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1260" windowWidth="20730" windowHeight="10500" tabRatio="733" firstSheet="14" activeTab="18"/>
  </bookViews>
  <sheets>
    <sheet name="KL" sheetId="2" state="hidden" r:id="rId1"/>
    <sheet name="KT" sheetId="1" state="hidden" r:id="rId2"/>
    <sheet name="KLPSgiam" sheetId="4" state="hidden" r:id="rId3"/>
    <sheet name="KLPS tang T" sheetId="5" state="hidden" r:id="rId4"/>
    <sheet name="KLPS tang N" sheetId="13" state="hidden" r:id="rId5"/>
    <sheet name="tongDT" sheetId="9" state="hidden" r:id="rId6"/>
    <sheet name="dtG" sheetId="19" state="hidden" r:id="rId7"/>
    <sheet name="lăp tb" sheetId="17" state="hidden" r:id="rId8"/>
    <sheet name="DTPSgiam" sheetId="14" state="hidden" r:id="rId9"/>
    <sheet name="DTTT" sheetId="21" state="hidden" r:id="rId10"/>
    <sheet name="DTPS tang T" sheetId="15" state="hidden" r:id="rId11"/>
    <sheet name="DTTN" sheetId="22" state="hidden" r:id="rId12"/>
    <sheet name="DTPS tang N" sheetId="16" state="hidden" r:id="rId13"/>
    <sheet name="Bang tong hop" sheetId="29" state="hidden" r:id="rId14"/>
    <sheet name="Xuan Dong" sheetId="39" r:id="rId15"/>
    <sheet name="phân tích" sheetId="42" state="hidden" r:id="rId16"/>
    <sheet name="Bao Binh" sheetId="41" r:id="rId17"/>
    <sheet name="Cay TBA" sheetId="40" r:id="rId18"/>
    <sheet name="CT HT" sheetId="43" r:id="rId19"/>
  </sheets>
  <externalReferences>
    <externalReference r:id="rId20"/>
    <externalReference r:id="rId21"/>
    <externalReference r:id="rId22"/>
  </externalReferences>
  <definedNames>
    <definedName name="_xlnm._FilterDatabase" localSheetId="14" hidden="1">'Xuan Dong'!$A$7:$G$353</definedName>
    <definedName name="DGVC">[1]VCTC!$A$11:$J$33</definedName>
    <definedName name="DONGIA">[1]DG!$A$6:$H$613</definedName>
    <definedName name="dongia1">[2]DG!$A$5:$I$1360</definedName>
    <definedName name="_xlnm.Print_Area" localSheetId="13">'Bang tong hop'!$A$1:$D$23</definedName>
    <definedName name="_xlnm.Print_Area" localSheetId="6">dtG!$A$5:$E$25</definedName>
    <definedName name="_xlnm.Print_Area" localSheetId="12">'DTPS tang N'!$A$4:$N$230</definedName>
    <definedName name="_xlnm.Print_Area" localSheetId="10">'DTPS tang T'!$A$4:$N$230</definedName>
    <definedName name="_xlnm.Print_Area" localSheetId="8">DTPSgiam!$A$4:$N$233</definedName>
    <definedName name="_xlnm.Print_Area" localSheetId="11">DTTN!$A$5:$E$25</definedName>
    <definedName name="_xlnm.Print_Area" localSheetId="9">DTTT!$A$5:$E$25</definedName>
    <definedName name="_xlnm.Print_Area" localSheetId="0">KL!$A$1:$H$229</definedName>
    <definedName name="_xlnm.Print_Area" localSheetId="4">'KLPS tang N'!$A$4:$H$229</definedName>
    <definedName name="_xlnm.Print_Area" localSheetId="3">'KLPS tang T'!$A$4:$H$229</definedName>
    <definedName name="_xlnm.Print_Area" localSheetId="2">KLPSgiam!$A$4:$H$229</definedName>
    <definedName name="_xlnm.Print_Area" localSheetId="1">KT!$A$1:$AU$92</definedName>
    <definedName name="_xlnm.Print_Area" localSheetId="7">'lăp tb'!$A$4:$E$19</definedName>
    <definedName name="_xlnm.Print_Area" localSheetId="5">tongDT!$A$1:$D$27</definedName>
    <definedName name="_xlnm.Print_Titles" localSheetId="13">'Bang tong hop'!$6:$6</definedName>
    <definedName name="_xlnm.Print_Titles" localSheetId="12">'DTPS tang N'!$9:$10</definedName>
    <definedName name="_xlnm.Print_Titles" localSheetId="10">'DTPS tang T'!$9:$10</definedName>
    <definedName name="_xlnm.Print_Titles" localSheetId="8">DTPSgiam!$9:$10</definedName>
    <definedName name="_xlnm.Print_Titles" localSheetId="0">KL!$9:$10</definedName>
    <definedName name="_xlnm.Print_Titles" localSheetId="4">'KLPS tang N'!$9:$10</definedName>
    <definedName name="_xlnm.Print_Titles" localSheetId="3">'KLPS tang T'!$9:$10</definedName>
    <definedName name="_xlnm.Print_Titles" localSheetId="2">KLPSgiam!$9:$10</definedName>
    <definedName name="_xlnm.Print_Titles" localSheetId="1">KT!$3:$4</definedName>
    <definedName name="_xlnm.Print_Titles" localSheetId="14">'Xuan Dong'!$6:$6</definedName>
    <definedName name="TT">[3]DG!$A$5:$I$1419</definedName>
  </definedNames>
  <calcPr calcId="144525"/>
</workbook>
</file>

<file path=xl/calcChain.xml><?xml version="1.0" encoding="utf-8"?>
<calcChain xmlns="http://schemas.openxmlformats.org/spreadsheetml/2006/main">
  <c r="G330" i="43" l="1"/>
  <c r="F90" i="43" l="1"/>
  <c r="F89" i="43"/>
  <c r="I322" i="43"/>
  <c r="H326" i="43" s="1"/>
  <c r="I321" i="43"/>
  <c r="I320" i="43" s="1"/>
  <c r="F194" i="43"/>
  <c r="H325" i="43"/>
  <c r="G87" i="43" l="1"/>
  <c r="G85" i="43"/>
  <c r="G82" i="43"/>
  <c r="F279" i="43" l="1"/>
  <c r="F280" i="43" s="1"/>
  <c r="F281" i="43" s="1"/>
  <c r="G281" i="43" s="1"/>
  <c r="F255" i="43"/>
  <c r="F256" i="43" s="1"/>
  <c r="F253" i="43"/>
  <c r="F250" i="43"/>
  <c r="G250" i="43" s="1"/>
  <c r="F249" i="43"/>
  <c r="G249" i="43" s="1"/>
  <c r="F247" i="43"/>
  <c r="F246" i="43"/>
  <c r="F320" i="43"/>
  <c r="F318" i="43"/>
  <c r="G318" i="43" s="1"/>
  <c r="F317" i="43"/>
  <c r="F304" i="43"/>
  <c r="G304" i="43" s="1"/>
  <c r="F303" i="43"/>
  <c r="F219" i="43"/>
  <c r="F217" i="43"/>
  <c r="G217" i="43" s="1"/>
  <c r="G215" i="43"/>
  <c r="F205" i="43"/>
  <c r="F204" i="43"/>
  <c r="G197" i="43"/>
  <c r="F195" i="43"/>
  <c r="G194" i="43"/>
  <c r="F186" i="43"/>
  <c r="F145" i="43"/>
  <c r="G145" i="43" s="1"/>
  <c r="F113" i="43"/>
  <c r="F86" i="43"/>
  <c r="G86" i="43" s="1"/>
  <c r="F84" i="43"/>
  <c r="G84" i="43" s="1"/>
  <c r="F83" i="43"/>
  <c r="G83" i="43" s="1"/>
  <c r="I323" i="43"/>
  <c r="G320" i="43"/>
  <c r="G319" i="43"/>
  <c r="G317" i="43"/>
  <c r="G315" i="43"/>
  <c r="G308" i="43"/>
  <c r="G303" i="43"/>
  <c r="G293" i="43"/>
  <c r="G291" i="43"/>
  <c r="G279" i="43"/>
  <c r="G254" i="43"/>
  <c r="G252" i="43"/>
  <c r="G247" i="43"/>
  <c r="G246" i="43"/>
  <c r="G219" i="43"/>
  <c r="G216" i="43"/>
  <c r="G205" i="43"/>
  <c r="G204" i="43"/>
  <c r="G195" i="43"/>
  <c r="G192" i="43"/>
  <c r="G186" i="43"/>
  <c r="G141" i="43"/>
  <c r="G113" i="43"/>
  <c r="G199" i="43" l="1"/>
  <c r="G253" i="43"/>
  <c r="G280" i="43"/>
  <c r="I230" i="40"/>
  <c r="F279" i="41"/>
  <c r="F355" i="41"/>
  <c r="F292" i="41"/>
  <c r="F229" i="41"/>
  <c r="F136" i="41"/>
  <c r="F117" i="43" s="1"/>
  <c r="G117" i="43" s="1"/>
  <c r="I371" i="41"/>
  <c r="F347" i="39"/>
  <c r="F330" i="39"/>
  <c r="F226" i="39"/>
  <c r="F227" i="39" s="1"/>
  <c r="F228" i="39" s="1"/>
  <c r="F229" i="39" s="1"/>
  <c r="F221" i="39"/>
  <c r="F220" i="39"/>
  <c r="F224" i="39" s="1"/>
  <c r="F219" i="39"/>
  <c r="F214" i="39"/>
  <c r="F212" i="39"/>
  <c r="F211" i="39"/>
  <c r="F113" i="39"/>
  <c r="F104" i="39"/>
  <c r="G256" i="43" l="1"/>
  <c r="G255" i="43"/>
  <c r="J354" i="39"/>
  <c r="J355" i="39" s="1"/>
  <c r="I231" i="40" l="1"/>
  <c r="F357" i="41"/>
  <c r="I372" i="41"/>
  <c r="G251" i="39" l="1"/>
  <c r="F206" i="40" l="1"/>
  <c r="F203" i="40"/>
  <c r="F204" i="40" s="1"/>
  <c r="F201" i="40"/>
  <c r="F198" i="40"/>
  <c r="F248" i="43" s="1"/>
  <c r="G248" i="43" s="1"/>
  <c r="F213" i="40"/>
  <c r="F214" i="40" s="1"/>
  <c r="F155" i="40"/>
  <c r="F139" i="40"/>
  <c r="F140" i="40" s="1"/>
  <c r="F121" i="40"/>
  <c r="F89" i="40"/>
  <c r="G89" i="40" s="1"/>
  <c r="F58" i="40"/>
  <c r="G58" i="40" s="1"/>
  <c r="G86" i="40"/>
  <c r="G85" i="40"/>
  <c r="G84" i="40"/>
  <c r="G83" i="40"/>
  <c r="G82" i="40"/>
  <c r="G81" i="40"/>
  <c r="G80" i="40"/>
  <c r="G79" i="40"/>
  <c r="G78" i="40"/>
  <c r="G77" i="40"/>
  <c r="G76" i="40"/>
  <c r="G75" i="40"/>
  <c r="G74" i="40"/>
  <c r="G73" i="40"/>
  <c r="G72" i="40"/>
  <c r="G71" i="40"/>
  <c r="G65" i="40"/>
  <c r="G63" i="40"/>
  <c r="G57" i="40"/>
  <c r="G56" i="40"/>
  <c r="G55" i="40"/>
  <c r="G54" i="40"/>
  <c r="G53" i="40"/>
  <c r="G52" i="40"/>
  <c r="G51" i="40"/>
  <c r="F305" i="43" l="1"/>
  <c r="G305" i="43" s="1"/>
  <c r="F251" i="43"/>
  <c r="G251" i="43" s="1"/>
  <c r="F59" i="40"/>
  <c r="G217" i="40"/>
  <c r="G214" i="40"/>
  <c r="G213" i="40"/>
  <c r="G212" i="40"/>
  <c r="G206" i="40"/>
  <c r="G205" i="40"/>
  <c r="G204" i="40"/>
  <c r="G203" i="40"/>
  <c r="G202" i="40"/>
  <c r="G201" i="40"/>
  <c r="G200" i="40"/>
  <c r="G198" i="40"/>
  <c r="G197" i="40"/>
  <c r="G196" i="40"/>
  <c r="G184" i="40"/>
  <c r="G183" i="40"/>
  <c r="G172" i="40"/>
  <c r="G160" i="40"/>
  <c r="G159" i="40"/>
  <c r="G158" i="40"/>
  <c r="G157" i="40"/>
  <c r="G156" i="40"/>
  <c r="G155" i="40"/>
  <c r="G153" i="40"/>
  <c r="G152" i="40"/>
  <c r="G140" i="40"/>
  <c r="G121" i="40"/>
  <c r="G119" i="40"/>
  <c r="G118" i="40"/>
  <c r="G117" i="40"/>
  <c r="G116" i="40"/>
  <c r="G115" i="40"/>
  <c r="G114" i="40"/>
  <c r="G113" i="40"/>
  <c r="G112" i="40"/>
  <c r="F256" i="41"/>
  <c r="F222" i="43" s="1"/>
  <c r="G222" i="43" s="1"/>
  <c r="F255" i="41"/>
  <c r="F221" i="43" s="1"/>
  <c r="G221" i="43" s="1"/>
  <c r="F254" i="41"/>
  <c r="F253" i="41"/>
  <c r="F319" i="41"/>
  <c r="F274" i="43" s="1"/>
  <c r="F314" i="41"/>
  <c r="F317" i="41" s="1"/>
  <c r="F318" i="41" s="1"/>
  <c r="F277" i="43" s="1"/>
  <c r="G277" i="43" s="1"/>
  <c r="F313" i="41"/>
  <c r="F352" i="41"/>
  <c r="G356" i="41"/>
  <c r="G355" i="41"/>
  <c r="F368" i="41"/>
  <c r="G368" i="41" s="1"/>
  <c r="F366" i="41"/>
  <c r="G366" i="41" s="1"/>
  <c r="G357" i="41"/>
  <c r="G363" i="41"/>
  <c r="G364" i="41"/>
  <c r="G365" i="41"/>
  <c r="G367" i="41"/>
  <c r="G369" i="41"/>
  <c r="F361" i="41"/>
  <c r="G361" i="41" s="1"/>
  <c r="F360" i="41"/>
  <c r="G360" i="41" s="1"/>
  <c r="F359" i="41"/>
  <c r="F302" i="43" s="1"/>
  <c r="G302" i="43" s="1"/>
  <c r="F350" i="41"/>
  <c r="F316" i="43" s="1"/>
  <c r="G316" i="43" s="1"/>
  <c r="F349" i="41"/>
  <c r="F347" i="41"/>
  <c r="F314" i="43" s="1"/>
  <c r="G314" i="43" s="1"/>
  <c r="F345" i="41"/>
  <c r="F343" i="41"/>
  <c r="F342" i="41"/>
  <c r="F310" i="43" s="1"/>
  <c r="G310" i="43" s="1"/>
  <c r="F341" i="41"/>
  <c r="F309" i="43" s="1"/>
  <c r="G309" i="43" s="1"/>
  <c r="F340" i="41"/>
  <c r="F307" i="43" s="1"/>
  <c r="G307" i="43" s="1"/>
  <c r="F339" i="41"/>
  <c r="F338" i="41"/>
  <c r="F336" i="41"/>
  <c r="F335" i="41"/>
  <c r="F334" i="41"/>
  <c r="F333" i="41"/>
  <c r="F301" i="43" s="1"/>
  <c r="G301" i="43" s="1"/>
  <c r="F331" i="41"/>
  <c r="F299" i="43" s="1"/>
  <c r="G299" i="43" s="1"/>
  <c r="F332" i="41"/>
  <c r="F300" i="43" s="1"/>
  <c r="G300" i="43" s="1"/>
  <c r="F330" i="41"/>
  <c r="F298" i="43" s="1"/>
  <c r="G298" i="43" s="1"/>
  <c r="F329" i="41"/>
  <c r="F296" i="43" s="1"/>
  <c r="G296" i="43" s="1"/>
  <c r="F328" i="41"/>
  <c r="F295" i="43" s="1"/>
  <c r="G295" i="43" s="1"/>
  <c r="F327" i="41"/>
  <c r="F292" i="43" s="1"/>
  <c r="G292" i="43" s="1"/>
  <c r="F325" i="41"/>
  <c r="F326" i="41" s="1"/>
  <c r="F323" i="41"/>
  <c r="F321" i="41"/>
  <c r="F309" i="41"/>
  <c r="F307" i="41"/>
  <c r="F308" i="41" s="1"/>
  <c r="F304" i="41"/>
  <c r="F301" i="41"/>
  <c r="F303" i="41" s="1"/>
  <c r="F297" i="41"/>
  <c r="F257" i="43" s="1"/>
  <c r="G257" i="43" s="1"/>
  <c r="F298" i="41"/>
  <c r="F280" i="41"/>
  <c r="F274" i="41"/>
  <c r="F270" i="41"/>
  <c r="F264" i="41"/>
  <c r="F263" i="41"/>
  <c r="F261" i="41"/>
  <c r="F262" i="41" s="1"/>
  <c r="F260" i="41"/>
  <c r="F259" i="41"/>
  <c r="F258" i="41"/>
  <c r="F224" i="43" s="1"/>
  <c r="G224" i="43" s="1"/>
  <c r="F257" i="41"/>
  <c r="F223" i="43" s="1"/>
  <c r="G223" i="43" s="1"/>
  <c r="F250" i="41"/>
  <c r="F249" i="41"/>
  <c r="F248" i="41"/>
  <c r="F246" i="41"/>
  <c r="F247" i="41" s="1"/>
  <c r="F179" i="40" s="1"/>
  <c r="G179" i="40" s="1"/>
  <c r="F245" i="41"/>
  <c r="F235" i="41"/>
  <c r="F236" i="41" s="1"/>
  <c r="F233" i="41"/>
  <c r="F232" i="41"/>
  <c r="F231" i="41"/>
  <c r="F224" i="41"/>
  <c r="F223" i="41"/>
  <c r="F221" i="41"/>
  <c r="F215" i="41"/>
  <c r="F286" i="43" s="1"/>
  <c r="G286" i="43" s="1"/>
  <c r="F214" i="41"/>
  <c r="F213" i="41"/>
  <c r="F287" i="43" s="1"/>
  <c r="F212" i="41"/>
  <c r="F285" i="43" s="1"/>
  <c r="G285" i="43" s="1"/>
  <c r="F211" i="41"/>
  <c r="F208" i="41"/>
  <c r="F207" i="41"/>
  <c r="F206" i="41"/>
  <c r="F205" i="41"/>
  <c r="F191" i="43" s="1"/>
  <c r="G191" i="43" s="1"/>
  <c r="F204" i="41"/>
  <c r="F203" i="41"/>
  <c r="F188" i="43" s="1"/>
  <c r="G188" i="43" s="1"/>
  <c r="F202" i="41"/>
  <c r="F187" i="43" s="1"/>
  <c r="G187" i="43" s="1"/>
  <c r="F200" i="41"/>
  <c r="F198" i="41"/>
  <c r="F196" i="41"/>
  <c r="F197" i="41"/>
  <c r="F182" i="43" s="1"/>
  <c r="G182" i="43" s="1"/>
  <c r="F195" i="41"/>
  <c r="F180" i="43" s="1"/>
  <c r="G180" i="43" s="1"/>
  <c r="F194" i="41"/>
  <c r="F193" i="41"/>
  <c r="F178" i="43" s="1"/>
  <c r="G178" i="43" s="1"/>
  <c r="F192" i="41"/>
  <c r="F177" i="43" s="1"/>
  <c r="G177" i="43" s="1"/>
  <c r="F191" i="41"/>
  <c r="F176" i="43" s="1"/>
  <c r="G176" i="43" s="1"/>
  <c r="F190" i="41"/>
  <c r="F175" i="43" s="1"/>
  <c r="G175" i="43" s="1"/>
  <c r="F189" i="41"/>
  <c r="F174" i="43" s="1"/>
  <c r="G174" i="43" s="1"/>
  <c r="F187" i="41"/>
  <c r="F185" i="41"/>
  <c r="F171" i="43" s="1"/>
  <c r="G171" i="43" s="1"/>
  <c r="F184" i="41"/>
  <c r="F170" i="43" s="1"/>
  <c r="G170" i="43" s="1"/>
  <c r="F183" i="41"/>
  <c r="F181" i="41"/>
  <c r="F182" i="41" s="1"/>
  <c r="F168" i="43" s="1"/>
  <c r="G168" i="43" s="1"/>
  <c r="F180" i="41"/>
  <c r="F179" i="41"/>
  <c r="F178" i="41"/>
  <c r="F177" i="41"/>
  <c r="F176" i="41"/>
  <c r="F175" i="41"/>
  <c r="F174" i="41"/>
  <c r="F173" i="41"/>
  <c r="F160" i="43" s="1"/>
  <c r="G160" i="43" s="1"/>
  <c r="F172" i="41"/>
  <c r="F171" i="41"/>
  <c r="F158" i="43" s="1"/>
  <c r="G158" i="43" s="1"/>
  <c r="F170" i="41"/>
  <c r="F157" i="43" s="1"/>
  <c r="G157" i="43" s="1"/>
  <c r="F169" i="41"/>
  <c r="F168" i="41"/>
  <c r="G155" i="43" s="1"/>
  <c r="F165" i="41"/>
  <c r="F164" i="41"/>
  <c r="F163" i="41"/>
  <c r="F151" i="43" s="1"/>
  <c r="G151" i="43" s="1"/>
  <c r="F161" i="41"/>
  <c r="F160" i="41"/>
  <c r="F159" i="41"/>
  <c r="F158" i="41"/>
  <c r="F155" i="41"/>
  <c r="F154" i="41"/>
  <c r="F153" i="41"/>
  <c r="F150" i="41"/>
  <c r="F151" i="41" s="1"/>
  <c r="F147" i="41"/>
  <c r="F142" i="41"/>
  <c r="F141" i="41"/>
  <c r="F140" i="41"/>
  <c r="F144" i="39"/>
  <c r="F145" i="39" s="1"/>
  <c r="F135" i="41"/>
  <c r="F134" i="41"/>
  <c r="F132" i="41"/>
  <c r="F130" i="41"/>
  <c r="F112" i="43" s="1"/>
  <c r="G112" i="43" s="1"/>
  <c r="F129" i="41"/>
  <c r="F111" i="43" s="1"/>
  <c r="G111" i="43" s="1"/>
  <c r="F128" i="41"/>
  <c r="F110" i="43" s="1"/>
  <c r="G110" i="43" s="1"/>
  <c r="F127" i="41"/>
  <c r="F109" i="43" s="1"/>
  <c r="G109" i="43" s="1"/>
  <c r="F126" i="41"/>
  <c r="F125" i="41"/>
  <c r="F107" i="43" s="1"/>
  <c r="G107" i="43" s="1"/>
  <c r="F124" i="41"/>
  <c r="F106" i="43" s="1"/>
  <c r="G106" i="43" s="1"/>
  <c r="F123" i="41"/>
  <c r="F122" i="41"/>
  <c r="F105" i="43" s="1"/>
  <c r="G105" i="43" s="1"/>
  <c r="F121" i="41"/>
  <c r="F120" i="41"/>
  <c r="F119" i="41"/>
  <c r="F118" i="41"/>
  <c r="F117" i="41"/>
  <c r="F100" i="43" s="1"/>
  <c r="G100" i="43" s="1"/>
  <c r="F116" i="41"/>
  <c r="F115" i="41"/>
  <c r="F98" i="43" s="1"/>
  <c r="G98" i="43" s="1"/>
  <c r="F114" i="41"/>
  <c r="F97" i="43" s="1"/>
  <c r="G97" i="43" s="1"/>
  <c r="F113" i="41"/>
  <c r="F112" i="41"/>
  <c r="F103" i="41"/>
  <c r="F102" i="41"/>
  <c r="F101" i="41"/>
  <c r="F100" i="41"/>
  <c r="G100" i="41" s="1"/>
  <c r="F99" i="41"/>
  <c r="G99" i="41" s="1"/>
  <c r="F98" i="41"/>
  <c r="G98" i="41" s="1"/>
  <c r="F96" i="41"/>
  <c r="G96" i="41" s="1"/>
  <c r="F94" i="41"/>
  <c r="F95" i="41" s="1"/>
  <c r="F124" i="40" l="1"/>
  <c r="G124" i="40" s="1"/>
  <c r="F148" i="43"/>
  <c r="G148" i="43" s="1"/>
  <c r="F145" i="40"/>
  <c r="G145" i="40" s="1"/>
  <c r="F179" i="43"/>
  <c r="G179" i="43" s="1"/>
  <c r="F199" i="41"/>
  <c r="F183" i="43"/>
  <c r="G183" i="43" s="1"/>
  <c r="F207" i="43"/>
  <c r="G207" i="43" s="1"/>
  <c r="F290" i="43"/>
  <c r="G290" i="43" s="1"/>
  <c r="F234" i="41"/>
  <c r="F200" i="43"/>
  <c r="F269" i="43"/>
  <c r="G269" i="43" s="1"/>
  <c r="F306" i="43"/>
  <c r="G306" i="43" s="1"/>
  <c r="F170" i="40"/>
  <c r="G170" i="40" s="1"/>
  <c r="F93" i="43"/>
  <c r="G93" i="43" s="1"/>
  <c r="F108" i="41"/>
  <c r="F68" i="40"/>
  <c r="G68" i="40" s="1"/>
  <c r="F102" i="43"/>
  <c r="G102" i="43" s="1"/>
  <c r="F103" i="43"/>
  <c r="G103" i="43" s="1"/>
  <c r="F93" i="40"/>
  <c r="G93" i="40" s="1"/>
  <c r="F121" i="43"/>
  <c r="G121" i="43" s="1"/>
  <c r="F105" i="40"/>
  <c r="F106" i="40" s="1"/>
  <c r="F107" i="40" s="1"/>
  <c r="F108" i="40" s="1"/>
  <c r="F109" i="40" s="1"/>
  <c r="F110" i="40" s="1"/>
  <c r="G110" i="40" s="1"/>
  <c r="F134" i="43"/>
  <c r="F122" i="40"/>
  <c r="G122" i="40" s="1"/>
  <c r="F146" i="43"/>
  <c r="G146" i="43" s="1"/>
  <c r="F129" i="40"/>
  <c r="G129" i="40" s="1"/>
  <c r="F156" i="43"/>
  <c r="G156" i="43" s="1"/>
  <c r="F134" i="40"/>
  <c r="G134" i="40" s="1"/>
  <c r="F164" i="43"/>
  <c r="G164" i="43" s="1"/>
  <c r="F141" i="40"/>
  <c r="F142" i="40" s="1"/>
  <c r="F143" i="40" s="1"/>
  <c r="F144" i="40" s="1"/>
  <c r="F172" i="43"/>
  <c r="F164" i="40"/>
  <c r="G164" i="40" s="1"/>
  <c r="G114" i="43"/>
  <c r="F174" i="40"/>
  <c r="G174" i="40" s="1"/>
  <c r="F196" i="43"/>
  <c r="G196" i="43" s="1"/>
  <c r="F180" i="40"/>
  <c r="G180" i="40" s="1"/>
  <c r="F218" i="43"/>
  <c r="F182" i="40"/>
  <c r="G182" i="40" s="1"/>
  <c r="F227" i="43"/>
  <c r="G227" i="43" s="1"/>
  <c r="F190" i="40"/>
  <c r="G190" i="40" s="1"/>
  <c r="F237" i="43"/>
  <c r="F207" i="40"/>
  <c r="G207" i="40" s="1"/>
  <c r="F258" i="43"/>
  <c r="F211" i="40"/>
  <c r="G211" i="40" s="1"/>
  <c r="F264" i="43"/>
  <c r="F222" i="40"/>
  <c r="F282" i="43"/>
  <c r="F69" i="40"/>
  <c r="G69" i="40" s="1"/>
  <c r="F104" i="43"/>
  <c r="G104" i="43" s="1"/>
  <c r="F95" i="40"/>
  <c r="G95" i="40" s="1"/>
  <c r="F123" i="43"/>
  <c r="G123" i="43" s="1"/>
  <c r="F132" i="40"/>
  <c r="G132" i="40" s="1"/>
  <c r="F162" i="43"/>
  <c r="G162" i="43" s="1"/>
  <c r="F136" i="40"/>
  <c r="G136" i="40" s="1"/>
  <c r="F166" i="43"/>
  <c r="G166" i="43" s="1"/>
  <c r="F166" i="40"/>
  <c r="G166" i="40" s="1"/>
  <c r="F190" i="43"/>
  <c r="G190" i="43" s="1"/>
  <c r="G95" i="41"/>
  <c r="F60" i="40"/>
  <c r="G60" i="40" s="1"/>
  <c r="F62" i="40"/>
  <c r="G62" i="40" s="1"/>
  <c r="F95" i="43"/>
  <c r="G95" i="43" s="1"/>
  <c r="F66" i="40"/>
  <c r="G66" i="40" s="1"/>
  <c r="F99" i="43"/>
  <c r="G99" i="43" s="1"/>
  <c r="F87" i="40"/>
  <c r="G87" i="40" s="1"/>
  <c r="F115" i="43"/>
  <c r="G115" i="43" s="1"/>
  <c r="F94" i="40"/>
  <c r="F122" i="43"/>
  <c r="G122" i="43" s="1"/>
  <c r="F111" i="40"/>
  <c r="G111" i="40" s="1"/>
  <c r="G142" i="43"/>
  <c r="F123" i="40"/>
  <c r="G123" i="40" s="1"/>
  <c r="F147" i="43"/>
  <c r="G147" i="43" s="1"/>
  <c r="F125" i="40"/>
  <c r="F152" i="43"/>
  <c r="G152" i="43" s="1"/>
  <c r="F131" i="40"/>
  <c r="G131" i="40" s="1"/>
  <c r="F161" i="43"/>
  <c r="G161" i="43" s="1"/>
  <c r="F135" i="40"/>
  <c r="G135" i="40" s="1"/>
  <c r="F165" i="43"/>
  <c r="G165" i="43" s="1"/>
  <c r="F138" i="40"/>
  <c r="F169" i="43"/>
  <c r="G169" i="43" s="1"/>
  <c r="F146" i="40"/>
  <c r="F181" i="43"/>
  <c r="G181" i="43" s="1"/>
  <c r="F165" i="40"/>
  <c r="G143" i="43"/>
  <c r="F289" i="43"/>
  <c r="G289" i="43" s="1"/>
  <c r="G287" i="43"/>
  <c r="F175" i="40"/>
  <c r="G175" i="40" s="1"/>
  <c r="F198" i="43"/>
  <c r="G198" i="43" s="1"/>
  <c r="F186" i="40"/>
  <c r="F232" i="43"/>
  <c r="F271" i="41"/>
  <c r="F272" i="41" s="1"/>
  <c r="F230" i="43"/>
  <c r="G230" i="43" s="1"/>
  <c r="F185" i="40"/>
  <c r="G185" i="40" s="1"/>
  <c r="F267" i="43"/>
  <c r="F227" i="40"/>
  <c r="F226" i="40" s="1"/>
  <c r="F284" i="43"/>
  <c r="G284" i="43" s="1"/>
  <c r="F344" i="41"/>
  <c r="F311" i="43"/>
  <c r="F315" i="41"/>
  <c r="F316" i="41" s="1"/>
  <c r="F273" i="43"/>
  <c r="F168" i="40"/>
  <c r="G168" i="40" s="1"/>
  <c r="G88" i="43"/>
  <c r="F106" i="41"/>
  <c r="G90" i="43" s="1"/>
  <c r="F64" i="40"/>
  <c r="G64" i="40" s="1"/>
  <c r="F96" i="43"/>
  <c r="G96" i="43" s="1"/>
  <c r="F88" i="40"/>
  <c r="G88" i="40" s="1"/>
  <c r="F116" i="43"/>
  <c r="F166" i="41"/>
  <c r="F167" i="41" s="1"/>
  <c r="F153" i="43"/>
  <c r="F162" i="40"/>
  <c r="G162" i="40" s="1"/>
  <c r="F189" i="43"/>
  <c r="G189" i="43" s="1"/>
  <c r="F173" i="40"/>
  <c r="G173" i="40" s="1"/>
  <c r="F193" i="43"/>
  <c r="G89" i="43"/>
  <c r="F107" i="41"/>
  <c r="F67" i="40"/>
  <c r="G67" i="40" s="1"/>
  <c r="F101" i="43"/>
  <c r="G101" i="43" s="1"/>
  <c r="F70" i="40"/>
  <c r="G70" i="40" s="1"/>
  <c r="F108" i="43"/>
  <c r="G108" i="43" s="1"/>
  <c r="F99" i="40"/>
  <c r="F100" i="40" s="1"/>
  <c r="F101" i="40" s="1"/>
  <c r="F102" i="40" s="1"/>
  <c r="F103" i="40" s="1"/>
  <c r="F104" i="40" s="1"/>
  <c r="G104" i="40" s="1"/>
  <c r="F128" i="43"/>
  <c r="F120" i="40"/>
  <c r="G120" i="40" s="1"/>
  <c r="F144" i="43"/>
  <c r="G144" i="43" s="1"/>
  <c r="F162" i="41"/>
  <c r="F150" i="43" s="1"/>
  <c r="G150" i="43" s="1"/>
  <c r="F149" i="43"/>
  <c r="G149" i="43" s="1"/>
  <c r="F130" i="40"/>
  <c r="G130" i="40" s="1"/>
  <c r="F159" i="43"/>
  <c r="G159" i="43" s="1"/>
  <c r="F133" i="40"/>
  <c r="G133" i="40" s="1"/>
  <c r="F163" i="43"/>
  <c r="G163" i="43" s="1"/>
  <c r="F137" i="40"/>
  <c r="G137" i="40" s="1"/>
  <c r="F167" i="43"/>
  <c r="G167" i="43" s="1"/>
  <c r="F154" i="40"/>
  <c r="G154" i="40" s="1"/>
  <c r="F185" i="43"/>
  <c r="G185" i="43" s="1"/>
  <c r="F181" i="40"/>
  <c r="G181" i="40" s="1"/>
  <c r="F220" i="43"/>
  <c r="G225" i="43"/>
  <c r="G226" i="43"/>
  <c r="F188" i="40"/>
  <c r="F189" i="40" s="1"/>
  <c r="G189" i="40" s="1"/>
  <c r="F234" i="43"/>
  <c r="F281" i="41"/>
  <c r="F282" i="41" s="1"/>
  <c r="F239" i="43"/>
  <c r="G274" i="43"/>
  <c r="F275" i="43"/>
  <c r="F322" i="41"/>
  <c r="F219" i="40"/>
  <c r="F220" i="40" s="1"/>
  <c r="F221" i="40" s="1"/>
  <c r="G221" i="40" s="1"/>
  <c r="F283" i="41"/>
  <c r="F287" i="41"/>
  <c r="F288" i="41" s="1"/>
  <c r="F289" i="41" s="1"/>
  <c r="F324" i="41"/>
  <c r="F305" i="41"/>
  <c r="F306" i="41" s="1"/>
  <c r="F299" i="41"/>
  <c r="F97" i="41"/>
  <c r="F61" i="40" s="1"/>
  <c r="G61" i="40" s="1"/>
  <c r="G354" i="41"/>
  <c r="G353" i="41"/>
  <c r="G227" i="40"/>
  <c r="G94" i="41"/>
  <c r="G105" i="40"/>
  <c r="F152" i="41"/>
  <c r="F362" i="41"/>
  <c r="G362" i="41" s="1"/>
  <c r="G106" i="40"/>
  <c r="F188" i="41"/>
  <c r="F148" i="40"/>
  <c r="F149" i="40" s="1"/>
  <c r="F147" i="40"/>
  <c r="G147" i="40" s="1"/>
  <c r="F209" i="41"/>
  <c r="F265" i="41"/>
  <c r="F266" i="41" s="1"/>
  <c r="F277" i="41"/>
  <c r="F278" i="41" s="1"/>
  <c r="F300" i="41"/>
  <c r="F209" i="40" s="1"/>
  <c r="G209" i="40" s="1"/>
  <c r="F228" i="40"/>
  <c r="G228" i="40" s="1"/>
  <c r="G359" i="41"/>
  <c r="G99" i="40"/>
  <c r="G103" i="40"/>
  <c r="G107" i="40"/>
  <c r="G142" i="40"/>
  <c r="G101" i="40"/>
  <c r="G109" i="40"/>
  <c r="F148" i="41"/>
  <c r="F149" i="41" s="1"/>
  <c r="F218" i="40"/>
  <c r="G218" i="40" s="1"/>
  <c r="F216" i="40"/>
  <c r="G216" i="40" s="1"/>
  <c r="G102" i="40"/>
  <c r="G141" i="40"/>
  <c r="F137" i="41"/>
  <c r="G101" i="41"/>
  <c r="G100" i="40"/>
  <c r="G108" i="40"/>
  <c r="G143" i="40"/>
  <c r="G59" i="40"/>
  <c r="F163" i="40"/>
  <c r="G163" i="40" s="1"/>
  <c r="G94" i="40"/>
  <c r="G144" i="40"/>
  <c r="G165" i="40"/>
  <c r="G146" i="40"/>
  <c r="G199" i="40"/>
  <c r="G161" i="40"/>
  <c r="G220" i="40"/>
  <c r="G219" i="40"/>
  <c r="G311" i="43" l="1"/>
  <c r="F312" i="43"/>
  <c r="G312" i="43" s="1"/>
  <c r="F233" i="43"/>
  <c r="G233" i="43" s="1"/>
  <c r="G232" i="43"/>
  <c r="F265" i="43"/>
  <c r="G264" i="43"/>
  <c r="G218" i="43"/>
  <c r="F294" i="43"/>
  <c r="G294" i="43" s="1"/>
  <c r="F240" i="43"/>
  <c r="G239" i="43"/>
  <c r="F129" i="43"/>
  <c r="G128" i="43"/>
  <c r="F203" i="43"/>
  <c r="G203" i="43" s="1"/>
  <c r="G193" i="43"/>
  <c r="F154" i="43"/>
  <c r="G154" i="43" s="1"/>
  <c r="G153" i="43"/>
  <c r="F187" i="40"/>
  <c r="G187" i="40" s="1"/>
  <c r="G186" i="40"/>
  <c r="F126" i="40"/>
  <c r="G125" i="40"/>
  <c r="G188" i="40"/>
  <c r="F276" i="43"/>
  <c r="G276" i="43" s="1"/>
  <c r="G273" i="43"/>
  <c r="F283" i="43"/>
  <c r="G283" i="43" s="1"/>
  <c r="G282" i="43"/>
  <c r="F259" i="43"/>
  <c r="G258" i="43"/>
  <c r="F173" i="43"/>
  <c r="G173" i="43" s="1"/>
  <c r="G172" i="43"/>
  <c r="F135" i="43"/>
  <c r="G134" i="43"/>
  <c r="F201" i="43"/>
  <c r="G201" i="43" s="1"/>
  <c r="G200" i="43"/>
  <c r="G267" i="43"/>
  <c r="F268" i="43"/>
  <c r="G268" i="43" s="1"/>
  <c r="F238" i="43"/>
  <c r="G238" i="43" s="1"/>
  <c r="G237" i="43"/>
  <c r="G97" i="41"/>
  <c r="F278" i="43"/>
  <c r="G278" i="43" s="1"/>
  <c r="G275" i="43"/>
  <c r="G234" i="43"/>
  <c r="F235" i="43"/>
  <c r="G220" i="43"/>
  <c r="F297" i="43"/>
  <c r="G297" i="43" s="1"/>
  <c r="F118" i="43"/>
  <c r="G116" i="43"/>
  <c r="F275" i="41"/>
  <c r="F276" i="41" s="1"/>
  <c r="F231" i="43"/>
  <c r="G231" i="43" s="1"/>
  <c r="F223" i="40"/>
  <c r="G223" i="40" s="1"/>
  <c r="G222" i="40"/>
  <c r="F151" i="40"/>
  <c r="G151" i="40" s="1"/>
  <c r="F184" i="43"/>
  <c r="G184" i="43" s="1"/>
  <c r="F285" i="41"/>
  <c r="F286" i="41" s="1"/>
  <c r="F191" i="40"/>
  <c r="F208" i="40"/>
  <c r="G208" i="40" s="1"/>
  <c r="F302" i="41"/>
  <c r="F210" i="40" s="1"/>
  <c r="G210" i="40" s="1"/>
  <c r="F225" i="40"/>
  <c r="G225" i="40" s="1"/>
  <c r="F224" i="40"/>
  <c r="G224" i="40" s="1"/>
  <c r="G226" i="40"/>
  <c r="F150" i="40"/>
  <c r="G150" i="40" s="1"/>
  <c r="G149" i="40"/>
  <c r="G148" i="40"/>
  <c r="F138" i="41"/>
  <c r="F139" i="41" s="1"/>
  <c r="F90" i="40"/>
  <c r="G139" i="40"/>
  <c r="G138" i="40"/>
  <c r="F119" i="43" l="1"/>
  <c r="G118" i="43"/>
  <c r="G240" i="43"/>
  <c r="F241" i="43"/>
  <c r="F266" i="43"/>
  <c r="G266" i="43" s="1"/>
  <c r="G265" i="43"/>
  <c r="F127" i="40"/>
  <c r="G126" i="40"/>
  <c r="G129" i="43"/>
  <c r="F130" i="43"/>
  <c r="F236" i="43"/>
  <c r="G236" i="43" s="1"/>
  <c r="G235" i="43"/>
  <c r="G135" i="43"/>
  <c r="F136" i="43"/>
  <c r="G259" i="43"/>
  <c r="F260" i="43"/>
  <c r="F261" i="43"/>
  <c r="G261" i="43" s="1"/>
  <c r="F192" i="40"/>
  <c r="G191" i="40"/>
  <c r="F91" i="40"/>
  <c r="G90" i="40"/>
  <c r="G352" i="41"/>
  <c r="G351" i="41"/>
  <c r="G350" i="41"/>
  <c r="G349" i="41"/>
  <c r="G348" i="41"/>
  <c r="G347" i="41"/>
  <c r="G345" i="41"/>
  <c r="G344" i="41"/>
  <c r="G343" i="41"/>
  <c r="G342" i="41"/>
  <c r="G341" i="41"/>
  <c r="G340" i="41"/>
  <c r="G339" i="41"/>
  <c r="G338" i="41"/>
  <c r="G337" i="41"/>
  <c r="G336" i="41"/>
  <c r="G335" i="41"/>
  <c r="G334" i="41"/>
  <c r="G333" i="41"/>
  <c r="G331" i="41"/>
  <c r="G330" i="41"/>
  <c r="G329" i="41"/>
  <c r="G328" i="41"/>
  <c r="G327" i="41"/>
  <c r="G326" i="41"/>
  <c r="G325" i="41"/>
  <c r="G324" i="41"/>
  <c r="G323" i="41"/>
  <c r="G322" i="41"/>
  <c r="G321" i="41"/>
  <c r="G320" i="41"/>
  <c r="G319" i="41"/>
  <c r="G318" i="41"/>
  <c r="G317" i="41"/>
  <c r="G316" i="41"/>
  <c r="G315" i="41"/>
  <c r="G314" i="41"/>
  <c r="G313" i="41"/>
  <c r="G309" i="41"/>
  <c r="G308" i="41"/>
  <c r="G307" i="41"/>
  <c r="G306" i="41"/>
  <c r="G305" i="41"/>
  <c r="G304" i="41"/>
  <c r="G303" i="41"/>
  <c r="G302" i="41"/>
  <c r="G301" i="41"/>
  <c r="G300" i="41"/>
  <c r="G299" i="41"/>
  <c r="G298" i="41"/>
  <c r="G297" i="41"/>
  <c r="G292" i="41"/>
  <c r="G291" i="41"/>
  <c r="G290" i="41"/>
  <c r="G289" i="41"/>
  <c r="G288" i="41"/>
  <c r="G287" i="41"/>
  <c r="G286" i="41"/>
  <c r="G285" i="41"/>
  <c r="G284" i="41"/>
  <c r="G283" i="41"/>
  <c r="G281" i="41"/>
  <c r="G279" i="41"/>
  <c r="G278" i="41"/>
  <c r="G277" i="41"/>
  <c r="G276" i="41"/>
  <c r="G275" i="41"/>
  <c r="G273" i="41"/>
  <c r="G271" i="41"/>
  <c r="G270" i="41"/>
  <c r="G264" i="41"/>
  <c r="G263" i="41"/>
  <c r="G262" i="41"/>
  <c r="G261" i="41"/>
  <c r="G260" i="41"/>
  <c r="G259" i="41"/>
  <c r="G258" i="41"/>
  <c r="G257" i="41"/>
  <c r="G256" i="41"/>
  <c r="G255" i="41"/>
  <c r="G254" i="41"/>
  <c r="G253" i="41"/>
  <c r="G252" i="41"/>
  <c r="G251" i="41"/>
  <c r="G250" i="41"/>
  <c r="G249" i="41"/>
  <c r="G248" i="41"/>
  <c r="G232" i="41"/>
  <c r="G231" i="41"/>
  <c r="G229" i="41"/>
  <c r="G228" i="41"/>
  <c r="G227" i="41"/>
  <c r="G226" i="41"/>
  <c r="G224" i="41"/>
  <c r="G223" i="41"/>
  <c r="G221" i="41"/>
  <c r="G215" i="41"/>
  <c r="G214" i="41"/>
  <c r="G213" i="41"/>
  <c r="G212" i="41"/>
  <c r="G211" i="41"/>
  <c r="G210" i="41"/>
  <c r="G209" i="41"/>
  <c r="G208" i="41"/>
  <c r="G207" i="41"/>
  <c r="G206" i="41"/>
  <c r="G205" i="41"/>
  <c r="G204" i="41"/>
  <c r="G203" i="41"/>
  <c r="G202" i="41"/>
  <c r="G201" i="41"/>
  <c r="G200" i="41"/>
  <c r="G199" i="41"/>
  <c r="G198" i="41"/>
  <c r="G197" i="41"/>
  <c r="G196" i="41"/>
  <c r="G195" i="41"/>
  <c r="G194" i="41"/>
  <c r="G193" i="41"/>
  <c r="G192" i="41"/>
  <c r="G191" i="41"/>
  <c r="G190" i="41"/>
  <c r="G189" i="41"/>
  <c r="G188" i="41"/>
  <c r="G187" i="41"/>
  <c r="G186" i="41"/>
  <c r="G185" i="41"/>
  <c r="G184" i="41"/>
  <c r="G183" i="41"/>
  <c r="G182" i="41"/>
  <c r="G181" i="41"/>
  <c r="G180" i="41"/>
  <c r="G179" i="41"/>
  <c r="G178" i="41"/>
  <c r="G177" i="41"/>
  <c r="G176" i="41"/>
  <c r="G175" i="41"/>
  <c r="G174" i="41"/>
  <c r="G173" i="41"/>
  <c r="G172" i="41"/>
  <c r="G171" i="41"/>
  <c r="G170" i="41"/>
  <c r="G169" i="41"/>
  <c r="G168" i="41"/>
  <c r="G167" i="41"/>
  <c r="G166" i="41"/>
  <c r="G165" i="41"/>
  <c r="G164" i="41"/>
  <c r="G163" i="41"/>
  <c r="G162" i="41"/>
  <c r="G161" i="41"/>
  <c r="G160" i="41"/>
  <c r="G159" i="41"/>
  <c r="G158" i="41"/>
  <c r="G156" i="41"/>
  <c r="G155" i="41"/>
  <c r="G153" i="41"/>
  <c r="G151" i="41"/>
  <c r="G150" i="41"/>
  <c r="G149" i="41"/>
  <c r="G148" i="41"/>
  <c r="G147" i="41"/>
  <c r="G142" i="41"/>
  <c r="G141" i="41"/>
  <c r="G140" i="41"/>
  <c r="G139" i="41"/>
  <c r="G138" i="41"/>
  <c r="G137" i="41"/>
  <c r="G136" i="41"/>
  <c r="G135" i="41"/>
  <c r="G134" i="41"/>
  <c r="G133" i="41"/>
  <c r="G132" i="41"/>
  <c r="G131" i="41"/>
  <c r="G130" i="41"/>
  <c r="G129" i="41"/>
  <c r="G128" i="41"/>
  <c r="G127" i="41"/>
  <c r="G126" i="41"/>
  <c r="G125" i="41"/>
  <c r="G124" i="41"/>
  <c r="G123" i="41"/>
  <c r="G122" i="41"/>
  <c r="G121" i="41"/>
  <c r="G120" i="41"/>
  <c r="G119" i="41"/>
  <c r="G118" i="41"/>
  <c r="G117" i="41"/>
  <c r="G116" i="41"/>
  <c r="G115" i="41"/>
  <c r="G114" i="41"/>
  <c r="G113" i="41"/>
  <c r="G112" i="41"/>
  <c r="G103" i="41"/>
  <c r="G102" i="41"/>
  <c r="F349" i="39"/>
  <c r="F348" i="39"/>
  <c r="F358" i="41" s="1"/>
  <c r="G358" i="41" s="1"/>
  <c r="F344" i="39"/>
  <c r="F345" i="39" s="1"/>
  <c r="F335" i="39"/>
  <c r="F346" i="41" s="1"/>
  <c r="G346" i="41" l="1"/>
  <c r="F313" i="43"/>
  <c r="G313" i="43" s="1"/>
  <c r="F262" i="43"/>
  <c r="G260" i="43"/>
  <c r="G241" i="43"/>
  <c r="F243" i="43"/>
  <c r="G243" i="43" s="1"/>
  <c r="F242" i="43"/>
  <c r="F128" i="40"/>
  <c r="G128" i="40" s="1"/>
  <c r="G127" i="40"/>
  <c r="F137" i="43"/>
  <c r="G136" i="43"/>
  <c r="F131" i="43"/>
  <c r="G130" i="43"/>
  <c r="G119" i="43"/>
  <c r="F120" i="43"/>
  <c r="G120" i="43" s="1"/>
  <c r="F193" i="40"/>
  <c r="G192" i="40"/>
  <c r="F92" i="40"/>
  <c r="G92" i="40" s="1"/>
  <c r="G91" i="40"/>
  <c r="G332" i="41"/>
  <c r="G154" i="41"/>
  <c r="G274" i="41"/>
  <c r="G152" i="41"/>
  <c r="G272" i="41"/>
  <c r="G282" i="41"/>
  <c r="G233" i="41"/>
  <c r="G266" i="41"/>
  <c r="G107" i="41"/>
  <c r="G106" i="41"/>
  <c r="G157" i="41"/>
  <c r="G265" i="41"/>
  <c r="F245" i="43" l="1"/>
  <c r="G245" i="43" s="1"/>
  <c r="F244" i="43"/>
  <c r="G244" i="43" s="1"/>
  <c r="G242" i="43"/>
  <c r="F132" i="43"/>
  <c r="G131" i="43"/>
  <c r="F263" i="43"/>
  <c r="G263" i="43" s="1"/>
  <c r="G262" i="43"/>
  <c r="F138" i="43"/>
  <c r="G137" i="43"/>
  <c r="F195" i="40"/>
  <c r="G195" i="40" s="1"/>
  <c r="F194" i="40"/>
  <c r="G194" i="40" s="1"/>
  <c r="G193" i="40"/>
  <c r="G280" i="41"/>
  <c r="G234" i="41"/>
  <c r="G108" i="41"/>
  <c r="G267" i="41"/>
  <c r="F139" i="43" l="1"/>
  <c r="G138" i="43"/>
  <c r="F133" i="43"/>
  <c r="G133" i="43" s="1"/>
  <c r="G132" i="43"/>
  <c r="G236" i="41"/>
  <c r="G235" i="41"/>
  <c r="F140" i="43" l="1"/>
  <c r="G140" i="43" s="1"/>
  <c r="G139" i="43"/>
  <c r="G245" i="41"/>
  <c r="G247" i="41" l="1"/>
  <c r="G246" i="41"/>
  <c r="F310" i="39" l="1"/>
  <c r="F308" i="39"/>
  <c r="F306" i="39"/>
  <c r="F304" i="39"/>
  <c r="F303" i="39"/>
  <c r="F302" i="39"/>
  <c r="F296" i="39"/>
  <c r="F310" i="41" s="1"/>
  <c r="F293" i="39"/>
  <c r="F291" i="39"/>
  <c r="F289" i="39"/>
  <c r="F279" i="39"/>
  <c r="F280" i="39" s="1"/>
  <c r="F282" i="39" s="1"/>
  <c r="F275" i="39"/>
  <c r="F274" i="39"/>
  <c r="F271" i="39"/>
  <c r="F272" i="39" s="1"/>
  <c r="F265" i="39"/>
  <c r="F266" i="39" s="1"/>
  <c r="F267" i="39" s="1"/>
  <c r="F268" i="39" s="1"/>
  <c r="F263" i="39"/>
  <c r="F268" i="41" s="1"/>
  <c r="F215" i="40" l="1"/>
  <c r="G215" i="40" s="1"/>
  <c r="F311" i="41"/>
  <c r="F270" i="43" s="1"/>
  <c r="G310" i="41"/>
  <c r="F283" i="39"/>
  <c r="F293" i="41"/>
  <c r="F269" i="41"/>
  <c r="G268" i="41"/>
  <c r="F249" i="39"/>
  <c r="G249" i="39" s="1"/>
  <c r="F239" i="39"/>
  <c r="F240" i="39" s="1"/>
  <c r="F239" i="41"/>
  <c r="F222" i="39"/>
  <c r="F223" i="39" s="1"/>
  <c r="F230" i="41" s="1"/>
  <c r="G217" i="39"/>
  <c r="E28" i="42"/>
  <c r="F28" i="42" s="1"/>
  <c r="E37" i="42"/>
  <c r="E42" i="42" s="1"/>
  <c r="F42" i="42" s="1"/>
  <c r="E36" i="42"/>
  <c r="F36" i="42" s="1"/>
  <c r="F32" i="42"/>
  <c r="F31" i="42"/>
  <c r="E38" i="42"/>
  <c r="F38" i="42" s="1"/>
  <c r="E27" i="42"/>
  <c r="E26" i="42"/>
  <c r="F23" i="42"/>
  <c r="G352" i="39"/>
  <c r="G351" i="39"/>
  <c r="G350" i="39"/>
  <c r="G349" i="39"/>
  <c r="G348" i="39"/>
  <c r="G347" i="39"/>
  <c r="G346" i="39"/>
  <c r="G345" i="39"/>
  <c r="G344" i="39"/>
  <c r="G343" i="39"/>
  <c r="G342" i="39"/>
  <c r="G341" i="39"/>
  <c r="G340" i="39"/>
  <c r="G339" i="39"/>
  <c r="G338" i="39"/>
  <c r="G337" i="39"/>
  <c r="G336" i="39"/>
  <c r="G335" i="39"/>
  <c r="G334" i="39"/>
  <c r="G333" i="39"/>
  <c r="G332" i="39"/>
  <c r="G331" i="39"/>
  <c r="G330" i="39"/>
  <c r="G329" i="39"/>
  <c r="G328" i="39"/>
  <c r="G327" i="39"/>
  <c r="G326" i="39"/>
  <c r="G325" i="39"/>
  <c r="G324" i="39"/>
  <c r="G323" i="39"/>
  <c r="G322" i="39"/>
  <c r="G321" i="39"/>
  <c r="G320" i="39"/>
  <c r="G319" i="39"/>
  <c r="G318" i="39"/>
  <c r="G317" i="39"/>
  <c r="G316" i="39"/>
  <c r="G315" i="39"/>
  <c r="G314" i="39"/>
  <c r="G313" i="39"/>
  <c r="G312" i="39"/>
  <c r="G311" i="39"/>
  <c r="G310" i="39"/>
  <c r="G309" i="39"/>
  <c r="G308" i="39"/>
  <c r="G307" i="39"/>
  <c r="G306" i="39"/>
  <c r="G305" i="39"/>
  <c r="G304" i="39"/>
  <c r="G303" i="39"/>
  <c r="G302" i="39"/>
  <c r="G301" i="39"/>
  <c r="G300" i="39"/>
  <c r="G299" i="39"/>
  <c r="G298" i="39"/>
  <c r="G297" i="39"/>
  <c r="G296" i="39"/>
  <c r="G295" i="39"/>
  <c r="G294" i="39"/>
  <c r="G293" i="39"/>
  <c r="G292" i="39"/>
  <c r="G291" i="39"/>
  <c r="G290" i="39"/>
  <c r="G289" i="39"/>
  <c r="G288" i="39"/>
  <c r="G287" i="39"/>
  <c r="G286" i="39"/>
  <c r="G285" i="39"/>
  <c r="G284" i="39"/>
  <c r="G283" i="39"/>
  <c r="G282" i="39"/>
  <c r="G281" i="39"/>
  <c r="G280" i="39"/>
  <c r="G279" i="39"/>
  <c r="G278" i="39"/>
  <c r="G277" i="39"/>
  <c r="G276" i="39"/>
  <c r="G275" i="39"/>
  <c r="G274" i="39"/>
  <c r="G273" i="39"/>
  <c r="G272" i="39"/>
  <c r="G271" i="39"/>
  <c r="G270" i="39"/>
  <c r="G269" i="39"/>
  <c r="G268" i="39"/>
  <c r="G267" i="39"/>
  <c r="G266" i="39"/>
  <c r="G265" i="39"/>
  <c r="G264" i="39"/>
  <c r="G263" i="39"/>
  <c r="G262" i="39"/>
  <c r="G261" i="39"/>
  <c r="G260" i="39"/>
  <c r="G259" i="39"/>
  <c r="G258" i="39"/>
  <c r="G257" i="39"/>
  <c r="G256" i="39"/>
  <c r="G255" i="39"/>
  <c r="G254" i="39"/>
  <c r="G253" i="39"/>
  <c r="G252" i="39"/>
  <c r="G250" i="39"/>
  <c r="G248" i="39"/>
  <c r="G239" i="39"/>
  <c r="G238" i="39"/>
  <c r="G237" i="39"/>
  <c r="G229" i="39"/>
  <c r="G228" i="39"/>
  <c r="G227" i="39"/>
  <c r="G226" i="39"/>
  <c r="G225" i="39"/>
  <c r="G224" i="39"/>
  <c r="G223" i="39"/>
  <c r="G221" i="39"/>
  <c r="G220" i="39"/>
  <c r="G219" i="39"/>
  <c r="G207" i="39"/>
  <c r="G206" i="39"/>
  <c r="G205" i="39"/>
  <c r="G204" i="39"/>
  <c r="G203" i="39"/>
  <c r="G202" i="39"/>
  <c r="G201" i="39"/>
  <c r="G200" i="39"/>
  <c r="G199" i="39"/>
  <c r="G198" i="39"/>
  <c r="G197" i="39"/>
  <c r="G196" i="39"/>
  <c r="G195" i="39"/>
  <c r="G194" i="39"/>
  <c r="G193" i="39"/>
  <c r="G192" i="39"/>
  <c r="G191" i="39"/>
  <c r="G190" i="39"/>
  <c r="G188" i="39"/>
  <c r="G187" i="39"/>
  <c r="G186" i="39"/>
  <c r="G185" i="39"/>
  <c r="G184" i="39"/>
  <c r="G183" i="39"/>
  <c r="G182" i="39"/>
  <c r="G181" i="39"/>
  <c r="G180" i="39"/>
  <c r="G179" i="39"/>
  <c r="G178" i="39"/>
  <c r="G177" i="39"/>
  <c r="G176" i="39"/>
  <c r="G175" i="39"/>
  <c r="G174" i="39"/>
  <c r="G173" i="39"/>
  <c r="G172" i="39"/>
  <c r="G171" i="39"/>
  <c r="G169" i="39"/>
  <c r="G168" i="39"/>
  <c r="G167" i="39"/>
  <c r="G165" i="39"/>
  <c r="G164" i="39"/>
  <c r="G163" i="39"/>
  <c r="G162" i="39"/>
  <c r="G161" i="39"/>
  <c r="G160" i="39"/>
  <c r="G159" i="39"/>
  <c r="G156" i="39"/>
  <c r="G153" i="39"/>
  <c r="G150" i="39"/>
  <c r="G149" i="39"/>
  <c r="G148" i="39"/>
  <c r="G147" i="39"/>
  <c r="G143" i="39"/>
  <c r="G142" i="39"/>
  <c r="G141" i="39"/>
  <c r="G140" i="39"/>
  <c r="G139" i="39"/>
  <c r="G138" i="39"/>
  <c r="G137" i="39"/>
  <c r="G136" i="39"/>
  <c r="G135" i="39"/>
  <c r="G134" i="39"/>
  <c r="G133" i="39"/>
  <c r="G132" i="39"/>
  <c r="G131" i="39"/>
  <c r="G130" i="39"/>
  <c r="G129" i="39"/>
  <c r="G128" i="39"/>
  <c r="G127" i="39"/>
  <c r="G126" i="39"/>
  <c r="G125" i="39"/>
  <c r="G124" i="39"/>
  <c r="G123" i="39"/>
  <c r="G122" i="39"/>
  <c r="G121" i="39"/>
  <c r="G119" i="39"/>
  <c r="G117" i="39"/>
  <c r="G116" i="39"/>
  <c r="G114" i="39"/>
  <c r="G113" i="39"/>
  <c r="G112" i="39"/>
  <c r="G105" i="39"/>
  <c r="G104" i="39"/>
  <c r="G103" i="39"/>
  <c r="G102" i="39"/>
  <c r="F189" i="39"/>
  <c r="G189" i="39" s="1"/>
  <c r="F170" i="39"/>
  <c r="G170" i="39" s="1"/>
  <c r="F166" i="39"/>
  <c r="G166" i="39" s="1"/>
  <c r="F157" i="39"/>
  <c r="G157" i="39" s="1"/>
  <c r="F154" i="39"/>
  <c r="F155" i="39" s="1"/>
  <c r="G155" i="39" s="1"/>
  <c r="F151" i="39"/>
  <c r="F143" i="41" s="1"/>
  <c r="F124" i="43" s="1"/>
  <c r="F120" i="39"/>
  <c r="G120" i="39" s="1"/>
  <c r="F118" i="39"/>
  <c r="G118" i="39" s="1"/>
  <c r="F115" i="39"/>
  <c r="G115" i="39" s="1"/>
  <c r="F106" i="39"/>
  <c r="F104" i="41" s="1"/>
  <c r="F107" i="39" l="1"/>
  <c r="F105" i="41" s="1"/>
  <c r="G105" i="41" s="1"/>
  <c r="F94" i="43"/>
  <c r="G94" i="43" s="1"/>
  <c r="F158" i="39"/>
  <c r="G158" i="39" s="1"/>
  <c r="G106" i="39"/>
  <c r="G269" i="41"/>
  <c r="F228" i="43"/>
  <c r="F271" i="43"/>
  <c r="G270" i="43"/>
  <c r="F125" i="43"/>
  <c r="G124" i="43"/>
  <c r="F206" i="43"/>
  <c r="G206" i="43" s="1"/>
  <c r="G230" i="41"/>
  <c r="F312" i="41"/>
  <c r="G312" i="41" s="1"/>
  <c r="G311" i="41"/>
  <c r="F294" i="41"/>
  <c r="G293" i="41"/>
  <c r="G240" i="39"/>
  <c r="F241" i="39"/>
  <c r="G222" i="39"/>
  <c r="F225" i="41"/>
  <c r="G154" i="39"/>
  <c r="F96" i="40"/>
  <c r="F144" i="41"/>
  <c r="G143" i="41"/>
  <c r="F152" i="39"/>
  <c r="G152" i="39" s="1"/>
  <c r="G151" i="39"/>
  <c r="G107" i="39"/>
  <c r="F108" i="39"/>
  <c r="F171" i="40"/>
  <c r="G171" i="40" s="1"/>
  <c r="G104" i="41"/>
  <c r="F240" i="41"/>
  <c r="G239" i="41"/>
  <c r="F233" i="39"/>
  <c r="G230" i="39"/>
  <c r="F237" i="41"/>
  <c r="G232" i="39"/>
  <c r="G218" i="39"/>
  <c r="F222" i="41"/>
  <c r="G222" i="41" s="1"/>
  <c r="F231" i="39"/>
  <c r="G145" i="39"/>
  <c r="F146" i="39"/>
  <c r="G146" i="39" s="1"/>
  <c r="G144" i="39"/>
  <c r="E41" i="42"/>
  <c r="E43" i="42"/>
  <c r="F37" i="42"/>
  <c r="F35" i="42" s="1"/>
  <c r="G211" i="39" s="1"/>
  <c r="E47" i="42"/>
  <c r="F33" i="42"/>
  <c r="F30" i="42" s="1"/>
  <c r="G210" i="39" s="1"/>
  <c r="G237" i="41" l="1"/>
  <c r="F208" i="43"/>
  <c r="G271" i="43"/>
  <c r="F272" i="43"/>
  <c r="G272" i="43" s="1"/>
  <c r="F229" i="43"/>
  <c r="G229" i="43" s="1"/>
  <c r="G228" i="43"/>
  <c r="F126" i="43"/>
  <c r="G125" i="43"/>
  <c r="F295" i="41"/>
  <c r="G294" i="41"/>
  <c r="F242" i="39"/>
  <c r="G241" i="39"/>
  <c r="F176" i="40"/>
  <c r="G176" i="40" s="1"/>
  <c r="G225" i="41"/>
  <c r="F97" i="40"/>
  <c r="G96" i="40"/>
  <c r="F145" i="41"/>
  <c r="G144" i="41"/>
  <c r="F109" i="41"/>
  <c r="F91" i="43" s="1"/>
  <c r="G108" i="39"/>
  <c r="F109" i="39"/>
  <c r="G233" i="39"/>
  <c r="F234" i="39"/>
  <c r="G231" i="39"/>
  <c r="F238" i="41"/>
  <c r="G238" i="41" s="1"/>
  <c r="F241" i="41"/>
  <c r="G240" i="41"/>
  <c r="E46" i="42"/>
  <c r="F41" i="42"/>
  <c r="F43" i="42"/>
  <c r="E48" i="42"/>
  <c r="F47" i="42"/>
  <c r="E52" i="42"/>
  <c r="G91" i="43" l="1"/>
  <c r="F92" i="43"/>
  <c r="G92" i="43" s="1"/>
  <c r="F127" i="43"/>
  <c r="G127" i="43" s="1"/>
  <c r="G126" i="43"/>
  <c r="F40" i="42"/>
  <c r="G212" i="39" s="1"/>
  <c r="G208" i="43"/>
  <c r="F209" i="43"/>
  <c r="F296" i="41"/>
  <c r="G296" i="41" s="1"/>
  <c r="G295" i="41"/>
  <c r="G242" i="39"/>
  <c r="F243" i="39"/>
  <c r="F98" i="40"/>
  <c r="G98" i="40" s="1"/>
  <c r="G97" i="40"/>
  <c r="F146" i="41"/>
  <c r="G146" i="41" s="1"/>
  <c r="G145" i="41"/>
  <c r="F110" i="41"/>
  <c r="G110" i="41" s="1"/>
  <c r="F110" i="39"/>
  <c r="G109" i="39"/>
  <c r="F169" i="40"/>
  <c r="G109" i="41"/>
  <c r="G234" i="39"/>
  <c r="F235" i="39"/>
  <c r="F242" i="41"/>
  <c r="G242" i="41" s="1"/>
  <c r="G241" i="41"/>
  <c r="F46" i="42"/>
  <c r="E51" i="42"/>
  <c r="F48" i="42"/>
  <c r="E53" i="42"/>
  <c r="F52" i="42"/>
  <c r="E57" i="42"/>
  <c r="F210" i="43" l="1"/>
  <c r="G209" i="43"/>
  <c r="F244" i="39"/>
  <c r="G243" i="39"/>
  <c r="F167" i="40"/>
  <c r="G167" i="40" s="1"/>
  <c r="G169" i="40"/>
  <c r="F111" i="41"/>
  <c r="G111" i="41" s="1"/>
  <c r="G110" i="39"/>
  <c r="F111" i="39"/>
  <c r="G111" i="39" s="1"/>
  <c r="F243" i="41"/>
  <c r="F236" i="39"/>
  <c r="G236" i="39" s="1"/>
  <c r="G235" i="39"/>
  <c r="F45" i="42"/>
  <c r="G213" i="39" s="1"/>
  <c r="F51" i="42"/>
  <c r="E56" i="42"/>
  <c r="F53" i="42"/>
  <c r="E58" i="42"/>
  <c r="F50" i="42"/>
  <c r="F57" i="42"/>
  <c r="E62" i="42"/>
  <c r="F62" i="42" s="1"/>
  <c r="G210" i="43" l="1"/>
  <c r="F211" i="43"/>
  <c r="G244" i="39"/>
  <c r="F245" i="39"/>
  <c r="G214" i="39"/>
  <c r="F216" i="41"/>
  <c r="G216" i="41" s="1"/>
  <c r="F215" i="39"/>
  <c r="F177" i="40"/>
  <c r="F244" i="41"/>
  <c r="G244" i="41" s="1"/>
  <c r="G243" i="41"/>
  <c r="F56" i="42"/>
  <c r="E61" i="42"/>
  <c r="F58" i="42"/>
  <c r="E63" i="42"/>
  <c r="F212" i="43" l="1"/>
  <c r="G211" i="43"/>
  <c r="F217" i="41"/>
  <c r="G217" i="41" s="1"/>
  <c r="F216" i="39"/>
  <c r="F246" i="39"/>
  <c r="G245" i="39"/>
  <c r="F178" i="40"/>
  <c r="G178" i="40" s="1"/>
  <c r="G177" i="40"/>
  <c r="G230" i="40" s="1"/>
  <c r="I232" i="40" s="1"/>
  <c r="F55" i="42"/>
  <c r="G215" i="39" s="1"/>
  <c r="E66" i="42"/>
  <c r="F61" i="42"/>
  <c r="F63" i="42"/>
  <c r="E67" i="42"/>
  <c r="F66" i="42" l="1"/>
  <c r="E69" i="42"/>
  <c r="F67" i="42"/>
  <c r="F65" i="42" s="1"/>
  <c r="E70" i="42"/>
  <c r="G212" i="43"/>
  <c r="F213" i="43"/>
  <c r="F247" i="39"/>
  <c r="G247" i="39" s="1"/>
  <c r="G246" i="39"/>
  <c r="F60" i="42"/>
  <c r="F214" i="43" l="1"/>
  <c r="G214" i="43" s="1"/>
  <c r="G213" i="43"/>
  <c r="F69" i="42"/>
  <c r="E83" i="42"/>
  <c r="E84" i="42"/>
  <c r="F70" i="42"/>
  <c r="G216" i="39"/>
  <c r="F218" i="41"/>
  <c r="F288" i="43" s="1"/>
  <c r="G288" i="43" s="1"/>
  <c r="A4" i="42"/>
  <c r="G322" i="43" l="1"/>
  <c r="I324" i="43" s="1"/>
  <c r="F83" i="42"/>
  <c r="E89" i="42"/>
  <c r="F89" i="42" s="1"/>
  <c r="F84" i="42"/>
  <c r="E90" i="42"/>
  <c r="F90" i="42" s="1"/>
  <c r="F68" i="42"/>
  <c r="F219" i="41"/>
  <c r="F202" i="43" s="1"/>
  <c r="G202" i="43" s="1"/>
  <c r="G218" i="41"/>
  <c r="F27" i="42"/>
  <c r="F26" i="42"/>
  <c r="F22" i="42"/>
  <c r="F21" i="42"/>
  <c r="F17" i="42"/>
  <c r="F16" i="42"/>
  <c r="F15" i="42"/>
  <c r="F14" i="42"/>
  <c r="F11" i="42"/>
  <c r="F10" i="42"/>
  <c r="F9" i="42"/>
  <c r="F82" i="42" l="1"/>
  <c r="F8" i="42"/>
  <c r="F88" i="42"/>
  <c r="H323" i="43"/>
  <c r="F220" i="41"/>
  <c r="G220" i="41" s="1"/>
  <c r="G219" i="41"/>
  <c r="F25" i="42"/>
  <c r="G209" i="39" s="1"/>
  <c r="F20" i="42"/>
  <c r="G208" i="39" s="1"/>
  <c r="F13" i="42"/>
  <c r="G371" i="41" l="1"/>
  <c r="I373" i="41" s="1"/>
  <c r="G354" i="39"/>
  <c r="J356" i="39" s="1"/>
  <c r="G18" i="2" l="1"/>
  <c r="G18" i="16" s="1"/>
  <c r="G19" i="2"/>
  <c r="G19" i="15" s="1"/>
  <c r="G20" i="2"/>
  <c r="G21" i="2"/>
  <c r="G21" i="5" s="1"/>
  <c r="G27" i="2"/>
  <c r="L29" i="14"/>
  <c r="L65" i="14"/>
  <c r="G68" i="2"/>
  <c r="G73" i="2"/>
  <c r="G81" i="2"/>
  <c r="G81" i="13" s="1"/>
  <c r="L94" i="14"/>
  <c r="L98" i="14"/>
  <c r="L99" i="14"/>
  <c r="L108" i="14"/>
  <c r="L136" i="14"/>
  <c r="L157" i="14"/>
  <c r="L158" i="14"/>
  <c r="L167" i="14"/>
  <c r="L196" i="14"/>
  <c r="L208" i="14"/>
  <c r="M29" i="14"/>
  <c r="M65" i="14"/>
  <c r="M94" i="14"/>
  <c r="M98" i="14"/>
  <c r="M99" i="14"/>
  <c r="M108" i="14"/>
  <c r="M136" i="14"/>
  <c r="M157" i="14"/>
  <c r="M158" i="14"/>
  <c r="M167" i="14"/>
  <c r="M196" i="14"/>
  <c r="M208" i="14"/>
  <c r="K29" i="14"/>
  <c r="K65" i="14"/>
  <c r="K94" i="14"/>
  <c r="K98" i="14"/>
  <c r="K99" i="14"/>
  <c r="K108" i="14"/>
  <c r="K136" i="14"/>
  <c r="K157" i="14"/>
  <c r="K158" i="14"/>
  <c r="K167" i="14"/>
  <c r="K196" i="14"/>
  <c r="K208" i="14"/>
  <c r="F73" i="2"/>
  <c r="F81" i="2"/>
  <c r="F81" i="4" s="1"/>
  <c r="K93" i="16"/>
  <c r="L93" i="16"/>
  <c r="M93" i="16"/>
  <c r="F18" i="2"/>
  <c r="F19" i="2"/>
  <c r="F20" i="2"/>
  <c r="F21" i="2"/>
  <c r="F21" i="16" s="1"/>
  <c r="F27" i="2"/>
  <c r="K29" i="15"/>
  <c r="K64" i="15"/>
  <c r="F68" i="2"/>
  <c r="K93" i="15"/>
  <c r="K97" i="15"/>
  <c r="K98" i="15"/>
  <c r="K99" i="15"/>
  <c r="K100" i="15"/>
  <c r="K101" i="15"/>
  <c r="K102" i="15"/>
  <c r="K103" i="15"/>
  <c r="K104" i="15"/>
  <c r="K105" i="15"/>
  <c r="K106" i="15"/>
  <c r="K107" i="15"/>
  <c r="K156" i="15"/>
  <c r="K157" i="15"/>
  <c r="K166" i="15"/>
  <c r="L29" i="15"/>
  <c r="L64" i="15"/>
  <c r="L93" i="15"/>
  <c r="L97" i="15"/>
  <c r="L98" i="15"/>
  <c r="L99" i="15"/>
  <c r="L100" i="15"/>
  <c r="L101" i="15"/>
  <c r="L102" i="15"/>
  <c r="L103" i="15"/>
  <c r="L104" i="15"/>
  <c r="L105" i="15"/>
  <c r="L106" i="15"/>
  <c r="L107" i="15"/>
  <c r="L156" i="15"/>
  <c r="L157" i="15"/>
  <c r="L166" i="15"/>
  <c r="M29" i="15"/>
  <c r="M64" i="15"/>
  <c r="M93" i="15"/>
  <c r="M97" i="15"/>
  <c r="M98" i="15"/>
  <c r="M99" i="15"/>
  <c r="M100" i="15"/>
  <c r="M101" i="15"/>
  <c r="M102" i="15"/>
  <c r="M103" i="15"/>
  <c r="M104" i="15"/>
  <c r="M105" i="15"/>
  <c r="M106" i="15"/>
  <c r="M107" i="15"/>
  <c r="M156" i="15"/>
  <c r="M157" i="15"/>
  <c r="M166" i="15"/>
  <c r="I18" i="14"/>
  <c r="M54" i="14"/>
  <c r="L54" i="14"/>
  <c r="K54" i="14"/>
  <c r="K11" i="14"/>
  <c r="K12" i="14"/>
  <c r="L12" i="14"/>
  <c r="M12" i="14"/>
  <c r="X75" i="1"/>
  <c r="X74" i="1"/>
  <c r="X73" i="1"/>
  <c r="X72" i="1"/>
  <c r="X71" i="1"/>
  <c r="X76" i="1" s="1"/>
  <c r="X70" i="1"/>
  <c r="X69" i="1"/>
  <c r="X65" i="1"/>
  <c r="X64" i="1"/>
  <c r="X63" i="1"/>
  <c r="X62" i="1"/>
  <c r="X61" i="1"/>
  <c r="X60" i="1"/>
  <c r="X59" i="1"/>
  <c r="X58" i="1"/>
  <c r="X57" i="1"/>
  <c r="X56" i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X55" i="1"/>
  <c r="Y55" i="1" s="1"/>
  <c r="X51" i="1"/>
  <c r="X50" i="1"/>
  <c r="X49" i="1"/>
  <c r="X48" i="1"/>
  <c r="X47" i="1"/>
  <c r="X46" i="1"/>
  <c r="X45" i="1"/>
  <c r="X52" i="1" s="1"/>
  <c r="X44" i="1"/>
  <c r="X40" i="1"/>
  <c r="X39" i="1"/>
  <c r="X38" i="1"/>
  <c r="X41" i="1" s="1"/>
  <c r="X37" i="1"/>
  <c r="X36" i="1"/>
  <c r="X35" i="1"/>
  <c r="X30" i="1"/>
  <c r="X29" i="1"/>
  <c r="X28" i="1"/>
  <c r="X27" i="1"/>
  <c r="X26" i="1"/>
  <c r="X25" i="1"/>
  <c r="X24" i="1"/>
  <c r="X23" i="1"/>
  <c r="X22" i="1"/>
  <c r="X31" i="1" s="1"/>
  <c r="X21" i="1"/>
  <c r="X20" i="1"/>
  <c r="X16" i="1"/>
  <c r="X15" i="1"/>
  <c r="X14" i="1"/>
  <c r="X13" i="1"/>
  <c r="X12" i="1"/>
  <c r="X11" i="1"/>
  <c r="X10" i="1"/>
  <c r="X9" i="1"/>
  <c r="X8" i="1"/>
  <c r="X7" i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AW52" i="1"/>
  <c r="AW41" i="1"/>
  <c r="AW66" i="1"/>
  <c r="AW31" i="1"/>
  <c r="AW85" i="1" s="1"/>
  <c r="AW17" i="1"/>
  <c r="AW76" i="1"/>
  <c r="I178" i="16"/>
  <c r="H178" i="16"/>
  <c r="H119" i="16"/>
  <c r="I119" i="16"/>
  <c r="H51" i="16"/>
  <c r="H74" i="16"/>
  <c r="H92" i="16" s="1"/>
  <c r="H43" i="16"/>
  <c r="I84" i="15"/>
  <c r="H84" i="15"/>
  <c r="I79" i="15"/>
  <c r="H79" i="15"/>
  <c r="I15" i="15"/>
  <c r="I201" i="14"/>
  <c r="I178" i="14"/>
  <c r="H178" i="14"/>
  <c r="I141" i="14"/>
  <c r="I119" i="14"/>
  <c r="H119" i="14"/>
  <c r="H66" i="14"/>
  <c r="AC52" i="1"/>
  <c r="AC41" i="1"/>
  <c r="AC66" i="1"/>
  <c r="AC85" i="1" s="1"/>
  <c r="E13" i="2" s="1"/>
  <c r="AC31" i="1"/>
  <c r="AC17" i="1"/>
  <c r="AC76" i="1"/>
  <c r="AD52" i="1"/>
  <c r="AD41" i="1"/>
  <c r="AD66" i="1"/>
  <c r="AD31" i="1"/>
  <c r="AD17" i="1"/>
  <c r="AD76" i="1"/>
  <c r="D15" i="2"/>
  <c r="D15" i="13" s="1"/>
  <c r="D16" i="2"/>
  <c r="AE52" i="1"/>
  <c r="AE41" i="1"/>
  <c r="AE66" i="1"/>
  <c r="AE31" i="1"/>
  <c r="AE17" i="1"/>
  <c r="AE76" i="1"/>
  <c r="AJ52" i="1"/>
  <c r="AJ41" i="1"/>
  <c r="AJ66" i="1"/>
  <c r="AJ31" i="1"/>
  <c r="AJ17" i="1"/>
  <c r="AJ76" i="1"/>
  <c r="D23" i="2"/>
  <c r="D23" i="13" s="1"/>
  <c r="D24" i="2"/>
  <c r="D25" i="2"/>
  <c r="D26" i="2"/>
  <c r="AB52" i="1"/>
  <c r="AB41" i="1"/>
  <c r="AB66" i="1"/>
  <c r="AB31" i="1"/>
  <c r="AB17" i="1"/>
  <c r="AB76" i="1"/>
  <c r="AK52" i="1"/>
  <c r="AK41" i="1"/>
  <c r="AK66" i="1"/>
  <c r="AK31" i="1"/>
  <c r="AK17" i="1"/>
  <c r="AK76" i="1"/>
  <c r="D31" i="2"/>
  <c r="D31" i="5" s="1"/>
  <c r="D32" i="2"/>
  <c r="D33" i="2"/>
  <c r="D34" i="2"/>
  <c r="D34" i="16" s="1"/>
  <c r="AL52" i="1"/>
  <c r="AL41" i="1"/>
  <c r="AL66" i="1"/>
  <c r="AL31" i="1"/>
  <c r="AL17" i="1"/>
  <c r="AL76" i="1"/>
  <c r="D36" i="2"/>
  <c r="D37" i="2"/>
  <c r="D38" i="2"/>
  <c r="D38" i="4" s="1"/>
  <c r="D39" i="2"/>
  <c r="D40" i="2"/>
  <c r="AF52" i="1"/>
  <c r="AF41" i="1"/>
  <c r="AF66" i="1"/>
  <c r="AF31" i="1"/>
  <c r="AF17" i="1"/>
  <c r="AF76" i="1"/>
  <c r="D42" i="2"/>
  <c r="D44" i="2"/>
  <c r="D45" i="2"/>
  <c r="D46" i="2"/>
  <c r="D46" i="16" s="1"/>
  <c r="D47" i="2"/>
  <c r="D48" i="2"/>
  <c r="AG52" i="1"/>
  <c r="AG41" i="1"/>
  <c r="AG66" i="1"/>
  <c r="AG31" i="1"/>
  <c r="AG17" i="1"/>
  <c r="AG76" i="1"/>
  <c r="D50" i="2"/>
  <c r="D52" i="2"/>
  <c r="D53" i="2"/>
  <c r="D54" i="2"/>
  <c r="D54" i="13" s="1"/>
  <c r="D55" i="2"/>
  <c r="D56" i="2"/>
  <c r="D57" i="2"/>
  <c r="AH52" i="1"/>
  <c r="AH41" i="1"/>
  <c r="AH66" i="1"/>
  <c r="AH31" i="1"/>
  <c r="AH17" i="1"/>
  <c r="AH76" i="1"/>
  <c r="D59" i="2"/>
  <c r="D60" i="2"/>
  <c r="AI52" i="1"/>
  <c r="AI41" i="1"/>
  <c r="AI66" i="1"/>
  <c r="AI31" i="1"/>
  <c r="AI17" i="1"/>
  <c r="AI76" i="1"/>
  <c r="D62" i="2"/>
  <c r="AQ52" i="1"/>
  <c r="AQ41" i="1"/>
  <c r="AQ66" i="1"/>
  <c r="AQ31" i="1"/>
  <c r="AQ17" i="1"/>
  <c r="AQ76" i="1"/>
  <c r="AR52" i="1"/>
  <c r="AR41" i="1"/>
  <c r="AR66" i="1"/>
  <c r="AR31" i="1"/>
  <c r="AR17" i="1"/>
  <c r="AR76" i="1"/>
  <c r="AO52" i="1"/>
  <c r="AO41" i="1"/>
  <c r="AO66" i="1"/>
  <c r="AO31" i="1"/>
  <c r="AO17" i="1"/>
  <c r="AO76" i="1"/>
  <c r="AM52" i="1"/>
  <c r="AM41" i="1"/>
  <c r="AM66" i="1"/>
  <c r="AM31" i="1"/>
  <c r="AM85" i="1" s="1"/>
  <c r="E78" i="2" s="1"/>
  <c r="AM17" i="1"/>
  <c r="AM76" i="1"/>
  <c r="AN52" i="1"/>
  <c r="AN41" i="1"/>
  <c r="AN66" i="1"/>
  <c r="AN31" i="1"/>
  <c r="AN17" i="1"/>
  <c r="AN76" i="1"/>
  <c r="AP52" i="1"/>
  <c r="AP41" i="1"/>
  <c r="AP66" i="1"/>
  <c r="AP31" i="1"/>
  <c r="AP17" i="1"/>
  <c r="AP76" i="1"/>
  <c r="G91" i="2"/>
  <c r="G91" i="13" s="1"/>
  <c r="AS52" i="1"/>
  <c r="AS41" i="1"/>
  <c r="AS66" i="1"/>
  <c r="AS31" i="1"/>
  <c r="AS17" i="1"/>
  <c r="AS76" i="1"/>
  <c r="G95" i="2"/>
  <c r="G95" i="5" s="1"/>
  <c r="G96" i="2"/>
  <c r="E99" i="2"/>
  <c r="E100" i="14" s="1"/>
  <c r="E100" i="2"/>
  <c r="E101" i="2"/>
  <c r="E102" i="2"/>
  <c r="E103" i="2"/>
  <c r="E103" i="4" s="1"/>
  <c r="E104" i="2"/>
  <c r="G105" i="2"/>
  <c r="G106" i="2"/>
  <c r="E108" i="2"/>
  <c r="E109" i="2"/>
  <c r="E110" i="2"/>
  <c r="E111" i="2"/>
  <c r="E112" i="2"/>
  <c r="F112" i="2" s="1"/>
  <c r="E113" i="2"/>
  <c r="E114" i="2"/>
  <c r="E115" i="2"/>
  <c r="E116" i="2"/>
  <c r="E116" i="16" s="1"/>
  <c r="I117" i="2"/>
  <c r="J117" i="2"/>
  <c r="K117" i="2"/>
  <c r="L117" i="2"/>
  <c r="G118" i="2"/>
  <c r="E119" i="2"/>
  <c r="I120" i="2"/>
  <c r="J120" i="2"/>
  <c r="K120" i="2"/>
  <c r="L120" i="2"/>
  <c r="E121" i="2"/>
  <c r="E122" i="2"/>
  <c r="E122" i="13" s="1"/>
  <c r="E123" i="2"/>
  <c r="E124" i="2"/>
  <c r="E125" i="2"/>
  <c r="E125" i="5" s="1"/>
  <c r="E126" i="2"/>
  <c r="E126" i="13" s="1"/>
  <c r="E127" i="2"/>
  <c r="E128" i="2"/>
  <c r="E128" i="13" s="1"/>
  <c r="E129" i="2"/>
  <c r="E130" i="2"/>
  <c r="E130" i="15" s="1"/>
  <c r="E131" i="2"/>
  <c r="E132" i="2"/>
  <c r="E133" i="14" s="1"/>
  <c r="E133" i="2"/>
  <c r="E134" i="2"/>
  <c r="G134" i="2" s="1"/>
  <c r="I136" i="2"/>
  <c r="J136" i="2"/>
  <c r="K136" i="2"/>
  <c r="L136" i="2"/>
  <c r="E137" i="2"/>
  <c r="E137" i="13" s="1"/>
  <c r="E138" i="2"/>
  <c r="E139" i="2"/>
  <c r="E140" i="2"/>
  <c r="E141" i="2"/>
  <c r="E142" i="2"/>
  <c r="E143" i="2"/>
  <c r="E144" i="2"/>
  <c r="E145" i="2"/>
  <c r="E146" i="2"/>
  <c r="E146" i="15" s="1"/>
  <c r="E147" i="2"/>
  <c r="I148" i="2"/>
  <c r="J148" i="2"/>
  <c r="K148" i="2"/>
  <c r="L148" i="2"/>
  <c r="E149" i="2"/>
  <c r="E149" i="13" s="1"/>
  <c r="E150" i="2"/>
  <c r="E151" i="2"/>
  <c r="E152" i="2"/>
  <c r="E153" i="2"/>
  <c r="E154" i="2"/>
  <c r="E155" i="2"/>
  <c r="E155" i="4" s="1"/>
  <c r="E158" i="2"/>
  <c r="E159" i="2"/>
  <c r="E159" i="16" s="1"/>
  <c r="E160" i="2"/>
  <c r="E160" i="15" s="1"/>
  <c r="E161" i="2"/>
  <c r="E162" i="2"/>
  <c r="E162" i="5" s="1"/>
  <c r="E163" i="2"/>
  <c r="E164" i="2"/>
  <c r="E165" i="2"/>
  <c r="E167" i="2"/>
  <c r="E168" i="2"/>
  <c r="G168" i="2" s="1"/>
  <c r="E169" i="2"/>
  <c r="E170" i="2"/>
  <c r="E170" i="16" s="1"/>
  <c r="E171" i="2"/>
  <c r="E171" i="16" s="1"/>
  <c r="E172" i="2"/>
  <c r="E173" i="14" s="1"/>
  <c r="E173" i="2"/>
  <c r="E174" i="2"/>
  <c r="E175" i="2"/>
  <c r="I176" i="2"/>
  <c r="J176" i="2"/>
  <c r="K176" i="2"/>
  <c r="L176" i="2"/>
  <c r="M176" i="2"/>
  <c r="G177" i="2"/>
  <c r="E178" i="2"/>
  <c r="I179" i="2"/>
  <c r="J179" i="2"/>
  <c r="K179" i="2"/>
  <c r="L179" i="2"/>
  <c r="M179" i="2"/>
  <c r="N179" i="2"/>
  <c r="O179" i="2"/>
  <c r="E180" i="2"/>
  <c r="E181" i="2"/>
  <c r="E181" i="4" s="1"/>
  <c r="E182" i="2"/>
  <c r="E182" i="5" s="1"/>
  <c r="E183" i="2"/>
  <c r="E184" i="2"/>
  <c r="E184" i="4" s="1"/>
  <c r="E184" i="13"/>
  <c r="E185" i="2"/>
  <c r="E185" i="15" s="1"/>
  <c r="E186" i="2"/>
  <c r="E186" i="5"/>
  <c r="E187" i="2"/>
  <c r="E188" i="2"/>
  <c r="E188" i="16" s="1"/>
  <c r="E189" i="2"/>
  <c r="F189" i="2" s="1"/>
  <c r="E189" i="5"/>
  <c r="E190" i="2"/>
  <c r="E191" i="2"/>
  <c r="G191" i="2" s="1"/>
  <c r="E192" i="2"/>
  <c r="E192" i="15" s="1"/>
  <c r="E193" i="2"/>
  <c r="E194" i="2"/>
  <c r="I196" i="2"/>
  <c r="J196" i="2"/>
  <c r="K196" i="2"/>
  <c r="L196" i="2"/>
  <c r="M196" i="2"/>
  <c r="E197" i="2"/>
  <c r="E198" i="2"/>
  <c r="E199" i="2"/>
  <c r="E200" i="2"/>
  <c r="E200" i="4" s="1"/>
  <c r="E201" i="2"/>
  <c r="E202" i="2"/>
  <c r="E203" i="2"/>
  <c r="E204" i="2"/>
  <c r="E204" i="15" s="1"/>
  <c r="E205" i="2"/>
  <c r="E206" i="2"/>
  <c r="I208" i="2"/>
  <c r="J208" i="2"/>
  <c r="E208" i="2" s="1"/>
  <c r="E208" i="15" s="1"/>
  <c r="K208" i="2"/>
  <c r="L208" i="2"/>
  <c r="M208" i="2"/>
  <c r="E209" i="2"/>
  <c r="E209" i="16" s="1"/>
  <c r="E210" i="2"/>
  <c r="E211" i="2"/>
  <c r="E211" i="5" s="1"/>
  <c r="E212" i="2"/>
  <c r="E213" i="2"/>
  <c r="A5" i="16"/>
  <c r="A6" i="16"/>
  <c r="A11" i="16"/>
  <c r="B11" i="16"/>
  <c r="A12" i="16"/>
  <c r="B12" i="16"/>
  <c r="A13" i="16"/>
  <c r="B13" i="16"/>
  <c r="C13" i="16"/>
  <c r="D13" i="16"/>
  <c r="B14" i="16"/>
  <c r="C14" i="16"/>
  <c r="D14" i="16"/>
  <c r="B15" i="16"/>
  <c r="C15" i="16"/>
  <c r="B16" i="16"/>
  <c r="C16" i="16"/>
  <c r="A17" i="16"/>
  <c r="B17" i="16"/>
  <c r="C17" i="16"/>
  <c r="D17" i="16"/>
  <c r="A18" i="16"/>
  <c r="B18" i="16"/>
  <c r="C18" i="16"/>
  <c r="D18" i="16"/>
  <c r="E18" i="16"/>
  <c r="A19" i="16"/>
  <c r="B19" i="16"/>
  <c r="C19" i="16"/>
  <c r="D19" i="16"/>
  <c r="E19" i="16"/>
  <c r="A20" i="16"/>
  <c r="B20" i="16"/>
  <c r="C20" i="16"/>
  <c r="D20" i="16"/>
  <c r="E20" i="16"/>
  <c r="A21" i="16"/>
  <c r="B21" i="16"/>
  <c r="C21" i="16"/>
  <c r="D21" i="16"/>
  <c r="E21" i="16"/>
  <c r="A22" i="16"/>
  <c r="B22" i="16"/>
  <c r="C22" i="16"/>
  <c r="D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E26" i="16"/>
  <c r="A27" i="16"/>
  <c r="B27" i="16"/>
  <c r="C27" i="16"/>
  <c r="D27" i="16"/>
  <c r="E27" i="16"/>
  <c r="A28" i="16"/>
  <c r="B28" i="16"/>
  <c r="C28" i="16"/>
  <c r="D28" i="16"/>
  <c r="B29" i="16"/>
  <c r="G29" i="2"/>
  <c r="A30" i="16"/>
  <c r="B30" i="16"/>
  <c r="C30" i="16"/>
  <c r="D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D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B41" i="16"/>
  <c r="C41" i="16"/>
  <c r="D41" i="16"/>
  <c r="A42" i="16"/>
  <c r="B42" i="16"/>
  <c r="C42" i="16"/>
  <c r="E42" i="16"/>
  <c r="B43" i="16"/>
  <c r="C43" i="16"/>
  <c r="D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B49" i="16"/>
  <c r="C49" i="16"/>
  <c r="D49" i="16"/>
  <c r="A50" i="16"/>
  <c r="B50" i="16"/>
  <c r="C50" i="16"/>
  <c r="E50" i="16"/>
  <c r="B51" i="16"/>
  <c r="C51" i="16"/>
  <c r="D51" i="16"/>
  <c r="B52" i="16"/>
  <c r="C52" i="16"/>
  <c r="B53" i="16"/>
  <c r="C53" i="16"/>
  <c r="A54" i="16"/>
  <c r="B54" i="16"/>
  <c r="C54" i="16"/>
  <c r="B55" i="16"/>
  <c r="C55" i="16"/>
  <c r="B56" i="16"/>
  <c r="C56" i="16"/>
  <c r="B57" i="16"/>
  <c r="C57" i="16"/>
  <c r="A58" i="16"/>
  <c r="B58" i="16"/>
  <c r="C58" i="16"/>
  <c r="D58" i="16"/>
  <c r="A59" i="16"/>
  <c r="B59" i="16"/>
  <c r="C59" i="16"/>
  <c r="A60" i="16"/>
  <c r="B60" i="16"/>
  <c r="C60" i="16"/>
  <c r="B61" i="16"/>
  <c r="C61" i="16"/>
  <c r="D61" i="16"/>
  <c r="B62" i="16"/>
  <c r="C62" i="16"/>
  <c r="B63" i="16"/>
  <c r="C63" i="16"/>
  <c r="B64" i="16"/>
  <c r="C64" i="16"/>
  <c r="D64" i="16"/>
  <c r="E64" i="2"/>
  <c r="A65" i="16"/>
  <c r="B65" i="16"/>
  <c r="C65" i="16"/>
  <c r="D65" i="16"/>
  <c r="B66" i="16"/>
  <c r="C66" i="16"/>
  <c r="D66" i="16"/>
  <c r="B67" i="16"/>
  <c r="C67" i="16"/>
  <c r="D67" i="16"/>
  <c r="B68" i="16"/>
  <c r="C68" i="16"/>
  <c r="D68" i="16"/>
  <c r="E68" i="16"/>
  <c r="B69" i="16"/>
  <c r="C69" i="16"/>
  <c r="D69" i="16"/>
  <c r="B70" i="16"/>
  <c r="C70" i="16"/>
  <c r="D70" i="16"/>
  <c r="A71" i="16"/>
  <c r="B71" i="16"/>
  <c r="C71" i="16"/>
  <c r="D71" i="16"/>
  <c r="A72" i="16"/>
  <c r="B72" i="16"/>
  <c r="C72" i="16"/>
  <c r="D72" i="16"/>
  <c r="A73" i="16"/>
  <c r="B73" i="16"/>
  <c r="C73" i="16"/>
  <c r="D73" i="16"/>
  <c r="E73" i="16"/>
  <c r="B74" i="16"/>
  <c r="C74" i="16"/>
  <c r="D74" i="16"/>
  <c r="A75" i="16"/>
  <c r="B75" i="16"/>
  <c r="C75" i="16"/>
  <c r="D75" i="16"/>
  <c r="A76" i="16"/>
  <c r="B76" i="16"/>
  <c r="C76" i="16"/>
  <c r="D76" i="16"/>
  <c r="A77" i="16"/>
  <c r="B77" i="16"/>
  <c r="C77" i="16"/>
  <c r="D77" i="16"/>
  <c r="B78" i="16"/>
  <c r="C78" i="16"/>
  <c r="D78" i="16"/>
  <c r="B79" i="16"/>
  <c r="C79" i="16"/>
  <c r="D79" i="16"/>
  <c r="B80" i="16"/>
  <c r="C80" i="16"/>
  <c r="D80" i="16"/>
  <c r="B81" i="16"/>
  <c r="C81" i="16"/>
  <c r="D81" i="16"/>
  <c r="E81" i="16"/>
  <c r="G81" i="16"/>
  <c r="B82" i="16"/>
  <c r="C82" i="16"/>
  <c r="D82" i="16"/>
  <c r="B83" i="16"/>
  <c r="C83" i="16"/>
  <c r="D83" i="16"/>
  <c r="B84" i="16"/>
  <c r="C84" i="16"/>
  <c r="D84" i="16"/>
  <c r="B85" i="16"/>
  <c r="C85" i="16"/>
  <c r="D85" i="16"/>
  <c r="B86" i="16"/>
  <c r="C86" i="16"/>
  <c r="D86" i="16"/>
  <c r="B87" i="16"/>
  <c r="C87" i="16"/>
  <c r="D87" i="16"/>
  <c r="A88" i="16"/>
  <c r="B88" i="16"/>
  <c r="C88" i="16"/>
  <c r="D88" i="16"/>
  <c r="A89" i="16"/>
  <c r="B89" i="16"/>
  <c r="C89" i="16"/>
  <c r="D89" i="16"/>
  <c r="A90" i="16"/>
  <c r="B90" i="16"/>
  <c r="C90" i="16"/>
  <c r="D90" i="16"/>
  <c r="A91" i="16"/>
  <c r="B91" i="16"/>
  <c r="C91" i="16"/>
  <c r="D91" i="16"/>
  <c r="E91" i="16"/>
  <c r="F91" i="2"/>
  <c r="F91" i="4" s="1"/>
  <c r="B92" i="16"/>
  <c r="C92" i="16"/>
  <c r="D92" i="16"/>
  <c r="A93" i="16"/>
  <c r="B93" i="16"/>
  <c r="G93" i="2"/>
  <c r="G93" i="16" s="1"/>
  <c r="A94" i="16"/>
  <c r="B94" i="16"/>
  <c r="C94" i="16"/>
  <c r="D94" i="16"/>
  <c r="A95" i="16"/>
  <c r="B95" i="16"/>
  <c r="C95" i="16"/>
  <c r="D95" i="16"/>
  <c r="E95" i="16"/>
  <c r="F95" i="2"/>
  <c r="F95" i="4" s="1"/>
  <c r="A96" i="16"/>
  <c r="B96" i="16"/>
  <c r="C96" i="16"/>
  <c r="D96" i="16"/>
  <c r="E96" i="16"/>
  <c r="F96" i="2"/>
  <c r="F96" i="13" s="1"/>
  <c r="A97" i="16"/>
  <c r="B97" i="16"/>
  <c r="C97" i="16"/>
  <c r="G97" i="16"/>
  <c r="A98" i="16"/>
  <c r="B98" i="16"/>
  <c r="C98" i="16"/>
  <c r="G98" i="2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6" i="16"/>
  <c r="B106" i="16"/>
  <c r="C106" i="16"/>
  <c r="B107" i="16"/>
  <c r="E107" i="2"/>
  <c r="G107" i="2" s="1"/>
  <c r="A108" i="16"/>
  <c r="B108" i="16"/>
  <c r="C108" i="16"/>
  <c r="D108" i="16"/>
  <c r="A109" i="16"/>
  <c r="B109" i="16"/>
  <c r="C109" i="16"/>
  <c r="D109" i="16"/>
  <c r="A110" i="16"/>
  <c r="B110" i="16"/>
  <c r="C110" i="16"/>
  <c r="D110" i="16"/>
  <c r="A111" i="16"/>
  <c r="B111" i="16"/>
  <c r="C111" i="16"/>
  <c r="D111" i="16"/>
  <c r="A112" i="16"/>
  <c r="B112" i="16"/>
  <c r="C112" i="16"/>
  <c r="D112" i="16"/>
  <c r="A113" i="16"/>
  <c r="B113" i="16"/>
  <c r="C113" i="16"/>
  <c r="D113" i="16"/>
  <c r="A114" i="16"/>
  <c r="B114" i="16"/>
  <c r="C114" i="16"/>
  <c r="D114" i="16"/>
  <c r="A115" i="16"/>
  <c r="B115" i="16"/>
  <c r="C115" i="16"/>
  <c r="D115" i="16"/>
  <c r="B116" i="16"/>
  <c r="C116" i="16"/>
  <c r="D116" i="16"/>
  <c r="A117" i="16"/>
  <c r="B117" i="16"/>
  <c r="C117" i="16"/>
  <c r="D117" i="16"/>
  <c r="A118" i="16"/>
  <c r="B118" i="16"/>
  <c r="C118" i="16"/>
  <c r="D118" i="16"/>
  <c r="E118" i="16"/>
  <c r="F118" i="2"/>
  <c r="B119" i="16"/>
  <c r="C119" i="16"/>
  <c r="D119" i="16"/>
  <c r="A120" i="16"/>
  <c r="B120" i="16"/>
  <c r="C120" i="16"/>
  <c r="D120" i="16"/>
  <c r="A121" i="16"/>
  <c r="B121" i="16"/>
  <c r="C121" i="16"/>
  <c r="D121" i="16"/>
  <c r="A122" i="16"/>
  <c r="B122" i="16"/>
  <c r="C122" i="16"/>
  <c r="D122" i="16"/>
  <c r="A123" i="16"/>
  <c r="B123" i="16"/>
  <c r="C123" i="16"/>
  <c r="D123" i="16"/>
  <c r="A124" i="16"/>
  <c r="B124" i="16"/>
  <c r="C124" i="16"/>
  <c r="D124" i="16"/>
  <c r="A125" i="16"/>
  <c r="B125" i="16"/>
  <c r="C125" i="16"/>
  <c r="D125" i="16"/>
  <c r="A126" i="16"/>
  <c r="B126" i="16"/>
  <c r="C126" i="16"/>
  <c r="D126" i="16"/>
  <c r="A127" i="16"/>
  <c r="B127" i="16"/>
  <c r="C127" i="16"/>
  <c r="D127" i="16"/>
  <c r="A128" i="16"/>
  <c r="B128" i="16"/>
  <c r="C128" i="16"/>
  <c r="D128" i="16"/>
  <c r="A129" i="16"/>
  <c r="B129" i="16"/>
  <c r="C129" i="16"/>
  <c r="D129" i="16"/>
  <c r="A130" i="16"/>
  <c r="B130" i="16"/>
  <c r="C130" i="16"/>
  <c r="D130" i="16"/>
  <c r="A131" i="16"/>
  <c r="B131" i="16"/>
  <c r="C131" i="16"/>
  <c r="D131" i="16"/>
  <c r="A132" i="16"/>
  <c r="B132" i="16"/>
  <c r="C132" i="16"/>
  <c r="D132" i="16"/>
  <c r="A133" i="16"/>
  <c r="B133" i="16"/>
  <c r="C133" i="16"/>
  <c r="D133" i="16"/>
  <c r="A134" i="16"/>
  <c r="B134" i="16"/>
  <c r="C134" i="16"/>
  <c r="D134" i="16"/>
  <c r="A135" i="16"/>
  <c r="B135" i="16"/>
  <c r="C135" i="16"/>
  <c r="D135" i="16"/>
  <c r="E135" i="2"/>
  <c r="A136" i="16"/>
  <c r="B136" i="16"/>
  <c r="C136" i="16"/>
  <c r="D136" i="16"/>
  <c r="A137" i="16"/>
  <c r="B137" i="16"/>
  <c r="C137" i="16"/>
  <c r="D137" i="16"/>
  <c r="A138" i="16"/>
  <c r="B138" i="16"/>
  <c r="C138" i="16"/>
  <c r="D138" i="16"/>
  <c r="A139" i="16"/>
  <c r="B139" i="16"/>
  <c r="C139" i="16"/>
  <c r="D139" i="16"/>
  <c r="A140" i="16"/>
  <c r="B140" i="16"/>
  <c r="C140" i="16"/>
  <c r="D140" i="16"/>
  <c r="A141" i="16"/>
  <c r="B141" i="16"/>
  <c r="C141" i="16"/>
  <c r="D141" i="16"/>
  <c r="A142" i="16"/>
  <c r="B142" i="16"/>
  <c r="C142" i="16"/>
  <c r="D142" i="16"/>
  <c r="A143" i="16"/>
  <c r="B143" i="16"/>
  <c r="C143" i="16"/>
  <c r="D143" i="16"/>
  <c r="A144" i="16"/>
  <c r="B144" i="16"/>
  <c r="C144" i="16"/>
  <c r="D144" i="16"/>
  <c r="A145" i="16"/>
  <c r="B145" i="16"/>
  <c r="C145" i="16"/>
  <c r="D145" i="16"/>
  <c r="A146" i="16"/>
  <c r="B146" i="16"/>
  <c r="C146" i="16"/>
  <c r="D146" i="16"/>
  <c r="A147" i="16"/>
  <c r="B147" i="16"/>
  <c r="C147" i="16"/>
  <c r="D147" i="16"/>
  <c r="A148" i="16"/>
  <c r="B148" i="16"/>
  <c r="C148" i="16"/>
  <c r="D148" i="16"/>
  <c r="A149" i="16"/>
  <c r="B149" i="16"/>
  <c r="C149" i="16"/>
  <c r="D149" i="16"/>
  <c r="A150" i="16"/>
  <c r="B150" i="16"/>
  <c r="C150" i="16"/>
  <c r="D150" i="16"/>
  <c r="A151" i="16"/>
  <c r="B151" i="16"/>
  <c r="C151" i="16"/>
  <c r="D151" i="16"/>
  <c r="A152" i="16"/>
  <c r="B152" i="16"/>
  <c r="C152" i="16"/>
  <c r="D152" i="16"/>
  <c r="A153" i="16"/>
  <c r="B153" i="16"/>
  <c r="C153" i="16"/>
  <c r="D153" i="16"/>
  <c r="A154" i="16"/>
  <c r="B154" i="16"/>
  <c r="C154" i="16"/>
  <c r="D154" i="16"/>
  <c r="A155" i="16"/>
  <c r="B155" i="16"/>
  <c r="C155" i="16"/>
  <c r="D155" i="16"/>
  <c r="A156" i="16"/>
  <c r="B156" i="16"/>
  <c r="A157" i="16"/>
  <c r="B157" i="16"/>
  <c r="A158" i="16"/>
  <c r="B158" i="16"/>
  <c r="C158" i="16"/>
  <c r="D158" i="16"/>
  <c r="A159" i="16"/>
  <c r="B159" i="16"/>
  <c r="C159" i="16"/>
  <c r="D159" i="16"/>
  <c r="A160" i="16"/>
  <c r="B160" i="16"/>
  <c r="C160" i="16"/>
  <c r="D160" i="16"/>
  <c r="E160" i="16"/>
  <c r="A161" i="16"/>
  <c r="B161" i="16"/>
  <c r="C161" i="16"/>
  <c r="D161" i="16"/>
  <c r="A162" i="16"/>
  <c r="B162" i="16"/>
  <c r="C162" i="16"/>
  <c r="D162" i="16"/>
  <c r="A163" i="16"/>
  <c r="B163" i="16"/>
  <c r="C163" i="16"/>
  <c r="D163" i="16"/>
  <c r="A164" i="16"/>
  <c r="B164" i="16"/>
  <c r="C164" i="16"/>
  <c r="D164" i="16"/>
  <c r="A165" i="16"/>
  <c r="B165" i="16"/>
  <c r="C165" i="16"/>
  <c r="D165" i="16"/>
  <c r="B166" i="16"/>
  <c r="E166" i="2"/>
  <c r="A167" i="16"/>
  <c r="B167" i="16"/>
  <c r="C167" i="16"/>
  <c r="D167" i="16"/>
  <c r="A168" i="16"/>
  <c r="B168" i="16"/>
  <c r="C168" i="16"/>
  <c r="D168" i="16"/>
  <c r="A169" i="16"/>
  <c r="B169" i="16"/>
  <c r="C169" i="16"/>
  <c r="D169" i="16"/>
  <c r="A170" i="16"/>
  <c r="B170" i="16"/>
  <c r="C170" i="16"/>
  <c r="D170" i="16"/>
  <c r="A171" i="16"/>
  <c r="B171" i="16"/>
  <c r="C171" i="16"/>
  <c r="D171" i="16"/>
  <c r="A172" i="16"/>
  <c r="B172" i="16"/>
  <c r="C172" i="16"/>
  <c r="D172" i="16"/>
  <c r="A173" i="16"/>
  <c r="B173" i="16"/>
  <c r="C173" i="16"/>
  <c r="D173" i="16"/>
  <c r="A174" i="16"/>
  <c r="B174" i="16"/>
  <c r="C174" i="16"/>
  <c r="D174" i="16"/>
  <c r="B175" i="16"/>
  <c r="C175" i="16"/>
  <c r="D175" i="16"/>
  <c r="A176" i="16"/>
  <c r="B176" i="16"/>
  <c r="C176" i="16"/>
  <c r="D176" i="16"/>
  <c r="A177" i="16"/>
  <c r="B177" i="16"/>
  <c r="C177" i="16"/>
  <c r="D177" i="16"/>
  <c r="E177" i="16"/>
  <c r="F177" i="2"/>
  <c r="B178" i="16"/>
  <c r="C178" i="16"/>
  <c r="D178" i="16"/>
  <c r="A179" i="16"/>
  <c r="B179" i="16"/>
  <c r="C179" i="16"/>
  <c r="D179" i="16"/>
  <c r="A180" i="16"/>
  <c r="B180" i="16"/>
  <c r="C180" i="16"/>
  <c r="D180" i="16"/>
  <c r="B181" i="16"/>
  <c r="C181" i="16"/>
  <c r="D181" i="16"/>
  <c r="A182" i="16"/>
  <c r="B182" i="16"/>
  <c r="C182" i="16"/>
  <c r="D182" i="16"/>
  <c r="A183" i="16"/>
  <c r="B183" i="16"/>
  <c r="C183" i="16"/>
  <c r="D183" i="16"/>
  <c r="A184" i="16"/>
  <c r="B184" i="16"/>
  <c r="C184" i="16"/>
  <c r="D184" i="16"/>
  <c r="A185" i="16"/>
  <c r="B185" i="16"/>
  <c r="C185" i="16"/>
  <c r="D185" i="16"/>
  <c r="A186" i="16"/>
  <c r="B186" i="16"/>
  <c r="C186" i="16"/>
  <c r="D186" i="16"/>
  <c r="A187" i="16"/>
  <c r="B187" i="16"/>
  <c r="C187" i="16"/>
  <c r="D187" i="16"/>
  <c r="A188" i="16"/>
  <c r="B188" i="16"/>
  <c r="C188" i="16"/>
  <c r="D188" i="16"/>
  <c r="A189" i="16"/>
  <c r="B189" i="16"/>
  <c r="C189" i="16"/>
  <c r="D189" i="16"/>
  <c r="A190" i="16"/>
  <c r="B190" i="16"/>
  <c r="C190" i="16"/>
  <c r="D190" i="16"/>
  <c r="A191" i="16"/>
  <c r="B191" i="16"/>
  <c r="C191" i="16"/>
  <c r="D191" i="16"/>
  <c r="A192" i="16"/>
  <c r="B192" i="16"/>
  <c r="C192" i="16"/>
  <c r="D192" i="16"/>
  <c r="A193" i="16"/>
  <c r="B193" i="16"/>
  <c r="C193" i="16"/>
  <c r="D193" i="16"/>
  <c r="A194" i="16"/>
  <c r="B194" i="16"/>
  <c r="C194" i="16"/>
  <c r="D194" i="16"/>
  <c r="A195" i="16"/>
  <c r="B195" i="16"/>
  <c r="C195" i="16"/>
  <c r="D195" i="16"/>
  <c r="E195" i="2"/>
  <c r="A196" i="16"/>
  <c r="B196" i="16"/>
  <c r="C196" i="16"/>
  <c r="D196" i="16"/>
  <c r="A197" i="16"/>
  <c r="B197" i="16"/>
  <c r="C197" i="16"/>
  <c r="D197" i="16"/>
  <c r="A198" i="16"/>
  <c r="B198" i="16"/>
  <c r="C198" i="16"/>
  <c r="D198" i="16"/>
  <c r="A199" i="16"/>
  <c r="B199" i="16"/>
  <c r="C199" i="16"/>
  <c r="D199" i="16"/>
  <c r="A200" i="16"/>
  <c r="B200" i="16"/>
  <c r="C200" i="16"/>
  <c r="D200" i="16"/>
  <c r="A201" i="16"/>
  <c r="B201" i="16"/>
  <c r="C201" i="16"/>
  <c r="D201" i="16"/>
  <c r="A202" i="16"/>
  <c r="B202" i="16"/>
  <c r="C202" i="16"/>
  <c r="D202" i="16"/>
  <c r="A203" i="16"/>
  <c r="B203" i="16"/>
  <c r="C203" i="16"/>
  <c r="D203" i="16"/>
  <c r="A204" i="16"/>
  <c r="B204" i="16"/>
  <c r="C204" i="16"/>
  <c r="D204" i="16"/>
  <c r="A205" i="16"/>
  <c r="B205" i="16"/>
  <c r="C205" i="16"/>
  <c r="D205" i="16"/>
  <c r="A206" i="16"/>
  <c r="B206" i="16"/>
  <c r="C206" i="16"/>
  <c r="D206" i="16"/>
  <c r="A207" i="16"/>
  <c r="B207" i="16"/>
  <c r="C207" i="16"/>
  <c r="D207" i="16"/>
  <c r="E207" i="2"/>
  <c r="A208" i="16"/>
  <c r="B208" i="16"/>
  <c r="C208" i="16"/>
  <c r="D208" i="16"/>
  <c r="A209" i="16"/>
  <c r="B209" i="16"/>
  <c r="C209" i="16"/>
  <c r="D209" i="16"/>
  <c r="A210" i="16"/>
  <c r="B210" i="16"/>
  <c r="C210" i="16"/>
  <c r="D210" i="16"/>
  <c r="A211" i="16"/>
  <c r="B211" i="16"/>
  <c r="C211" i="16"/>
  <c r="D211" i="16"/>
  <c r="A212" i="16"/>
  <c r="B212" i="16"/>
  <c r="C212" i="16"/>
  <c r="D212" i="16"/>
  <c r="A213" i="16"/>
  <c r="B213" i="16"/>
  <c r="C213" i="16"/>
  <c r="D213" i="16"/>
  <c r="A214" i="16"/>
  <c r="B214" i="16"/>
  <c r="C214" i="16"/>
  <c r="D214" i="16"/>
  <c r="E214" i="2"/>
  <c r="A215" i="16"/>
  <c r="B215" i="16"/>
  <c r="C215" i="16"/>
  <c r="D215" i="16"/>
  <c r="E215" i="2"/>
  <c r="A5" i="15"/>
  <c r="A6" i="15"/>
  <c r="A11" i="15"/>
  <c r="B11" i="15"/>
  <c r="A12" i="15"/>
  <c r="B12" i="15"/>
  <c r="A13" i="15"/>
  <c r="B13" i="15"/>
  <c r="C13" i="15"/>
  <c r="D13" i="15"/>
  <c r="B14" i="15"/>
  <c r="C14" i="15"/>
  <c r="D14" i="15"/>
  <c r="B15" i="15"/>
  <c r="C15" i="15"/>
  <c r="B16" i="15"/>
  <c r="C16" i="15"/>
  <c r="A17" i="15"/>
  <c r="B17" i="15"/>
  <c r="C17" i="15"/>
  <c r="D17" i="15"/>
  <c r="A18" i="15"/>
  <c r="B18" i="15"/>
  <c r="C18" i="15"/>
  <c r="D18" i="15"/>
  <c r="E18" i="15"/>
  <c r="A19" i="15"/>
  <c r="B19" i="15"/>
  <c r="C19" i="15"/>
  <c r="D19" i="15"/>
  <c r="E19" i="15"/>
  <c r="A20" i="15"/>
  <c r="B20" i="15"/>
  <c r="C20" i="15"/>
  <c r="D20" i="15"/>
  <c r="E20" i="15"/>
  <c r="A21" i="15"/>
  <c r="B21" i="15"/>
  <c r="C21" i="15"/>
  <c r="D21" i="15"/>
  <c r="E21" i="15"/>
  <c r="A22" i="15"/>
  <c r="B22" i="15"/>
  <c r="C22" i="15"/>
  <c r="D22" i="15"/>
  <c r="A23" i="15"/>
  <c r="B23" i="15"/>
  <c r="C23" i="15"/>
  <c r="A24" i="15"/>
  <c r="B24" i="15"/>
  <c r="C24" i="15"/>
  <c r="A25" i="15"/>
  <c r="B25" i="15"/>
  <c r="C25" i="15"/>
  <c r="A26" i="15"/>
  <c r="B26" i="15"/>
  <c r="C26" i="15"/>
  <c r="E26" i="15"/>
  <c r="A27" i="15"/>
  <c r="B27" i="15"/>
  <c r="C27" i="15"/>
  <c r="D27" i="15"/>
  <c r="E27" i="15"/>
  <c r="A28" i="15"/>
  <c r="B28" i="15"/>
  <c r="C28" i="15"/>
  <c r="D28" i="15"/>
  <c r="B29" i="15"/>
  <c r="A30" i="15"/>
  <c r="B30" i="15"/>
  <c r="C30" i="15"/>
  <c r="D30" i="15"/>
  <c r="A31" i="15"/>
  <c r="B31" i="15"/>
  <c r="C31" i="15"/>
  <c r="A32" i="15"/>
  <c r="B32" i="15"/>
  <c r="C32" i="15"/>
  <c r="A33" i="15"/>
  <c r="B33" i="15"/>
  <c r="C33" i="15"/>
  <c r="A34" i="15"/>
  <c r="B34" i="15"/>
  <c r="C34" i="15"/>
  <c r="A35" i="15"/>
  <c r="B35" i="15"/>
  <c r="C35" i="15"/>
  <c r="D35" i="15"/>
  <c r="A36" i="15"/>
  <c r="B36" i="15"/>
  <c r="C36" i="15"/>
  <c r="A37" i="15"/>
  <c r="B37" i="15"/>
  <c r="C37" i="15"/>
  <c r="A38" i="15"/>
  <c r="B38" i="15"/>
  <c r="C38" i="15"/>
  <c r="A39" i="15"/>
  <c r="B39" i="15"/>
  <c r="C39" i="15"/>
  <c r="A40" i="15"/>
  <c r="B40" i="15"/>
  <c r="C40" i="15"/>
  <c r="B41" i="15"/>
  <c r="C41" i="15"/>
  <c r="D41" i="15"/>
  <c r="A42" i="15"/>
  <c r="B42" i="15"/>
  <c r="C42" i="15"/>
  <c r="E42" i="15"/>
  <c r="B43" i="15"/>
  <c r="C43" i="15"/>
  <c r="D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B49" i="15"/>
  <c r="C49" i="15"/>
  <c r="D49" i="15"/>
  <c r="A50" i="15"/>
  <c r="B50" i="15"/>
  <c r="C50" i="15"/>
  <c r="E50" i="15"/>
  <c r="B51" i="15"/>
  <c r="C51" i="15"/>
  <c r="D51" i="15"/>
  <c r="B52" i="15"/>
  <c r="C52" i="15"/>
  <c r="B53" i="15"/>
  <c r="C53" i="15"/>
  <c r="A54" i="15"/>
  <c r="B54" i="15"/>
  <c r="C54" i="15"/>
  <c r="B55" i="15"/>
  <c r="C55" i="15"/>
  <c r="B56" i="15"/>
  <c r="C56" i="15"/>
  <c r="B57" i="15"/>
  <c r="C57" i="15"/>
  <c r="A58" i="15"/>
  <c r="B58" i="15"/>
  <c r="C58" i="15"/>
  <c r="D58" i="15"/>
  <c r="A59" i="15"/>
  <c r="B59" i="15"/>
  <c r="C59" i="15"/>
  <c r="A60" i="15"/>
  <c r="B60" i="15"/>
  <c r="C60" i="15"/>
  <c r="B61" i="15"/>
  <c r="C61" i="15"/>
  <c r="D61" i="15"/>
  <c r="B62" i="15"/>
  <c r="C62" i="15"/>
  <c r="B63" i="15"/>
  <c r="C63" i="15"/>
  <c r="B64" i="15"/>
  <c r="C64" i="15"/>
  <c r="D64" i="15"/>
  <c r="A65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E68" i="15"/>
  <c r="B69" i="15"/>
  <c r="C69" i="15"/>
  <c r="D69" i="15"/>
  <c r="B70" i="15"/>
  <c r="C70" i="15"/>
  <c r="D70" i="15"/>
  <c r="A71" i="15"/>
  <c r="B71" i="15"/>
  <c r="C71" i="15"/>
  <c r="D71" i="15"/>
  <c r="A72" i="15"/>
  <c r="B72" i="15"/>
  <c r="C72" i="15"/>
  <c r="D72" i="15"/>
  <c r="A73" i="15"/>
  <c r="B73" i="15"/>
  <c r="C73" i="15"/>
  <c r="D73" i="15"/>
  <c r="E73" i="15"/>
  <c r="B74" i="15"/>
  <c r="C74" i="15"/>
  <c r="D74" i="15"/>
  <c r="A75" i="15"/>
  <c r="B75" i="15"/>
  <c r="C75" i="15"/>
  <c r="D75" i="15"/>
  <c r="A76" i="15"/>
  <c r="B76" i="15"/>
  <c r="C76" i="15"/>
  <c r="D76" i="15"/>
  <c r="A77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E81" i="15"/>
  <c r="G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A88" i="15"/>
  <c r="B88" i="15"/>
  <c r="C88" i="15"/>
  <c r="D88" i="15"/>
  <c r="A89" i="15"/>
  <c r="B89" i="15"/>
  <c r="C89" i="15"/>
  <c r="D89" i="15"/>
  <c r="A90" i="15"/>
  <c r="B90" i="15"/>
  <c r="C90" i="15"/>
  <c r="D90" i="15"/>
  <c r="A91" i="15"/>
  <c r="B91" i="15"/>
  <c r="C91" i="15"/>
  <c r="D91" i="15"/>
  <c r="E91" i="15"/>
  <c r="B92" i="15"/>
  <c r="C92" i="15"/>
  <c r="D92" i="15"/>
  <c r="A93" i="15"/>
  <c r="B93" i="15"/>
  <c r="A94" i="15"/>
  <c r="B94" i="15"/>
  <c r="C94" i="15"/>
  <c r="D94" i="15"/>
  <c r="A95" i="15"/>
  <c r="B95" i="15"/>
  <c r="C95" i="15"/>
  <c r="D95" i="15"/>
  <c r="E95" i="15"/>
  <c r="A96" i="15"/>
  <c r="B96" i="15"/>
  <c r="C96" i="15"/>
  <c r="D96" i="15"/>
  <c r="E96" i="15"/>
  <c r="A97" i="15"/>
  <c r="B97" i="15"/>
  <c r="G97" i="15"/>
  <c r="A98" i="15"/>
  <c r="B98" i="15"/>
  <c r="C98" i="15"/>
  <c r="A99" i="15"/>
  <c r="B99" i="15"/>
  <c r="C99" i="15"/>
  <c r="A100" i="15"/>
  <c r="B100" i="15"/>
  <c r="C100" i="15"/>
  <c r="A101" i="15"/>
  <c r="B101" i="15"/>
  <c r="C101" i="15"/>
  <c r="A102" i="15"/>
  <c r="B102" i="15"/>
  <c r="C102" i="15"/>
  <c r="A103" i="15"/>
  <c r="B103" i="15"/>
  <c r="C103" i="15"/>
  <c r="A104" i="15"/>
  <c r="B104" i="15"/>
  <c r="C104" i="15"/>
  <c r="A105" i="15"/>
  <c r="B105" i="15"/>
  <c r="C105" i="15"/>
  <c r="A106" i="15"/>
  <c r="B106" i="15"/>
  <c r="C106" i="15"/>
  <c r="B107" i="15"/>
  <c r="A108" i="15"/>
  <c r="B108" i="15"/>
  <c r="C108" i="15"/>
  <c r="D108" i="15"/>
  <c r="A109" i="15"/>
  <c r="B109" i="15"/>
  <c r="C109" i="15"/>
  <c r="D109" i="15"/>
  <c r="A110" i="15"/>
  <c r="B110" i="15"/>
  <c r="C110" i="15"/>
  <c r="D110" i="15"/>
  <c r="A111" i="15"/>
  <c r="B111" i="15"/>
  <c r="C111" i="15"/>
  <c r="D111" i="15"/>
  <c r="A112" i="15"/>
  <c r="B112" i="15"/>
  <c r="C112" i="15"/>
  <c r="D112" i="15"/>
  <c r="A113" i="15"/>
  <c r="B113" i="15"/>
  <c r="C113" i="15"/>
  <c r="D113" i="15"/>
  <c r="A114" i="15"/>
  <c r="B114" i="15"/>
  <c r="C114" i="15"/>
  <c r="D114" i="15"/>
  <c r="A115" i="15"/>
  <c r="B115" i="15"/>
  <c r="C115" i="15"/>
  <c r="D115" i="15"/>
  <c r="B116" i="15"/>
  <c r="C116" i="15"/>
  <c r="D116" i="15"/>
  <c r="A117" i="15"/>
  <c r="B117" i="15"/>
  <c r="C117" i="15"/>
  <c r="D117" i="15"/>
  <c r="A118" i="15"/>
  <c r="B118" i="15"/>
  <c r="C118" i="15"/>
  <c r="D118" i="15"/>
  <c r="E118" i="15"/>
  <c r="B119" i="15"/>
  <c r="C119" i="15"/>
  <c r="D119" i="15"/>
  <c r="A120" i="15"/>
  <c r="B120" i="15"/>
  <c r="C120" i="15"/>
  <c r="D120" i="15"/>
  <c r="A121" i="15"/>
  <c r="B121" i="15"/>
  <c r="C121" i="15"/>
  <c r="D121" i="15"/>
  <c r="A122" i="15"/>
  <c r="B122" i="15"/>
  <c r="C122" i="15"/>
  <c r="D122" i="15"/>
  <c r="A123" i="15"/>
  <c r="B123" i="15"/>
  <c r="C123" i="15"/>
  <c r="D123" i="15"/>
  <c r="A124" i="15"/>
  <c r="B124" i="15"/>
  <c r="C124" i="15"/>
  <c r="D124" i="15"/>
  <c r="A125" i="15"/>
  <c r="B125" i="15"/>
  <c r="C125" i="15"/>
  <c r="D125" i="15"/>
  <c r="A126" i="15"/>
  <c r="B126" i="15"/>
  <c r="C126" i="15"/>
  <c r="D126" i="15"/>
  <c r="A127" i="15"/>
  <c r="B127" i="15"/>
  <c r="C127" i="15"/>
  <c r="D127" i="15"/>
  <c r="A128" i="15"/>
  <c r="B128" i="15"/>
  <c r="C128" i="15"/>
  <c r="D128" i="15"/>
  <c r="A129" i="15"/>
  <c r="B129" i="15"/>
  <c r="C129" i="15"/>
  <c r="D129" i="15"/>
  <c r="A130" i="15"/>
  <c r="B130" i="15"/>
  <c r="C130" i="15"/>
  <c r="D130" i="15"/>
  <c r="A131" i="15"/>
  <c r="B131" i="15"/>
  <c r="C131" i="15"/>
  <c r="D131" i="15"/>
  <c r="A132" i="15"/>
  <c r="B132" i="15"/>
  <c r="C132" i="15"/>
  <c r="D132" i="15"/>
  <c r="A133" i="15"/>
  <c r="B133" i="15"/>
  <c r="C133" i="15"/>
  <c r="D133" i="15"/>
  <c r="A134" i="15"/>
  <c r="B134" i="15"/>
  <c r="C134" i="15"/>
  <c r="D134" i="15"/>
  <c r="A135" i="15"/>
  <c r="B135" i="15"/>
  <c r="C135" i="15"/>
  <c r="D135" i="15"/>
  <c r="A136" i="15"/>
  <c r="B136" i="15"/>
  <c r="C136" i="15"/>
  <c r="D136" i="15"/>
  <c r="A137" i="15"/>
  <c r="B137" i="15"/>
  <c r="C137" i="15"/>
  <c r="D137" i="15"/>
  <c r="A138" i="15"/>
  <c r="B138" i="15"/>
  <c r="C138" i="15"/>
  <c r="D138" i="15"/>
  <c r="A139" i="15"/>
  <c r="B139" i="15"/>
  <c r="C139" i="15"/>
  <c r="D139" i="15"/>
  <c r="A140" i="15"/>
  <c r="B140" i="15"/>
  <c r="C140" i="15"/>
  <c r="D140" i="15"/>
  <c r="A141" i="15"/>
  <c r="B141" i="15"/>
  <c r="C141" i="15"/>
  <c r="D141" i="15"/>
  <c r="A142" i="15"/>
  <c r="B142" i="15"/>
  <c r="C142" i="15"/>
  <c r="D142" i="15"/>
  <c r="A143" i="15"/>
  <c r="B143" i="15"/>
  <c r="C143" i="15"/>
  <c r="D143" i="15"/>
  <c r="A144" i="15"/>
  <c r="B144" i="15"/>
  <c r="C144" i="15"/>
  <c r="D144" i="15"/>
  <c r="A145" i="15"/>
  <c r="B145" i="15"/>
  <c r="C145" i="15"/>
  <c r="D145" i="15"/>
  <c r="A146" i="15"/>
  <c r="B146" i="15"/>
  <c r="C146" i="15"/>
  <c r="D146" i="15"/>
  <c r="A147" i="15"/>
  <c r="B147" i="15"/>
  <c r="C147" i="15"/>
  <c r="D147" i="15"/>
  <c r="A148" i="15"/>
  <c r="B148" i="15"/>
  <c r="C148" i="15"/>
  <c r="D148" i="15"/>
  <c r="A149" i="15"/>
  <c r="B149" i="15"/>
  <c r="C149" i="15"/>
  <c r="D149" i="15"/>
  <c r="A150" i="15"/>
  <c r="B150" i="15"/>
  <c r="C150" i="15"/>
  <c r="D150" i="15"/>
  <c r="A151" i="15"/>
  <c r="B151" i="15"/>
  <c r="C151" i="15"/>
  <c r="D151" i="15"/>
  <c r="A152" i="15"/>
  <c r="B152" i="15"/>
  <c r="C152" i="15"/>
  <c r="D152" i="15"/>
  <c r="A153" i="15"/>
  <c r="B153" i="15"/>
  <c r="C153" i="15"/>
  <c r="D153" i="15"/>
  <c r="A154" i="15"/>
  <c r="B154" i="15"/>
  <c r="C154" i="15"/>
  <c r="D154" i="15"/>
  <c r="A155" i="15"/>
  <c r="B155" i="15"/>
  <c r="C155" i="15"/>
  <c r="D155" i="15"/>
  <c r="B156" i="15"/>
  <c r="A157" i="15"/>
  <c r="B157" i="15"/>
  <c r="A158" i="15"/>
  <c r="B158" i="15"/>
  <c r="C158" i="15"/>
  <c r="D158" i="15"/>
  <c r="A159" i="15"/>
  <c r="B159" i="15"/>
  <c r="C159" i="15"/>
  <c r="D159" i="15"/>
  <c r="A160" i="15"/>
  <c r="B160" i="15"/>
  <c r="C160" i="15"/>
  <c r="D160" i="15"/>
  <c r="A161" i="15"/>
  <c r="B161" i="15"/>
  <c r="C161" i="15"/>
  <c r="D161" i="15"/>
  <c r="A162" i="15"/>
  <c r="B162" i="15"/>
  <c r="C162" i="15"/>
  <c r="D162" i="15"/>
  <c r="A163" i="15"/>
  <c r="B163" i="15"/>
  <c r="C163" i="15"/>
  <c r="D163" i="15"/>
  <c r="A164" i="15"/>
  <c r="B164" i="15"/>
  <c r="C164" i="15"/>
  <c r="D164" i="15"/>
  <c r="A165" i="15"/>
  <c r="B165" i="15"/>
  <c r="C165" i="15"/>
  <c r="D165" i="15"/>
  <c r="B166" i="15"/>
  <c r="A167" i="15"/>
  <c r="B167" i="15"/>
  <c r="C167" i="15"/>
  <c r="D167" i="15"/>
  <c r="A168" i="15"/>
  <c r="B168" i="15"/>
  <c r="C168" i="15"/>
  <c r="D168" i="15"/>
  <c r="A169" i="15"/>
  <c r="B169" i="15"/>
  <c r="C169" i="15"/>
  <c r="D169" i="15"/>
  <c r="A170" i="15"/>
  <c r="B170" i="15"/>
  <c r="C170" i="15"/>
  <c r="D170" i="15"/>
  <c r="A171" i="15"/>
  <c r="B171" i="15"/>
  <c r="C171" i="15"/>
  <c r="D171" i="15"/>
  <c r="A172" i="15"/>
  <c r="B172" i="15"/>
  <c r="C172" i="15"/>
  <c r="D172" i="15"/>
  <c r="A173" i="15"/>
  <c r="B173" i="15"/>
  <c r="C173" i="15"/>
  <c r="D173" i="15"/>
  <c r="A174" i="15"/>
  <c r="B174" i="15"/>
  <c r="C174" i="15"/>
  <c r="D174" i="15"/>
  <c r="B175" i="15"/>
  <c r="C175" i="15"/>
  <c r="D175" i="15"/>
  <c r="A176" i="15"/>
  <c r="B176" i="15"/>
  <c r="C176" i="15"/>
  <c r="D176" i="15"/>
  <c r="A177" i="15"/>
  <c r="B177" i="15"/>
  <c r="C177" i="15"/>
  <c r="D177" i="15"/>
  <c r="E177" i="15"/>
  <c r="B178" i="15"/>
  <c r="C178" i="15"/>
  <c r="D178" i="15"/>
  <c r="A179" i="15"/>
  <c r="B179" i="15"/>
  <c r="C179" i="15"/>
  <c r="D179" i="15"/>
  <c r="A180" i="15"/>
  <c r="B180" i="15"/>
  <c r="C180" i="15"/>
  <c r="D180" i="15"/>
  <c r="B181" i="15"/>
  <c r="C181" i="15"/>
  <c r="D181" i="15"/>
  <c r="A182" i="15"/>
  <c r="B182" i="15"/>
  <c r="C182" i="15"/>
  <c r="D182" i="15"/>
  <c r="A183" i="15"/>
  <c r="B183" i="15"/>
  <c r="C183" i="15"/>
  <c r="D183" i="15"/>
  <c r="A184" i="15"/>
  <c r="B184" i="15"/>
  <c r="C184" i="15"/>
  <c r="D184" i="15"/>
  <c r="A185" i="15"/>
  <c r="B185" i="15"/>
  <c r="C185" i="15"/>
  <c r="D185" i="15"/>
  <c r="A186" i="15"/>
  <c r="B186" i="15"/>
  <c r="C186" i="15"/>
  <c r="D186" i="15"/>
  <c r="A187" i="15"/>
  <c r="B187" i="15"/>
  <c r="C187" i="15"/>
  <c r="D187" i="15"/>
  <c r="A188" i="15"/>
  <c r="B188" i="15"/>
  <c r="C188" i="15"/>
  <c r="D188" i="15"/>
  <c r="A189" i="15"/>
  <c r="B189" i="15"/>
  <c r="C189" i="15"/>
  <c r="D189" i="15"/>
  <c r="A190" i="15"/>
  <c r="B190" i="15"/>
  <c r="C190" i="15"/>
  <c r="D190" i="15"/>
  <c r="A191" i="15"/>
  <c r="B191" i="15"/>
  <c r="C191" i="15"/>
  <c r="D191" i="15"/>
  <c r="A192" i="15"/>
  <c r="B192" i="15"/>
  <c r="C192" i="15"/>
  <c r="D192" i="15"/>
  <c r="A193" i="15"/>
  <c r="B193" i="15"/>
  <c r="C193" i="15"/>
  <c r="D193" i="15"/>
  <c r="A194" i="15"/>
  <c r="B194" i="15"/>
  <c r="C194" i="15"/>
  <c r="D194" i="15"/>
  <c r="A195" i="15"/>
  <c r="B195" i="15"/>
  <c r="C195" i="15"/>
  <c r="D195" i="15"/>
  <c r="E195" i="15"/>
  <c r="A196" i="15"/>
  <c r="B196" i="15"/>
  <c r="C196" i="15"/>
  <c r="D196" i="15"/>
  <c r="A197" i="15"/>
  <c r="B197" i="15"/>
  <c r="C197" i="15"/>
  <c r="D197" i="15"/>
  <c r="A198" i="15"/>
  <c r="B198" i="15"/>
  <c r="C198" i="15"/>
  <c r="D198" i="15"/>
  <c r="A199" i="15"/>
  <c r="B199" i="15"/>
  <c r="C199" i="15"/>
  <c r="D199" i="15"/>
  <c r="A200" i="15"/>
  <c r="B200" i="15"/>
  <c r="C200" i="15"/>
  <c r="D200" i="15"/>
  <c r="A201" i="15"/>
  <c r="B201" i="15"/>
  <c r="C201" i="15"/>
  <c r="D201" i="15"/>
  <c r="A202" i="15"/>
  <c r="B202" i="15"/>
  <c r="C202" i="15"/>
  <c r="D202" i="15"/>
  <c r="A203" i="15"/>
  <c r="B203" i="15"/>
  <c r="C203" i="15"/>
  <c r="D203" i="15"/>
  <c r="A204" i="15"/>
  <c r="B204" i="15"/>
  <c r="C204" i="15"/>
  <c r="D204" i="15"/>
  <c r="A205" i="15"/>
  <c r="B205" i="15"/>
  <c r="C205" i="15"/>
  <c r="D205" i="15"/>
  <c r="A206" i="15"/>
  <c r="B206" i="15"/>
  <c r="C206" i="15"/>
  <c r="D206" i="15"/>
  <c r="A207" i="15"/>
  <c r="B207" i="15"/>
  <c r="C207" i="15"/>
  <c r="D207" i="15"/>
  <c r="A208" i="15"/>
  <c r="B208" i="15"/>
  <c r="C208" i="15"/>
  <c r="D208" i="15"/>
  <c r="A209" i="15"/>
  <c r="B209" i="15"/>
  <c r="C209" i="15"/>
  <c r="D209" i="15"/>
  <c r="A210" i="15"/>
  <c r="B210" i="15"/>
  <c r="C210" i="15"/>
  <c r="D210" i="15"/>
  <c r="A211" i="15"/>
  <c r="B211" i="15"/>
  <c r="C211" i="15"/>
  <c r="D211" i="15"/>
  <c r="A212" i="15"/>
  <c r="B212" i="15"/>
  <c r="C212" i="15"/>
  <c r="D212" i="15"/>
  <c r="A213" i="15"/>
  <c r="B213" i="15"/>
  <c r="C213" i="15"/>
  <c r="D213" i="15"/>
  <c r="A214" i="15"/>
  <c r="B214" i="15"/>
  <c r="C214" i="15"/>
  <c r="D214" i="15"/>
  <c r="A215" i="15"/>
  <c r="B215" i="15"/>
  <c r="C215" i="15"/>
  <c r="D215" i="15"/>
  <c r="A5" i="14"/>
  <c r="A6" i="14"/>
  <c r="A11" i="14"/>
  <c r="B11" i="14"/>
  <c r="A12" i="14"/>
  <c r="B12" i="14"/>
  <c r="A13" i="14"/>
  <c r="B13" i="14"/>
  <c r="C13" i="14"/>
  <c r="D13" i="14"/>
  <c r="A14" i="14"/>
  <c r="B14" i="14"/>
  <c r="C14" i="14"/>
  <c r="D14" i="14"/>
  <c r="A15" i="14"/>
  <c r="B15" i="14"/>
  <c r="C15" i="14"/>
  <c r="D15" i="14"/>
  <c r="A16" i="14"/>
  <c r="B16" i="14"/>
  <c r="C16" i="14"/>
  <c r="B17" i="14"/>
  <c r="C17" i="14"/>
  <c r="D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B23" i="14"/>
  <c r="C23" i="14"/>
  <c r="B24" i="14"/>
  <c r="C24" i="14"/>
  <c r="B25" i="14"/>
  <c r="C25" i="14"/>
  <c r="B26" i="14"/>
  <c r="C26" i="14"/>
  <c r="E26" i="14"/>
  <c r="A27" i="14"/>
  <c r="B27" i="14"/>
  <c r="C27" i="14"/>
  <c r="D27" i="14"/>
  <c r="E27" i="14"/>
  <c r="A28" i="14"/>
  <c r="B28" i="14"/>
  <c r="C28" i="14"/>
  <c r="D28" i="14"/>
  <c r="B29" i="14"/>
  <c r="A30" i="14"/>
  <c r="B30" i="14"/>
  <c r="C30" i="14"/>
  <c r="D30" i="14"/>
  <c r="A31" i="14"/>
  <c r="B31" i="14"/>
  <c r="C31" i="14"/>
  <c r="A32" i="14"/>
  <c r="B32" i="14"/>
  <c r="C32" i="14"/>
  <c r="A33" i="14"/>
  <c r="B33" i="14"/>
  <c r="C33" i="14"/>
  <c r="A34" i="14"/>
  <c r="B34" i="14"/>
  <c r="C34" i="14"/>
  <c r="B35" i="14"/>
  <c r="C35" i="14"/>
  <c r="D35" i="14"/>
  <c r="A36" i="14"/>
  <c r="B36" i="14"/>
  <c r="C36" i="14"/>
  <c r="A37" i="14"/>
  <c r="B37" i="14"/>
  <c r="C37" i="14"/>
  <c r="A38" i="14"/>
  <c r="B38" i="14"/>
  <c r="C38" i="14"/>
  <c r="B39" i="14"/>
  <c r="C39" i="14"/>
  <c r="A40" i="14"/>
  <c r="B40" i="14"/>
  <c r="C40" i="14"/>
  <c r="B41" i="14"/>
  <c r="C41" i="14"/>
  <c r="D41" i="14"/>
  <c r="B42" i="14"/>
  <c r="C42" i="14"/>
  <c r="E42" i="14"/>
  <c r="B43" i="14"/>
  <c r="C43" i="14"/>
  <c r="D43" i="14"/>
  <c r="B44" i="14"/>
  <c r="C44" i="14"/>
  <c r="B45" i="14"/>
  <c r="C45" i="14"/>
  <c r="B46" i="14"/>
  <c r="C46" i="14"/>
  <c r="B47" i="14"/>
  <c r="C47" i="14"/>
  <c r="B48" i="14"/>
  <c r="C48" i="14"/>
  <c r="B49" i="14"/>
  <c r="C49" i="14"/>
  <c r="D49" i="14"/>
  <c r="A50" i="14"/>
  <c r="B50" i="14"/>
  <c r="C50" i="14"/>
  <c r="E50" i="14"/>
  <c r="A51" i="14"/>
  <c r="B51" i="14"/>
  <c r="C51" i="14"/>
  <c r="D51" i="14"/>
  <c r="A52" i="14"/>
  <c r="B52" i="14"/>
  <c r="C52" i="14"/>
  <c r="A53" i="14"/>
  <c r="B53" i="14"/>
  <c r="C53" i="14"/>
  <c r="B55" i="14"/>
  <c r="C55" i="14"/>
  <c r="B56" i="14"/>
  <c r="C56" i="14"/>
  <c r="B57" i="14"/>
  <c r="C57" i="14"/>
  <c r="B58" i="14"/>
  <c r="C58" i="14"/>
  <c r="B59" i="14"/>
  <c r="C59" i="14"/>
  <c r="D59" i="14"/>
  <c r="B60" i="14"/>
  <c r="C60" i="14"/>
  <c r="B61" i="14"/>
  <c r="C61" i="14"/>
  <c r="A62" i="14"/>
  <c r="B62" i="14"/>
  <c r="C62" i="14"/>
  <c r="D62" i="14"/>
  <c r="A63" i="14"/>
  <c r="B63" i="14"/>
  <c r="C63" i="14"/>
  <c r="A64" i="14"/>
  <c r="B64" i="14"/>
  <c r="C64" i="14"/>
  <c r="B65" i="14"/>
  <c r="C65" i="14"/>
  <c r="D65" i="14"/>
  <c r="A66" i="14"/>
  <c r="B66" i="14"/>
  <c r="C66" i="14"/>
  <c r="D66" i="14"/>
  <c r="A67" i="14"/>
  <c r="B67" i="14"/>
  <c r="C67" i="14"/>
  <c r="D67" i="14"/>
  <c r="A68" i="14"/>
  <c r="B68" i="14"/>
  <c r="C68" i="14"/>
  <c r="D68" i="14"/>
  <c r="B69" i="14"/>
  <c r="C69" i="14"/>
  <c r="D69" i="14"/>
  <c r="E69" i="14"/>
  <c r="A70" i="14"/>
  <c r="B70" i="14"/>
  <c r="C70" i="14"/>
  <c r="D70" i="14"/>
  <c r="A71" i="14"/>
  <c r="B71" i="14"/>
  <c r="C71" i="14"/>
  <c r="D71" i="14"/>
  <c r="A72" i="14"/>
  <c r="B72" i="14"/>
  <c r="C72" i="14"/>
  <c r="D72" i="14"/>
  <c r="A73" i="14"/>
  <c r="B73" i="14"/>
  <c r="C73" i="14"/>
  <c r="D73" i="14"/>
  <c r="B74" i="14"/>
  <c r="C74" i="14"/>
  <c r="D74" i="14"/>
  <c r="E74" i="14"/>
  <c r="A75" i="14"/>
  <c r="B75" i="14"/>
  <c r="C75" i="14"/>
  <c r="D75" i="14"/>
  <c r="A76" i="14"/>
  <c r="B76" i="14"/>
  <c r="C76" i="14"/>
  <c r="D76" i="14"/>
  <c r="A77" i="14"/>
  <c r="B77" i="14"/>
  <c r="C77" i="14"/>
  <c r="D77" i="14"/>
  <c r="A78" i="14"/>
  <c r="B78" i="14"/>
  <c r="C78" i="14"/>
  <c r="D78" i="14"/>
  <c r="B79" i="14"/>
  <c r="C79" i="14"/>
  <c r="D79" i="14"/>
  <c r="A80" i="14"/>
  <c r="B80" i="14"/>
  <c r="C80" i="14"/>
  <c r="D80" i="14"/>
  <c r="A81" i="14"/>
  <c r="B81" i="14"/>
  <c r="C81" i="14"/>
  <c r="D81" i="14"/>
  <c r="B82" i="14"/>
  <c r="C82" i="14"/>
  <c r="D82" i="14"/>
  <c r="E82" i="14"/>
  <c r="A83" i="14"/>
  <c r="B83" i="14"/>
  <c r="C83" i="14"/>
  <c r="D83" i="14"/>
  <c r="A84" i="14"/>
  <c r="B84" i="14"/>
  <c r="C84" i="14"/>
  <c r="D84" i="14"/>
  <c r="A85" i="14"/>
  <c r="B85" i="14"/>
  <c r="C85" i="14"/>
  <c r="D85" i="14"/>
  <c r="A86" i="14"/>
  <c r="B86" i="14"/>
  <c r="C86" i="14"/>
  <c r="D86" i="14"/>
  <c r="A87" i="14"/>
  <c r="B87" i="14"/>
  <c r="C87" i="14"/>
  <c r="D87" i="14"/>
  <c r="B88" i="14"/>
  <c r="C88" i="14"/>
  <c r="D88" i="14"/>
  <c r="A89" i="14"/>
  <c r="B89" i="14"/>
  <c r="C89" i="14"/>
  <c r="D89" i="14"/>
  <c r="A90" i="14"/>
  <c r="B90" i="14"/>
  <c r="C90" i="14"/>
  <c r="D90" i="14"/>
  <c r="A91" i="14"/>
  <c r="B91" i="14"/>
  <c r="C91" i="14"/>
  <c r="D91" i="14"/>
  <c r="B92" i="14"/>
  <c r="C92" i="14"/>
  <c r="D92" i="14"/>
  <c r="E92" i="14"/>
  <c r="A93" i="14"/>
  <c r="B93" i="14"/>
  <c r="C93" i="14"/>
  <c r="D93" i="14"/>
  <c r="B94" i="14"/>
  <c r="B95" i="14"/>
  <c r="C95" i="14"/>
  <c r="D95" i="14"/>
  <c r="B96" i="14"/>
  <c r="C96" i="14"/>
  <c r="D96" i="14"/>
  <c r="E96" i="14"/>
  <c r="A97" i="14"/>
  <c r="B97" i="14"/>
  <c r="C97" i="14"/>
  <c r="D97" i="14"/>
  <c r="E97" i="14"/>
  <c r="A98" i="14"/>
  <c r="B98" i="14"/>
  <c r="B99" i="14"/>
  <c r="A100" i="14"/>
  <c r="B100" i="14"/>
  <c r="C100" i="14"/>
  <c r="D100" i="14"/>
  <c r="A101" i="14"/>
  <c r="B101" i="14"/>
  <c r="C101" i="14"/>
  <c r="D101" i="14"/>
  <c r="F100" i="2"/>
  <c r="A102" i="14"/>
  <c r="B102" i="14"/>
  <c r="C102" i="14"/>
  <c r="D102" i="14"/>
  <c r="A103" i="14"/>
  <c r="B103" i="14"/>
  <c r="C103" i="14"/>
  <c r="D103" i="14"/>
  <c r="A104" i="14"/>
  <c r="B104" i="14"/>
  <c r="C104" i="14"/>
  <c r="D104" i="14"/>
  <c r="A105" i="14"/>
  <c r="B105" i="14"/>
  <c r="C105" i="14"/>
  <c r="D105" i="14"/>
  <c r="B106" i="14"/>
  <c r="C106" i="14"/>
  <c r="D106" i="14"/>
  <c r="E106" i="14"/>
  <c r="F105" i="2"/>
  <c r="B107" i="14"/>
  <c r="C107" i="14"/>
  <c r="D107" i="14"/>
  <c r="E107" i="14"/>
  <c r="F106" i="2"/>
  <c r="B108" i="14"/>
  <c r="A109" i="14"/>
  <c r="B109" i="14"/>
  <c r="C109" i="14"/>
  <c r="D109" i="14"/>
  <c r="A110" i="14"/>
  <c r="B110" i="14"/>
  <c r="C110" i="14"/>
  <c r="D110" i="14"/>
  <c r="A111" i="14"/>
  <c r="B111" i="14"/>
  <c r="C111" i="14"/>
  <c r="D111" i="14"/>
  <c r="A112" i="14"/>
  <c r="B112" i="14"/>
  <c r="C112" i="14"/>
  <c r="D112" i="14"/>
  <c r="A113" i="14"/>
  <c r="B113" i="14"/>
  <c r="C113" i="14"/>
  <c r="D113" i="14"/>
  <c r="A114" i="14"/>
  <c r="B114" i="14"/>
  <c r="C114" i="14"/>
  <c r="D114" i="14"/>
  <c r="A115" i="14"/>
  <c r="B115" i="14"/>
  <c r="C115" i="14"/>
  <c r="D115" i="14"/>
  <c r="A116" i="14"/>
  <c r="B116" i="14"/>
  <c r="C116" i="14"/>
  <c r="D116" i="14"/>
  <c r="B117" i="14"/>
  <c r="C117" i="14"/>
  <c r="D117" i="14"/>
  <c r="B118" i="14"/>
  <c r="C118" i="14"/>
  <c r="D118" i="14"/>
  <c r="B119" i="14"/>
  <c r="C119" i="14"/>
  <c r="D119" i="14"/>
  <c r="E119" i="14"/>
  <c r="A120" i="14"/>
  <c r="B120" i="14"/>
  <c r="C120" i="14"/>
  <c r="D120" i="14"/>
  <c r="B121" i="14"/>
  <c r="C121" i="14"/>
  <c r="D121" i="14"/>
  <c r="B122" i="14"/>
  <c r="C122" i="14"/>
  <c r="D122" i="14"/>
  <c r="A123" i="14"/>
  <c r="B123" i="14"/>
  <c r="C123" i="14"/>
  <c r="D123" i="14"/>
  <c r="B124" i="14"/>
  <c r="C124" i="14"/>
  <c r="D124" i="14"/>
  <c r="B125" i="14"/>
  <c r="C125" i="14"/>
  <c r="D125" i="14"/>
  <c r="A126" i="14"/>
  <c r="B126" i="14"/>
  <c r="C126" i="14"/>
  <c r="D126" i="14"/>
  <c r="A127" i="14"/>
  <c r="B127" i="14"/>
  <c r="C127" i="14"/>
  <c r="D127" i="14"/>
  <c r="A128" i="14"/>
  <c r="B128" i="14"/>
  <c r="C128" i="14"/>
  <c r="D128" i="14"/>
  <c r="A129" i="14"/>
  <c r="B129" i="14"/>
  <c r="C129" i="14"/>
  <c r="D129" i="14"/>
  <c r="A130" i="14"/>
  <c r="B130" i="14"/>
  <c r="C130" i="14"/>
  <c r="D130" i="14"/>
  <c r="A131" i="14"/>
  <c r="B131" i="14"/>
  <c r="C131" i="14"/>
  <c r="D131" i="14"/>
  <c r="A132" i="14"/>
  <c r="B132" i="14"/>
  <c r="C132" i="14"/>
  <c r="D132" i="14"/>
  <c r="A133" i="14"/>
  <c r="B133" i="14"/>
  <c r="C133" i="14"/>
  <c r="D133" i="14"/>
  <c r="A134" i="14"/>
  <c r="B134" i="14"/>
  <c r="C134" i="14"/>
  <c r="D134" i="14"/>
  <c r="B135" i="14"/>
  <c r="C135" i="14"/>
  <c r="D135" i="14"/>
  <c r="B136" i="14"/>
  <c r="B137" i="14"/>
  <c r="C137" i="14"/>
  <c r="D137" i="14"/>
  <c r="B138" i="14"/>
  <c r="C138" i="14"/>
  <c r="D138" i="14"/>
  <c r="A139" i="14"/>
  <c r="B139" i="14"/>
  <c r="C139" i="14"/>
  <c r="D139" i="14"/>
  <c r="A140" i="14"/>
  <c r="B140" i="14"/>
  <c r="C140" i="14"/>
  <c r="D140" i="14"/>
  <c r="B141" i="14"/>
  <c r="C141" i="14"/>
  <c r="D141" i="14"/>
  <c r="A142" i="14"/>
  <c r="B142" i="14"/>
  <c r="C142" i="14"/>
  <c r="D142" i="14"/>
  <c r="B143" i="14"/>
  <c r="C143" i="14"/>
  <c r="D143" i="14"/>
  <c r="B144" i="14"/>
  <c r="C144" i="14"/>
  <c r="D144" i="14"/>
  <c r="A145" i="14"/>
  <c r="B145" i="14"/>
  <c r="C145" i="14"/>
  <c r="D145" i="14"/>
  <c r="B146" i="14"/>
  <c r="C146" i="14"/>
  <c r="D146" i="14"/>
  <c r="A147" i="14"/>
  <c r="B147" i="14"/>
  <c r="C147" i="14"/>
  <c r="D147" i="14"/>
  <c r="B148" i="14"/>
  <c r="D148" i="14"/>
  <c r="A149" i="14"/>
  <c r="B149" i="14"/>
  <c r="C149" i="14"/>
  <c r="D149" i="14"/>
  <c r="A150" i="14"/>
  <c r="B150" i="14"/>
  <c r="C150" i="14"/>
  <c r="D150" i="14"/>
  <c r="A151" i="14"/>
  <c r="B151" i="14"/>
  <c r="C151" i="14"/>
  <c r="D151" i="14"/>
  <c r="A152" i="14"/>
  <c r="B152" i="14"/>
  <c r="C152" i="14"/>
  <c r="D152" i="14"/>
  <c r="A153" i="14"/>
  <c r="B153" i="14"/>
  <c r="C153" i="14"/>
  <c r="D153" i="14"/>
  <c r="B154" i="14"/>
  <c r="C154" i="14"/>
  <c r="D154" i="14"/>
  <c r="A155" i="14"/>
  <c r="B155" i="14"/>
  <c r="C155" i="14"/>
  <c r="D155" i="14"/>
  <c r="A156" i="14"/>
  <c r="B156" i="14"/>
  <c r="C156" i="14"/>
  <c r="D156" i="14"/>
  <c r="A157" i="14"/>
  <c r="B157" i="14"/>
  <c r="B158" i="14"/>
  <c r="A159" i="14"/>
  <c r="B159" i="14"/>
  <c r="C159" i="14"/>
  <c r="D159" i="14"/>
  <c r="A160" i="14"/>
  <c r="B160" i="14"/>
  <c r="C160" i="14"/>
  <c r="D160" i="14"/>
  <c r="A161" i="14"/>
  <c r="B161" i="14"/>
  <c r="C161" i="14"/>
  <c r="D161" i="14"/>
  <c r="A162" i="14"/>
  <c r="B162" i="14"/>
  <c r="C162" i="14"/>
  <c r="D162" i="14"/>
  <c r="A163" i="14"/>
  <c r="B163" i="14"/>
  <c r="C163" i="14"/>
  <c r="D163" i="14"/>
  <c r="A164" i="14"/>
  <c r="B164" i="14"/>
  <c r="C164" i="14"/>
  <c r="D164" i="14"/>
  <c r="B165" i="14"/>
  <c r="C165" i="14"/>
  <c r="D165" i="14"/>
  <c r="B166" i="14"/>
  <c r="C166" i="14"/>
  <c r="D166" i="14"/>
  <c r="B167" i="14"/>
  <c r="A168" i="14"/>
  <c r="B168" i="14"/>
  <c r="C168" i="14"/>
  <c r="D168" i="14"/>
  <c r="A169" i="14"/>
  <c r="B169" i="14"/>
  <c r="C169" i="14"/>
  <c r="D169" i="14"/>
  <c r="A170" i="14"/>
  <c r="B170" i="14"/>
  <c r="C170" i="14"/>
  <c r="D170" i="14"/>
  <c r="A171" i="14"/>
  <c r="B171" i="14"/>
  <c r="C171" i="14"/>
  <c r="D171" i="14"/>
  <c r="A172" i="14"/>
  <c r="B172" i="14"/>
  <c r="C172" i="14"/>
  <c r="D172" i="14"/>
  <c r="A173" i="14"/>
  <c r="B173" i="14"/>
  <c r="C173" i="14"/>
  <c r="D173" i="14"/>
  <c r="A174" i="14"/>
  <c r="B174" i="14"/>
  <c r="C174" i="14"/>
  <c r="D174" i="14"/>
  <c r="A175" i="14"/>
  <c r="B175" i="14"/>
  <c r="C175" i="14"/>
  <c r="D175" i="14"/>
  <c r="B176" i="14"/>
  <c r="C176" i="14"/>
  <c r="D176" i="14"/>
  <c r="B177" i="14"/>
  <c r="C177" i="14"/>
  <c r="D177" i="14"/>
  <c r="B178" i="14"/>
  <c r="C178" i="14"/>
  <c r="D178" i="14"/>
  <c r="E178" i="14"/>
  <c r="A179" i="14"/>
  <c r="B179" i="14"/>
  <c r="C179" i="14"/>
  <c r="D179" i="14"/>
  <c r="B180" i="14"/>
  <c r="C180" i="14"/>
  <c r="D180" i="14"/>
  <c r="B181" i="14"/>
  <c r="C181" i="14"/>
  <c r="D181" i="14"/>
  <c r="A182" i="14"/>
  <c r="B182" i="14"/>
  <c r="C182" i="14"/>
  <c r="D182" i="14"/>
  <c r="B183" i="14"/>
  <c r="C183" i="14"/>
  <c r="D183" i="14"/>
  <c r="B184" i="14"/>
  <c r="C184" i="14"/>
  <c r="D184" i="14"/>
  <c r="A185" i="14"/>
  <c r="B185" i="14"/>
  <c r="C185" i="14"/>
  <c r="D185" i="14"/>
  <c r="B186" i="14"/>
  <c r="C186" i="14"/>
  <c r="D186" i="14"/>
  <c r="A187" i="14"/>
  <c r="B187" i="14"/>
  <c r="C187" i="14"/>
  <c r="D187" i="14"/>
  <c r="A188" i="14"/>
  <c r="B188" i="14"/>
  <c r="C188" i="14"/>
  <c r="D188" i="14"/>
  <c r="A189" i="14"/>
  <c r="B189" i="14"/>
  <c r="C189" i="14"/>
  <c r="D189" i="14"/>
  <c r="A190" i="14"/>
  <c r="B190" i="14"/>
  <c r="C190" i="14"/>
  <c r="D190" i="14"/>
  <c r="A191" i="14"/>
  <c r="B191" i="14"/>
  <c r="C191" i="14"/>
  <c r="D191" i="14"/>
  <c r="A192" i="14"/>
  <c r="B192" i="14"/>
  <c r="C192" i="14"/>
  <c r="D192" i="14"/>
  <c r="A193" i="14"/>
  <c r="B193" i="14"/>
  <c r="C193" i="14"/>
  <c r="D193" i="14"/>
  <c r="A194" i="14"/>
  <c r="B194" i="14"/>
  <c r="C194" i="14"/>
  <c r="D194" i="14"/>
  <c r="B195" i="14"/>
  <c r="C195" i="14"/>
  <c r="D195" i="14"/>
  <c r="B196" i="14"/>
  <c r="B197" i="14"/>
  <c r="C197" i="14"/>
  <c r="D197" i="14"/>
  <c r="B198" i="14"/>
  <c r="C198" i="14"/>
  <c r="D198" i="14"/>
  <c r="A199" i="14"/>
  <c r="B199" i="14"/>
  <c r="C199" i="14"/>
  <c r="D199" i="14"/>
  <c r="A200" i="14"/>
  <c r="B200" i="14"/>
  <c r="C200" i="14"/>
  <c r="D200" i="14"/>
  <c r="B201" i="14"/>
  <c r="C201" i="14"/>
  <c r="D201" i="14"/>
  <c r="A202" i="14"/>
  <c r="B202" i="14"/>
  <c r="C202" i="14"/>
  <c r="D202" i="14"/>
  <c r="B203" i="14"/>
  <c r="C203" i="14"/>
  <c r="D203" i="14"/>
  <c r="B204" i="14"/>
  <c r="C204" i="14"/>
  <c r="D204" i="14"/>
  <c r="A205" i="14"/>
  <c r="B205" i="14"/>
  <c r="C205" i="14"/>
  <c r="D205" i="14"/>
  <c r="B206" i="14"/>
  <c r="C206" i="14"/>
  <c r="D206" i="14"/>
  <c r="A207" i="14"/>
  <c r="B207" i="14"/>
  <c r="C207" i="14"/>
  <c r="D207" i="14"/>
  <c r="B208" i="14"/>
  <c r="A209" i="14"/>
  <c r="B209" i="14"/>
  <c r="C209" i="14"/>
  <c r="D209" i="14"/>
  <c r="A210" i="14"/>
  <c r="B210" i="14"/>
  <c r="C210" i="14"/>
  <c r="D210" i="14"/>
  <c r="B211" i="14"/>
  <c r="C211" i="14"/>
  <c r="D211" i="14"/>
  <c r="A212" i="14"/>
  <c r="B212" i="14"/>
  <c r="C212" i="14"/>
  <c r="D212" i="14"/>
  <c r="A213" i="14"/>
  <c r="B213" i="14"/>
  <c r="C213" i="14"/>
  <c r="D213" i="14"/>
  <c r="B214" i="14"/>
  <c r="C214" i="14"/>
  <c r="D214" i="14"/>
  <c r="A215" i="14"/>
  <c r="B215" i="14"/>
  <c r="C215" i="14"/>
  <c r="D215" i="14"/>
  <c r="A216" i="14"/>
  <c r="B216" i="14"/>
  <c r="C216" i="14"/>
  <c r="D216" i="14"/>
  <c r="A5" i="13"/>
  <c r="A6" i="13"/>
  <c r="A11" i="13"/>
  <c r="B11" i="13"/>
  <c r="A12" i="13"/>
  <c r="B12" i="13"/>
  <c r="A13" i="13"/>
  <c r="B13" i="13"/>
  <c r="C13" i="13"/>
  <c r="D13" i="13"/>
  <c r="B14" i="13"/>
  <c r="C14" i="13"/>
  <c r="D14" i="13"/>
  <c r="B15" i="13"/>
  <c r="C15" i="13"/>
  <c r="B16" i="13"/>
  <c r="C16" i="13"/>
  <c r="A17" i="13"/>
  <c r="B17" i="13"/>
  <c r="C17" i="13"/>
  <c r="D17" i="13"/>
  <c r="A18" i="13"/>
  <c r="B18" i="13"/>
  <c r="C18" i="13"/>
  <c r="D18" i="13"/>
  <c r="E18" i="13"/>
  <c r="A19" i="13"/>
  <c r="B19" i="13"/>
  <c r="C19" i="13"/>
  <c r="D19" i="13"/>
  <c r="E19" i="13"/>
  <c r="A20" i="13"/>
  <c r="B20" i="13"/>
  <c r="C20" i="13"/>
  <c r="D20" i="13"/>
  <c r="E20" i="13"/>
  <c r="A21" i="13"/>
  <c r="B21" i="13"/>
  <c r="C21" i="13"/>
  <c r="D21" i="13"/>
  <c r="E21" i="13"/>
  <c r="A22" i="13"/>
  <c r="B22" i="13"/>
  <c r="C22" i="13"/>
  <c r="D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E26" i="13"/>
  <c r="A27" i="13"/>
  <c r="B27" i="13"/>
  <c r="C27" i="13"/>
  <c r="D27" i="13"/>
  <c r="E27" i="13"/>
  <c r="A28" i="13"/>
  <c r="B28" i="13"/>
  <c r="C28" i="13"/>
  <c r="D28" i="13"/>
  <c r="B29" i="13"/>
  <c r="A30" i="13"/>
  <c r="B30" i="13"/>
  <c r="C30" i="13"/>
  <c r="D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D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B41" i="13"/>
  <c r="C41" i="13"/>
  <c r="D41" i="13"/>
  <c r="A42" i="13"/>
  <c r="B42" i="13"/>
  <c r="C42" i="13"/>
  <c r="E42" i="13"/>
  <c r="B43" i="13"/>
  <c r="C43" i="13"/>
  <c r="D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B49" i="13"/>
  <c r="C49" i="13"/>
  <c r="D49" i="13"/>
  <c r="A50" i="13"/>
  <c r="B50" i="13"/>
  <c r="C50" i="13"/>
  <c r="E50" i="13"/>
  <c r="B51" i="13"/>
  <c r="C51" i="13"/>
  <c r="D51" i="13"/>
  <c r="B52" i="13"/>
  <c r="C52" i="13"/>
  <c r="B53" i="13"/>
  <c r="C53" i="13"/>
  <c r="A54" i="13"/>
  <c r="B54" i="13"/>
  <c r="C54" i="13"/>
  <c r="B55" i="13"/>
  <c r="C55" i="13"/>
  <c r="B56" i="13"/>
  <c r="C56" i="13"/>
  <c r="B57" i="13"/>
  <c r="C57" i="13"/>
  <c r="A58" i="13"/>
  <c r="B58" i="13"/>
  <c r="C58" i="13"/>
  <c r="D58" i="13"/>
  <c r="A59" i="13"/>
  <c r="B59" i="13"/>
  <c r="C59" i="13"/>
  <c r="A60" i="13"/>
  <c r="B60" i="13"/>
  <c r="C60" i="13"/>
  <c r="B61" i="13"/>
  <c r="C61" i="13"/>
  <c r="D61" i="13"/>
  <c r="B62" i="13"/>
  <c r="C62" i="13"/>
  <c r="B63" i="13"/>
  <c r="C63" i="13"/>
  <c r="B64" i="13"/>
  <c r="C64" i="13"/>
  <c r="D64" i="13"/>
  <c r="A65" i="13"/>
  <c r="B65" i="13"/>
  <c r="C65" i="13"/>
  <c r="D65" i="13"/>
  <c r="B66" i="13"/>
  <c r="C66" i="13"/>
  <c r="D66" i="13"/>
  <c r="B67" i="13"/>
  <c r="C67" i="13"/>
  <c r="D67" i="13"/>
  <c r="B68" i="13"/>
  <c r="C68" i="13"/>
  <c r="D68" i="13"/>
  <c r="E68" i="13"/>
  <c r="B69" i="13"/>
  <c r="C69" i="13"/>
  <c r="D69" i="13"/>
  <c r="B70" i="13"/>
  <c r="C70" i="13"/>
  <c r="D70" i="13"/>
  <c r="A71" i="13"/>
  <c r="B71" i="13"/>
  <c r="C71" i="13"/>
  <c r="D71" i="13"/>
  <c r="A72" i="13"/>
  <c r="B72" i="13"/>
  <c r="C72" i="13"/>
  <c r="D72" i="13"/>
  <c r="A73" i="13"/>
  <c r="B73" i="13"/>
  <c r="C73" i="13"/>
  <c r="D73" i="13"/>
  <c r="E73" i="13"/>
  <c r="B74" i="13"/>
  <c r="C74" i="13"/>
  <c r="D74" i="13"/>
  <c r="A75" i="13"/>
  <c r="B75" i="13"/>
  <c r="C75" i="13"/>
  <c r="D75" i="13"/>
  <c r="A76" i="13"/>
  <c r="B76" i="13"/>
  <c r="C76" i="13"/>
  <c r="D76" i="13"/>
  <c r="A77" i="13"/>
  <c r="B77" i="13"/>
  <c r="C77" i="13"/>
  <c r="D77" i="13"/>
  <c r="B78" i="13"/>
  <c r="C78" i="13"/>
  <c r="D78" i="13"/>
  <c r="B79" i="13"/>
  <c r="C79" i="13"/>
  <c r="D79" i="13"/>
  <c r="B80" i="13"/>
  <c r="C80" i="13"/>
  <c r="D80" i="13"/>
  <c r="B81" i="13"/>
  <c r="C81" i="13"/>
  <c r="D81" i="13"/>
  <c r="E81" i="13"/>
  <c r="B82" i="13"/>
  <c r="C82" i="13"/>
  <c r="D82" i="13"/>
  <c r="B83" i="13"/>
  <c r="C83" i="13"/>
  <c r="D83" i="13"/>
  <c r="B84" i="13"/>
  <c r="C84" i="13"/>
  <c r="D84" i="13"/>
  <c r="B85" i="13"/>
  <c r="C85" i="13"/>
  <c r="D85" i="13"/>
  <c r="B86" i="13"/>
  <c r="C86" i="13"/>
  <c r="D86" i="13"/>
  <c r="B87" i="13"/>
  <c r="C87" i="13"/>
  <c r="D87" i="13"/>
  <c r="A88" i="13"/>
  <c r="B88" i="13"/>
  <c r="C88" i="13"/>
  <c r="D88" i="13"/>
  <c r="A89" i="13"/>
  <c r="B89" i="13"/>
  <c r="C89" i="13"/>
  <c r="D89" i="13"/>
  <c r="A90" i="13"/>
  <c r="B90" i="13"/>
  <c r="C90" i="13"/>
  <c r="D90" i="13"/>
  <c r="A91" i="13"/>
  <c r="B91" i="13"/>
  <c r="C91" i="13"/>
  <c r="D91" i="13"/>
  <c r="E91" i="13"/>
  <c r="B92" i="13"/>
  <c r="C92" i="13"/>
  <c r="D92" i="13"/>
  <c r="A93" i="13"/>
  <c r="B93" i="13"/>
  <c r="A94" i="13"/>
  <c r="B94" i="13"/>
  <c r="C94" i="13"/>
  <c r="D94" i="13"/>
  <c r="A95" i="13"/>
  <c r="B95" i="13"/>
  <c r="C95" i="13"/>
  <c r="D95" i="13"/>
  <c r="E95" i="13"/>
  <c r="A96" i="13"/>
  <c r="B96" i="13"/>
  <c r="C96" i="13"/>
  <c r="D96" i="13"/>
  <c r="E96" i="13"/>
  <c r="A97" i="13"/>
  <c r="B97" i="13"/>
  <c r="C97" i="13"/>
  <c r="G97" i="13"/>
  <c r="A98" i="13"/>
  <c r="B98" i="13"/>
  <c r="C98" i="13"/>
  <c r="F98" i="2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B107" i="13"/>
  <c r="A108" i="13"/>
  <c r="B108" i="13"/>
  <c r="C108" i="13"/>
  <c r="D108" i="13"/>
  <c r="A109" i="13"/>
  <c r="B109" i="13"/>
  <c r="C109" i="13"/>
  <c r="D109" i="13"/>
  <c r="A110" i="13"/>
  <c r="B110" i="13"/>
  <c r="C110" i="13"/>
  <c r="D110" i="13"/>
  <c r="A111" i="13"/>
  <c r="B111" i="13"/>
  <c r="C111" i="13"/>
  <c r="D111" i="13"/>
  <c r="A112" i="13"/>
  <c r="B112" i="13"/>
  <c r="C112" i="13"/>
  <c r="D112" i="13"/>
  <c r="A113" i="13"/>
  <c r="B113" i="13"/>
  <c r="C113" i="13"/>
  <c r="D113" i="13"/>
  <c r="A114" i="13"/>
  <c r="B114" i="13"/>
  <c r="C114" i="13"/>
  <c r="D114" i="13"/>
  <c r="A115" i="13"/>
  <c r="B115" i="13"/>
  <c r="C115" i="13"/>
  <c r="D115" i="13"/>
  <c r="B116" i="13"/>
  <c r="C116" i="13"/>
  <c r="D116" i="13"/>
  <c r="A117" i="13"/>
  <c r="B117" i="13"/>
  <c r="C117" i="13"/>
  <c r="D117" i="13"/>
  <c r="A118" i="13"/>
  <c r="B118" i="13"/>
  <c r="C118" i="13"/>
  <c r="D118" i="13"/>
  <c r="E118" i="13"/>
  <c r="B119" i="13"/>
  <c r="C119" i="13"/>
  <c r="D119" i="13"/>
  <c r="A120" i="13"/>
  <c r="B120" i="13"/>
  <c r="C120" i="13"/>
  <c r="D120" i="13"/>
  <c r="A121" i="13"/>
  <c r="B121" i="13"/>
  <c r="C121" i="13"/>
  <c r="D121" i="13"/>
  <c r="A122" i="13"/>
  <c r="B122" i="13"/>
  <c r="C122" i="13"/>
  <c r="D122" i="13"/>
  <c r="A123" i="13"/>
  <c r="B123" i="13"/>
  <c r="C123" i="13"/>
  <c r="D123" i="13"/>
  <c r="A124" i="13"/>
  <c r="B124" i="13"/>
  <c r="C124" i="13"/>
  <c r="D124" i="13"/>
  <c r="A125" i="13"/>
  <c r="B125" i="13"/>
  <c r="C125" i="13"/>
  <c r="D125" i="13"/>
  <c r="A126" i="13"/>
  <c r="B126" i="13"/>
  <c r="C126" i="13"/>
  <c r="D126" i="13"/>
  <c r="A127" i="13"/>
  <c r="B127" i="13"/>
  <c r="C127" i="13"/>
  <c r="D127" i="13"/>
  <c r="A128" i="13"/>
  <c r="B128" i="13"/>
  <c r="C128" i="13"/>
  <c r="D128" i="13"/>
  <c r="A129" i="13"/>
  <c r="B129" i="13"/>
  <c r="C129" i="13"/>
  <c r="D129" i="13"/>
  <c r="A130" i="13"/>
  <c r="B130" i="13"/>
  <c r="C130" i="13"/>
  <c r="D130" i="13"/>
  <c r="A131" i="13"/>
  <c r="B131" i="13"/>
  <c r="C131" i="13"/>
  <c r="D131" i="13"/>
  <c r="A132" i="13"/>
  <c r="B132" i="13"/>
  <c r="C132" i="13"/>
  <c r="D132" i="13"/>
  <c r="A133" i="13"/>
  <c r="B133" i="13"/>
  <c r="C133" i="13"/>
  <c r="D133" i="13"/>
  <c r="E133" i="13"/>
  <c r="A134" i="13"/>
  <c r="B134" i="13"/>
  <c r="C134" i="13"/>
  <c r="D134" i="13"/>
  <c r="A135" i="13"/>
  <c r="B135" i="13"/>
  <c r="C135" i="13"/>
  <c r="D135" i="13"/>
  <c r="A136" i="13"/>
  <c r="B136" i="13"/>
  <c r="C136" i="13"/>
  <c r="D136" i="13"/>
  <c r="A137" i="13"/>
  <c r="B137" i="13"/>
  <c r="C137" i="13"/>
  <c r="D137" i="13"/>
  <c r="A138" i="13"/>
  <c r="B138" i="13"/>
  <c r="C138" i="13"/>
  <c r="D138" i="13"/>
  <c r="A139" i="13"/>
  <c r="B139" i="13"/>
  <c r="C139" i="13"/>
  <c r="D139" i="13"/>
  <c r="A140" i="13"/>
  <c r="B140" i="13"/>
  <c r="C140" i="13"/>
  <c r="D140" i="13"/>
  <c r="A141" i="13"/>
  <c r="B141" i="13"/>
  <c r="C141" i="13"/>
  <c r="D141" i="13"/>
  <c r="A142" i="13"/>
  <c r="B142" i="13"/>
  <c r="C142" i="13"/>
  <c r="D142" i="13"/>
  <c r="A143" i="13"/>
  <c r="B143" i="13"/>
  <c r="C143" i="13"/>
  <c r="D143" i="13"/>
  <c r="A144" i="13"/>
  <c r="B144" i="13"/>
  <c r="C144" i="13"/>
  <c r="D144" i="13"/>
  <c r="A145" i="13"/>
  <c r="B145" i="13"/>
  <c r="C145" i="13"/>
  <c r="D145" i="13"/>
  <c r="A146" i="13"/>
  <c r="B146" i="13"/>
  <c r="C146" i="13"/>
  <c r="D146" i="13"/>
  <c r="A147" i="13"/>
  <c r="B147" i="13"/>
  <c r="C147" i="13"/>
  <c r="D147" i="13"/>
  <c r="A148" i="13"/>
  <c r="B148" i="13"/>
  <c r="C148" i="13"/>
  <c r="D148" i="13"/>
  <c r="A149" i="13"/>
  <c r="B149" i="13"/>
  <c r="C149" i="13"/>
  <c r="D149" i="13"/>
  <c r="A150" i="13"/>
  <c r="B150" i="13"/>
  <c r="C150" i="13"/>
  <c r="D150" i="13"/>
  <c r="A151" i="13"/>
  <c r="B151" i="13"/>
  <c r="C151" i="13"/>
  <c r="D151" i="13"/>
  <c r="A152" i="13"/>
  <c r="B152" i="13"/>
  <c r="C152" i="13"/>
  <c r="D152" i="13"/>
  <c r="A153" i="13"/>
  <c r="B153" i="13"/>
  <c r="C153" i="13"/>
  <c r="D153" i="13"/>
  <c r="A154" i="13"/>
  <c r="B154" i="13"/>
  <c r="C154" i="13"/>
  <c r="D154" i="13"/>
  <c r="A155" i="13"/>
  <c r="B155" i="13"/>
  <c r="C155" i="13"/>
  <c r="D155" i="13"/>
  <c r="A156" i="13"/>
  <c r="B156" i="13"/>
  <c r="A157" i="13"/>
  <c r="B157" i="13"/>
  <c r="A158" i="13"/>
  <c r="B158" i="13"/>
  <c r="C158" i="13"/>
  <c r="D158" i="13"/>
  <c r="A159" i="13"/>
  <c r="B159" i="13"/>
  <c r="C159" i="13"/>
  <c r="D159" i="13"/>
  <c r="A160" i="13"/>
  <c r="B160" i="13"/>
  <c r="C160" i="13"/>
  <c r="D160" i="13"/>
  <c r="E160" i="13"/>
  <c r="A161" i="13"/>
  <c r="B161" i="13"/>
  <c r="C161" i="13"/>
  <c r="D161" i="13"/>
  <c r="A162" i="13"/>
  <c r="B162" i="13"/>
  <c r="C162" i="13"/>
  <c r="D162" i="13"/>
  <c r="A163" i="13"/>
  <c r="B163" i="13"/>
  <c r="C163" i="13"/>
  <c r="D163" i="13"/>
  <c r="A164" i="13"/>
  <c r="B164" i="13"/>
  <c r="C164" i="13"/>
  <c r="D164" i="13"/>
  <c r="A165" i="13"/>
  <c r="B165" i="13"/>
  <c r="C165" i="13"/>
  <c r="D165" i="13"/>
  <c r="B166" i="13"/>
  <c r="A167" i="13"/>
  <c r="B167" i="13"/>
  <c r="C167" i="13"/>
  <c r="D167" i="13"/>
  <c r="A168" i="13"/>
  <c r="B168" i="13"/>
  <c r="C168" i="13"/>
  <c r="D168" i="13"/>
  <c r="A169" i="13"/>
  <c r="B169" i="13"/>
  <c r="C169" i="13"/>
  <c r="D169" i="13"/>
  <c r="A170" i="13"/>
  <c r="B170" i="13"/>
  <c r="C170" i="13"/>
  <c r="D170" i="13"/>
  <c r="A171" i="13"/>
  <c r="B171" i="13"/>
  <c r="C171" i="13"/>
  <c r="D171" i="13"/>
  <c r="A172" i="13"/>
  <c r="B172" i="13"/>
  <c r="C172" i="13"/>
  <c r="D172" i="13"/>
  <c r="A173" i="13"/>
  <c r="B173" i="13"/>
  <c r="C173" i="13"/>
  <c r="D173" i="13"/>
  <c r="A174" i="13"/>
  <c r="B174" i="13"/>
  <c r="C174" i="13"/>
  <c r="D174" i="13"/>
  <c r="B175" i="13"/>
  <c r="C175" i="13"/>
  <c r="D175" i="13"/>
  <c r="A176" i="13"/>
  <c r="B176" i="13"/>
  <c r="C176" i="13"/>
  <c r="D176" i="13"/>
  <c r="A177" i="13"/>
  <c r="B177" i="13"/>
  <c r="C177" i="13"/>
  <c r="D177" i="13"/>
  <c r="E177" i="13"/>
  <c r="B178" i="13"/>
  <c r="C178" i="13"/>
  <c r="D178" i="13"/>
  <c r="A179" i="13"/>
  <c r="B179" i="13"/>
  <c r="C179" i="13"/>
  <c r="D179" i="13"/>
  <c r="A180" i="13"/>
  <c r="B180" i="13"/>
  <c r="C180" i="13"/>
  <c r="D180" i="13"/>
  <c r="B181" i="13"/>
  <c r="C181" i="13"/>
  <c r="D181" i="13"/>
  <c r="A182" i="13"/>
  <c r="B182" i="13"/>
  <c r="C182" i="13"/>
  <c r="D182" i="13"/>
  <c r="A183" i="13"/>
  <c r="B183" i="13"/>
  <c r="C183" i="13"/>
  <c r="D183" i="13"/>
  <c r="A184" i="13"/>
  <c r="B184" i="13"/>
  <c r="C184" i="13"/>
  <c r="D184" i="13"/>
  <c r="A185" i="13"/>
  <c r="B185" i="13"/>
  <c r="C185" i="13"/>
  <c r="D185" i="13"/>
  <c r="A186" i="13"/>
  <c r="B186" i="13"/>
  <c r="C186" i="13"/>
  <c r="D186" i="13"/>
  <c r="A187" i="13"/>
  <c r="B187" i="13"/>
  <c r="C187" i="13"/>
  <c r="D187" i="13"/>
  <c r="A188" i="13"/>
  <c r="B188" i="13"/>
  <c r="C188" i="13"/>
  <c r="D188" i="13"/>
  <c r="A189" i="13"/>
  <c r="B189" i="13"/>
  <c r="C189" i="13"/>
  <c r="D189" i="13"/>
  <c r="E189" i="13"/>
  <c r="A190" i="13"/>
  <c r="B190" i="13"/>
  <c r="C190" i="13"/>
  <c r="D190" i="13"/>
  <c r="A191" i="13"/>
  <c r="B191" i="13"/>
  <c r="C191" i="13"/>
  <c r="D191" i="13"/>
  <c r="A192" i="13"/>
  <c r="B192" i="13"/>
  <c r="C192" i="13"/>
  <c r="D192" i="13"/>
  <c r="A193" i="13"/>
  <c r="B193" i="13"/>
  <c r="C193" i="13"/>
  <c r="D193" i="13"/>
  <c r="A194" i="13"/>
  <c r="B194" i="13"/>
  <c r="C194" i="13"/>
  <c r="D194" i="13"/>
  <c r="A195" i="13"/>
  <c r="B195" i="13"/>
  <c r="C195" i="13"/>
  <c r="D195" i="13"/>
  <c r="A196" i="13"/>
  <c r="B196" i="13"/>
  <c r="C196" i="13"/>
  <c r="D196" i="13"/>
  <c r="A197" i="13"/>
  <c r="B197" i="13"/>
  <c r="C197" i="13"/>
  <c r="D197" i="13"/>
  <c r="A198" i="13"/>
  <c r="B198" i="13"/>
  <c r="C198" i="13"/>
  <c r="D198" i="13"/>
  <c r="A199" i="13"/>
  <c r="B199" i="13"/>
  <c r="C199" i="13"/>
  <c r="D199" i="13"/>
  <c r="A200" i="13"/>
  <c r="B200" i="13"/>
  <c r="C200" i="13"/>
  <c r="D200" i="13"/>
  <c r="A201" i="13"/>
  <c r="B201" i="13"/>
  <c r="C201" i="13"/>
  <c r="D201" i="13"/>
  <c r="A202" i="13"/>
  <c r="B202" i="13"/>
  <c r="C202" i="13"/>
  <c r="D202" i="13"/>
  <c r="A203" i="13"/>
  <c r="B203" i="13"/>
  <c r="C203" i="13"/>
  <c r="D203" i="13"/>
  <c r="A204" i="13"/>
  <c r="B204" i="13"/>
  <c r="C204" i="13"/>
  <c r="D204" i="13"/>
  <c r="A205" i="13"/>
  <c r="B205" i="13"/>
  <c r="C205" i="13"/>
  <c r="D205" i="13"/>
  <c r="A206" i="13"/>
  <c r="B206" i="13"/>
  <c r="C206" i="13"/>
  <c r="D206" i="13"/>
  <c r="A207" i="13"/>
  <c r="B207" i="13"/>
  <c r="C207" i="13"/>
  <c r="D207" i="13"/>
  <c r="A208" i="13"/>
  <c r="B208" i="13"/>
  <c r="C208" i="13"/>
  <c r="D208" i="13"/>
  <c r="A209" i="13"/>
  <c r="B209" i="13"/>
  <c r="C209" i="13"/>
  <c r="D209" i="13"/>
  <c r="A210" i="13"/>
  <c r="B210" i="13"/>
  <c r="C210" i="13"/>
  <c r="D210" i="13"/>
  <c r="A211" i="13"/>
  <c r="B211" i="13"/>
  <c r="C211" i="13"/>
  <c r="D211" i="13"/>
  <c r="E211" i="13"/>
  <c r="A212" i="13"/>
  <c r="B212" i="13"/>
  <c r="C212" i="13"/>
  <c r="D212" i="13"/>
  <c r="A213" i="13"/>
  <c r="B213" i="13"/>
  <c r="C213" i="13"/>
  <c r="D213" i="13"/>
  <c r="A214" i="13"/>
  <c r="B214" i="13"/>
  <c r="C214" i="13"/>
  <c r="D214" i="13"/>
  <c r="A215" i="13"/>
  <c r="B215" i="13"/>
  <c r="C215" i="13"/>
  <c r="D215" i="13"/>
  <c r="D215" i="5"/>
  <c r="C215" i="5"/>
  <c r="B215" i="5"/>
  <c r="A215" i="5"/>
  <c r="D214" i="5"/>
  <c r="C214" i="5"/>
  <c r="B214" i="5"/>
  <c r="A214" i="5"/>
  <c r="D213" i="5"/>
  <c r="C213" i="5"/>
  <c r="B213" i="5"/>
  <c r="A213" i="5"/>
  <c r="D212" i="5"/>
  <c r="C212" i="5"/>
  <c r="B212" i="5"/>
  <c r="A212" i="5"/>
  <c r="D211" i="5"/>
  <c r="C211" i="5"/>
  <c r="B211" i="5"/>
  <c r="A211" i="5"/>
  <c r="D210" i="5"/>
  <c r="C210" i="5"/>
  <c r="B210" i="5"/>
  <c r="A210" i="5"/>
  <c r="D209" i="5"/>
  <c r="C209" i="5"/>
  <c r="B209" i="5"/>
  <c r="A209" i="5"/>
  <c r="D208" i="5"/>
  <c r="C208" i="5"/>
  <c r="B208" i="5"/>
  <c r="A208" i="5"/>
  <c r="D207" i="5"/>
  <c r="C207" i="5"/>
  <c r="B207" i="5"/>
  <c r="A207" i="5"/>
  <c r="D206" i="5"/>
  <c r="C206" i="5"/>
  <c r="B206" i="5"/>
  <c r="A206" i="5"/>
  <c r="D205" i="5"/>
  <c r="C205" i="5"/>
  <c r="B205" i="5"/>
  <c r="A205" i="5"/>
  <c r="D204" i="5"/>
  <c r="C204" i="5"/>
  <c r="B204" i="5"/>
  <c r="A204" i="5"/>
  <c r="D203" i="5"/>
  <c r="C203" i="5"/>
  <c r="B203" i="5"/>
  <c r="A203" i="5"/>
  <c r="D202" i="5"/>
  <c r="C202" i="5"/>
  <c r="B202" i="5"/>
  <c r="A202" i="5"/>
  <c r="D201" i="5"/>
  <c r="C201" i="5"/>
  <c r="B201" i="5"/>
  <c r="A201" i="5"/>
  <c r="D200" i="5"/>
  <c r="C200" i="5"/>
  <c r="B200" i="5"/>
  <c r="A200" i="5"/>
  <c r="D199" i="5"/>
  <c r="C199" i="5"/>
  <c r="B199" i="5"/>
  <c r="A199" i="5"/>
  <c r="D198" i="5"/>
  <c r="C198" i="5"/>
  <c r="B198" i="5"/>
  <c r="A198" i="5"/>
  <c r="D197" i="5"/>
  <c r="C197" i="5"/>
  <c r="B197" i="5"/>
  <c r="A197" i="5"/>
  <c r="D196" i="5"/>
  <c r="C196" i="5"/>
  <c r="B196" i="5"/>
  <c r="A196" i="5"/>
  <c r="E195" i="5"/>
  <c r="D195" i="5"/>
  <c r="C195" i="5"/>
  <c r="B195" i="5"/>
  <c r="A195" i="5"/>
  <c r="D194" i="5"/>
  <c r="C194" i="5"/>
  <c r="B194" i="5"/>
  <c r="A194" i="5"/>
  <c r="D193" i="5"/>
  <c r="C193" i="5"/>
  <c r="B193" i="5"/>
  <c r="A193" i="5"/>
  <c r="D192" i="5"/>
  <c r="C192" i="5"/>
  <c r="B192" i="5"/>
  <c r="A192" i="5"/>
  <c r="D191" i="5"/>
  <c r="C191" i="5"/>
  <c r="B191" i="5"/>
  <c r="A191" i="5"/>
  <c r="D190" i="5"/>
  <c r="C190" i="5"/>
  <c r="B190" i="5"/>
  <c r="A190" i="5"/>
  <c r="D189" i="5"/>
  <c r="C189" i="5"/>
  <c r="B189" i="5"/>
  <c r="A189" i="5"/>
  <c r="D188" i="5"/>
  <c r="C188" i="5"/>
  <c r="B188" i="5"/>
  <c r="A188" i="5"/>
  <c r="D187" i="5"/>
  <c r="C187" i="5"/>
  <c r="B187" i="5"/>
  <c r="A187" i="5"/>
  <c r="D186" i="5"/>
  <c r="C186" i="5"/>
  <c r="B186" i="5"/>
  <c r="A186" i="5"/>
  <c r="D185" i="5"/>
  <c r="C185" i="5"/>
  <c r="B185" i="5"/>
  <c r="A185" i="5"/>
  <c r="D184" i="5"/>
  <c r="C184" i="5"/>
  <c r="B184" i="5"/>
  <c r="A184" i="5"/>
  <c r="D183" i="5"/>
  <c r="C183" i="5"/>
  <c r="B183" i="5"/>
  <c r="A183" i="5"/>
  <c r="D182" i="5"/>
  <c r="C182" i="5"/>
  <c r="B182" i="5"/>
  <c r="A182" i="5"/>
  <c r="D181" i="5"/>
  <c r="C181" i="5"/>
  <c r="B181" i="5"/>
  <c r="D180" i="5"/>
  <c r="C180" i="5"/>
  <c r="B180" i="5"/>
  <c r="A180" i="5"/>
  <c r="D179" i="5"/>
  <c r="C179" i="5"/>
  <c r="B179" i="5"/>
  <c r="A179" i="5"/>
  <c r="D178" i="5"/>
  <c r="C178" i="5"/>
  <c r="B178" i="5"/>
  <c r="E177" i="5"/>
  <c r="D177" i="5"/>
  <c r="C177" i="5"/>
  <c r="B177" i="5"/>
  <c r="A177" i="5"/>
  <c r="D176" i="5"/>
  <c r="C176" i="5"/>
  <c r="B176" i="5"/>
  <c r="A176" i="5"/>
  <c r="D175" i="5"/>
  <c r="C175" i="5"/>
  <c r="B175" i="5"/>
  <c r="D174" i="5"/>
  <c r="C174" i="5"/>
  <c r="B174" i="5"/>
  <c r="A174" i="5"/>
  <c r="D173" i="5"/>
  <c r="C173" i="5"/>
  <c r="B173" i="5"/>
  <c r="A173" i="5"/>
  <c r="D172" i="5"/>
  <c r="C172" i="5"/>
  <c r="B172" i="5"/>
  <c r="A172" i="5"/>
  <c r="D171" i="5"/>
  <c r="C171" i="5"/>
  <c r="B171" i="5"/>
  <c r="A171" i="5"/>
  <c r="D170" i="5"/>
  <c r="C170" i="5"/>
  <c r="B170" i="5"/>
  <c r="A170" i="5"/>
  <c r="D169" i="5"/>
  <c r="C169" i="5"/>
  <c r="B169" i="5"/>
  <c r="A169" i="5"/>
  <c r="D168" i="5"/>
  <c r="C168" i="5"/>
  <c r="B168" i="5"/>
  <c r="A168" i="5"/>
  <c r="D167" i="5"/>
  <c r="C167" i="5"/>
  <c r="B167" i="5"/>
  <c r="A167" i="5"/>
  <c r="B166" i="5"/>
  <c r="D165" i="5"/>
  <c r="C165" i="5"/>
  <c r="B165" i="5"/>
  <c r="A165" i="5"/>
  <c r="D164" i="5"/>
  <c r="C164" i="5"/>
  <c r="B164" i="5"/>
  <c r="A164" i="5"/>
  <c r="D163" i="5"/>
  <c r="C163" i="5"/>
  <c r="B163" i="5"/>
  <c r="A163" i="5"/>
  <c r="D162" i="5"/>
  <c r="C162" i="5"/>
  <c r="B162" i="5"/>
  <c r="A162" i="5"/>
  <c r="D161" i="5"/>
  <c r="C161" i="5"/>
  <c r="B161" i="5"/>
  <c r="A161" i="5"/>
  <c r="E160" i="5"/>
  <c r="D160" i="5"/>
  <c r="C160" i="5"/>
  <c r="B160" i="5"/>
  <c r="A160" i="5"/>
  <c r="D159" i="5"/>
  <c r="C159" i="5"/>
  <c r="B159" i="5"/>
  <c r="A159" i="5"/>
  <c r="D158" i="5"/>
  <c r="C158" i="5"/>
  <c r="B158" i="5"/>
  <c r="A158" i="5"/>
  <c r="G157" i="2"/>
  <c r="F157" i="2"/>
  <c r="B157" i="5"/>
  <c r="A157" i="5"/>
  <c r="B156" i="5"/>
  <c r="D155" i="5"/>
  <c r="C155" i="5"/>
  <c r="B155" i="5"/>
  <c r="A155" i="5"/>
  <c r="D154" i="5"/>
  <c r="C154" i="5"/>
  <c r="B154" i="5"/>
  <c r="A154" i="5"/>
  <c r="D153" i="5"/>
  <c r="C153" i="5"/>
  <c r="B153" i="5"/>
  <c r="A153" i="5"/>
  <c r="D152" i="5"/>
  <c r="C152" i="5"/>
  <c r="B152" i="5"/>
  <c r="A152" i="5"/>
  <c r="D151" i="5"/>
  <c r="C151" i="5"/>
  <c r="B151" i="5"/>
  <c r="A151" i="5"/>
  <c r="D150" i="5"/>
  <c r="C150" i="5"/>
  <c r="B150" i="5"/>
  <c r="A150" i="5"/>
  <c r="D149" i="5"/>
  <c r="C149" i="5"/>
  <c r="B149" i="5"/>
  <c r="A149" i="5"/>
  <c r="D148" i="5"/>
  <c r="C148" i="5"/>
  <c r="B148" i="5"/>
  <c r="A148" i="5"/>
  <c r="D147" i="5"/>
  <c r="C147" i="5"/>
  <c r="B147" i="5"/>
  <c r="A147" i="5"/>
  <c r="D146" i="5"/>
  <c r="C146" i="5"/>
  <c r="B146" i="5"/>
  <c r="A146" i="5"/>
  <c r="D145" i="5"/>
  <c r="C145" i="5"/>
  <c r="B145" i="5"/>
  <c r="A145" i="5"/>
  <c r="D144" i="5"/>
  <c r="C144" i="5"/>
  <c r="B144" i="5"/>
  <c r="A144" i="5"/>
  <c r="D143" i="5"/>
  <c r="C143" i="5"/>
  <c r="B143" i="5"/>
  <c r="A143" i="5"/>
  <c r="D142" i="5"/>
  <c r="C142" i="5"/>
  <c r="B142" i="5"/>
  <c r="A142" i="5"/>
  <c r="D141" i="5"/>
  <c r="C141" i="5"/>
  <c r="B141" i="5"/>
  <c r="A141" i="5"/>
  <c r="D140" i="5"/>
  <c r="C140" i="5"/>
  <c r="B140" i="5"/>
  <c r="A140" i="5"/>
  <c r="D139" i="5"/>
  <c r="C139" i="5"/>
  <c r="B139" i="5"/>
  <c r="A139" i="5"/>
  <c r="D138" i="5"/>
  <c r="C138" i="5"/>
  <c r="B138" i="5"/>
  <c r="A138" i="5"/>
  <c r="D137" i="5"/>
  <c r="C137" i="5"/>
  <c r="B137" i="5"/>
  <c r="A137" i="5"/>
  <c r="D136" i="5"/>
  <c r="C136" i="5"/>
  <c r="B136" i="5"/>
  <c r="A136" i="5"/>
  <c r="D135" i="5"/>
  <c r="C135" i="5"/>
  <c r="B135" i="5"/>
  <c r="A135" i="5"/>
  <c r="D134" i="5"/>
  <c r="C134" i="5"/>
  <c r="B134" i="5"/>
  <c r="A134" i="5"/>
  <c r="D133" i="5"/>
  <c r="C133" i="5"/>
  <c r="B133" i="5"/>
  <c r="A133" i="5"/>
  <c r="D132" i="5"/>
  <c r="C132" i="5"/>
  <c r="B132" i="5"/>
  <c r="A132" i="5"/>
  <c r="D131" i="5"/>
  <c r="C131" i="5"/>
  <c r="B131" i="5"/>
  <c r="A131" i="5"/>
  <c r="D130" i="5"/>
  <c r="C130" i="5"/>
  <c r="B130" i="5"/>
  <c r="A130" i="5"/>
  <c r="D129" i="5"/>
  <c r="C129" i="5"/>
  <c r="B129" i="5"/>
  <c r="A129" i="5"/>
  <c r="D128" i="5"/>
  <c r="C128" i="5"/>
  <c r="B128" i="5"/>
  <c r="A128" i="5"/>
  <c r="D127" i="5"/>
  <c r="C127" i="5"/>
  <c r="B127" i="5"/>
  <c r="A127" i="5"/>
  <c r="D126" i="5"/>
  <c r="C126" i="5"/>
  <c r="B126" i="5"/>
  <c r="A126" i="5"/>
  <c r="D125" i="5"/>
  <c r="C125" i="5"/>
  <c r="B125" i="5"/>
  <c r="A125" i="5"/>
  <c r="D124" i="5"/>
  <c r="C124" i="5"/>
  <c r="B124" i="5"/>
  <c r="A124" i="5"/>
  <c r="D123" i="5"/>
  <c r="C123" i="5"/>
  <c r="B123" i="5"/>
  <c r="A123" i="5"/>
  <c r="D122" i="5"/>
  <c r="C122" i="5"/>
  <c r="B122" i="5"/>
  <c r="A122" i="5"/>
  <c r="D121" i="5"/>
  <c r="C121" i="5"/>
  <c r="B121" i="5"/>
  <c r="A121" i="5"/>
  <c r="D120" i="5"/>
  <c r="C120" i="5"/>
  <c r="B120" i="5"/>
  <c r="A120" i="5"/>
  <c r="D119" i="5"/>
  <c r="C119" i="5"/>
  <c r="B119" i="5"/>
  <c r="E118" i="5"/>
  <c r="D118" i="5"/>
  <c r="C118" i="5"/>
  <c r="B118" i="5"/>
  <c r="A118" i="5"/>
  <c r="D117" i="5"/>
  <c r="C117" i="5"/>
  <c r="B117" i="5"/>
  <c r="A117" i="5"/>
  <c r="D116" i="5"/>
  <c r="C116" i="5"/>
  <c r="B116" i="5"/>
  <c r="D115" i="5"/>
  <c r="C115" i="5"/>
  <c r="B115" i="5"/>
  <c r="A115" i="5"/>
  <c r="D114" i="5"/>
  <c r="C114" i="5"/>
  <c r="B114" i="5"/>
  <c r="A114" i="5"/>
  <c r="D113" i="5"/>
  <c r="C113" i="5"/>
  <c r="B113" i="5"/>
  <c r="A113" i="5"/>
  <c r="D112" i="5"/>
  <c r="C112" i="5"/>
  <c r="B112" i="5"/>
  <c r="A112" i="5"/>
  <c r="D111" i="5"/>
  <c r="C111" i="5"/>
  <c r="B111" i="5"/>
  <c r="A111" i="5"/>
  <c r="D110" i="5"/>
  <c r="C110" i="5"/>
  <c r="B110" i="5"/>
  <c r="A110" i="5"/>
  <c r="D109" i="5"/>
  <c r="C109" i="5"/>
  <c r="B109" i="5"/>
  <c r="A109" i="5"/>
  <c r="D108" i="5"/>
  <c r="C108" i="5"/>
  <c r="B108" i="5"/>
  <c r="A108" i="5"/>
  <c r="B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G97" i="5"/>
  <c r="B97" i="5"/>
  <c r="A97" i="5"/>
  <c r="E96" i="5"/>
  <c r="D96" i="5"/>
  <c r="C96" i="5"/>
  <c r="B96" i="5"/>
  <c r="A96" i="5"/>
  <c r="E95" i="5"/>
  <c r="D95" i="5"/>
  <c r="C95" i="5"/>
  <c r="B95" i="5"/>
  <c r="A95" i="5"/>
  <c r="D94" i="5"/>
  <c r="C94" i="5"/>
  <c r="B94" i="5"/>
  <c r="A94" i="5"/>
  <c r="F93" i="2"/>
  <c r="B93" i="5"/>
  <c r="A93" i="5"/>
  <c r="D92" i="5"/>
  <c r="C92" i="5"/>
  <c r="B92" i="5"/>
  <c r="E91" i="5"/>
  <c r="D91" i="5"/>
  <c r="C91" i="5"/>
  <c r="B91" i="5"/>
  <c r="A91" i="5"/>
  <c r="D90" i="5"/>
  <c r="C90" i="5"/>
  <c r="B90" i="5"/>
  <c r="A90" i="5"/>
  <c r="D89" i="5"/>
  <c r="C89" i="5"/>
  <c r="B89" i="5"/>
  <c r="A89" i="5"/>
  <c r="D88" i="5"/>
  <c r="C88" i="5"/>
  <c r="B88" i="5"/>
  <c r="A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E81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A77" i="5"/>
  <c r="D76" i="5"/>
  <c r="C76" i="5"/>
  <c r="B76" i="5"/>
  <c r="A76" i="5"/>
  <c r="D75" i="5"/>
  <c r="C75" i="5"/>
  <c r="B75" i="5"/>
  <c r="A75" i="5"/>
  <c r="D74" i="5"/>
  <c r="C74" i="5"/>
  <c r="B74" i="5"/>
  <c r="E73" i="5"/>
  <c r="D73" i="5"/>
  <c r="C73" i="5"/>
  <c r="B73" i="5"/>
  <c r="A73" i="5"/>
  <c r="D72" i="5"/>
  <c r="C72" i="5"/>
  <c r="B72" i="5"/>
  <c r="A72" i="5"/>
  <c r="D71" i="5"/>
  <c r="C71" i="5"/>
  <c r="B71" i="5"/>
  <c r="A71" i="5"/>
  <c r="D70" i="5"/>
  <c r="C70" i="5"/>
  <c r="B70" i="5"/>
  <c r="D69" i="5"/>
  <c r="C69" i="5"/>
  <c r="B69" i="5"/>
  <c r="E68" i="5"/>
  <c r="D68" i="5"/>
  <c r="C68" i="5"/>
  <c r="B68" i="5"/>
  <c r="D67" i="5"/>
  <c r="C67" i="5"/>
  <c r="B67" i="5"/>
  <c r="D66" i="5"/>
  <c r="C66" i="5"/>
  <c r="B66" i="5"/>
  <c r="D65" i="5"/>
  <c r="C65" i="5"/>
  <c r="B65" i="5"/>
  <c r="A65" i="5"/>
  <c r="D64" i="5"/>
  <c r="C64" i="5"/>
  <c r="B64" i="5"/>
  <c r="C63" i="5"/>
  <c r="B63" i="5"/>
  <c r="C62" i="5"/>
  <c r="B62" i="5"/>
  <c r="D61" i="5"/>
  <c r="C61" i="5"/>
  <c r="B61" i="5"/>
  <c r="C60" i="5"/>
  <c r="B60" i="5"/>
  <c r="A60" i="5"/>
  <c r="C59" i="5"/>
  <c r="B59" i="5"/>
  <c r="A59" i="5"/>
  <c r="D58" i="5"/>
  <c r="C58" i="5"/>
  <c r="B58" i="5"/>
  <c r="A58" i="5"/>
  <c r="C57" i="5"/>
  <c r="B57" i="5"/>
  <c r="C56" i="5"/>
  <c r="B56" i="5"/>
  <c r="C55" i="5"/>
  <c r="B55" i="5"/>
  <c r="C54" i="5"/>
  <c r="B54" i="5"/>
  <c r="A54" i="5"/>
  <c r="C53" i="5"/>
  <c r="B53" i="5"/>
  <c r="C52" i="5"/>
  <c r="B52" i="5"/>
  <c r="D51" i="5"/>
  <c r="C51" i="5"/>
  <c r="B51" i="5"/>
  <c r="E50" i="5"/>
  <c r="C50" i="5"/>
  <c r="B50" i="5"/>
  <c r="A50" i="5"/>
  <c r="D49" i="5"/>
  <c r="C49" i="5"/>
  <c r="B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D43" i="5"/>
  <c r="C43" i="5"/>
  <c r="B43" i="5"/>
  <c r="E42" i="5"/>
  <c r="C42" i="5"/>
  <c r="B42" i="5"/>
  <c r="A42" i="5"/>
  <c r="D41" i="5"/>
  <c r="C41" i="5"/>
  <c r="B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D35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D30" i="5"/>
  <c r="C30" i="5"/>
  <c r="B30" i="5"/>
  <c r="A30" i="5"/>
  <c r="F29" i="2"/>
  <c r="B29" i="5"/>
  <c r="D28" i="5"/>
  <c r="C28" i="5"/>
  <c r="B28" i="5"/>
  <c r="A28" i="5"/>
  <c r="E27" i="5"/>
  <c r="D27" i="5"/>
  <c r="C27" i="5"/>
  <c r="B27" i="5"/>
  <c r="A27" i="5"/>
  <c r="E26" i="5"/>
  <c r="C26" i="5"/>
  <c r="B26" i="5"/>
  <c r="A26" i="5"/>
  <c r="C25" i="5"/>
  <c r="B25" i="5"/>
  <c r="A25" i="5"/>
  <c r="C24" i="5"/>
  <c r="B24" i="5"/>
  <c r="A24" i="5"/>
  <c r="C23" i="5"/>
  <c r="B23" i="5"/>
  <c r="A23" i="5"/>
  <c r="D22" i="5"/>
  <c r="C22" i="5"/>
  <c r="B22" i="5"/>
  <c r="A22" i="5"/>
  <c r="E21" i="5"/>
  <c r="D21" i="5"/>
  <c r="C21" i="5"/>
  <c r="B21" i="5"/>
  <c r="A21" i="5"/>
  <c r="F20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D17" i="5"/>
  <c r="C17" i="5"/>
  <c r="B17" i="5"/>
  <c r="A17" i="5"/>
  <c r="C16" i="5"/>
  <c r="B16" i="5"/>
  <c r="C15" i="5"/>
  <c r="B15" i="5"/>
  <c r="D14" i="5"/>
  <c r="C14" i="5"/>
  <c r="B14" i="5"/>
  <c r="D215" i="4"/>
  <c r="C215" i="4"/>
  <c r="B215" i="4"/>
  <c r="A215" i="4"/>
  <c r="D214" i="4"/>
  <c r="C214" i="4"/>
  <c r="B214" i="4"/>
  <c r="A214" i="4"/>
  <c r="D213" i="4"/>
  <c r="C213" i="4"/>
  <c r="B213" i="4"/>
  <c r="D212" i="4"/>
  <c r="C212" i="4"/>
  <c r="B212" i="4"/>
  <c r="A212" i="4"/>
  <c r="D211" i="4"/>
  <c r="C211" i="4"/>
  <c r="B211" i="4"/>
  <c r="A211" i="4"/>
  <c r="D210" i="4"/>
  <c r="C210" i="4"/>
  <c r="B210" i="4"/>
  <c r="A210" i="4"/>
  <c r="D209" i="4"/>
  <c r="C209" i="4"/>
  <c r="B209" i="4"/>
  <c r="A209" i="4"/>
  <c r="D208" i="4"/>
  <c r="C208" i="4"/>
  <c r="B208" i="4"/>
  <c r="A208" i="4"/>
  <c r="B207" i="4"/>
  <c r="D206" i="4"/>
  <c r="C206" i="4"/>
  <c r="B206" i="4"/>
  <c r="A206" i="4"/>
  <c r="D205" i="4"/>
  <c r="C205" i="4"/>
  <c r="B205" i="4"/>
  <c r="D204" i="4"/>
  <c r="C204" i="4"/>
  <c r="B204" i="4"/>
  <c r="A204" i="4"/>
  <c r="D203" i="4"/>
  <c r="C203" i="4"/>
  <c r="B203" i="4"/>
  <c r="D202" i="4"/>
  <c r="C202" i="4"/>
  <c r="B202" i="4"/>
  <c r="D201" i="4"/>
  <c r="C201" i="4"/>
  <c r="B201" i="4"/>
  <c r="A201" i="4"/>
  <c r="D200" i="4"/>
  <c r="C200" i="4"/>
  <c r="B200" i="4"/>
  <c r="D199" i="4"/>
  <c r="C199" i="4"/>
  <c r="B199" i="4"/>
  <c r="A199" i="4"/>
  <c r="D198" i="4"/>
  <c r="C198" i="4"/>
  <c r="B198" i="4"/>
  <c r="A198" i="4"/>
  <c r="D197" i="4"/>
  <c r="C197" i="4"/>
  <c r="B197" i="4"/>
  <c r="D196" i="4"/>
  <c r="C196" i="4"/>
  <c r="B196" i="4"/>
  <c r="B195" i="4"/>
  <c r="D194" i="4"/>
  <c r="C194" i="4"/>
  <c r="B194" i="4"/>
  <c r="D193" i="4"/>
  <c r="C193" i="4"/>
  <c r="B193" i="4"/>
  <c r="A193" i="4"/>
  <c r="D192" i="4"/>
  <c r="C192" i="4"/>
  <c r="B192" i="4"/>
  <c r="A192" i="4"/>
  <c r="D191" i="4"/>
  <c r="C191" i="4"/>
  <c r="B191" i="4"/>
  <c r="A191" i="4"/>
  <c r="D190" i="4"/>
  <c r="C190" i="4"/>
  <c r="B190" i="4"/>
  <c r="A190" i="4"/>
  <c r="E189" i="4"/>
  <c r="D189" i="4"/>
  <c r="C189" i="4"/>
  <c r="B189" i="4"/>
  <c r="A189" i="4"/>
  <c r="D188" i="4"/>
  <c r="C188" i="4"/>
  <c r="B188" i="4"/>
  <c r="A188" i="4"/>
  <c r="D187" i="4"/>
  <c r="C187" i="4"/>
  <c r="B187" i="4"/>
  <c r="A187" i="4"/>
  <c r="D186" i="4"/>
  <c r="C186" i="4"/>
  <c r="B186" i="4"/>
  <c r="A186" i="4"/>
  <c r="D185" i="4"/>
  <c r="C185" i="4"/>
  <c r="B185" i="4"/>
  <c r="D184" i="4"/>
  <c r="C184" i="4"/>
  <c r="B184" i="4"/>
  <c r="A184" i="4"/>
  <c r="D183" i="4"/>
  <c r="C183" i="4"/>
  <c r="B183" i="4"/>
  <c r="D182" i="4"/>
  <c r="C182" i="4"/>
  <c r="B182" i="4"/>
  <c r="D181" i="4"/>
  <c r="C181" i="4"/>
  <c r="B181" i="4"/>
  <c r="A181" i="4"/>
  <c r="D180" i="4"/>
  <c r="C180" i="4"/>
  <c r="B180" i="4"/>
  <c r="D179" i="4"/>
  <c r="C179" i="4"/>
  <c r="B179" i="4"/>
  <c r="D178" i="4"/>
  <c r="C178" i="4"/>
  <c r="B178" i="4"/>
  <c r="A178" i="4"/>
  <c r="E177" i="4"/>
  <c r="D177" i="4"/>
  <c r="C177" i="4"/>
  <c r="B177" i="4"/>
  <c r="D176" i="4"/>
  <c r="C176" i="4"/>
  <c r="B176" i="4"/>
  <c r="D175" i="4"/>
  <c r="C175" i="4"/>
  <c r="B175" i="4"/>
  <c r="D174" i="4"/>
  <c r="C174" i="4"/>
  <c r="B174" i="4"/>
  <c r="A174" i="4"/>
  <c r="D173" i="4"/>
  <c r="C173" i="4"/>
  <c r="B173" i="4"/>
  <c r="A173" i="4"/>
  <c r="D172" i="4"/>
  <c r="C172" i="4"/>
  <c r="B172" i="4"/>
  <c r="A172" i="4"/>
  <c r="D171" i="4"/>
  <c r="C171" i="4"/>
  <c r="B171" i="4"/>
  <c r="A171" i="4"/>
  <c r="D170" i="4"/>
  <c r="C170" i="4"/>
  <c r="B170" i="4"/>
  <c r="A170" i="4"/>
  <c r="D169" i="4"/>
  <c r="C169" i="4"/>
  <c r="B169" i="4"/>
  <c r="A169" i="4"/>
  <c r="D168" i="4"/>
  <c r="C168" i="4"/>
  <c r="B168" i="4"/>
  <c r="A168" i="4"/>
  <c r="D167" i="4"/>
  <c r="C167" i="4"/>
  <c r="B167" i="4"/>
  <c r="A167" i="4"/>
  <c r="B166" i="4"/>
  <c r="D165" i="4"/>
  <c r="C165" i="4"/>
  <c r="B165" i="4"/>
  <c r="D164" i="4"/>
  <c r="C164" i="4"/>
  <c r="B164" i="4"/>
  <c r="D163" i="4"/>
  <c r="C163" i="4"/>
  <c r="B163" i="4"/>
  <c r="A163" i="4"/>
  <c r="D162" i="4"/>
  <c r="C162" i="4"/>
  <c r="B162" i="4"/>
  <c r="A162" i="4"/>
  <c r="D161" i="4"/>
  <c r="C161" i="4"/>
  <c r="B161" i="4"/>
  <c r="A161" i="4"/>
  <c r="D160" i="4"/>
  <c r="C160" i="4"/>
  <c r="B160" i="4"/>
  <c r="A160" i="4"/>
  <c r="D159" i="4"/>
  <c r="C159" i="4"/>
  <c r="B159" i="4"/>
  <c r="A159" i="4"/>
  <c r="D158" i="4"/>
  <c r="C158" i="4"/>
  <c r="B158" i="4"/>
  <c r="A158" i="4"/>
  <c r="B157" i="4"/>
  <c r="B156" i="4"/>
  <c r="A156" i="4"/>
  <c r="D155" i="4"/>
  <c r="C155" i="4"/>
  <c r="B155" i="4"/>
  <c r="A155" i="4"/>
  <c r="D154" i="4"/>
  <c r="C154" i="4"/>
  <c r="B154" i="4"/>
  <c r="A154" i="4"/>
  <c r="D153" i="4"/>
  <c r="C153" i="4"/>
  <c r="B153" i="4"/>
  <c r="D152" i="4"/>
  <c r="C152" i="4"/>
  <c r="B152" i="4"/>
  <c r="A152" i="4"/>
  <c r="D151" i="4"/>
  <c r="C151" i="4"/>
  <c r="B151" i="4"/>
  <c r="A151" i="4"/>
  <c r="D150" i="4"/>
  <c r="C150" i="4"/>
  <c r="B150" i="4"/>
  <c r="A150" i="4"/>
  <c r="D149" i="4"/>
  <c r="C149" i="4"/>
  <c r="B149" i="4"/>
  <c r="A149" i="4"/>
  <c r="D148" i="4"/>
  <c r="C148" i="4"/>
  <c r="B148" i="4"/>
  <c r="A148" i="4"/>
  <c r="D147" i="4"/>
  <c r="B147" i="4"/>
  <c r="D146" i="4"/>
  <c r="C146" i="4"/>
  <c r="B146" i="4"/>
  <c r="A146" i="4"/>
  <c r="D145" i="4"/>
  <c r="C145" i="4"/>
  <c r="B145" i="4"/>
  <c r="D144" i="4"/>
  <c r="C144" i="4"/>
  <c r="B144" i="4"/>
  <c r="A144" i="4"/>
  <c r="D143" i="4"/>
  <c r="C143" i="4"/>
  <c r="B143" i="4"/>
  <c r="D142" i="4"/>
  <c r="C142" i="4"/>
  <c r="B142" i="4"/>
  <c r="D141" i="4"/>
  <c r="C141" i="4"/>
  <c r="B141" i="4"/>
  <c r="A141" i="4"/>
  <c r="D140" i="4"/>
  <c r="C140" i="4"/>
  <c r="B140" i="4"/>
  <c r="D139" i="4"/>
  <c r="C139" i="4"/>
  <c r="B139" i="4"/>
  <c r="A139" i="4"/>
  <c r="D138" i="4"/>
  <c r="C138" i="4"/>
  <c r="B138" i="4"/>
  <c r="A138" i="4"/>
  <c r="D137" i="4"/>
  <c r="C137" i="4"/>
  <c r="B137" i="4"/>
  <c r="D136" i="4"/>
  <c r="C136" i="4"/>
  <c r="B136" i="4"/>
  <c r="B135" i="4"/>
  <c r="D134" i="4"/>
  <c r="C134" i="4"/>
  <c r="B134" i="4"/>
  <c r="D133" i="4"/>
  <c r="C133" i="4"/>
  <c r="B133" i="4"/>
  <c r="A133" i="4"/>
  <c r="D132" i="4"/>
  <c r="C132" i="4"/>
  <c r="B132" i="4"/>
  <c r="A132" i="4"/>
  <c r="D131" i="4"/>
  <c r="C131" i="4"/>
  <c r="B131" i="4"/>
  <c r="A131" i="4"/>
  <c r="D130" i="4"/>
  <c r="C130" i="4"/>
  <c r="B130" i="4"/>
  <c r="A130" i="4"/>
  <c r="D129" i="4"/>
  <c r="C129" i="4"/>
  <c r="B129" i="4"/>
  <c r="A129" i="4"/>
  <c r="D128" i="4"/>
  <c r="C128" i="4"/>
  <c r="B128" i="4"/>
  <c r="A128" i="4"/>
  <c r="D127" i="4"/>
  <c r="C127" i="4"/>
  <c r="B127" i="4"/>
  <c r="A127" i="4"/>
  <c r="D126" i="4"/>
  <c r="C126" i="4"/>
  <c r="B126" i="4"/>
  <c r="A126" i="4"/>
  <c r="D125" i="4"/>
  <c r="C125" i="4"/>
  <c r="B125" i="4"/>
  <c r="A125" i="4"/>
  <c r="D124" i="4"/>
  <c r="C124" i="4"/>
  <c r="B124" i="4"/>
  <c r="D123" i="4"/>
  <c r="C123" i="4"/>
  <c r="B123" i="4"/>
  <c r="D122" i="4"/>
  <c r="C122" i="4"/>
  <c r="B122" i="4"/>
  <c r="A122" i="4"/>
  <c r="D121" i="4"/>
  <c r="C121" i="4"/>
  <c r="B121" i="4"/>
  <c r="D120" i="4"/>
  <c r="C120" i="4"/>
  <c r="B120" i="4"/>
  <c r="D119" i="4"/>
  <c r="C119" i="4"/>
  <c r="B119" i="4"/>
  <c r="A119" i="4"/>
  <c r="E118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A115" i="4"/>
  <c r="D114" i="4"/>
  <c r="C114" i="4"/>
  <c r="B114" i="4"/>
  <c r="A114" i="4"/>
  <c r="D113" i="4"/>
  <c r="C113" i="4"/>
  <c r="B113" i="4"/>
  <c r="A113" i="4"/>
  <c r="D112" i="4"/>
  <c r="C112" i="4"/>
  <c r="B112" i="4"/>
  <c r="A112" i="4"/>
  <c r="D111" i="4"/>
  <c r="C111" i="4"/>
  <c r="B111" i="4"/>
  <c r="A111" i="4"/>
  <c r="D110" i="4"/>
  <c r="C110" i="4"/>
  <c r="B110" i="4"/>
  <c r="A110" i="4"/>
  <c r="D109" i="4"/>
  <c r="C109" i="4"/>
  <c r="B109" i="4"/>
  <c r="A109" i="4"/>
  <c r="D108" i="4"/>
  <c r="C108" i="4"/>
  <c r="B108" i="4"/>
  <c r="A108" i="4"/>
  <c r="B107" i="4"/>
  <c r="E106" i="4"/>
  <c r="D106" i="4"/>
  <c r="C106" i="4"/>
  <c r="B106" i="4"/>
  <c r="E105" i="4"/>
  <c r="D105" i="4"/>
  <c r="C105" i="4"/>
  <c r="B105" i="4"/>
  <c r="D104" i="4"/>
  <c r="C104" i="4"/>
  <c r="B104" i="4"/>
  <c r="A104" i="4"/>
  <c r="D103" i="4"/>
  <c r="C103" i="4"/>
  <c r="B103" i="4"/>
  <c r="A103" i="4"/>
  <c r="D102" i="4"/>
  <c r="C102" i="4"/>
  <c r="B102" i="4"/>
  <c r="A102" i="4"/>
  <c r="D101" i="4"/>
  <c r="C101" i="4"/>
  <c r="B101" i="4"/>
  <c r="A101" i="4"/>
  <c r="D100" i="4"/>
  <c r="C100" i="4"/>
  <c r="B100" i="4"/>
  <c r="A100" i="4"/>
  <c r="D99" i="4"/>
  <c r="C99" i="4"/>
  <c r="B99" i="4"/>
  <c r="A99" i="4"/>
  <c r="B98" i="4"/>
  <c r="B97" i="4"/>
  <c r="A97" i="4"/>
  <c r="E96" i="4"/>
  <c r="D96" i="4"/>
  <c r="C96" i="4"/>
  <c r="B96" i="4"/>
  <c r="A96" i="4"/>
  <c r="E95" i="4"/>
  <c r="D95" i="4"/>
  <c r="C95" i="4"/>
  <c r="B95" i="4"/>
  <c r="D94" i="4"/>
  <c r="C94" i="4"/>
  <c r="B94" i="4"/>
  <c r="B93" i="4"/>
  <c r="D92" i="4"/>
  <c r="C92" i="4"/>
  <c r="B92" i="4"/>
  <c r="A92" i="4"/>
  <c r="G91" i="4"/>
  <c r="E91" i="4"/>
  <c r="D91" i="4"/>
  <c r="C91" i="4"/>
  <c r="B91" i="4"/>
  <c r="D90" i="4"/>
  <c r="C90" i="4"/>
  <c r="B90" i="4"/>
  <c r="A90" i="4"/>
  <c r="D89" i="4"/>
  <c r="C89" i="4"/>
  <c r="B89" i="4"/>
  <c r="A89" i="4"/>
  <c r="D88" i="4"/>
  <c r="C88" i="4"/>
  <c r="B88" i="4"/>
  <c r="A88" i="4"/>
  <c r="D87" i="4"/>
  <c r="C87" i="4"/>
  <c r="B87" i="4"/>
  <c r="D86" i="4"/>
  <c r="C86" i="4"/>
  <c r="B86" i="4"/>
  <c r="A86" i="4"/>
  <c r="D85" i="4"/>
  <c r="C85" i="4"/>
  <c r="B85" i="4"/>
  <c r="A85" i="4"/>
  <c r="D84" i="4"/>
  <c r="C84" i="4"/>
  <c r="B84" i="4"/>
  <c r="A84" i="4"/>
  <c r="D83" i="4"/>
  <c r="C83" i="4"/>
  <c r="B83" i="4"/>
  <c r="A83" i="4"/>
  <c r="D82" i="4"/>
  <c r="C82" i="4"/>
  <c r="B82" i="4"/>
  <c r="A82" i="4"/>
  <c r="E81" i="4"/>
  <c r="D81" i="4"/>
  <c r="C81" i="4"/>
  <c r="B81" i="4"/>
  <c r="D80" i="4"/>
  <c r="C80" i="4"/>
  <c r="B80" i="4"/>
  <c r="A80" i="4"/>
  <c r="D79" i="4"/>
  <c r="C79" i="4"/>
  <c r="B79" i="4"/>
  <c r="A79" i="4"/>
  <c r="D78" i="4"/>
  <c r="C78" i="4"/>
  <c r="B78" i="4"/>
  <c r="D77" i="4"/>
  <c r="C77" i="4"/>
  <c r="B77" i="4"/>
  <c r="A77" i="4"/>
  <c r="D76" i="4"/>
  <c r="C76" i="4"/>
  <c r="B76" i="4"/>
  <c r="A76" i="4"/>
  <c r="D75" i="4"/>
  <c r="C75" i="4"/>
  <c r="B75" i="4"/>
  <c r="A75" i="4"/>
  <c r="D74" i="4"/>
  <c r="C74" i="4"/>
  <c r="B74" i="4"/>
  <c r="A74" i="4"/>
  <c r="E73" i="4"/>
  <c r="D73" i="4"/>
  <c r="C73" i="4"/>
  <c r="B73" i="4"/>
  <c r="D72" i="4"/>
  <c r="C72" i="4"/>
  <c r="B72" i="4"/>
  <c r="A72" i="4"/>
  <c r="D71" i="4"/>
  <c r="C71" i="4"/>
  <c r="B71" i="4"/>
  <c r="A71" i="4"/>
  <c r="D70" i="4"/>
  <c r="C70" i="4"/>
  <c r="B70" i="4"/>
  <c r="A70" i="4"/>
  <c r="D69" i="4"/>
  <c r="C69" i="4"/>
  <c r="B69" i="4"/>
  <c r="A69" i="4"/>
  <c r="E68" i="4"/>
  <c r="D68" i="4"/>
  <c r="C68" i="4"/>
  <c r="B68" i="4"/>
  <c r="D67" i="4"/>
  <c r="C67" i="4"/>
  <c r="B67" i="4"/>
  <c r="A67" i="4"/>
  <c r="D66" i="4"/>
  <c r="C66" i="4"/>
  <c r="B66" i="4"/>
  <c r="A66" i="4"/>
  <c r="D65" i="4"/>
  <c r="C65" i="4"/>
  <c r="B65" i="4"/>
  <c r="A65" i="4"/>
  <c r="D64" i="4"/>
  <c r="C64" i="4"/>
  <c r="B64" i="4"/>
  <c r="C63" i="4"/>
  <c r="B63" i="4"/>
  <c r="A63" i="4"/>
  <c r="C62" i="4"/>
  <c r="B62" i="4"/>
  <c r="A62" i="4"/>
  <c r="D61" i="4"/>
  <c r="C61" i="4"/>
  <c r="B61" i="4"/>
  <c r="A61" i="4"/>
  <c r="C60" i="4"/>
  <c r="B60" i="4"/>
  <c r="D59" i="4"/>
  <c r="C59" i="4"/>
  <c r="B59" i="4"/>
  <c r="D58" i="4"/>
  <c r="C58" i="4"/>
  <c r="B58" i="4"/>
  <c r="C57" i="4"/>
  <c r="B57" i="4"/>
  <c r="A57" i="4"/>
  <c r="C56" i="4"/>
  <c r="B56" i="4"/>
  <c r="A56" i="4"/>
  <c r="C55" i="4"/>
  <c r="B55" i="4"/>
  <c r="A55" i="4"/>
  <c r="C54" i="4"/>
  <c r="B54" i="4"/>
  <c r="C53" i="4"/>
  <c r="B53" i="4"/>
  <c r="A53" i="4"/>
  <c r="C52" i="4"/>
  <c r="B52" i="4"/>
  <c r="A52" i="4"/>
  <c r="D51" i="4"/>
  <c r="C51" i="4"/>
  <c r="B51" i="4"/>
  <c r="A51" i="4"/>
  <c r="E50" i="4"/>
  <c r="C50" i="4"/>
  <c r="B50" i="4"/>
  <c r="A50" i="4"/>
  <c r="D49" i="4"/>
  <c r="C49" i="4"/>
  <c r="B49" i="4"/>
  <c r="C48" i="4"/>
  <c r="B48" i="4"/>
  <c r="C47" i="4"/>
  <c r="B47" i="4"/>
  <c r="C46" i="4"/>
  <c r="B46" i="4"/>
  <c r="C45" i="4"/>
  <c r="B45" i="4"/>
  <c r="C44" i="4"/>
  <c r="B44" i="4"/>
  <c r="D43" i="4"/>
  <c r="C43" i="4"/>
  <c r="B43" i="4"/>
  <c r="E42" i="4"/>
  <c r="C42" i="4"/>
  <c r="B42" i="4"/>
  <c r="D41" i="4"/>
  <c r="C41" i="4"/>
  <c r="B41" i="4"/>
  <c r="C40" i="4"/>
  <c r="B40" i="4"/>
  <c r="A40" i="4"/>
  <c r="C39" i="4"/>
  <c r="B39" i="4"/>
  <c r="C38" i="4"/>
  <c r="B38" i="4"/>
  <c r="A38" i="4"/>
  <c r="C37" i="4"/>
  <c r="B37" i="4"/>
  <c r="A37" i="4"/>
  <c r="C36" i="4"/>
  <c r="B36" i="4"/>
  <c r="A36" i="4"/>
  <c r="D35" i="4"/>
  <c r="C35" i="4"/>
  <c r="B35" i="4"/>
  <c r="C34" i="4"/>
  <c r="B34" i="4"/>
  <c r="A34" i="4"/>
  <c r="C33" i="4"/>
  <c r="B33" i="4"/>
  <c r="A33" i="4"/>
  <c r="C32" i="4"/>
  <c r="B32" i="4"/>
  <c r="A32" i="4"/>
  <c r="C31" i="4"/>
  <c r="B31" i="4"/>
  <c r="A31" i="4"/>
  <c r="D30" i="4"/>
  <c r="C30" i="4"/>
  <c r="B30" i="4"/>
  <c r="A30" i="4"/>
  <c r="B29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C25" i="4"/>
  <c r="B25" i="4"/>
  <c r="C24" i="4"/>
  <c r="B24" i="4"/>
  <c r="C23" i="4"/>
  <c r="B23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F18" i="4"/>
  <c r="E18" i="4"/>
  <c r="D18" i="4"/>
  <c r="C18" i="4"/>
  <c r="B18" i="4"/>
  <c r="D17" i="4"/>
  <c r="C17" i="4"/>
  <c r="B17" i="4"/>
  <c r="C16" i="4"/>
  <c r="B16" i="4"/>
  <c r="A16" i="4"/>
  <c r="C15" i="4"/>
  <c r="B15" i="4"/>
  <c r="A15" i="4"/>
  <c r="D14" i="4"/>
  <c r="C14" i="4"/>
  <c r="B14" i="4"/>
  <c r="A14" i="4"/>
  <c r="I51" i="2"/>
  <c r="J46" i="2"/>
  <c r="I43" i="2"/>
  <c r="A6" i="5"/>
  <c r="A5" i="5"/>
  <c r="A2" i="9"/>
  <c r="A11" i="5"/>
  <c r="B11" i="5"/>
  <c r="A12" i="5"/>
  <c r="B12" i="5"/>
  <c r="A13" i="5"/>
  <c r="B13" i="5"/>
  <c r="C13" i="5"/>
  <c r="D13" i="5"/>
  <c r="AT52" i="1"/>
  <c r="AT41" i="1"/>
  <c r="AT66" i="1"/>
  <c r="AT31" i="1"/>
  <c r="AT17" i="1"/>
  <c r="AT76" i="1"/>
  <c r="A13" i="4"/>
  <c r="B13" i="4"/>
  <c r="C13" i="4"/>
  <c r="D13" i="4"/>
  <c r="A12" i="4"/>
  <c r="B12" i="4"/>
  <c r="B11" i="4"/>
  <c r="A11" i="4"/>
  <c r="A6" i="4"/>
  <c r="A5" i="4"/>
  <c r="L51" i="1"/>
  <c r="L50" i="1"/>
  <c r="L49" i="1"/>
  <c r="L48" i="1"/>
  <c r="L47" i="1"/>
  <c r="L46" i="1"/>
  <c r="L45" i="1"/>
  <c r="L44" i="1"/>
  <c r="J52" i="1"/>
  <c r="J41" i="1"/>
  <c r="J66" i="1"/>
  <c r="J31" i="1"/>
  <c r="J17" i="1"/>
  <c r="J76" i="1"/>
  <c r="L43" i="1"/>
  <c r="L16" i="1"/>
  <c r="L15" i="1"/>
  <c r="L14" i="1"/>
  <c r="L13" i="1"/>
  <c r="L12" i="1"/>
  <c r="L11" i="1"/>
  <c r="L10" i="1"/>
  <c r="L9" i="1"/>
  <c r="L8" i="1"/>
  <c r="L7" i="1"/>
  <c r="L6" i="1"/>
  <c r="W52" i="1"/>
  <c r="W41" i="1"/>
  <c r="W66" i="1"/>
  <c r="W31" i="1"/>
  <c r="W17" i="1"/>
  <c r="W76" i="1"/>
  <c r="V52" i="1"/>
  <c r="V41" i="1"/>
  <c r="V66" i="1"/>
  <c r="V31" i="1"/>
  <c r="V17" i="1"/>
  <c r="V76" i="1"/>
  <c r="U52" i="1"/>
  <c r="U41" i="1"/>
  <c r="U66" i="1"/>
  <c r="U31" i="1"/>
  <c r="U17" i="1"/>
  <c r="U76" i="1"/>
  <c r="T52" i="1"/>
  <c r="T41" i="1"/>
  <c r="T66" i="1"/>
  <c r="T31" i="1"/>
  <c r="T17" i="1"/>
  <c r="T76" i="1"/>
  <c r="S52" i="1"/>
  <c r="S41" i="1"/>
  <c r="S66" i="1"/>
  <c r="S31" i="1"/>
  <c r="S17" i="1"/>
  <c r="S76" i="1"/>
  <c r="R52" i="1"/>
  <c r="R41" i="1"/>
  <c r="R66" i="1"/>
  <c r="R31" i="1"/>
  <c r="R17" i="1"/>
  <c r="R76" i="1"/>
  <c r="Q52" i="1"/>
  <c r="Q41" i="1"/>
  <c r="Q66" i="1"/>
  <c r="Q31" i="1"/>
  <c r="Q17" i="1"/>
  <c r="Q76" i="1"/>
  <c r="P52" i="1"/>
  <c r="P41" i="1"/>
  <c r="P66" i="1"/>
  <c r="P31" i="1"/>
  <c r="P17" i="1"/>
  <c r="P76" i="1"/>
  <c r="O52" i="1"/>
  <c r="O41" i="1"/>
  <c r="O66" i="1"/>
  <c r="O31" i="1"/>
  <c r="O17" i="1"/>
  <c r="O76" i="1"/>
  <c r="N52" i="1"/>
  <c r="N41" i="1"/>
  <c r="N66" i="1"/>
  <c r="N31" i="1"/>
  <c r="N17" i="1"/>
  <c r="N76" i="1"/>
  <c r="M43" i="1"/>
  <c r="M44" i="1"/>
  <c r="M45" i="1"/>
  <c r="M46" i="1"/>
  <c r="M47" i="1"/>
  <c r="M48" i="1"/>
  <c r="M49" i="1"/>
  <c r="M50" i="1"/>
  <c r="M51" i="1"/>
  <c r="M34" i="1"/>
  <c r="M35" i="1"/>
  <c r="M36" i="1"/>
  <c r="M37" i="1"/>
  <c r="M38" i="1"/>
  <c r="M39" i="1"/>
  <c r="M40" i="1"/>
  <c r="M54" i="1"/>
  <c r="M55" i="1"/>
  <c r="M56" i="1"/>
  <c r="M57" i="1"/>
  <c r="M58" i="1"/>
  <c r="M59" i="1"/>
  <c r="M60" i="1"/>
  <c r="M61" i="1"/>
  <c r="M62" i="1"/>
  <c r="M63" i="1"/>
  <c r="M64" i="1"/>
  <c r="M65" i="1"/>
  <c r="M19" i="1"/>
  <c r="M20" i="1"/>
  <c r="M21" i="1"/>
  <c r="M22" i="1"/>
  <c r="M23" i="1"/>
  <c r="M24" i="1"/>
  <c r="M25" i="1"/>
  <c r="M26" i="1"/>
  <c r="M27" i="1"/>
  <c r="M28" i="1"/>
  <c r="M29" i="1"/>
  <c r="M30" i="1"/>
  <c r="M7" i="1"/>
  <c r="M8" i="1"/>
  <c r="M9" i="1"/>
  <c r="M10" i="1"/>
  <c r="M11" i="1"/>
  <c r="M12" i="1"/>
  <c r="M13" i="1"/>
  <c r="M14" i="1"/>
  <c r="M15" i="1"/>
  <c r="M16" i="1"/>
  <c r="M68" i="1"/>
  <c r="M69" i="1"/>
  <c r="M70" i="1"/>
  <c r="M71" i="1"/>
  <c r="M72" i="1"/>
  <c r="M73" i="1"/>
  <c r="M74" i="1"/>
  <c r="M75" i="1"/>
  <c r="M78" i="1"/>
  <c r="M80" i="1"/>
  <c r="M82" i="1"/>
  <c r="M84" i="1"/>
  <c r="L34" i="1"/>
  <c r="L35" i="1"/>
  <c r="L36" i="1"/>
  <c r="L37" i="1"/>
  <c r="L38" i="1"/>
  <c r="L39" i="1"/>
  <c r="L40" i="1"/>
  <c r="L54" i="1"/>
  <c r="L55" i="1"/>
  <c r="L56" i="1"/>
  <c r="L57" i="1"/>
  <c r="L58" i="1"/>
  <c r="L59" i="1"/>
  <c r="L60" i="1"/>
  <c r="L61" i="1"/>
  <c r="L62" i="1"/>
  <c r="L63" i="1"/>
  <c r="L64" i="1"/>
  <c r="L65" i="1"/>
  <c r="L19" i="1"/>
  <c r="L20" i="1"/>
  <c r="L21" i="1"/>
  <c r="L22" i="1"/>
  <c r="L23" i="1"/>
  <c r="L24" i="1"/>
  <c r="L25" i="1"/>
  <c r="L26" i="1"/>
  <c r="L27" i="1"/>
  <c r="L28" i="1"/>
  <c r="L29" i="1"/>
  <c r="L30" i="1"/>
  <c r="L68" i="1"/>
  <c r="L69" i="1"/>
  <c r="L70" i="1"/>
  <c r="L71" i="1"/>
  <c r="L72" i="1"/>
  <c r="L73" i="1"/>
  <c r="L74" i="1"/>
  <c r="L75" i="1"/>
  <c r="L78" i="1"/>
  <c r="L80" i="1"/>
  <c r="L82" i="1"/>
  <c r="L84" i="1"/>
  <c r="K52" i="1"/>
  <c r="K41" i="1"/>
  <c r="K66" i="1"/>
  <c r="K31" i="1"/>
  <c r="K17" i="1"/>
  <c r="K76" i="1"/>
  <c r="I52" i="1"/>
  <c r="I41" i="1"/>
  <c r="I66" i="1"/>
  <c r="I31" i="1"/>
  <c r="I17" i="1"/>
  <c r="I76" i="1"/>
  <c r="H52" i="1"/>
  <c r="H41" i="1"/>
  <c r="H66" i="1"/>
  <c r="H31" i="1"/>
  <c r="H17" i="1"/>
  <c r="H76" i="1"/>
  <c r="G52" i="1"/>
  <c r="G41" i="1"/>
  <c r="G66" i="1"/>
  <c r="G31" i="1"/>
  <c r="G17" i="1"/>
  <c r="G76" i="1"/>
  <c r="F52" i="1"/>
  <c r="F41" i="1"/>
  <c r="F66" i="1"/>
  <c r="F31" i="1"/>
  <c r="F17" i="1"/>
  <c r="F76" i="1"/>
  <c r="E66" i="1"/>
  <c r="E31" i="1"/>
  <c r="E17" i="1"/>
  <c r="E76" i="1"/>
  <c r="C46" i="1"/>
  <c r="C47" i="1"/>
  <c r="C48" i="1" s="1"/>
  <c r="C49" i="1" s="1"/>
  <c r="C50" i="1" s="1"/>
  <c r="C51" i="1" s="1"/>
  <c r="C52" i="1" s="1"/>
  <c r="C35" i="1"/>
  <c r="C36" i="1" s="1"/>
  <c r="C37" i="1" s="1"/>
  <c r="C38" i="1" s="1"/>
  <c r="C39" i="1" s="1"/>
  <c r="C40" i="1" s="1"/>
  <c r="C41" i="1" s="1"/>
  <c r="C55" i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20" i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69" i="1"/>
  <c r="C70" i="1" s="1"/>
  <c r="C71" i="1" s="1"/>
  <c r="C72" i="1" s="1"/>
  <c r="C73" i="1" s="1"/>
  <c r="C74" i="1" s="1"/>
  <c r="C75" i="1" s="1"/>
  <c r="C76" i="1" s="1"/>
  <c r="B52" i="1"/>
  <c r="B41" i="1"/>
  <c r="B66" i="1"/>
  <c r="B31" i="1"/>
  <c r="B17" i="1"/>
  <c r="B76" i="1"/>
  <c r="C44" i="1"/>
  <c r="AA76" i="1"/>
  <c r="AA66" i="1"/>
  <c r="AA31" i="1"/>
  <c r="AA17" i="1"/>
  <c r="A3" i="9"/>
  <c r="E206" i="5"/>
  <c r="F152" i="2"/>
  <c r="F152" i="5" s="1"/>
  <c r="E152" i="15"/>
  <c r="E152" i="4"/>
  <c r="F96" i="15"/>
  <c r="L96" i="15" s="1"/>
  <c r="E211" i="4"/>
  <c r="E184" i="16"/>
  <c r="G145" i="2"/>
  <c r="G145" i="16" s="1"/>
  <c r="G91" i="16"/>
  <c r="D38" i="5"/>
  <c r="G139" i="2"/>
  <c r="G139" i="15" s="1"/>
  <c r="G29" i="15"/>
  <c r="G160" i="2"/>
  <c r="F141" i="2"/>
  <c r="F141" i="16" s="1"/>
  <c r="M141" i="16" s="1"/>
  <c r="F107" i="2"/>
  <c r="G133" i="2"/>
  <c r="G133" i="4" s="1"/>
  <c r="E129" i="15"/>
  <c r="G189" i="2"/>
  <c r="E189" i="16"/>
  <c r="E190" i="14"/>
  <c r="E189" i="15"/>
  <c r="C8" i="29"/>
  <c r="F73" i="5"/>
  <c r="E64" i="15"/>
  <c r="E215" i="5"/>
  <c r="G64" i="2"/>
  <c r="G64" i="15" s="1"/>
  <c r="E64" i="5"/>
  <c r="F201" i="2"/>
  <c r="E165" i="16"/>
  <c r="E165" i="13"/>
  <c r="E175" i="13"/>
  <c r="E141" i="15"/>
  <c r="E181" i="15"/>
  <c r="F181" i="2"/>
  <c r="F181" i="15" s="1"/>
  <c r="L181" i="15" s="1"/>
  <c r="D56" i="16"/>
  <c r="E197" i="13"/>
  <c r="E114" i="4"/>
  <c r="D62" i="4"/>
  <c r="F203" i="2"/>
  <c r="F203" i="13" s="1"/>
  <c r="D53" i="16"/>
  <c r="F20" i="16"/>
  <c r="F20" i="14"/>
  <c r="F20" i="4"/>
  <c r="F20" i="15"/>
  <c r="L20" i="15" s="1"/>
  <c r="F20" i="13"/>
  <c r="E184" i="5"/>
  <c r="G184" i="2"/>
  <c r="E185" i="14"/>
  <c r="F184" i="2"/>
  <c r="F118" i="13"/>
  <c r="E104" i="4"/>
  <c r="E193" i="5"/>
  <c r="F68" i="4"/>
  <c r="G81" i="5"/>
  <c r="G96" i="14"/>
  <c r="M96" i="14" s="1"/>
  <c r="E139" i="5"/>
  <c r="E139" i="4"/>
  <c r="C7" i="29"/>
  <c r="C11" i="29" s="1"/>
  <c r="C12" i="29" s="1"/>
  <c r="E172" i="14"/>
  <c r="E168" i="13"/>
  <c r="E155" i="15"/>
  <c r="D48" i="5"/>
  <c r="D48" i="16"/>
  <c r="D48" i="15"/>
  <c r="G213" i="2"/>
  <c r="G214" i="14" s="1"/>
  <c r="E214" i="14"/>
  <c r="F213" i="2"/>
  <c r="F213" i="13" s="1"/>
  <c r="E213" i="5"/>
  <c r="E205" i="5"/>
  <c r="E205" i="16"/>
  <c r="E205" i="13"/>
  <c r="E205" i="4"/>
  <c r="E202" i="14"/>
  <c r="E201" i="5"/>
  <c r="E201" i="13"/>
  <c r="E201" i="16"/>
  <c r="E201" i="15"/>
  <c r="G201" i="2"/>
  <c r="G201" i="5" s="1"/>
  <c r="E201" i="4"/>
  <c r="E197" i="15"/>
  <c r="F197" i="2"/>
  <c r="G197" i="2"/>
  <c r="E197" i="5"/>
  <c r="E197" i="4"/>
  <c r="E197" i="16"/>
  <c r="E198" i="14"/>
  <c r="G107" i="13"/>
  <c r="G107" i="5"/>
  <c r="E138" i="13"/>
  <c r="E138" i="16"/>
  <c r="E147" i="16"/>
  <c r="F147" i="2"/>
  <c r="E147" i="5"/>
  <c r="E145" i="13"/>
  <c r="E145" i="16"/>
  <c r="E145" i="4"/>
  <c r="E145" i="5"/>
  <c r="E146" i="14"/>
  <c r="E141" i="13"/>
  <c r="E142" i="14"/>
  <c r="G141" i="2"/>
  <c r="G141" i="5" s="1"/>
  <c r="E141" i="5"/>
  <c r="E141" i="4"/>
  <c r="E141" i="16"/>
  <c r="E126" i="15"/>
  <c r="E119" i="13"/>
  <c r="E119" i="5"/>
  <c r="E119" i="16"/>
  <c r="G119" i="2"/>
  <c r="G119" i="13" s="1"/>
  <c r="E109" i="15"/>
  <c r="E109" i="13"/>
  <c r="D59" i="15"/>
  <c r="D60" i="14"/>
  <c r="D59" i="13"/>
  <c r="D59" i="5"/>
  <c r="D59" i="16"/>
  <c r="F81" i="15"/>
  <c r="K81" i="15" s="1"/>
  <c r="F82" i="14"/>
  <c r="F81" i="16"/>
  <c r="G20" i="5"/>
  <c r="G18" i="13"/>
  <c r="G18" i="4"/>
  <c r="G18" i="14"/>
  <c r="G18" i="15"/>
  <c r="G18" i="5"/>
  <c r="E173" i="15"/>
  <c r="E173" i="13"/>
  <c r="E121" i="5"/>
  <c r="E122" i="14"/>
  <c r="E121" i="16"/>
  <c r="F121" i="2"/>
  <c r="E121" i="15"/>
  <c r="E121" i="4"/>
  <c r="D63" i="2"/>
  <c r="D62" i="15"/>
  <c r="D15" i="16"/>
  <c r="D15" i="15"/>
  <c r="D15" i="4"/>
  <c r="D15" i="5"/>
  <c r="G21" i="14"/>
  <c r="M21" i="14" s="1"/>
  <c r="G21" i="16"/>
  <c r="G21" i="4"/>
  <c r="G21" i="15"/>
  <c r="G21" i="13"/>
  <c r="G166" i="2"/>
  <c r="F166" i="2"/>
  <c r="G200" i="2"/>
  <c r="G200" i="16" s="1"/>
  <c r="E130" i="14"/>
  <c r="F129" i="2"/>
  <c r="F129" i="15" s="1"/>
  <c r="E129" i="13"/>
  <c r="E129" i="4"/>
  <c r="G129" i="2"/>
  <c r="G129" i="16" s="1"/>
  <c r="G92" i="14"/>
  <c r="L92" i="14" s="1"/>
  <c r="G91" i="5"/>
  <c r="G91" i="15"/>
  <c r="D26" i="16"/>
  <c r="F26" i="2"/>
  <c r="Y44" i="1"/>
  <c r="F19" i="5"/>
  <c r="F96" i="5"/>
  <c r="F97" i="14"/>
  <c r="E211" i="16"/>
  <c r="G211" i="2"/>
  <c r="G211" i="15" s="1"/>
  <c r="E211" i="15"/>
  <c r="F211" i="2"/>
  <c r="E212" i="14"/>
  <c r="F175" i="2"/>
  <c r="G175" i="2"/>
  <c r="G175" i="16" s="1"/>
  <c r="E175" i="5"/>
  <c r="G165" i="2"/>
  <c r="E166" i="14"/>
  <c r="E161" i="5"/>
  <c r="E158" i="5"/>
  <c r="E153" i="14"/>
  <c r="E152" i="5"/>
  <c r="G152" i="2"/>
  <c r="G152" i="15" s="1"/>
  <c r="E152" i="13"/>
  <c r="E152" i="16"/>
  <c r="E132" i="13"/>
  <c r="D37" i="5"/>
  <c r="K92" i="14"/>
  <c r="D63" i="5"/>
  <c r="L21" i="14"/>
  <c r="K21" i="14"/>
  <c r="G134" i="14"/>
  <c r="G207" i="2"/>
  <c r="E207" i="15"/>
  <c r="F177" i="16"/>
  <c r="F177" i="4"/>
  <c r="G93" i="13"/>
  <c r="G93" i="5"/>
  <c r="G93" i="15"/>
  <c r="E213" i="14"/>
  <c r="E205" i="14"/>
  <c r="E200" i="13"/>
  <c r="G192" i="2"/>
  <c r="G192" i="13" s="1"/>
  <c r="E169" i="4"/>
  <c r="E169" i="13"/>
  <c r="F138" i="2"/>
  <c r="E138" i="15"/>
  <c r="G138" i="2"/>
  <c r="E139" i="14"/>
  <c r="E138" i="4"/>
  <c r="E138" i="5"/>
  <c r="E132" i="15"/>
  <c r="E132" i="16"/>
  <c r="F132" i="2"/>
  <c r="E132" i="4"/>
  <c r="G132" i="2"/>
  <c r="G132" i="16" s="1"/>
  <c r="E132" i="5"/>
  <c r="F128" i="2"/>
  <c r="G128" i="2"/>
  <c r="G128" i="15" s="1"/>
  <c r="G114" i="2"/>
  <c r="G115" i="14" s="1"/>
  <c r="E114" i="16"/>
  <c r="E114" i="15"/>
  <c r="E114" i="13"/>
  <c r="E114" i="5"/>
  <c r="F114" i="2"/>
  <c r="F114" i="13" s="1"/>
  <c r="E115" i="14"/>
  <c r="E110" i="16"/>
  <c r="F110" i="2"/>
  <c r="G105" i="4"/>
  <c r="G105" i="16"/>
  <c r="D60" i="15"/>
  <c r="D61" i="14"/>
  <c r="D57" i="16"/>
  <c r="D57" i="15"/>
  <c r="D57" i="5"/>
  <c r="D57" i="4"/>
  <c r="D53" i="5"/>
  <c r="D53" i="13"/>
  <c r="D53" i="4"/>
  <c r="D53" i="15"/>
  <c r="D53" i="14"/>
  <c r="D45" i="16"/>
  <c r="D45" i="5"/>
  <c r="D37" i="4"/>
  <c r="D37" i="16"/>
  <c r="D37" i="15"/>
  <c r="D37" i="13"/>
  <c r="D37" i="14"/>
  <c r="D34" i="14"/>
  <c r="D34" i="15"/>
  <c r="D34" i="13"/>
  <c r="D34" i="5"/>
  <c r="D34" i="4"/>
  <c r="E207" i="14"/>
  <c r="E206" i="15"/>
  <c r="E202" i="15"/>
  <c r="E203" i="14"/>
  <c r="E202" i="5"/>
  <c r="G202" i="2"/>
  <c r="G198" i="2"/>
  <c r="G198" i="5" s="1"/>
  <c r="E198" i="16"/>
  <c r="E198" i="4"/>
  <c r="E198" i="13"/>
  <c r="E198" i="15"/>
  <c r="E198" i="5"/>
  <c r="E194" i="16"/>
  <c r="E194" i="5"/>
  <c r="E191" i="14"/>
  <c r="E190" i="4"/>
  <c r="E178" i="13"/>
  <c r="E174" i="13"/>
  <c r="E174" i="4"/>
  <c r="E168" i="14"/>
  <c r="E167" i="4"/>
  <c r="G167" i="2"/>
  <c r="G167" i="16" s="1"/>
  <c r="G126" i="2"/>
  <c r="G126" i="16" s="1"/>
  <c r="E116" i="5"/>
  <c r="G112" i="2"/>
  <c r="G112" i="16" s="1"/>
  <c r="E108" i="15"/>
  <c r="D47" i="4"/>
  <c r="D42" i="15"/>
  <c r="G42" i="2"/>
  <c r="D42" i="14"/>
  <c r="D39" i="14"/>
  <c r="D39" i="15"/>
  <c r="D32" i="5"/>
  <c r="D32" i="15"/>
  <c r="D32" i="13"/>
  <c r="D32" i="14"/>
  <c r="Y69" i="1"/>
  <c r="Y70" i="1" s="1"/>
  <c r="F125" i="2"/>
  <c r="F126" i="14" s="1"/>
  <c r="E126" i="14"/>
  <c r="E125" i="4"/>
  <c r="G125" i="2"/>
  <c r="G125" i="15" s="1"/>
  <c r="E125" i="15"/>
  <c r="E125" i="13"/>
  <c r="E121" i="13"/>
  <c r="G121" i="2"/>
  <c r="E102" i="4"/>
  <c r="G118" i="15"/>
  <c r="E105" i="14"/>
  <c r="F104" i="2"/>
  <c r="G104" i="2"/>
  <c r="G105" i="14" s="1"/>
  <c r="G100" i="2"/>
  <c r="E101" i="14"/>
  <c r="E100" i="4"/>
  <c r="G69" i="14"/>
  <c r="M69" i="14" s="1"/>
  <c r="G68" i="13"/>
  <c r="G68" i="5"/>
  <c r="P85" i="1"/>
  <c r="F106" i="4"/>
  <c r="F107" i="14"/>
  <c r="E214" i="16"/>
  <c r="E214" i="5"/>
  <c r="F214" i="2"/>
  <c r="E215" i="14"/>
  <c r="E214" i="4"/>
  <c r="D56" i="13"/>
  <c r="D56" i="15"/>
  <c r="D56" i="5"/>
  <c r="D56" i="4"/>
  <c r="D57" i="14"/>
  <c r="D52" i="4"/>
  <c r="D52" i="13"/>
  <c r="D52" i="16"/>
  <c r="D52" i="14"/>
  <c r="D52" i="15"/>
  <c r="D52" i="5"/>
  <c r="G202" i="5"/>
  <c r="M17" i="1"/>
  <c r="D54" i="4"/>
  <c r="G211" i="4"/>
  <c r="E215" i="16"/>
  <c r="E215" i="15"/>
  <c r="F215" i="2"/>
  <c r="G215" i="2"/>
  <c r="E215" i="13"/>
  <c r="E216" i="14"/>
  <c r="E215" i="4"/>
  <c r="E192" i="4"/>
  <c r="E193" i="14"/>
  <c r="F192" i="2"/>
  <c r="E192" i="5"/>
  <c r="E192" i="13"/>
  <c r="E192" i="16"/>
  <c r="E164" i="16"/>
  <c r="E164" i="13"/>
  <c r="E164" i="5"/>
  <c r="E155" i="16"/>
  <c r="E155" i="13"/>
  <c r="F155" i="2"/>
  <c r="E155" i="5"/>
  <c r="G155" i="2"/>
  <c r="G155" i="4" s="1"/>
  <c r="E156" i="14"/>
  <c r="E151" i="4"/>
  <c r="G146" i="2"/>
  <c r="G146" i="5" s="1"/>
  <c r="E146" i="5"/>
  <c r="E146" i="16"/>
  <c r="E147" i="14"/>
  <c r="E146" i="13"/>
  <c r="E146" i="4"/>
  <c r="F146" i="2"/>
  <c r="E142" i="13"/>
  <c r="G142" i="2"/>
  <c r="G142" i="15" s="1"/>
  <c r="E142" i="4"/>
  <c r="E143" i="14"/>
  <c r="E142" i="5"/>
  <c r="F121" i="15"/>
  <c r="M121" i="15" s="1"/>
  <c r="F121" i="4"/>
  <c r="F92" i="14"/>
  <c r="E194" i="15"/>
  <c r="E194" i="4"/>
  <c r="E195" i="14"/>
  <c r="F194" i="2"/>
  <c r="G194" i="2"/>
  <c r="G194" i="16" s="1"/>
  <c r="E194" i="13"/>
  <c r="E190" i="13"/>
  <c r="E190" i="16"/>
  <c r="E190" i="5"/>
  <c r="F190" i="2"/>
  <c r="F190" i="5" s="1"/>
  <c r="E190" i="15"/>
  <c r="G190" i="2"/>
  <c r="E186" i="4"/>
  <c r="E186" i="16"/>
  <c r="E186" i="15"/>
  <c r="G186" i="2"/>
  <c r="F186" i="2"/>
  <c r="F186" i="5" s="1"/>
  <c r="E186" i="13"/>
  <c r="E187" i="14"/>
  <c r="F183" i="2"/>
  <c r="G180" i="2"/>
  <c r="G181" i="14" s="1"/>
  <c r="L181" i="14" s="1"/>
  <c r="E180" i="4"/>
  <c r="E180" i="16"/>
  <c r="E178" i="4"/>
  <c r="E179" i="14"/>
  <c r="F178" i="2"/>
  <c r="F178" i="4" s="1"/>
  <c r="E171" i="15"/>
  <c r="F171" i="2"/>
  <c r="F172" i="14" s="1"/>
  <c r="G171" i="2"/>
  <c r="G171" i="13" s="1"/>
  <c r="E171" i="5"/>
  <c r="E171" i="13"/>
  <c r="E171" i="4"/>
  <c r="F167" i="2"/>
  <c r="F167" i="16" s="1"/>
  <c r="L167" i="16" s="1"/>
  <c r="E167" i="13"/>
  <c r="E167" i="16"/>
  <c r="E167" i="15"/>
  <c r="E167" i="5"/>
  <c r="E162" i="15"/>
  <c r="E162" i="13"/>
  <c r="G162" i="2"/>
  <c r="E162" i="16"/>
  <c r="E163" i="14"/>
  <c r="F162" i="2"/>
  <c r="E162" i="4"/>
  <c r="E160" i="14"/>
  <c r="F153" i="2"/>
  <c r="F154" i="14" s="1"/>
  <c r="E149" i="5"/>
  <c r="E145" i="14"/>
  <c r="E144" i="15"/>
  <c r="G144" i="2"/>
  <c r="G144" i="16" s="1"/>
  <c r="E144" i="5"/>
  <c r="E140" i="16"/>
  <c r="G140" i="2"/>
  <c r="G140" i="16" s="1"/>
  <c r="E140" i="13"/>
  <c r="E140" i="15"/>
  <c r="E141" i="14"/>
  <c r="E140" i="5"/>
  <c r="E135" i="14"/>
  <c r="L96" i="14"/>
  <c r="K96" i="14"/>
  <c r="F106" i="14"/>
  <c r="F105" i="4"/>
  <c r="E64" i="16"/>
  <c r="E64" i="4"/>
  <c r="F64" i="2"/>
  <c r="E64" i="13"/>
  <c r="E65" i="14"/>
  <c r="G29" i="13"/>
  <c r="G29" i="5"/>
  <c r="G29" i="16"/>
  <c r="E116" i="14"/>
  <c r="G115" i="2"/>
  <c r="G115" i="13" s="1"/>
  <c r="E111" i="5"/>
  <c r="F111" i="2"/>
  <c r="F111" i="5" s="1"/>
  <c r="G107" i="14"/>
  <c r="L107" i="14" s="1"/>
  <c r="G106" i="16"/>
  <c r="G103" i="2"/>
  <c r="D62" i="16"/>
  <c r="D62" i="5"/>
  <c r="D62" i="13"/>
  <c r="D63" i="14"/>
  <c r="D60" i="16"/>
  <c r="D60" i="13"/>
  <c r="D60" i="5"/>
  <c r="D60" i="4"/>
  <c r="D45" i="15"/>
  <c r="D45" i="14"/>
  <c r="D45" i="13"/>
  <c r="D45" i="4"/>
  <c r="F21" i="4"/>
  <c r="F21" i="14"/>
  <c r="F21" i="15"/>
  <c r="F21" i="5"/>
  <c r="F21" i="13"/>
  <c r="G42" i="4"/>
  <c r="G42" i="14"/>
  <c r="L42" i="14" s="1"/>
  <c r="G146" i="14"/>
  <c r="K146" i="14" s="1"/>
  <c r="G145" i="15"/>
  <c r="F101" i="14"/>
  <c r="F100" i="4"/>
  <c r="E113" i="16"/>
  <c r="E113" i="4"/>
  <c r="F113" i="2"/>
  <c r="E109" i="5"/>
  <c r="G109" i="2"/>
  <c r="G109" i="13" s="1"/>
  <c r="F109" i="2"/>
  <c r="F109" i="5" s="1"/>
  <c r="E110" i="14"/>
  <c r="F42" i="2"/>
  <c r="D42" i="16"/>
  <c r="D42" i="13"/>
  <c r="D42" i="4"/>
  <c r="D42" i="5"/>
  <c r="F73" i="15"/>
  <c r="G19" i="5"/>
  <c r="G19" i="4"/>
  <c r="G19" i="14"/>
  <c r="M19" i="14" s="1"/>
  <c r="G19" i="13"/>
  <c r="G19" i="16"/>
  <c r="G133" i="13"/>
  <c r="G133" i="5"/>
  <c r="F118" i="4"/>
  <c r="F118" i="15"/>
  <c r="F118" i="5"/>
  <c r="F96" i="16"/>
  <c r="K96" i="16" s="1"/>
  <c r="F96" i="4"/>
  <c r="E206" i="4"/>
  <c r="E206" i="13"/>
  <c r="F198" i="2"/>
  <c r="F198" i="16" s="1"/>
  <c r="E199" i="14"/>
  <c r="G187" i="2"/>
  <c r="G187" i="5" s="1"/>
  <c r="E176" i="14"/>
  <c r="E175" i="16"/>
  <c r="E139" i="16"/>
  <c r="E133" i="5"/>
  <c r="E133" i="16"/>
  <c r="E133" i="15"/>
  <c r="D58" i="14"/>
  <c r="D57" i="13"/>
  <c r="D39" i="13"/>
  <c r="D39" i="5"/>
  <c r="D39" i="4"/>
  <c r="D39" i="16"/>
  <c r="G27" i="5"/>
  <c r="G160" i="16"/>
  <c r="F178" i="14"/>
  <c r="F209" i="2"/>
  <c r="F209" i="16" s="1"/>
  <c r="G177" i="5"/>
  <c r="G178" i="14"/>
  <c r="M178" i="14" s="1"/>
  <c r="E170" i="15"/>
  <c r="G170" i="2"/>
  <c r="G95" i="16"/>
  <c r="G95" i="13"/>
  <c r="AI85" i="1"/>
  <c r="E61" i="2" s="1"/>
  <c r="G61" i="2" s="1"/>
  <c r="D26" i="13"/>
  <c r="G26" i="2"/>
  <c r="G26" i="15" s="1"/>
  <c r="G81" i="4"/>
  <c r="G82" i="14"/>
  <c r="K82" i="14" s="1"/>
  <c r="E194" i="14"/>
  <c r="E184" i="15"/>
  <c r="F18" i="15"/>
  <c r="M18" i="15" s="1"/>
  <c r="D32" i="4"/>
  <c r="E182" i="14"/>
  <c r="G193" i="2"/>
  <c r="G193" i="4" s="1"/>
  <c r="D32" i="16"/>
  <c r="F18" i="5"/>
  <c r="E193" i="15"/>
  <c r="G199" i="14"/>
  <c r="L199" i="14" s="1"/>
  <c r="G121" i="16"/>
  <c r="F128" i="15"/>
  <c r="L128" i="15" s="1"/>
  <c r="F138" i="4"/>
  <c r="F138" i="5"/>
  <c r="G167" i="4"/>
  <c r="G42" i="15"/>
  <c r="G114" i="4"/>
  <c r="K18" i="15"/>
  <c r="F214" i="4"/>
  <c r="F214" i="15"/>
  <c r="F214" i="16"/>
  <c r="F214" i="5"/>
  <c r="M96" i="16"/>
  <c r="L96" i="16"/>
  <c r="G109" i="15"/>
  <c r="G110" i="14"/>
  <c r="G109" i="5"/>
  <c r="G103" i="16"/>
  <c r="G140" i="5"/>
  <c r="G140" i="4"/>
  <c r="F167" i="15"/>
  <c r="G187" i="14"/>
  <c r="G190" i="15"/>
  <c r="G190" i="5"/>
  <c r="G215" i="13"/>
  <c r="G216" i="14"/>
  <c r="M73" i="15"/>
  <c r="F171" i="16"/>
  <c r="K171" i="16" s="1"/>
  <c r="F171" i="4"/>
  <c r="F198" i="15"/>
  <c r="G115" i="15"/>
  <c r="G115" i="16"/>
  <c r="F162" i="5"/>
  <c r="F190" i="4"/>
  <c r="F193" i="14"/>
  <c r="F192" i="13"/>
  <c r="F192" i="16"/>
  <c r="F184" i="14"/>
  <c r="F183" i="16"/>
  <c r="F183" i="15"/>
  <c r="F183" i="13"/>
  <c r="Y20" i="1"/>
  <c r="Y21" i="1" s="1"/>
  <c r="M129" i="15"/>
  <c r="K129" i="15"/>
  <c r="L129" i="15"/>
  <c r="M181" i="14"/>
  <c r="G170" i="5"/>
  <c r="G171" i="14"/>
  <c r="M171" i="14" s="1"/>
  <c r="G202" i="13"/>
  <c r="G203" i="14"/>
  <c r="G202" i="4"/>
  <c r="G202" i="16"/>
  <c r="G202" i="15"/>
  <c r="G128" i="13"/>
  <c r="E200" i="14"/>
  <c r="E199" i="13"/>
  <c r="E199" i="15"/>
  <c r="F199" i="2"/>
  <c r="F199" i="4" s="1"/>
  <c r="E189" i="14"/>
  <c r="G188" i="2"/>
  <c r="G188" i="4" s="1"/>
  <c r="E185" i="16"/>
  <c r="E183" i="16"/>
  <c r="E184" i="14"/>
  <c r="E183" i="5"/>
  <c r="E183" i="13"/>
  <c r="E183" i="15"/>
  <c r="G183" i="2"/>
  <c r="G183" i="16" s="1"/>
  <c r="E183" i="4"/>
  <c r="E152" i="14"/>
  <c r="G151" i="2"/>
  <c r="E151" i="15"/>
  <c r="E151" i="13"/>
  <c r="E151" i="5"/>
  <c r="E151" i="16"/>
  <c r="F151" i="2"/>
  <c r="F151" i="4" s="1"/>
  <c r="E143" i="5"/>
  <c r="E143" i="16"/>
  <c r="E143" i="15"/>
  <c r="F143" i="2"/>
  <c r="F144" i="14" s="1"/>
  <c r="G143" i="2"/>
  <c r="G143" i="15" s="1"/>
  <c r="E143" i="4"/>
  <c r="E144" i="14"/>
  <c r="E143" i="13"/>
  <c r="E134" i="15"/>
  <c r="E130" i="5"/>
  <c r="E128" i="14"/>
  <c r="E127" i="15"/>
  <c r="G127" i="2"/>
  <c r="G128" i="14" s="1"/>
  <c r="E127" i="13"/>
  <c r="E123" i="13"/>
  <c r="E123" i="4"/>
  <c r="G123" i="2"/>
  <c r="G123" i="5" s="1"/>
  <c r="D24" i="5"/>
  <c r="D24" i="14"/>
  <c r="D24" i="16"/>
  <c r="D24" i="13"/>
  <c r="D24" i="4"/>
  <c r="D24" i="15"/>
  <c r="AJ85" i="1"/>
  <c r="E22" i="2" s="1"/>
  <c r="E22" i="13" s="1"/>
  <c r="Y35" i="1"/>
  <c r="Y36" i="1" s="1"/>
  <c r="Y37" i="1" s="1"/>
  <c r="F27" i="16"/>
  <c r="F27" i="14"/>
  <c r="F27" i="13"/>
  <c r="F27" i="15"/>
  <c r="F27" i="4"/>
  <c r="F27" i="5"/>
  <c r="M128" i="15"/>
  <c r="M107" i="14"/>
  <c r="K121" i="15"/>
  <c r="K128" i="15"/>
  <c r="G193" i="16"/>
  <c r="G193" i="5"/>
  <c r="D16" i="13"/>
  <c r="D16" i="5"/>
  <c r="D16" i="14"/>
  <c r="D16" i="15"/>
  <c r="D16" i="4"/>
  <c r="D16" i="16"/>
  <c r="F109" i="16"/>
  <c r="G146" i="4"/>
  <c r="G101" i="14"/>
  <c r="K101" i="14" s="1"/>
  <c r="G100" i="4"/>
  <c r="F128" i="13"/>
  <c r="F129" i="14"/>
  <c r="F128" i="16"/>
  <c r="K128" i="16" s="1"/>
  <c r="F147" i="13"/>
  <c r="F147" i="4"/>
  <c r="F147" i="15"/>
  <c r="F141" i="5"/>
  <c r="F128" i="5"/>
  <c r="G100" i="15"/>
  <c r="G115" i="5"/>
  <c r="F162" i="16"/>
  <c r="F163" i="14"/>
  <c r="G195" i="14"/>
  <c r="K195" i="14" s="1"/>
  <c r="F147" i="5"/>
  <c r="M18" i="14"/>
  <c r="K18" i="14"/>
  <c r="M81" i="16"/>
  <c r="K81" i="16"/>
  <c r="L81" i="16"/>
  <c r="F213" i="15"/>
  <c r="F213" i="5"/>
  <c r="F214" i="14"/>
  <c r="F213" i="16"/>
  <c r="E180" i="5"/>
  <c r="F180" i="2"/>
  <c r="F180" i="16" s="1"/>
  <c r="E180" i="15"/>
  <c r="E181" i="14"/>
  <c r="E180" i="13"/>
  <c r="E178" i="16"/>
  <c r="G178" i="2"/>
  <c r="G179" i="14" s="1"/>
  <c r="M179" i="14" s="1"/>
  <c r="E178" i="15"/>
  <c r="E178" i="5"/>
  <c r="E175" i="14"/>
  <c r="E174" i="5"/>
  <c r="E174" i="16"/>
  <c r="F174" i="2"/>
  <c r="F174" i="4" s="1"/>
  <c r="E174" i="15"/>
  <c r="G174" i="2"/>
  <c r="G174" i="5" s="1"/>
  <c r="G163" i="2"/>
  <c r="G163" i="13" s="1"/>
  <c r="E144" i="13"/>
  <c r="E144" i="4"/>
  <c r="F144" i="2"/>
  <c r="F144" i="4" s="1"/>
  <c r="E144" i="16"/>
  <c r="E137" i="5"/>
  <c r="F137" i="2"/>
  <c r="F137" i="5" s="1"/>
  <c r="E137" i="4"/>
  <c r="E137" i="15"/>
  <c r="E138" i="14"/>
  <c r="G137" i="2"/>
  <c r="G137" i="13" s="1"/>
  <c r="E137" i="16"/>
  <c r="E132" i="14"/>
  <c r="E131" i="4"/>
  <c r="G131" i="2"/>
  <c r="G131" i="16" s="1"/>
  <c r="E131" i="16"/>
  <c r="E128" i="4"/>
  <c r="E128" i="16"/>
  <c r="E128" i="5"/>
  <c r="E128" i="15"/>
  <c r="E129" i="14"/>
  <c r="E124" i="16"/>
  <c r="G124" i="2"/>
  <c r="G124" i="15" s="1"/>
  <c r="E124" i="5"/>
  <c r="F124" i="2"/>
  <c r="F125" i="14" s="1"/>
  <c r="E124" i="4"/>
  <c r="E124" i="15"/>
  <c r="E125" i="14"/>
  <c r="E124" i="13"/>
  <c r="E115" i="16"/>
  <c r="E115" i="13"/>
  <c r="E115" i="5"/>
  <c r="E115" i="4"/>
  <c r="F115" i="2"/>
  <c r="F115" i="4" s="1"/>
  <c r="E115" i="15"/>
  <c r="E111" i="4"/>
  <c r="G111" i="2"/>
  <c r="G111" i="16" s="1"/>
  <c r="E111" i="16"/>
  <c r="E111" i="15"/>
  <c r="E112" i="14"/>
  <c r="E111" i="13"/>
  <c r="G106" i="13"/>
  <c r="G106" i="5"/>
  <c r="G106" i="15"/>
  <c r="G106" i="4"/>
  <c r="E103" i="14"/>
  <c r="G102" i="2"/>
  <c r="G102" i="16" s="1"/>
  <c r="F102" i="2"/>
  <c r="Y71" i="1"/>
  <c r="Y72" i="1" s="1"/>
  <c r="Y73" i="1" s="1"/>
  <c r="Y74" i="1" s="1"/>
  <c r="Y75" i="1" s="1"/>
  <c r="Y76" i="1" s="1"/>
  <c r="F73" i="13"/>
  <c r="F74" i="14"/>
  <c r="F73" i="4"/>
  <c r="F73" i="16"/>
  <c r="M73" i="16" s="1"/>
  <c r="G74" i="14"/>
  <c r="L74" i="14" s="1"/>
  <c r="G73" i="4"/>
  <c r="G73" i="16"/>
  <c r="G27" i="16"/>
  <c r="G27" i="13"/>
  <c r="G27" i="4"/>
  <c r="F198" i="4"/>
  <c r="F198" i="13"/>
  <c r="F112" i="14"/>
  <c r="G143" i="14"/>
  <c r="G138" i="5"/>
  <c r="G138" i="4"/>
  <c r="G192" i="16"/>
  <c r="G193" i="14"/>
  <c r="M193" i="14" s="1"/>
  <c r="G192" i="15"/>
  <c r="G192" i="4"/>
  <c r="L141" i="16"/>
  <c r="F199" i="14"/>
  <c r="G142" i="4"/>
  <c r="F128" i="4"/>
  <c r="G138" i="16"/>
  <c r="G109" i="16"/>
  <c r="G109" i="4"/>
  <c r="F190" i="13"/>
  <c r="F190" i="16"/>
  <c r="G155" i="16"/>
  <c r="G156" i="14"/>
  <c r="M156" i="14" s="1"/>
  <c r="G155" i="13"/>
  <c r="G155" i="15"/>
  <c r="G215" i="5"/>
  <c r="G215" i="15"/>
  <c r="G192" i="5"/>
  <c r="G152" i="13"/>
  <c r="G152" i="16"/>
  <c r="G212" i="14"/>
  <c r="L212" i="14" s="1"/>
  <c r="F129" i="16"/>
  <c r="K129" i="16" s="1"/>
  <c r="F130" i="14"/>
  <c r="F129" i="4"/>
  <c r="F129" i="13"/>
  <c r="G119" i="4"/>
  <c r="G140" i="14"/>
  <c r="M31" i="1"/>
  <c r="G125" i="5"/>
  <c r="G165" i="13"/>
  <c r="E195" i="13"/>
  <c r="E195" i="16"/>
  <c r="G195" i="2"/>
  <c r="G195" i="15" s="1"/>
  <c r="F195" i="2"/>
  <c r="F195" i="16" s="1"/>
  <c r="G107" i="15"/>
  <c r="G107" i="16"/>
  <c r="F206" i="2"/>
  <c r="F206" i="5" s="1"/>
  <c r="E206" i="16"/>
  <c r="G206" i="2"/>
  <c r="G206" i="15" s="1"/>
  <c r="E202" i="13"/>
  <c r="E202" i="4"/>
  <c r="E202" i="16"/>
  <c r="F202" i="2"/>
  <c r="F203" i="14" s="1"/>
  <c r="E154" i="13"/>
  <c r="E154" i="4"/>
  <c r="E155" i="14"/>
  <c r="G121" i="4"/>
  <c r="G122" i="14"/>
  <c r="K122" i="14" s="1"/>
  <c r="G121" i="5"/>
  <c r="G200" i="5"/>
  <c r="G166" i="13"/>
  <c r="G213" i="15"/>
  <c r="G213" i="5"/>
  <c r="G213" i="13"/>
  <c r="G189" i="5"/>
  <c r="G189" i="16"/>
  <c r="G189" i="4"/>
  <c r="G190" i="14"/>
  <c r="K190" i="14" s="1"/>
  <c r="E135" i="13"/>
  <c r="E135" i="16"/>
  <c r="F135" i="2"/>
  <c r="F135" i="16" s="1"/>
  <c r="K135" i="16" s="1"/>
  <c r="E135" i="5"/>
  <c r="G135" i="2"/>
  <c r="E135" i="15"/>
  <c r="F96" i="14"/>
  <c r="E213" i="15"/>
  <c r="E213" i="4"/>
  <c r="E213" i="13"/>
  <c r="E213" i="16"/>
  <c r="E210" i="15"/>
  <c r="E210" i="16"/>
  <c r="E210" i="5"/>
  <c r="E210" i="13"/>
  <c r="E211" i="14"/>
  <c r="G205" i="2"/>
  <c r="G206" i="14" s="1"/>
  <c r="F205" i="2"/>
  <c r="F205" i="16" s="1"/>
  <c r="E205" i="15"/>
  <c r="E206" i="14"/>
  <c r="E172" i="4"/>
  <c r="G169" i="2"/>
  <c r="F169" i="2"/>
  <c r="E169" i="5"/>
  <c r="E170" i="14"/>
  <c r="G203" i="2"/>
  <c r="G203" i="4" s="1"/>
  <c r="E203" i="16"/>
  <c r="E204" i="14"/>
  <c r="E203" i="15"/>
  <c r="E181" i="16"/>
  <c r="E181" i="5"/>
  <c r="G181" i="2"/>
  <c r="G181" i="5" s="1"/>
  <c r="E171" i="14"/>
  <c r="E170" i="5"/>
  <c r="E165" i="4"/>
  <c r="F165" i="2"/>
  <c r="F165" i="4" s="1"/>
  <c r="G95" i="15"/>
  <c r="G95" i="4"/>
  <c r="F18" i="13"/>
  <c r="F18" i="14"/>
  <c r="F18" i="16"/>
  <c r="F81" i="13"/>
  <c r="F81" i="5"/>
  <c r="F118" i="16"/>
  <c r="K118" i="16" s="1"/>
  <c r="F119" i="14"/>
  <c r="F193" i="2"/>
  <c r="F193" i="13" s="1"/>
  <c r="E193" i="13"/>
  <c r="E193" i="16"/>
  <c r="E193" i="4"/>
  <c r="F187" i="2"/>
  <c r="F188" i="14" s="1"/>
  <c r="E187" i="4"/>
  <c r="E161" i="14"/>
  <c r="E160" i="4"/>
  <c r="F160" i="2"/>
  <c r="F160" i="16" s="1"/>
  <c r="E133" i="4"/>
  <c r="F133" i="2"/>
  <c r="F133" i="15" s="1"/>
  <c r="E134" i="14"/>
  <c r="F68" i="15"/>
  <c r="K68" i="15" s="1"/>
  <c r="F68" i="5"/>
  <c r="F68" i="16"/>
  <c r="F69" i="14"/>
  <c r="F68" i="13"/>
  <c r="L122" i="14"/>
  <c r="M122" i="14"/>
  <c r="G152" i="14"/>
  <c r="M152" i="14" s="1"/>
  <c r="F199" i="15"/>
  <c r="F200" i="14"/>
  <c r="F199" i="16"/>
  <c r="F124" i="4"/>
  <c r="F174" i="16"/>
  <c r="L174" i="16" s="1"/>
  <c r="F180" i="4"/>
  <c r="F22" i="2"/>
  <c r="F22" i="15" s="1"/>
  <c r="K22" i="15" s="1"/>
  <c r="F160" i="15"/>
  <c r="M160" i="15" s="1"/>
  <c r="F161" i="14"/>
  <c r="F160" i="5"/>
  <c r="F187" i="13"/>
  <c r="F187" i="16"/>
  <c r="F187" i="15"/>
  <c r="F193" i="16"/>
  <c r="F193" i="5"/>
  <c r="F194" i="14"/>
  <c r="F193" i="4"/>
  <c r="G169" i="16"/>
  <c r="G170" i="14"/>
  <c r="L170" i="14" s="1"/>
  <c r="G169" i="13"/>
  <c r="L193" i="14"/>
  <c r="K193" i="14"/>
  <c r="G138" i="14"/>
  <c r="K138" i="14" s="1"/>
  <c r="F137" i="4"/>
  <c r="F144" i="15"/>
  <c r="L144" i="15" s="1"/>
  <c r="F144" i="13"/>
  <c r="G144" i="14"/>
  <c r="L144" i="14" s="1"/>
  <c r="F165" i="16"/>
  <c r="F166" i="14"/>
  <c r="G181" i="15"/>
  <c r="G205" i="4"/>
  <c r="G205" i="16"/>
  <c r="G205" i="5"/>
  <c r="M190" i="14"/>
  <c r="G178" i="4"/>
  <c r="G178" i="5"/>
  <c r="G178" i="16"/>
  <c r="M68" i="15"/>
  <c r="L68" i="15"/>
  <c r="F202" i="16"/>
  <c r="G111" i="13"/>
  <c r="F206" i="13"/>
  <c r="F206" i="4"/>
  <c r="F206" i="16"/>
  <c r="F207" i="14"/>
  <c r="F206" i="15"/>
  <c r="G195" i="13"/>
  <c r="G195" i="16"/>
  <c r="G195" i="5"/>
  <c r="M212" i="14"/>
  <c r="G103" i="14"/>
  <c r="M103" i="14" s="1"/>
  <c r="G102" i="15"/>
  <c r="G124" i="16"/>
  <c r="G124" i="5"/>
  <c r="G124" i="13"/>
  <c r="G174" i="4"/>
  <c r="G174" i="13"/>
  <c r="G174" i="16"/>
  <c r="G174" i="15"/>
  <c r="F143" i="16"/>
  <c r="K143" i="16" s="1"/>
  <c r="F151" i="16"/>
  <c r="L151" i="16" s="1"/>
  <c r="G184" i="14"/>
  <c r="L184" i="14" s="1"/>
  <c r="M203" i="14"/>
  <c r="L203" i="14"/>
  <c r="K203" i="14"/>
  <c r="L171" i="14"/>
  <c r="L179" i="14"/>
  <c r="K179" i="14"/>
  <c r="M170" i="14"/>
  <c r="F171" i="13"/>
  <c r="F194" i="4"/>
  <c r="G145" i="14"/>
  <c r="M146" i="14"/>
  <c r="G121" i="15"/>
  <c r="G121" i="13"/>
  <c r="G187" i="13"/>
  <c r="G187" i="16"/>
  <c r="G187" i="4"/>
  <c r="F209" i="5"/>
  <c r="G42" i="5"/>
  <c r="G42" i="13"/>
  <c r="G42" i="16"/>
  <c r="G114" i="13"/>
  <c r="G132" i="13"/>
  <c r="G132" i="5"/>
  <c r="G175" i="5"/>
  <c r="G175" i="15"/>
  <c r="F197" i="13"/>
  <c r="F212" i="14"/>
  <c r="G175" i="13"/>
  <c r="F26" i="14"/>
  <c r="F26" i="13"/>
  <c r="G189" i="13"/>
  <c r="G189" i="15"/>
  <c r="G161" i="14"/>
  <c r="K161" i="14" s="1"/>
  <c r="G160" i="13"/>
  <c r="G160" i="15"/>
  <c r="G98" i="5"/>
  <c r="G98" i="15"/>
  <c r="F140" i="2"/>
  <c r="F140" i="4" s="1"/>
  <c r="E140" i="4"/>
  <c r="E109" i="16"/>
  <c r="E109" i="4"/>
  <c r="D40" i="4"/>
  <c r="G126" i="14"/>
  <c r="L126" i="14" s="1"/>
  <c r="F211" i="15"/>
  <c r="G64" i="13"/>
  <c r="F198" i="14"/>
  <c r="F197" i="4"/>
  <c r="F211" i="13"/>
  <c r="M92" i="14"/>
  <c r="F26" i="16"/>
  <c r="F26" i="5"/>
  <c r="N85" i="1"/>
  <c r="R85" i="1"/>
  <c r="F211" i="5"/>
  <c r="G64" i="16"/>
  <c r="F197" i="5"/>
  <c r="G184" i="15"/>
  <c r="F184" i="15"/>
  <c r="F184" i="13"/>
  <c r="F185" i="14"/>
  <c r="H85" i="1"/>
  <c r="L31" i="1"/>
  <c r="E182" i="4"/>
  <c r="E179" i="2"/>
  <c r="F179" i="2" s="1"/>
  <c r="F179" i="5" s="1"/>
  <c r="E148" i="14"/>
  <c r="E147" i="4"/>
  <c r="E147" i="15"/>
  <c r="E147" i="13"/>
  <c r="G147" i="2"/>
  <c r="G148" i="14" s="1"/>
  <c r="K148" i="14" s="1"/>
  <c r="AE85" i="1"/>
  <c r="E17" i="2" s="1"/>
  <c r="AT85" i="1"/>
  <c r="E175" i="4"/>
  <c r="E175" i="15"/>
  <c r="G96" i="15"/>
  <c r="G96" i="5"/>
  <c r="G96" i="4"/>
  <c r="E181" i="13"/>
  <c r="G68" i="16"/>
  <c r="K126" i="14"/>
  <c r="E179" i="16"/>
  <c r="E179" i="5"/>
  <c r="F141" i="14"/>
  <c r="L190" i="14" l="1"/>
  <c r="G181" i="4"/>
  <c r="K170" i="14"/>
  <c r="K73" i="16"/>
  <c r="L128" i="16"/>
  <c r="F115" i="5"/>
  <c r="G182" i="14"/>
  <c r="M182" i="14" s="1"/>
  <c r="G181" i="16"/>
  <c r="F165" i="15"/>
  <c r="F133" i="16"/>
  <c r="L133" i="16" s="1"/>
  <c r="G193" i="13"/>
  <c r="K107" i="14"/>
  <c r="F191" i="14"/>
  <c r="G142" i="16"/>
  <c r="AS85" i="1"/>
  <c r="E94" i="2" s="1"/>
  <c r="AF85" i="1"/>
  <c r="E41" i="2" s="1"/>
  <c r="AD85" i="1"/>
  <c r="E14" i="2" s="1"/>
  <c r="G14" i="2" s="1"/>
  <c r="G14" i="15" s="1"/>
  <c r="F165" i="13"/>
  <c r="L118" i="16"/>
  <c r="F165" i="5"/>
  <c r="F22" i="14"/>
  <c r="K174" i="16"/>
  <c r="G163" i="5"/>
  <c r="G112" i="14"/>
  <c r="L112" i="14" s="1"/>
  <c r="G181" i="13"/>
  <c r="F133" i="4"/>
  <c r="G22" i="2"/>
  <c r="G206" i="16"/>
  <c r="L121" i="15"/>
  <c r="F190" i="15"/>
  <c r="G155" i="5"/>
  <c r="F213" i="4"/>
  <c r="G192" i="14"/>
  <c r="G191" i="5"/>
  <c r="G134" i="5"/>
  <c r="G134" i="15"/>
  <c r="G134" i="4"/>
  <c r="G135" i="14"/>
  <c r="G134" i="13"/>
  <c r="F112" i="15"/>
  <c r="F112" i="4"/>
  <c r="E13" i="13"/>
  <c r="E13" i="16"/>
  <c r="E13" i="5"/>
  <c r="E13" i="15"/>
  <c r="E13" i="14"/>
  <c r="E13" i="4"/>
  <c r="G13" i="2"/>
  <c r="F175" i="4"/>
  <c r="F175" i="5"/>
  <c r="E212" i="5"/>
  <c r="E212" i="15"/>
  <c r="F212" i="2"/>
  <c r="E212" i="13"/>
  <c r="E212" i="16"/>
  <c r="E164" i="14"/>
  <c r="E163" i="5"/>
  <c r="E163" i="16"/>
  <c r="E153" i="16"/>
  <c r="E153" i="15"/>
  <c r="G153" i="2"/>
  <c r="E154" i="14"/>
  <c r="G108" i="2"/>
  <c r="E108" i="16"/>
  <c r="E108" i="13"/>
  <c r="E108" i="5"/>
  <c r="G20" i="4"/>
  <c r="G20" i="14"/>
  <c r="G20" i="13"/>
  <c r="F209" i="13"/>
  <c r="F22" i="5"/>
  <c r="G22" i="15"/>
  <c r="M184" i="14"/>
  <c r="G183" i="5"/>
  <c r="K212" i="14"/>
  <c r="F179" i="4"/>
  <c r="E179" i="4"/>
  <c r="E179" i="13"/>
  <c r="L161" i="14"/>
  <c r="E172" i="5"/>
  <c r="F182" i="2"/>
  <c r="E14" i="13"/>
  <c r="K133" i="16"/>
  <c r="F22" i="4"/>
  <c r="G22" i="13"/>
  <c r="K152" i="14"/>
  <c r="L143" i="16"/>
  <c r="G183" i="15"/>
  <c r="F151" i="5"/>
  <c r="M143" i="16"/>
  <c r="F143" i="4"/>
  <c r="G164" i="14"/>
  <c r="G124" i="4"/>
  <c r="G102" i="5"/>
  <c r="K156" i="14"/>
  <c r="G188" i="15"/>
  <c r="M101" i="14"/>
  <c r="F145" i="14"/>
  <c r="F137" i="13"/>
  <c r="E22" i="4"/>
  <c r="E25" i="2"/>
  <c r="F199" i="5"/>
  <c r="E172" i="16"/>
  <c r="G201" i="14"/>
  <c r="G144" i="5"/>
  <c r="E163" i="13"/>
  <c r="E131" i="14"/>
  <c r="E130" i="13"/>
  <c r="F134" i="2"/>
  <c r="E185" i="5"/>
  <c r="E185" i="13"/>
  <c r="E188" i="5"/>
  <c r="F114" i="15"/>
  <c r="L114" i="15" s="1"/>
  <c r="F114" i="4"/>
  <c r="E163" i="15"/>
  <c r="E204" i="4"/>
  <c r="X66" i="1"/>
  <c r="E153" i="5"/>
  <c r="G159" i="2"/>
  <c r="G159" i="5" s="1"/>
  <c r="F162" i="13"/>
  <c r="F162" i="4"/>
  <c r="D31" i="14"/>
  <c r="F108" i="2"/>
  <c r="E116" i="13"/>
  <c r="F126" i="2"/>
  <c r="F126" i="13" s="1"/>
  <c r="E153" i="13"/>
  <c r="F138" i="15"/>
  <c r="F139" i="14"/>
  <c r="F138" i="13"/>
  <c r="F138" i="16"/>
  <c r="E200" i="5"/>
  <c r="E212" i="4"/>
  <c r="F103" i="2"/>
  <c r="G20" i="16"/>
  <c r="D46" i="4"/>
  <c r="E122" i="5"/>
  <c r="I85" i="1"/>
  <c r="G103" i="13"/>
  <c r="G103" i="15"/>
  <c r="G197" i="16"/>
  <c r="G197" i="15"/>
  <c r="F91" i="5"/>
  <c r="F91" i="13"/>
  <c r="F204" i="2"/>
  <c r="E204" i="13"/>
  <c r="E168" i="5"/>
  <c r="E168" i="4"/>
  <c r="E169" i="14"/>
  <c r="E168" i="15"/>
  <c r="F149" i="2"/>
  <c r="F149" i="16" s="1"/>
  <c r="M149" i="16" s="1"/>
  <c r="E149" i="15"/>
  <c r="G149" i="2"/>
  <c r="G149" i="13" s="1"/>
  <c r="D54" i="16"/>
  <c r="D54" i="5"/>
  <c r="D46" i="13"/>
  <c r="D46" i="14"/>
  <c r="D23" i="5"/>
  <c r="D23" i="14"/>
  <c r="D23" i="4"/>
  <c r="D23" i="15"/>
  <c r="L160" i="15"/>
  <c r="K171" i="14"/>
  <c r="F143" i="5"/>
  <c r="E23" i="2"/>
  <c r="F99" i="2"/>
  <c r="E172" i="13"/>
  <c r="F175" i="15"/>
  <c r="K175" i="15" s="1"/>
  <c r="F111" i="13"/>
  <c r="E163" i="4"/>
  <c r="G104" i="14"/>
  <c r="E112" i="15"/>
  <c r="E210" i="14"/>
  <c r="K73" i="15"/>
  <c r="L73" i="15"/>
  <c r="E104" i="14"/>
  <c r="E149" i="16"/>
  <c r="E153" i="4"/>
  <c r="D54" i="15"/>
  <c r="G100" i="5"/>
  <c r="G100" i="13"/>
  <c r="G100" i="16"/>
  <c r="E108" i="4"/>
  <c r="G116" i="2"/>
  <c r="G117" i="14" s="1"/>
  <c r="G138" i="15"/>
  <c r="G139" i="14"/>
  <c r="M139" i="14" s="1"/>
  <c r="G138" i="13"/>
  <c r="G20" i="15"/>
  <c r="F148" i="14"/>
  <c r="F147" i="16"/>
  <c r="F168" i="2"/>
  <c r="F168" i="16" s="1"/>
  <c r="L168" i="16" s="1"/>
  <c r="G122" i="2"/>
  <c r="G212" i="2"/>
  <c r="G212" i="15" s="1"/>
  <c r="G160" i="5"/>
  <c r="G160" i="4"/>
  <c r="D38" i="15"/>
  <c r="G144" i="13"/>
  <c r="G144" i="15"/>
  <c r="F153" i="13"/>
  <c r="F153" i="15"/>
  <c r="M153" i="15" s="1"/>
  <c r="F153" i="16"/>
  <c r="L134" i="14"/>
  <c r="M134" i="14"/>
  <c r="G211" i="16"/>
  <c r="G211" i="5"/>
  <c r="F95" i="16"/>
  <c r="F95" i="13"/>
  <c r="F95" i="5"/>
  <c r="E209" i="15"/>
  <c r="E209" i="5"/>
  <c r="E200" i="16"/>
  <c r="E200" i="15"/>
  <c r="E201" i="14"/>
  <c r="E191" i="4"/>
  <c r="E191" i="13"/>
  <c r="E188" i="13"/>
  <c r="E188" i="15"/>
  <c r="E188" i="4"/>
  <c r="E185" i="4"/>
  <c r="F185" i="2"/>
  <c r="E159" i="5"/>
  <c r="E159" i="13"/>
  <c r="F159" i="2"/>
  <c r="F159" i="4" s="1"/>
  <c r="E159" i="4"/>
  <c r="E134" i="16"/>
  <c r="E134" i="5"/>
  <c r="E134" i="13"/>
  <c r="E130" i="16"/>
  <c r="F130" i="2"/>
  <c r="E126" i="16"/>
  <c r="E127" i="14"/>
  <c r="E126" i="5"/>
  <c r="E122" i="4"/>
  <c r="E123" i="14"/>
  <c r="E122" i="16"/>
  <c r="E122" i="15"/>
  <c r="E117" i="14"/>
  <c r="E116" i="4"/>
  <c r="F116" i="2"/>
  <c r="F117" i="14" s="1"/>
  <c r="E116" i="15"/>
  <c r="E113" i="14"/>
  <c r="E112" i="16"/>
  <c r="E112" i="5"/>
  <c r="E112" i="4"/>
  <c r="E99" i="4"/>
  <c r="G99" i="2"/>
  <c r="D38" i="13"/>
  <c r="D38" i="16"/>
  <c r="D38" i="14"/>
  <c r="D31" i="4"/>
  <c r="D31" i="15"/>
  <c r="D31" i="13"/>
  <c r="F19" i="15"/>
  <c r="F19" i="14"/>
  <c r="E179" i="15"/>
  <c r="G182" i="2"/>
  <c r="G182" i="13" s="1"/>
  <c r="F22" i="13"/>
  <c r="M151" i="16"/>
  <c r="G183" i="13"/>
  <c r="F151" i="13"/>
  <c r="F144" i="5"/>
  <c r="F144" i="16"/>
  <c r="G203" i="15"/>
  <c r="E24" i="2"/>
  <c r="G126" i="13"/>
  <c r="E180" i="14"/>
  <c r="M161" i="14"/>
  <c r="E172" i="15"/>
  <c r="E182" i="15"/>
  <c r="G200" i="15"/>
  <c r="F209" i="4"/>
  <c r="F22" i="16"/>
  <c r="K151" i="16"/>
  <c r="K160" i="15"/>
  <c r="K184" i="14"/>
  <c r="L103" i="14"/>
  <c r="G183" i="4"/>
  <c r="F152" i="14"/>
  <c r="F143" i="15"/>
  <c r="K143" i="15" s="1"/>
  <c r="F143" i="13"/>
  <c r="G163" i="4"/>
  <c r="G125" i="14"/>
  <c r="G102" i="13"/>
  <c r="G102" i="4"/>
  <c r="L129" i="16"/>
  <c r="G203" i="16"/>
  <c r="E22" i="15"/>
  <c r="F199" i="13"/>
  <c r="F19" i="13"/>
  <c r="G172" i="2"/>
  <c r="F172" i="2"/>
  <c r="G211" i="13"/>
  <c r="F175" i="16"/>
  <c r="G144" i="4"/>
  <c r="X17" i="1"/>
  <c r="F163" i="2"/>
  <c r="G130" i="2"/>
  <c r="E130" i="4"/>
  <c r="E134" i="4"/>
  <c r="G185" i="2"/>
  <c r="E186" i="14"/>
  <c r="F188" i="2"/>
  <c r="K134" i="14"/>
  <c r="F95" i="15"/>
  <c r="K19" i="14"/>
  <c r="L19" i="14"/>
  <c r="D23" i="16"/>
  <c r="E150" i="14"/>
  <c r="E159" i="15"/>
  <c r="G162" i="5"/>
  <c r="G162" i="15"/>
  <c r="F171" i="5"/>
  <c r="F171" i="15"/>
  <c r="F183" i="5"/>
  <c r="F183" i="4"/>
  <c r="G186" i="4"/>
  <c r="G186" i="5"/>
  <c r="G186" i="16"/>
  <c r="F91" i="15"/>
  <c r="M91" i="15" s="1"/>
  <c r="F146" i="5"/>
  <c r="F146" i="4"/>
  <c r="D55" i="14"/>
  <c r="D31" i="16"/>
  <c r="E109" i="14"/>
  <c r="E112" i="13"/>
  <c r="E126" i="4"/>
  <c r="E149" i="4"/>
  <c r="F91" i="16"/>
  <c r="F200" i="2"/>
  <c r="E209" i="13"/>
  <c r="G166" i="15"/>
  <c r="G166" i="16"/>
  <c r="G166" i="5"/>
  <c r="E168" i="16"/>
  <c r="D46" i="15"/>
  <c r="G185" i="14"/>
  <c r="K185" i="14" s="1"/>
  <c r="G184" i="13"/>
  <c r="F122" i="2"/>
  <c r="F122" i="4" s="1"/>
  <c r="F201" i="15"/>
  <c r="F201" i="13"/>
  <c r="D46" i="5"/>
  <c r="Y38" i="1"/>
  <c r="Y39" i="1" s="1"/>
  <c r="Y40" i="1" s="1"/>
  <c r="Y41" i="1" s="1"/>
  <c r="Y85" i="1" s="1"/>
  <c r="E65" i="2" s="1"/>
  <c r="G215" i="16"/>
  <c r="G215" i="4"/>
  <c r="F214" i="13"/>
  <c r="F215" i="14"/>
  <c r="F211" i="4"/>
  <c r="F211" i="16"/>
  <c r="E145" i="15"/>
  <c r="F145" i="2"/>
  <c r="F145" i="15" s="1"/>
  <c r="E214" i="13"/>
  <c r="G214" i="2"/>
  <c r="E214" i="15"/>
  <c r="F139" i="2"/>
  <c r="E140" i="14"/>
  <c r="E139" i="15"/>
  <c r="E139" i="13"/>
  <c r="F142" i="2"/>
  <c r="E142" i="16"/>
  <c r="E142" i="15"/>
  <c r="E148" i="2"/>
  <c r="E136" i="2"/>
  <c r="E136" i="16" s="1"/>
  <c r="AG85" i="1"/>
  <c r="E49" i="2" s="1"/>
  <c r="Y22" i="1"/>
  <c r="Y23" i="1" s="1"/>
  <c r="Y24" i="1" s="1"/>
  <c r="Y25" i="1" s="1"/>
  <c r="Y26" i="1" s="1"/>
  <c r="Y27" i="1" s="1"/>
  <c r="Y28" i="1" s="1"/>
  <c r="Y29" i="1" s="1"/>
  <c r="Y30" i="1" s="1"/>
  <c r="Y31" i="1" s="1"/>
  <c r="Y45" i="1"/>
  <c r="Y46" i="1" s="1"/>
  <c r="Y47" i="1" s="1"/>
  <c r="Y48" i="1" s="1"/>
  <c r="Y49" i="1" s="1"/>
  <c r="Y50" i="1" s="1"/>
  <c r="Y51" i="1" s="1"/>
  <c r="Y52" i="1" s="1"/>
  <c r="C85" i="1"/>
  <c r="G85" i="1"/>
  <c r="L76" i="1"/>
  <c r="L66" i="1"/>
  <c r="L41" i="1"/>
  <c r="M66" i="1"/>
  <c r="M41" i="1"/>
  <c r="V85" i="1"/>
  <c r="J85" i="1"/>
  <c r="AL85" i="1"/>
  <c r="E35" i="2" s="1"/>
  <c r="E35" i="15" s="1"/>
  <c r="AB85" i="1"/>
  <c r="E28" i="2" s="1"/>
  <c r="L19" i="15"/>
  <c r="K19" i="15"/>
  <c r="M19" i="15"/>
  <c r="F189" i="15"/>
  <c r="F189" i="5"/>
  <c r="F189" i="16"/>
  <c r="G14" i="16"/>
  <c r="F125" i="15"/>
  <c r="E14" i="15"/>
  <c r="L165" i="15"/>
  <c r="K182" i="14"/>
  <c r="M174" i="16"/>
  <c r="G111" i="5"/>
  <c r="F202" i="4"/>
  <c r="F202" i="13"/>
  <c r="G127" i="16"/>
  <c r="G188" i="13"/>
  <c r="G185" i="5"/>
  <c r="G143" i="5"/>
  <c r="G143" i="4"/>
  <c r="F134" i="5"/>
  <c r="G130" i="15"/>
  <c r="L101" i="14"/>
  <c r="F174" i="5"/>
  <c r="F124" i="5"/>
  <c r="G206" i="4"/>
  <c r="K153" i="16"/>
  <c r="F202" i="14"/>
  <c r="G139" i="4"/>
  <c r="G119" i="16"/>
  <c r="F116" i="5"/>
  <c r="F108" i="5"/>
  <c r="G180" i="4"/>
  <c r="C13" i="29"/>
  <c r="G167" i="5"/>
  <c r="F186" i="13"/>
  <c r="G180" i="16"/>
  <c r="F141" i="15"/>
  <c r="G146" i="13"/>
  <c r="K181" i="14"/>
  <c r="G128" i="4"/>
  <c r="G129" i="14"/>
  <c r="G159" i="16"/>
  <c r="G142" i="5"/>
  <c r="G128" i="16"/>
  <c r="G184" i="16"/>
  <c r="G139" i="16"/>
  <c r="G197" i="4"/>
  <c r="G167" i="15"/>
  <c r="G198" i="13"/>
  <c r="F129" i="5"/>
  <c r="F201" i="16"/>
  <c r="F152" i="16"/>
  <c r="M152" i="16" s="1"/>
  <c r="G184" i="5"/>
  <c r="E117" i="2"/>
  <c r="AP85" i="1"/>
  <c r="E87" i="2" s="1"/>
  <c r="E88" i="14" s="1"/>
  <c r="F201" i="5"/>
  <c r="F153" i="14"/>
  <c r="G198" i="15"/>
  <c r="F125" i="16"/>
  <c r="F14" i="2"/>
  <c r="F14" i="4" s="1"/>
  <c r="M133" i="16"/>
  <c r="L182" i="14"/>
  <c r="F206" i="14"/>
  <c r="G111" i="4"/>
  <c r="G111" i="15"/>
  <c r="F202" i="5"/>
  <c r="M128" i="16"/>
  <c r="G188" i="16"/>
  <c r="G185" i="15"/>
  <c r="G143" i="16"/>
  <c r="G130" i="13"/>
  <c r="M195" i="14"/>
  <c r="F175" i="14"/>
  <c r="F124" i="15"/>
  <c r="F124" i="13"/>
  <c r="G207" i="14"/>
  <c r="G206" i="5"/>
  <c r="G139" i="13"/>
  <c r="G127" i="14"/>
  <c r="F112" i="13"/>
  <c r="K141" i="16"/>
  <c r="G142" i="13"/>
  <c r="G167" i="13"/>
  <c r="G194" i="4"/>
  <c r="F142" i="14"/>
  <c r="G146" i="15"/>
  <c r="G180" i="5"/>
  <c r="G128" i="5"/>
  <c r="M185" i="14"/>
  <c r="G194" i="15"/>
  <c r="G26" i="14"/>
  <c r="F113" i="14"/>
  <c r="G104" i="16"/>
  <c r="G168" i="14"/>
  <c r="G198" i="4"/>
  <c r="M96" i="15"/>
  <c r="G201" i="15"/>
  <c r="F122" i="15"/>
  <c r="M122" i="15" s="1"/>
  <c r="AA85" i="1"/>
  <c r="E85" i="1"/>
  <c r="K85" i="1"/>
  <c r="F152" i="15"/>
  <c r="F109" i="14"/>
  <c r="G198" i="16"/>
  <c r="E15" i="2"/>
  <c r="E14" i="14"/>
  <c r="M144" i="14"/>
  <c r="F202" i="15"/>
  <c r="G189" i="14"/>
  <c r="K189" i="14" s="1"/>
  <c r="G188" i="5"/>
  <c r="G143" i="13"/>
  <c r="G130" i="16"/>
  <c r="L195" i="14"/>
  <c r="F124" i="16"/>
  <c r="G206" i="13"/>
  <c r="G139" i="5"/>
  <c r="F116" i="13"/>
  <c r="F108" i="4"/>
  <c r="F141" i="13"/>
  <c r="G194" i="5"/>
  <c r="G147" i="14"/>
  <c r="F141" i="4"/>
  <c r="G146" i="16"/>
  <c r="G180" i="15"/>
  <c r="F187" i="14"/>
  <c r="L18" i="15"/>
  <c r="G184" i="4"/>
  <c r="K96" i="15"/>
  <c r="G197" i="5"/>
  <c r="F201" i="4"/>
  <c r="G64" i="5"/>
  <c r="K133" i="15"/>
  <c r="M133" i="15"/>
  <c r="L133" i="15"/>
  <c r="F169" i="15"/>
  <c r="F170" i="14"/>
  <c r="F169" i="5"/>
  <c r="F169" i="13"/>
  <c r="G135" i="13"/>
  <c r="G135" i="5"/>
  <c r="G135" i="15"/>
  <c r="L147" i="15"/>
  <c r="K147" i="15"/>
  <c r="M147" i="15"/>
  <c r="E41" i="16"/>
  <c r="E48" i="2"/>
  <c r="E48" i="14" s="1"/>
  <c r="E41" i="5"/>
  <c r="E46" i="2"/>
  <c r="E46" i="4" s="1"/>
  <c r="E47" i="2"/>
  <c r="G47" i="2" s="1"/>
  <c r="G41" i="2"/>
  <c r="G41" i="13" s="1"/>
  <c r="E41" i="14"/>
  <c r="E43" i="2"/>
  <c r="E41" i="4"/>
  <c r="E45" i="2"/>
  <c r="E41" i="15"/>
  <c r="L115" i="14"/>
  <c r="M115" i="14"/>
  <c r="K152" i="16"/>
  <c r="L152" i="16"/>
  <c r="G147" i="4"/>
  <c r="G147" i="15"/>
  <c r="G147" i="5"/>
  <c r="G147" i="13"/>
  <c r="G147" i="16"/>
  <c r="G182" i="16"/>
  <c r="G182" i="5"/>
  <c r="G183" i="14"/>
  <c r="M128" i="14"/>
  <c r="K128" i="14"/>
  <c r="L128" i="14"/>
  <c r="L104" i="14"/>
  <c r="M104" i="14"/>
  <c r="L148" i="14"/>
  <c r="E208" i="13"/>
  <c r="K115" i="14"/>
  <c r="M148" i="14"/>
  <c r="G182" i="4"/>
  <c r="M167" i="16"/>
  <c r="K167" i="16"/>
  <c r="K105" i="14"/>
  <c r="M105" i="14"/>
  <c r="D55" i="13"/>
  <c r="D56" i="14"/>
  <c r="D55" i="16"/>
  <c r="D55" i="5"/>
  <c r="D55" i="15"/>
  <c r="D55" i="4"/>
  <c r="D50" i="5"/>
  <c r="D50" i="14"/>
  <c r="F50" i="2"/>
  <c r="D50" i="15"/>
  <c r="D50" i="16"/>
  <c r="D50" i="4"/>
  <c r="D50" i="13"/>
  <c r="G50" i="2"/>
  <c r="E53" i="2"/>
  <c r="E57" i="2"/>
  <c r="E54" i="2"/>
  <c r="E51" i="2"/>
  <c r="E49" i="5"/>
  <c r="E55" i="2"/>
  <c r="E49" i="4"/>
  <c r="D47" i="14"/>
  <c r="D47" i="15"/>
  <c r="D47" i="16"/>
  <c r="D47" i="13"/>
  <c r="D47" i="5"/>
  <c r="D44" i="5"/>
  <c r="D44" i="13"/>
  <c r="D44" i="16"/>
  <c r="D44" i="14"/>
  <c r="D44" i="4"/>
  <c r="D44" i="15"/>
  <c r="D40" i="5"/>
  <c r="D40" i="15"/>
  <c r="D40" i="16"/>
  <c r="D40" i="13"/>
  <c r="D40" i="14"/>
  <c r="D36" i="16"/>
  <c r="D36" i="4"/>
  <c r="D36" i="15"/>
  <c r="D36" i="14"/>
  <c r="D36" i="5"/>
  <c r="D36" i="13"/>
  <c r="E40" i="2"/>
  <c r="E35" i="14"/>
  <c r="E39" i="2"/>
  <c r="E35" i="5"/>
  <c r="E37" i="2"/>
  <c r="E37" i="13" s="1"/>
  <c r="E38" i="2"/>
  <c r="E35" i="16"/>
  <c r="E36" i="2"/>
  <c r="G36" i="2" s="1"/>
  <c r="G35" i="2"/>
  <c r="E35" i="13"/>
  <c r="F35" i="2"/>
  <c r="D33" i="15"/>
  <c r="D33" i="4"/>
  <c r="D33" i="16"/>
  <c r="D33" i="14"/>
  <c r="D33" i="13"/>
  <c r="D33" i="5"/>
  <c r="AK85" i="1"/>
  <c r="E30" i="2" s="1"/>
  <c r="G28" i="2"/>
  <c r="E28" i="16"/>
  <c r="E28" i="5"/>
  <c r="E28" i="4"/>
  <c r="D25" i="16"/>
  <c r="D25" i="13"/>
  <c r="D25" i="15"/>
  <c r="D25" i="14"/>
  <c r="D25" i="5"/>
  <c r="G25" i="2"/>
  <c r="D25" i="4"/>
  <c r="K135" i="14"/>
  <c r="M135" i="14"/>
  <c r="L135" i="14"/>
  <c r="F195" i="13"/>
  <c r="F195" i="5"/>
  <c r="G61" i="5"/>
  <c r="G61" i="16"/>
  <c r="G61" i="4"/>
  <c r="G62" i="14"/>
  <c r="G61" i="15"/>
  <c r="G61" i="13"/>
  <c r="K143" i="14"/>
  <c r="M143" i="14"/>
  <c r="L143" i="14"/>
  <c r="G14" i="5"/>
  <c r="G14" i="13"/>
  <c r="G14" i="14"/>
  <c r="G14" i="4"/>
  <c r="E208" i="5"/>
  <c r="E208" i="16"/>
  <c r="E208" i="4"/>
  <c r="E209" i="14"/>
  <c r="F208" i="2"/>
  <c r="G208" i="2"/>
  <c r="G209" i="14" s="1"/>
  <c r="F140" i="16"/>
  <c r="F140" i="15"/>
  <c r="F140" i="5"/>
  <c r="L21" i="15"/>
  <c r="K21" i="15"/>
  <c r="M21" i="15"/>
  <c r="F140" i="13"/>
  <c r="K145" i="14"/>
  <c r="M145" i="14"/>
  <c r="L145" i="14"/>
  <c r="F14" i="5"/>
  <c r="F14" i="14"/>
  <c r="F14" i="13"/>
  <c r="F14" i="16"/>
  <c r="G135" i="16"/>
  <c r="L135" i="16"/>
  <c r="M135" i="16"/>
  <c r="G131" i="15"/>
  <c r="G131" i="5"/>
  <c r="G132" i="14"/>
  <c r="G131" i="4"/>
  <c r="G131" i="13"/>
  <c r="G123" i="15"/>
  <c r="G123" i="13"/>
  <c r="G124" i="14"/>
  <c r="G123" i="4"/>
  <c r="G123" i="16"/>
  <c r="G127" i="4"/>
  <c r="G127" i="5"/>
  <c r="G127" i="13"/>
  <c r="G127" i="15"/>
  <c r="K114" i="15"/>
  <c r="K117" i="14"/>
  <c r="L117" i="14"/>
  <c r="M117" i="14"/>
  <c r="F113" i="16"/>
  <c r="F113" i="5"/>
  <c r="F113" i="13"/>
  <c r="F113" i="15"/>
  <c r="F104" i="4"/>
  <c r="F105" i="14"/>
  <c r="E94" i="15"/>
  <c r="E94" i="4"/>
  <c r="E94" i="16"/>
  <c r="E95" i="14"/>
  <c r="F194" i="5"/>
  <c r="F194" i="15"/>
  <c r="F195" i="14"/>
  <c r="F194" i="13"/>
  <c r="F194" i="16"/>
  <c r="F155" i="5"/>
  <c r="F155" i="15"/>
  <c r="F110" i="4"/>
  <c r="F110" i="16"/>
  <c r="F111" i="14"/>
  <c r="F110" i="13"/>
  <c r="G132" i="4"/>
  <c r="G132" i="15"/>
  <c r="K214" i="14"/>
  <c r="M214" i="14"/>
  <c r="G148" i="2"/>
  <c r="E148" i="5"/>
  <c r="E149" i="14"/>
  <c r="E148" i="15"/>
  <c r="F148" i="2"/>
  <c r="E15" i="14"/>
  <c r="E16" i="2"/>
  <c r="X85" i="1"/>
  <c r="E14" i="4"/>
  <c r="E14" i="5"/>
  <c r="K144" i="14"/>
  <c r="M112" i="14"/>
  <c r="L164" i="14"/>
  <c r="L143" i="15"/>
  <c r="F115" i="13"/>
  <c r="L138" i="14"/>
  <c r="M138" i="14"/>
  <c r="E94" i="5"/>
  <c r="F205" i="5"/>
  <c r="F205" i="13"/>
  <c r="F205" i="4"/>
  <c r="F135" i="5"/>
  <c r="F135" i="13"/>
  <c r="L140" i="14"/>
  <c r="M140" i="14"/>
  <c r="L214" i="14"/>
  <c r="L27" i="15"/>
  <c r="M27" i="15"/>
  <c r="K27" i="15"/>
  <c r="G151" i="16"/>
  <c r="G151" i="4"/>
  <c r="G151" i="15"/>
  <c r="G151" i="5"/>
  <c r="F189" i="14"/>
  <c r="M171" i="16"/>
  <c r="L171" i="16"/>
  <c r="K187" i="14"/>
  <c r="M187" i="14"/>
  <c r="L187" i="14"/>
  <c r="K26" i="14"/>
  <c r="L26" i="14"/>
  <c r="K118" i="15"/>
  <c r="M118" i="15"/>
  <c r="L118" i="15"/>
  <c r="F42" i="16"/>
  <c r="F42" i="14"/>
  <c r="F42" i="13"/>
  <c r="F42" i="15"/>
  <c r="K181" i="15"/>
  <c r="O181" i="15" s="1"/>
  <c r="M181" i="15"/>
  <c r="G191" i="16"/>
  <c r="G191" i="13"/>
  <c r="G191" i="4"/>
  <c r="G191" i="15"/>
  <c r="G13" i="4"/>
  <c r="G13" i="14"/>
  <c r="L91" i="15"/>
  <c r="K91" i="15"/>
  <c r="G114" i="5"/>
  <c r="G114" i="16"/>
  <c r="F201" i="14"/>
  <c r="F200" i="4"/>
  <c r="F200" i="15"/>
  <c r="F200" i="5"/>
  <c r="F200" i="13"/>
  <c r="M177" i="16"/>
  <c r="K177" i="16"/>
  <c r="L177" i="16"/>
  <c r="E15" i="13"/>
  <c r="M126" i="14"/>
  <c r="G133" i="14"/>
  <c r="G114" i="15"/>
  <c r="E14" i="16"/>
  <c r="L124" i="16"/>
  <c r="G13" i="15"/>
  <c r="K112" i="14"/>
  <c r="M143" i="15"/>
  <c r="L152" i="14"/>
  <c r="M144" i="15"/>
  <c r="L156" i="14"/>
  <c r="F205" i="15"/>
  <c r="G172" i="15"/>
  <c r="F115" i="16"/>
  <c r="K140" i="14"/>
  <c r="F135" i="15"/>
  <c r="L22" i="15"/>
  <c r="M22" i="15"/>
  <c r="G22" i="14"/>
  <c r="G22" i="4"/>
  <c r="G94" i="2"/>
  <c r="G151" i="13"/>
  <c r="K74" i="14"/>
  <c r="F102" i="4"/>
  <c r="F103" i="14"/>
  <c r="F180" i="15"/>
  <c r="F180" i="13"/>
  <c r="F180" i="5"/>
  <c r="G13" i="29"/>
  <c r="C14" i="29"/>
  <c r="F200" i="16"/>
  <c r="F42" i="4"/>
  <c r="E148" i="4"/>
  <c r="G188" i="14"/>
  <c r="F61" i="2"/>
  <c r="F61" i="13" s="1"/>
  <c r="E61" i="4"/>
  <c r="E61" i="13"/>
  <c r="E62" i="14"/>
  <c r="E61" i="5"/>
  <c r="F178" i="13"/>
  <c r="F178" i="5"/>
  <c r="F178" i="16"/>
  <c r="F110" i="5"/>
  <c r="F125" i="5"/>
  <c r="F125" i="4"/>
  <c r="F125" i="13"/>
  <c r="G112" i="4"/>
  <c r="G112" i="13"/>
  <c r="G112" i="15"/>
  <c r="G112" i="5"/>
  <c r="G113" i="14"/>
  <c r="G116" i="5"/>
  <c r="G116" i="16"/>
  <c r="G116" i="4"/>
  <c r="G116" i="15"/>
  <c r="G116" i="13"/>
  <c r="F126" i="4"/>
  <c r="F132" i="13"/>
  <c r="F132" i="4"/>
  <c r="F132" i="5"/>
  <c r="M138" i="15"/>
  <c r="K138" i="15"/>
  <c r="L138" i="15"/>
  <c r="G207" i="13"/>
  <c r="G207" i="16"/>
  <c r="G207" i="5"/>
  <c r="G207" i="15"/>
  <c r="F184" i="4"/>
  <c r="F184" i="5"/>
  <c r="F184" i="16"/>
  <c r="G169" i="4"/>
  <c r="G169" i="5"/>
  <c r="L149" i="16"/>
  <c r="K149" i="16"/>
  <c r="G137" i="15"/>
  <c r="G137" i="4"/>
  <c r="F137" i="16"/>
  <c r="F138" i="14"/>
  <c r="M167" i="15"/>
  <c r="K167" i="15"/>
  <c r="L110" i="14"/>
  <c r="M110" i="14"/>
  <c r="K139" i="14"/>
  <c r="G26" i="13"/>
  <c r="G26" i="16"/>
  <c r="G26" i="5"/>
  <c r="K178" i="14"/>
  <c r="L178" i="14"/>
  <c r="F111" i="15"/>
  <c r="F111" i="16"/>
  <c r="F146" i="13"/>
  <c r="F146" i="15"/>
  <c r="F146" i="16"/>
  <c r="K146" i="16" s="1"/>
  <c r="F215" i="16"/>
  <c r="F215" i="15"/>
  <c r="G108" i="4"/>
  <c r="G109" i="14"/>
  <c r="F149" i="13"/>
  <c r="F149" i="15"/>
  <c r="M91" i="16"/>
  <c r="L91" i="16"/>
  <c r="G165" i="15"/>
  <c r="G166" i="14"/>
  <c r="F175" i="13"/>
  <c r="F176" i="14"/>
  <c r="F203" i="16"/>
  <c r="F203" i="15"/>
  <c r="F182" i="14"/>
  <c r="F181" i="4"/>
  <c r="F181" i="5"/>
  <c r="E154" i="15"/>
  <c r="E154" i="16"/>
  <c r="G154" i="2"/>
  <c r="G154" i="13" s="1"/>
  <c r="E154" i="5"/>
  <c r="F154" i="2"/>
  <c r="F154" i="16" s="1"/>
  <c r="E150" i="13"/>
  <c r="E150" i="5"/>
  <c r="F150" i="2"/>
  <c r="E150" i="16"/>
  <c r="G150" i="2"/>
  <c r="E150" i="15"/>
  <c r="E150" i="4"/>
  <c r="E151" i="14"/>
  <c r="F145" i="16"/>
  <c r="E131" i="5"/>
  <c r="E131" i="13"/>
  <c r="F127" i="2"/>
  <c r="E127" i="5"/>
  <c r="E127" i="16"/>
  <c r="E123" i="15"/>
  <c r="E123" i="16"/>
  <c r="F123" i="2"/>
  <c r="E124" i="14"/>
  <c r="G118" i="4"/>
  <c r="G118" i="13"/>
  <c r="G118" i="5"/>
  <c r="G118" i="16"/>
  <c r="G119" i="14"/>
  <c r="F117" i="2"/>
  <c r="E117" i="4"/>
  <c r="E117" i="13"/>
  <c r="E118" i="14"/>
  <c r="E117" i="15"/>
  <c r="E113" i="13"/>
  <c r="E113" i="15"/>
  <c r="E114" i="14"/>
  <c r="E113" i="5"/>
  <c r="G113" i="2"/>
  <c r="E110" i="15"/>
  <c r="G110" i="2"/>
  <c r="G110" i="13" s="1"/>
  <c r="E110" i="13"/>
  <c r="E110" i="4"/>
  <c r="G105" i="15"/>
  <c r="G105" i="13"/>
  <c r="G106" i="14"/>
  <c r="G105" i="5"/>
  <c r="E102" i="14"/>
  <c r="G101" i="2"/>
  <c r="G101" i="4" s="1"/>
  <c r="E101" i="4"/>
  <c r="E87" i="5"/>
  <c r="AN85" i="1"/>
  <c r="E83" i="2" s="1"/>
  <c r="AH85" i="1"/>
  <c r="E58" i="2" s="1"/>
  <c r="E58" i="15" s="1"/>
  <c r="G73" i="13"/>
  <c r="G73" i="15"/>
  <c r="G73" i="5"/>
  <c r="G27" i="14"/>
  <c r="G27" i="15"/>
  <c r="F151" i="15"/>
  <c r="G134" i="16"/>
  <c r="G175" i="14"/>
  <c r="G163" i="16"/>
  <c r="L73" i="16"/>
  <c r="F137" i="15"/>
  <c r="G137" i="5"/>
  <c r="G169" i="15"/>
  <c r="G203" i="5"/>
  <c r="F134" i="14"/>
  <c r="F133" i="13"/>
  <c r="G200" i="4"/>
  <c r="F150" i="14"/>
  <c r="G165" i="5"/>
  <c r="F111" i="4"/>
  <c r="F131" i="2"/>
  <c r="E131" i="15"/>
  <c r="F174" i="15"/>
  <c r="F174" i="13"/>
  <c r="G26" i="4"/>
  <c r="E123" i="5"/>
  <c r="E127" i="4"/>
  <c r="F130" i="16"/>
  <c r="F130" i="4"/>
  <c r="F185" i="13"/>
  <c r="F185" i="15"/>
  <c r="G170" i="13"/>
  <c r="G170" i="4"/>
  <c r="G170" i="16"/>
  <c r="G170" i="15"/>
  <c r="F181" i="13"/>
  <c r="F101" i="2"/>
  <c r="F102" i="14" s="1"/>
  <c r="G149" i="16"/>
  <c r="G150" i="14"/>
  <c r="G149" i="15"/>
  <c r="G159" i="15"/>
  <c r="G159" i="13"/>
  <c r="G159" i="4"/>
  <c r="G160" i="14"/>
  <c r="F159" i="16"/>
  <c r="F159" i="13"/>
  <c r="F160" i="14"/>
  <c r="F159" i="5"/>
  <c r="F159" i="15"/>
  <c r="F167" i="5"/>
  <c r="F167" i="13"/>
  <c r="F167" i="4"/>
  <c r="G171" i="5"/>
  <c r="G171" i="15"/>
  <c r="G172" i="14"/>
  <c r="G171" i="4"/>
  <c r="M168" i="16"/>
  <c r="K168" i="16"/>
  <c r="K69" i="14"/>
  <c r="L69" i="14"/>
  <c r="F181" i="16"/>
  <c r="E110" i="5"/>
  <c r="G152" i="4"/>
  <c r="G152" i="5"/>
  <c r="G153" i="14"/>
  <c r="E111" i="14"/>
  <c r="G120" i="14"/>
  <c r="G119" i="15"/>
  <c r="G119" i="5"/>
  <c r="G168" i="5"/>
  <c r="G168" i="4"/>
  <c r="G168" i="13"/>
  <c r="G168" i="16"/>
  <c r="G122" i="15"/>
  <c r="G122" i="4"/>
  <c r="G123" i="14"/>
  <c r="E207" i="16"/>
  <c r="E207" i="13"/>
  <c r="E207" i="5"/>
  <c r="F207" i="2"/>
  <c r="F177" i="15"/>
  <c r="F177" i="5"/>
  <c r="F177" i="13"/>
  <c r="F142" i="15"/>
  <c r="G98" i="16"/>
  <c r="G98" i="13"/>
  <c r="E203" i="4"/>
  <c r="E203" i="5"/>
  <c r="E203" i="13"/>
  <c r="E199" i="4"/>
  <c r="G199" i="2"/>
  <c r="E199" i="16"/>
  <c r="E199" i="5"/>
  <c r="G177" i="16"/>
  <c r="G177" i="4"/>
  <c r="G177" i="15"/>
  <c r="G177" i="13"/>
  <c r="E173" i="4"/>
  <c r="G173" i="2"/>
  <c r="E174" i="14"/>
  <c r="F173" i="2"/>
  <c r="E173" i="16"/>
  <c r="E173" i="5"/>
  <c r="E165" i="5"/>
  <c r="E165" i="15"/>
  <c r="E161" i="4"/>
  <c r="E161" i="13"/>
  <c r="F161" i="2"/>
  <c r="E162" i="14"/>
  <c r="G161" i="2"/>
  <c r="E161" i="15"/>
  <c r="E161" i="16"/>
  <c r="E158" i="4"/>
  <c r="E158" i="15"/>
  <c r="E158" i="13"/>
  <c r="G158" i="2"/>
  <c r="E158" i="16"/>
  <c r="E159" i="14"/>
  <c r="F158" i="2"/>
  <c r="G193" i="15"/>
  <c r="G194" i="14"/>
  <c r="F109" i="13"/>
  <c r="F109" i="4"/>
  <c r="F109" i="15"/>
  <c r="G190" i="13"/>
  <c r="G191" i="14"/>
  <c r="L191" i="14" s="1"/>
  <c r="G190" i="4"/>
  <c r="G190" i="16"/>
  <c r="F192" i="4"/>
  <c r="F192" i="5"/>
  <c r="F192" i="15"/>
  <c r="G104" i="13"/>
  <c r="G104" i="15"/>
  <c r="F114" i="16"/>
  <c r="F115" i="14"/>
  <c r="F114" i="5"/>
  <c r="M76" i="1"/>
  <c r="O85" i="1"/>
  <c r="Q85" i="1"/>
  <c r="W85" i="1"/>
  <c r="F189" i="13"/>
  <c r="F189" i="4"/>
  <c r="F190" i="14"/>
  <c r="E187" i="15"/>
  <c r="E187" i="16"/>
  <c r="E187" i="5"/>
  <c r="E187" i="13"/>
  <c r="E188" i="14"/>
  <c r="E183" i="14"/>
  <c r="E182" i="13"/>
  <c r="E182" i="16"/>
  <c r="E176" i="2"/>
  <c r="E169" i="16"/>
  <c r="E169" i="15"/>
  <c r="G164" i="2"/>
  <c r="E164" i="15"/>
  <c r="F164" i="2"/>
  <c r="E165" i="14"/>
  <c r="E164" i="4"/>
  <c r="G103" i="4"/>
  <c r="G103" i="5"/>
  <c r="G133" i="16"/>
  <c r="D63" i="15"/>
  <c r="D64" i="14"/>
  <c r="F197" i="15"/>
  <c r="F197" i="16"/>
  <c r="G133" i="15"/>
  <c r="F152" i="4"/>
  <c r="F152" i="13"/>
  <c r="B85" i="1"/>
  <c r="S85" i="1"/>
  <c r="L17" i="1"/>
  <c r="F121" i="13"/>
  <c r="F121" i="16"/>
  <c r="G213" i="4"/>
  <c r="G213" i="16"/>
  <c r="G145" i="5"/>
  <c r="G145" i="4"/>
  <c r="G145" i="13"/>
  <c r="E209" i="4"/>
  <c r="G209" i="2"/>
  <c r="E204" i="5"/>
  <c r="G204" i="2"/>
  <c r="E204" i="16"/>
  <c r="E196" i="2"/>
  <c r="E191" i="15"/>
  <c r="F191" i="2"/>
  <c r="E191" i="5"/>
  <c r="E191" i="16"/>
  <c r="E192" i="14"/>
  <c r="E120" i="14"/>
  <c r="F119" i="2"/>
  <c r="E119" i="4"/>
  <c r="E119" i="15"/>
  <c r="G96" i="13"/>
  <c r="G97" i="14"/>
  <c r="G96" i="16"/>
  <c r="AR85" i="1"/>
  <c r="E70" i="2" s="1"/>
  <c r="AQ85" i="1"/>
  <c r="E66" i="2" s="1"/>
  <c r="D48" i="13"/>
  <c r="D48" i="14"/>
  <c r="D48" i="4"/>
  <c r="D26" i="14"/>
  <c r="D26" i="5"/>
  <c r="D26" i="15"/>
  <c r="F19" i="16"/>
  <c r="F19" i="4"/>
  <c r="L18" i="14"/>
  <c r="F85" i="1"/>
  <c r="E78" i="5"/>
  <c r="E79" i="2"/>
  <c r="E79" i="14"/>
  <c r="E78" i="16"/>
  <c r="E78" i="4"/>
  <c r="E82" i="2"/>
  <c r="E78" i="13"/>
  <c r="F78" i="2"/>
  <c r="G78" i="2"/>
  <c r="E78" i="15"/>
  <c r="G17" i="2"/>
  <c r="E17" i="13"/>
  <c r="E17" i="5"/>
  <c r="E17" i="14"/>
  <c r="E17" i="15"/>
  <c r="E17" i="4"/>
  <c r="F17" i="2"/>
  <c r="E17" i="16"/>
  <c r="F179" i="16"/>
  <c r="F179" i="15"/>
  <c r="F180" i="14"/>
  <c r="F179" i="13"/>
  <c r="G182" i="15"/>
  <c r="E51" i="14"/>
  <c r="G179" i="2"/>
  <c r="F14" i="15"/>
  <c r="E55" i="14"/>
  <c r="E28" i="13"/>
  <c r="E28" i="14"/>
  <c r="K206" i="14"/>
  <c r="M206" i="14"/>
  <c r="L206" i="14"/>
  <c r="G13" i="16"/>
  <c r="G94" i="5"/>
  <c r="E24" i="15"/>
  <c r="G23" i="2"/>
  <c r="K144" i="15"/>
  <c r="K103" i="14"/>
  <c r="M129" i="16"/>
  <c r="L153" i="14"/>
  <c r="F133" i="5"/>
  <c r="F195" i="15"/>
  <c r="F193" i="15"/>
  <c r="F160" i="4"/>
  <c r="F160" i="13"/>
  <c r="F169" i="4"/>
  <c r="M74" i="14"/>
  <c r="K127" i="14"/>
  <c r="G41" i="14"/>
  <c r="F172" i="16"/>
  <c r="F94" i="2"/>
  <c r="E94" i="13"/>
  <c r="F169" i="16"/>
  <c r="F154" i="4"/>
  <c r="L175" i="15"/>
  <c r="M175" i="15"/>
  <c r="E47" i="4"/>
  <c r="E47" i="15"/>
  <c r="F48" i="2"/>
  <c r="E39" i="5"/>
  <c r="F39" i="2"/>
  <c r="G178" i="13"/>
  <c r="G178" i="15"/>
  <c r="E22" i="16"/>
  <c r="E22" i="14"/>
  <c r="E22" i="5"/>
  <c r="F127" i="16"/>
  <c r="F127" i="4"/>
  <c r="G185" i="16"/>
  <c r="G185" i="13"/>
  <c r="G204" i="14"/>
  <c r="G203" i="13"/>
  <c r="F172" i="4"/>
  <c r="F172" i="5"/>
  <c r="G205" i="15"/>
  <c r="G205" i="13"/>
  <c r="E38" i="4"/>
  <c r="M112" i="15"/>
  <c r="L112" i="15"/>
  <c r="K112" i="15"/>
  <c r="M118" i="16"/>
  <c r="E45" i="16"/>
  <c r="E45" i="15"/>
  <c r="F187" i="4"/>
  <c r="F187" i="5"/>
  <c r="G173" i="14"/>
  <c r="E37" i="15"/>
  <c r="F115" i="15"/>
  <c r="F116" i="14"/>
  <c r="G163" i="15"/>
  <c r="F13" i="2"/>
  <c r="G137" i="16"/>
  <c r="F185" i="16"/>
  <c r="F181" i="14"/>
  <c r="E41" i="13"/>
  <c r="E44" i="2"/>
  <c r="G126" i="5"/>
  <c r="F116" i="15"/>
  <c r="F112" i="16"/>
  <c r="F212" i="15"/>
  <c r="E61" i="15"/>
  <c r="M168" i="14"/>
  <c r="F110" i="14"/>
  <c r="F42" i="5"/>
  <c r="F198" i="5"/>
  <c r="K91" i="16"/>
  <c r="G194" i="13"/>
  <c r="F186" i="4"/>
  <c r="F162" i="15"/>
  <c r="G116" i="14"/>
  <c r="K153" i="15"/>
  <c r="K146" i="15"/>
  <c r="F178" i="15"/>
  <c r="F179" i="14"/>
  <c r="K110" i="14"/>
  <c r="K104" i="14"/>
  <c r="L167" i="15"/>
  <c r="F148" i="13"/>
  <c r="L105" i="14"/>
  <c r="G115" i="4"/>
  <c r="F216" i="14"/>
  <c r="F156" i="14"/>
  <c r="F147" i="14"/>
  <c r="G162" i="16"/>
  <c r="L185" i="14"/>
  <c r="G171" i="16"/>
  <c r="F168" i="14"/>
  <c r="G140" i="15"/>
  <c r="G110" i="16"/>
  <c r="F116" i="16"/>
  <c r="F112" i="5"/>
  <c r="G104" i="4"/>
  <c r="G104" i="5"/>
  <c r="F50" i="15"/>
  <c r="G187" i="15"/>
  <c r="G101" i="5"/>
  <c r="M42" i="14"/>
  <c r="K42" i="14"/>
  <c r="E148" i="13"/>
  <c r="E148" i="16"/>
  <c r="G149" i="5"/>
  <c r="G149" i="4"/>
  <c r="F26" i="15"/>
  <c r="F26" i="4"/>
  <c r="G130" i="14"/>
  <c r="G129" i="13"/>
  <c r="G129" i="5"/>
  <c r="G129" i="4"/>
  <c r="G129" i="15"/>
  <c r="L109" i="14"/>
  <c r="G180" i="13"/>
  <c r="L153" i="15"/>
  <c r="E61" i="16"/>
  <c r="F186" i="16"/>
  <c r="M26" i="14"/>
  <c r="F116" i="4"/>
  <c r="K199" i="14"/>
  <c r="M199" i="14"/>
  <c r="G125" i="16"/>
  <c r="M82" i="14"/>
  <c r="E62" i="2"/>
  <c r="F210" i="14"/>
  <c r="F209" i="15"/>
  <c r="F114" i="14"/>
  <c r="F113" i="4"/>
  <c r="G141" i="14"/>
  <c r="G140" i="13"/>
  <c r="G163" i="14"/>
  <c r="G126" i="15"/>
  <c r="E49" i="13"/>
  <c r="E56" i="2"/>
  <c r="G49" i="2"/>
  <c r="F49" i="2"/>
  <c r="F149" i="5"/>
  <c r="F149" i="4"/>
  <c r="F41" i="2"/>
  <c r="F168" i="15"/>
  <c r="F168" i="5"/>
  <c r="F168" i="4"/>
  <c r="F169" i="14"/>
  <c r="F168" i="13"/>
  <c r="G212" i="5"/>
  <c r="G212" i="4"/>
  <c r="G212" i="13"/>
  <c r="G212" i="16"/>
  <c r="G213" i="14"/>
  <c r="F153" i="5"/>
  <c r="F153" i="4"/>
  <c r="F155" i="16"/>
  <c r="F155" i="13"/>
  <c r="F215" i="13"/>
  <c r="F215" i="5"/>
  <c r="G125" i="13"/>
  <c r="G125" i="4"/>
  <c r="G176" i="14"/>
  <c r="G175" i="4"/>
  <c r="M20" i="15"/>
  <c r="K20" i="15"/>
  <c r="T85" i="1"/>
  <c r="L82" i="14"/>
  <c r="F215" i="4"/>
  <c r="F155" i="4"/>
  <c r="G162" i="4"/>
  <c r="G162" i="13"/>
  <c r="F186" i="15"/>
  <c r="L146" i="14"/>
  <c r="G126" i="4"/>
  <c r="F108" i="13"/>
  <c r="M46" i="2"/>
  <c r="K191" i="14"/>
  <c r="K20" i="14"/>
  <c r="L20" i="14"/>
  <c r="M20" i="14"/>
  <c r="G141" i="13"/>
  <c r="G141" i="4"/>
  <c r="G141" i="16"/>
  <c r="G141" i="15"/>
  <c r="G142" i="14"/>
  <c r="G201" i="16"/>
  <c r="G201" i="13"/>
  <c r="G201" i="4"/>
  <c r="G202" i="14"/>
  <c r="G186" i="13"/>
  <c r="G186" i="15"/>
  <c r="E35" i="4"/>
  <c r="G158" i="4"/>
  <c r="G169" i="14"/>
  <c r="F132" i="16"/>
  <c r="G200" i="13"/>
  <c r="D63" i="4"/>
  <c r="G165" i="16"/>
  <c r="G173" i="13"/>
  <c r="F162" i="14"/>
  <c r="F161" i="4"/>
  <c r="E71" i="2"/>
  <c r="L81" i="15"/>
  <c r="M81" i="15"/>
  <c r="G168" i="15"/>
  <c r="F140" i="14"/>
  <c r="F110" i="15"/>
  <c r="D63" i="13"/>
  <c r="D63" i="16"/>
  <c r="G165" i="4"/>
  <c r="F119" i="5"/>
  <c r="G198" i="14"/>
  <c r="G197" i="13"/>
  <c r="F203" i="5"/>
  <c r="F203" i="4"/>
  <c r="F204" i="14"/>
  <c r="F132" i="15"/>
  <c r="F133" i="14"/>
  <c r="F122" i="14"/>
  <c r="F121" i="5"/>
  <c r="F158" i="16"/>
  <c r="F158" i="13"/>
  <c r="M52" i="1"/>
  <c r="U85" i="1"/>
  <c r="L52" i="1"/>
  <c r="L85" i="1" s="1"/>
  <c r="E125" i="16"/>
  <c r="E120" i="2"/>
  <c r="AO85" i="1"/>
  <c r="E75" i="2" s="1"/>
  <c r="G210" i="2"/>
  <c r="F210" i="2"/>
  <c r="E210" i="4"/>
  <c r="E129" i="16"/>
  <c r="E129" i="5"/>
  <c r="E170" i="13"/>
  <c r="E170" i="4"/>
  <c r="F170" i="2"/>
  <c r="G68" i="15"/>
  <c r="G68" i="4"/>
  <c r="G22" i="16" l="1"/>
  <c r="G22" i="5"/>
  <c r="K165" i="15"/>
  <c r="M165" i="15"/>
  <c r="F188" i="15"/>
  <c r="F188" i="5"/>
  <c r="L125" i="14"/>
  <c r="M125" i="14"/>
  <c r="L144" i="16"/>
  <c r="M144" i="16"/>
  <c r="K144" i="16"/>
  <c r="K95" i="16"/>
  <c r="M95" i="16"/>
  <c r="L95" i="16"/>
  <c r="K147" i="16"/>
  <c r="M147" i="16"/>
  <c r="L147" i="16"/>
  <c r="F100" i="14"/>
  <c r="F99" i="4"/>
  <c r="F134" i="4"/>
  <c r="F134" i="13"/>
  <c r="E25" i="5"/>
  <c r="E25" i="16"/>
  <c r="E25" i="15"/>
  <c r="E25" i="14"/>
  <c r="F182" i="15"/>
  <c r="F182" i="13"/>
  <c r="F183" i="14"/>
  <c r="F182" i="4"/>
  <c r="F182" i="16"/>
  <c r="F182" i="5"/>
  <c r="G153" i="4"/>
  <c r="G154" i="14"/>
  <c r="G153" i="15"/>
  <c r="G153" i="5"/>
  <c r="G153" i="13"/>
  <c r="G153" i="16"/>
  <c r="F213" i="14"/>
  <c r="F212" i="16"/>
  <c r="F212" i="4"/>
  <c r="F212" i="13"/>
  <c r="E88" i="2"/>
  <c r="E88" i="15" s="1"/>
  <c r="F126" i="16"/>
  <c r="M189" i="14"/>
  <c r="F188" i="16"/>
  <c r="M114" i="15"/>
  <c r="F123" i="14"/>
  <c r="L171" i="15"/>
  <c r="K171" i="15"/>
  <c r="M171" i="15"/>
  <c r="G130" i="4"/>
  <c r="G130" i="5"/>
  <c r="G131" i="14"/>
  <c r="F130" i="15"/>
  <c r="F130" i="5"/>
  <c r="F131" i="14"/>
  <c r="F130" i="13"/>
  <c r="L153" i="16"/>
  <c r="M153" i="16"/>
  <c r="E23" i="4"/>
  <c r="F23" i="2"/>
  <c r="E23" i="16"/>
  <c r="E23" i="13"/>
  <c r="E23" i="14"/>
  <c r="E23" i="15"/>
  <c r="E23" i="5"/>
  <c r="F204" i="5"/>
  <c r="F204" i="15"/>
  <c r="F205" i="14"/>
  <c r="F204" i="4"/>
  <c r="F204" i="16"/>
  <c r="F204" i="13"/>
  <c r="K201" i="14"/>
  <c r="M201" i="14"/>
  <c r="L201" i="14"/>
  <c r="K164" i="14"/>
  <c r="M164" i="14"/>
  <c r="G13" i="13"/>
  <c r="G13" i="5"/>
  <c r="E136" i="5"/>
  <c r="E137" i="14"/>
  <c r="E136" i="4"/>
  <c r="F136" i="2"/>
  <c r="F143" i="14"/>
  <c r="F142" i="13"/>
  <c r="F142" i="5"/>
  <c r="F139" i="5"/>
  <c r="F139" i="13"/>
  <c r="F139" i="15"/>
  <c r="F139" i="4"/>
  <c r="F145" i="13"/>
  <c r="F145" i="4"/>
  <c r="F146" i="14"/>
  <c r="F122" i="13"/>
  <c r="F122" i="16"/>
  <c r="G172" i="5"/>
  <c r="G172" i="13"/>
  <c r="G99" i="4"/>
  <c r="G99" i="5"/>
  <c r="G99" i="16"/>
  <c r="F104" i="14"/>
  <c r="F103" i="4"/>
  <c r="K192" i="14"/>
  <c r="L192" i="14"/>
  <c r="M192" i="14"/>
  <c r="K122" i="15"/>
  <c r="E46" i="13"/>
  <c r="G172" i="16"/>
  <c r="F134" i="16"/>
  <c r="M85" i="1"/>
  <c r="L122" i="15"/>
  <c r="F101" i="4"/>
  <c r="F46" i="2"/>
  <c r="F212" i="5"/>
  <c r="G99" i="13"/>
  <c r="F135" i="14"/>
  <c r="G99" i="15"/>
  <c r="F142" i="4"/>
  <c r="G136" i="2"/>
  <c r="G136" i="4" s="1"/>
  <c r="F145" i="5"/>
  <c r="F126" i="5"/>
  <c r="F127" i="14"/>
  <c r="L189" i="14"/>
  <c r="F188" i="4"/>
  <c r="F25" i="2"/>
  <c r="F134" i="15"/>
  <c r="M134" i="15" s="1"/>
  <c r="G172" i="4"/>
  <c r="F28" i="2"/>
  <c r="E28" i="15"/>
  <c r="G215" i="14"/>
  <c r="G214" i="13"/>
  <c r="G214" i="15"/>
  <c r="G214" i="4"/>
  <c r="G214" i="16"/>
  <c r="G214" i="5"/>
  <c r="L95" i="15"/>
  <c r="M95" i="15"/>
  <c r="K95" i="15"/>
  <c r="G186" i="14"/>
  <c r="G185" i="4"/>
  <c r="F163" i="4"/>
  <c r="F163" i="15"/>
  <c r="F163" i="16"/>
  <c r="F163" i="13"/>
  <c r="F163" i="5"/>
  <c r="F164" i="14"/>
  <c r="E24" i="16"/>
  <c r="F24" i="2"/>
  <c r="E24" i="4"/>
  <c r="E24" i="13"/>
  <c r="E24" i="5"/>
  <c r="E24" i="14"/>
  <c r="G24" i="2"/>
  <c r="F185" i="4"/>
  <c r="F186" i="14"/>
  <c r="F185" i="5"/>
  <c r="G122" i="16"/>
  <c r="G122" i="5"/>
  <c r="G122" i="13"/>
  <c r="F108" i="15"/>
  <c r="F108" i="16"/>
  <c r="G108" i="13"/>
  <c r="G108" i="5"/>
  <c r="G108" i="15"/>
  <c r="G108" i="16"/>
  <c r="F139" i="16"/>
  <c r="K139" i="16" s="1"/>
  <c r="E46" i="15"/>
  <c r="G100" i="14"/>
  <c r="E25" i="4"/>
  <c r="F142" i="16"/>
  <c r="M142" i="16" s="1"/>
  <c r="E136" i="13"/>
  <c r="E136" i="15"/>
  <c r="L139" i="14"/>
  <c r="F126" i="15"/>
  <c r="L126" i="15" s="1"/>
  <c r="F188" i="13"/>
  <c r="E25" i="13"/>
  <c r="F122" i="5"/>
  <c r="K125" i="14"/>
  <c r="E49" i="16"/>
  <c r="E49" i="15"/>
  <c r="E52" i="2"/>
  <c r="E49" i="14"/>
  <c r="F172" i="13"/>
  <c r="F173" i="14"/>
  <c r="F172" i="15"/>
  <c r="K138" i="16"/>
  <c r="L138" i="16"/>
  <c r="M138" i="16"/>
  <c r="K168" i="14"/>
  <c r="L168" i="14"/>
  <c r="M124" i="15"/>
  <c r="K124" i="15"/>
  <c r="L124" i="15"/>
  <c r="L134" i="15"/>
  <c r="M124" i="16"/>
  <c r="K124" i="16"/>
  <c r="M129" i="14"/>
  <c r="K129" i="14"/>
  <c r="L129" i="14"/>
  <c r="K141" i="15"/>
  <c r="L141" i="15"/>
  <c r="M141" i="15"/>
  <c r="M125" i="15"/>
  <c r="K125" i="15"/>
  <c r="L125" i="15"/>
  <c r="M147" i="14"/>
  <c r="K147" i="14"/>
  <c r="L147" i="14"/>
  <c r="K152" i="15"/>
  <c r="L152" i="15"/>
  <c r="M152" i="15"/>
  <c r="M207" i="14"/>
  <c r="L207" i="14"/>
  <c r="K207" i="14"/>
  <c r="M125" i="16"/>
  <c r="L125" i="16"/>
  <c r="K125" i="16"/>
  <c r="E87" i="13"/>
  <c r="E87" i="4"/>
  <c r="E90" i="2"/>
  <c r="E92" i="2"/>
  <c r="F87" i="2"/>
  <c r="E87" i="16"/>
  <c r="E89" i="2"/>
  <c r="G87" i="2"/>
  <c r="E87" i="15"/>
  <c r="E15" i="5"/>
  <c r="E15" i="4"/>
  <c r="G15" i="2"/>
  <c r="E15" i="15"/>
  <c r="F15" i="2"/>
  <c r="E15" i="16"/>
  <c r="L127" i="14"/>
  <c r="M127" i="14"/>
  <c r="E117" i="16"/>
  <c r="G117" i="2"/>
  <c r="E117" i="5"/>
  <c r="G36" i="5"/>
  <c r="G36" i="16"/>
  <c r="G36" i="4"/>
  <c r="G36" i="14"/>
  <c r="G36" i="15"/>
  <c r="G36" i="13"/>
  <c r="F119" i="13"/>
  <c r="F119" i="15"/>
  <c r="F119" i="4"/>
  <c r="F120" i="14"/>
  <c r="F207" i="5"/>
  <c r="F207" i="13"/>
  <c r="F207" i="16"/>
  <c r="F207" i="15"/>
  <c r="F150" i="13"/>
  <c r="F150" i="15"/>
  <c r="F150" i="16"/>
  <c r="F151" i="14"/>
  <c r="F150" i="4"/>
  <c r="F150" i="5"/>
  <c r="L133" i="14"/>
  <c r="K133" i="14"/>
  <c r="M133" i="14"/>
  <c r="M13" i="14"/>
  <c r="K13" i="14"/>
  <c r="L13" i="14"/>
  <c r="M42" i="15"/>
  <c r="L42" i="15"/>
  <c r="K42" i="15"/>
  <c r="G149" i="14"/>
  <c r="G148" i="13"/>
  <c r="G148" i="16"/>
  <c r="F30" i="2"/>
  <c r="E31" i="2"/>
  <c r="E32" i="2"/>
  <c r="E30" i="13"/>
  <c r="E30" i="16"/>
  <c r="E30" i="14"/>
  <c r="E30" i="4"/>
  <c r="E30" i="5"/>
  <c r="E34" i="2"/>
  <c r="E57" i="5"/>
  <c r="E57" i="4"/>
  <c r="E57" i="16"/>
  <c r="E57" i="15"/>
  <c r="F57" i="2"/>
  <c r="G57" i="2"/>
  <c r="E58" i="14"/>
  <c r="E57" i="13"/>
  <c r="L169" i="15"/>
  <c r="K169" i="15"/>
  <c r="M169" i="15"/>
  <c r="F119" i="16"/>
  <c r="L119" i="16" s="1"/>
  <c r="G204" i="16"/>
  <c r="G204" i="15"/>
  <c r="G204" i="13"/>
  <c r="G204" i="4"/>
  <c r="G205" i="14"/>
  <c r="G204" i="5"/>
  <c r="L194" i="14"/>
  <c r="M194" i="14"/>
  <c r="K194" i="14"/>
  <c r="F173" i="16"/>
  <c r="F174" i="14"/>
  <c r="F173" i="4"/>
  <c r="F173" i="13"/>
  <c r="F173" i="5"/>
  <c r="F173" i="15"/>
  <c r="L120" i="14"/>
  <c r="K120" i="14"/>
  <c r="M120" i="14"/>
  <c r="M172" i="14"/>
  <c r="L172" i="14"/>
  <c r="M27" i="14"/>
  <c r="L27" i="14"/>
  <c r="K27" i="14"/>
  <c r="F88" i="2"/>
  <c r="E88" i="16"/>
  <c r="G113" i="5"/>
  <c r="G113" i="4"/>
  <c r="G113" i="13"/>
  <c r="G113" i="15"/>
  <c r="G114" i="14"/>
  <c r="G113" i="16"/>
  <c r="F123" i="4"/>
  <c r="F123" i="16"/>
  <c r="F124" i="14"/>
  <c r="F123" i="5"/>
  <c r="F123" i="13"/>
  <c r="F123" i="15"/>
  <c r="L145" i="15"/>
  <c r="K145" i="15"/>
  <c r="M145" i="15"/>
  <c r="G154" i="4"/>
  <c r="G154" i="15"/>
  <c r="G154" i="5"/>
  <c r="G154" i="16"/>
  <c r="G155" i="14"/>
  <c r="M109" i="14"/>
  <c r="K109" i="14"/>
  <c r="L111" i="15"/>
  <c r="K111" i="15"/>
  <c r="M111" i="15"/>
  <c r="E16" i="14"/>
  <c r="E16" i="13"/>
  <c r="E16" i="16"/>
  <c r="F16" i="2"/>
  <c r="E16" i="15"/>
  <c r="G16" i="2"/>
  <c r="E16" i="5"/>
  <c r="G35" i="15"/>
  <c r="G35" i="13"/>
  <c r="G35" i="16"/>
  <c r="G35" i="5"/>
  <c r="G35" i="14"/>
  <c r="G35" i="4"/>
  <c r="G47" i="13"/>
  <c r="G47" i="4"/>
  <c r="G47" i="15"/>
  <c r="G47" i="16"/>
  <c r="G47" i="5"/>
  <c r="G47" i="14"/>
  <c r="G30" i="2"/>
  <c r="G30" i="13" s="1"/>
  <c r="E59" i="14"/>
  <c r="E59" i="2"/>
  <c r="G148" i="5"/>
  <c r="E58" i="4"/>
  <c r="K172" i="14"/>
  <c r="E16" i="4"/>
  <c r="F196" i="2"/>
  <c r="E196" i="16"/>
  <c r="E197" i="14"/>
  <c r="E196" i="5"/>
  <c r="E196" i="15"/>
  <c r="E196" i="13"/>
  <c r="G196" i="2"/>
  <c r="E196" i="4"/>
  <c r="G209" i="13"/>
  <c r="G209" i="16"/>
  <c r="G209" i="4"/>
  <c r="G209" i="15"/>
  <c r="G210" i="14"/>
  <c r="G209" i="5"/>
  <c r="G164" i="15"/>
  <c r="G164" i="16"/>
  <c r="G164" i="13"/>
  <c r="G165" i="14"/>
  <c r="G164" i="5"/>
  <c r="G164" i="4"/>
  <c r="F159" i="14"/>
  <c r="F158" i="5"/>
  <c r="F158" i="4"/>
  <c r="F158" i="15"/>
  <c r="G173" i="4"/>
  <c r="G173" i="16"/>
  <c r="G174" i="14"/>
  <c r="G173" i="5"/>
  <c r="G173" i="15"/>
  <c r="G200" i="14"/>
  <c r="G199" i="15"/>
  <c r="G199" i="5"/>
  <c r="G199" i="16"/>
  <c r="G199" i="4"/>
  <c r="G199" i="13"/>
  <c r="L142" i="16"/>
  <c r="M177" i="15"/>
  <c r="L177" i="15"/>
  <c r="K177" i="15"/>
  <c r="M153" i="14"/>
  <c r="K153" i="14"/>
  <c r="L159" i="15"/>
  <c r="K159" i="15"/>
  <c r="M159" i="15"/>
  <c r="G101" i="13"/>
  <c r="G101" i="15"/>
  <c r="G101" i="16"/>
  <c r="G102" i="14"/>
  <c r="G110" i="15"/>
  <c r="G111" i="14"/>
  <c r="G110" i="5"/>
  <c r="G110" i="4"/>
  <c r="M119" i="14"/>
  <c r="K119" i="14"/>
  <c r="L119" i="14"/>
  <c r="F154" i="15"/>
  <c r="F154" i="5"/>
  <c r="F154" i="13"/>
  <c r="F155" i="14"/>
  <c r="M166" i="14"/>
  <c r="K166" i="14"/>
  <c r="L166" i="14"/>
  <c r="K149" i="15"/>
  <c r="M149" i="15"/>
  <c r="L149" i="15"/>
  <c r="K126" i="15"/>
  <c r="L135" i="15"/>
  <c r="K135" i="15"/>
  <c r="M135" i="15"/>
  <c r="L42" i="16"/>
  <c r="K42" i="16"/>
  <c r="M42" i="16"/>
  <c r="M132" i="14"/>
  <c r="L132" i="14"/>
  <c r="K132" i="14"/>
  <c r="F208" i="13"/>
  <c r="F209" i="14"/>
  <c r="F208" i="4"/>
  <c r="F208" i="15"/>
  <c r="F208" i="16"/>
  <c r="F208" i="5"/>
  <c r="G28" i="16"/>
  <c r="G28" i="14"/>
  <c r="G28" i="13"/>
  <c r="G28" i="15"/>
  <c r="G28" i="5"/>
  <c r="G28" i="4"/>
  <c r="F35" i="4"/>
  <c r="F35" i="13"/>
  <c r="F35" i="5"/>
  <c r="F35" i="16"/>
  <c r="F35" i="14"/>
  <c r="F35" i="15"/>
  <c r="E39" i="16"/>
  <c r="E39" i="13"/>
  <c r="E39" i="4"/>
  <c r="E39" i="14"/>
  <c r="E39" i="15"/>
  <c r="G39" i="2"/>
  <c r="F54" i="2"/>
  <c r="G54" i="2"/>
  <c r="E54" i="5"/>
  <c r="E54" i="16"/>
  <c r="E54" i="15"/>
  <c r="E54" i="4"/>
  <c r="E54" i="13"/>
  <c r="F50" i="5"/>
  <c r="F50" i="16"/>
  <c r="F50" i="13"/>
  <c r="F50" i="4"/>
  <c r="F50" i="14"/>
  <c r="K183" i="14"/>
  <c r="L183" i="14"/>
  <c r="M183" i="14"/>
  <c r="E43" i="15"/>
  <c r="E43" i="4"/>
  <c r="F43" i="2"/>
  <c r="E43" i="14"/>
  <c r="E43" i="16"/>
  <c r="E43" i="5"/>
  <c r="E43" i="13"/>
  <c r="G43" i="2"/>
  <c r="E46" i="16"/>
  <c r="E46" i="14"/>
  <c r="G46" i="2"/>
  <c r="E46" i="5"/>
  <c r="M97" i="14"/>
  <c r="L97" i="14"/>
  <c r="G161" i="13"/>
  <c r="G161" i="4"/>
  <c r="G161" i="16"/>
  <c r="G162" i="14"/>
  <c r="G161" i="5"/>
  <c r="G161" i="15"/>
  <c r="K142" i="15"/>
  <c r="L142" i="15"/>
  <c r="M142" i="15"/>
  <c r="L123" i="14"/>
  <c r="K123" i="14"/>
  <c r="M123" i="14"/>
  <c r="L160" i="14"/>
  <c r="M160" i="14"/>
  <c r="K160" i="14"/>
  <c r="L130" i="16"/>
  <c r="K130" i="16"/>
  <c r="M130" i="16"/>
  <c r="F131" i="13"/>
  <c r="F131" i="16"/>
  <c r="F131" i="4"/>
  <c r="F131" i="5"/>
  <c r="F131" i="15"/>
  <c r="F132" i="14"/>
  <c r="L151" i="15"/>
  <c r="K151" i="15"/>
  <c r="M151" i="15"/>
  <c r="M145" i="16"/>
  <c r="K145" i="16"/>
  <c r="L145" i="16"/>
  <c r="L113" i="14"/>
  <c r="K113" i="14"/>
  <c r="M113" i="14"/>
  <c r="F62" i="14"/>
  <c r="F61" i="15"/>
  <c r="F61" i="16"/>
  <c r="F61" i="5"/>
  <c r="L22" i="14"/>
  <c r="M22" i="14"/>
  <c r="K22" i="14"/>
  <c r="F148" i="16"/>
  <c r="F148" i="4"/>
  <c r="F148" i="15"/>
  <c r="F149" i="14"/>
  <c r="F148" i="5"/>
  <c r="M140" i="15"/>
  <c r="L140" i="15"/>
  <c r="K140" i="15"/>
  <c r="M14" i="14"/>
  <c r="K14" i="14"/>
  <c r="L14" i="14"/>
  <c r="L62" i="14"/>
  <c r="K62" i="14"/>
  <c r="M62" i="14"/>
  <c r="E38" i="13"/>
  <c r="F38" i="2"/>
  <c r="E38" i="5"/>
  <c r="E38" i="14"/>
  <c r="E38" i="15"/>
  <c r="E38" i="16"/>
  <c r="E55" i="5"/>
  <c r="E55" i="13"/>
  <c r="F55" i="2"/>
  <c r="E56" i="14"/>
  <c r="E55" i="4"/>
  <c r="E55" i="16"/>
  <c r="M191" i="14"/>
  <c r="G148" i="15"/>
  <c r="E30" i="15"/>
  <c r="G38" i="2"/>
  <c r="E55" i="15"/>
  <c r="E67" i="2"/>
  <c r="F66" i="2"/>
  <c r="G66" i="2"/>
  <c r="E66" i="5"/>
  <c r="E66" i="15"/>
  <c r="E69" i="2"/>
  <c r="E66" i="16"/>
  <c r="E67" i="14"/>
  <c r="E66" i="4"/>
  <c r="E66" i="13"/>
  <c r="F191" i="5"/>
  <c r="F191" i="4"/>
  <c r="F191" i="13"/>
  <c r="F191" i="15"/>
  <c r="F192" i="14"/>
  <c r="F191" i="16"/>
  <c r="F164" i="15"/>
  <c r="F164" i="16"/>
  <c r="F164" i="4"/>
  <c r="F165" i="14"/>
  <c r="F164" i="13"/>
  <c r="F164" i="5"/>
  <c r="M150" i="14"/>
  <c r="L150" i="14"/>
  <c r="K150" i="14"/>
  <c r="E58" i="13"/>
  <c r="E58" i="5"/>
  <c r="F58" i="2"/>
  <c r="G58" i="2"/>
  <c r="E60" i="2"/>
  <c r="M146" i="16"/>
  <c r="L146" i="16"/>
  <c r="M126" i="16"/>
  <c r="K126" i="16"/>
  <c r="L126" i="16"/>
  <c r="K178" i="16"/>
  <c r="P178" i="16" s="1"/>
  <c r="L178" i="16"/>
  <c r="M178" i="16"/>
  <c r="M188" i="14"/>
  <c r="K188" i="14"/>
  <c r="K180" i="15"/>
  <c r="L180" i="15"/>
  <c r="M180" i="15"/>
  <c r="M155" i="15"/>
  <c r="K155" i="15"/>
  <c r="K140" i="16"/>
  <c r="M140" i="16"/>
  <c r="L140" i="16"/>
  <c r="G37" i="2"/>
  <c r="F37" i="2"/>
  <c r="E37" i="4"/>
  <c r="E37" i="5"/>
  <c r="E37" i="16"/>
  <c r="E37" i="14"/>
  <c r="E40" i="13"/>
  <c r="E40" i="4"/>
  <c r="E40" i="15"/>
  <c r="E40" i="16"/>
  <c r="E40" i="14"/>
  <c r="F40" i="2"/>
  <c r="E53" i="5"/>
  <c r="E53" i="15"/>
  <c r="F53" i="2"/>
  <c r="E53" i="4"/>
  <c r="E53" i="14"/>
  <c r="G53" i="2"/>
  <c r="E53" i="16"/>
  <c r="E53" i="13"/>
  <c r="E45" i="14"/>
  <c r="G45" i="2"/>
  <c r="E45" i="4"/>
  <c r="F45" i="2"/>
  <c r="E45" i="5"/>
  <c r="E45" i="13"/>
  <c r="G41" i="4"/>
  <c r="G41" i="16"/>
  <c r="G41" i="15"/>
  <c r="G41" i="5"/>
  <c r="E48" i="13"/>
  <c r="E48" i="5"/>
  <c r="G48" i="2"/>
  <c r="E48" i="15"/>
  <c r="E48" i="16"/>
  <c r="E48" i="4"/>
  <c r="K97" i="14"/>
  <c r="E33" i="2"/>
  <c r="G33" i="2" s="1"/>
  <c r="F61" i="4"/>
  <c r="G148" i="4"/>
  <c r="L188" i="14"/>
  <c r="L155" i="15"/>
  <c r="E40" i="5"/>
  <c r="E58" i="16"/>
  <c r="E70" i="16"/>
  <c r="G70" i="2"/>
  <c r="E71" i="14"/>
  <c r="E70" i="13"/>
  <c r="E74" i="2"/>
  <c r="E70" i="15"/>
  <c r="E70" i="4"/>
  <c r="F70" i="2"/>
  <c r="E70" i="5"/>
  <c r="M121" i="16"/>
  <c r="K121" i="16"/>
  <c r="L121" i="16"/>
  <c r="E176" i="13"/>
  <c r="E176" i="5"/>
  <c r="G176" i="2"/>
  <c r="E176" i="4"/>
  <c r="F176" i="2"/>
  <c r="E176" i="16"/>
  <c r="E177" i="14"/>
  <c r="E176" i="15"/>
  <c r="L109" i="15"/>
  <c r="M109" i="15"/>
  <c r="K109" i="15"/>
  <c r="G158" i="15"/>
  <c r="G158" i="5"/>
  <c r="G159" i="14"/>
  <c r="G158" i="16"/>
  <c r="G158" i="13"/>
  <c r="F161" i="16"/>
  <c r="F161" i="15"/>
  <c r="F161" i="5"/>
  <c r="F161" i="13"/>
  <c r="L174" i="15"/>
  <c r="M174" i="15"/>
  <c r="K174" i="15"/>
  <c r="M137" i="15"/>
  <c r="L137" i="15"/>
  <c r="K137" i="15"/>
  <c r="L175" i="14"/>
  <c r="K175" i="14"/>
  <c r="M175" i="14"/>
  <c r="E84" i="14"/>
  <c r="G83" i="2"/>
  <c r="E83" i="4"/>
  <c r="E86" i="2"/>
  <c r="F83" i="2"/>
  <c r="E85" i="2"/>
  <c r="E83" i="5"/>
  <c r="E83" i="15"/>
  <c r="E84" i="2"/>
  <c r="E83" i="16"/>
  <c r="E83" i="13"/>
  <c r="M106" i="14"/>
  <c r="L106" i="14"/>
  <c r="K106" i="14"/>
  <c r="F117" i="4"/>
  <c r="F117" i="5"/>
  <c r="F117" i="16"/>
  <c r="F118" i="14"/>
  <c r="F117" i="15"/>
  <c r="F117" i="13"/>
  <c r="F128" i="14"/>
  <c r="F127" i="13"/>
  <c r="F127" i="15"/>
  <c r="F127" i="5"/>
  <c r="G137" i="14"/>
  <c r="G136" i="13"/>
  <c r="G136" i="15"/>
  <c r="G136" i="16"/>
  <c r="G136" i="5"/>
  <c r="G150" i="5"/>
  <c r="G150" i="16"/>
  <c r="G151" i="14"/>
  <c r="G150" i="13"/>
  <c r="G150" i="15"/>
  <c r="G150" i="4"/>
  <c r="M146" i="15"/>
  <c r="L146" i="15"/>
  <c r="M137" i="16"/>
  <c r="L137" i="16"/>
  <c r="K137" i="16"/>
  <c r="G94" i="13"/>
  <c r="G94" i="4"/>
  <c r="G94" i="15"/>
  <c r="G94" i="16"/>
  <c r="G95" i="14"/>
  <c r="F25" i="4"/>
  <c r="F25" i="13"/>
  <c r="F25" i="14"/>
  <c r="F25" i="16"/>
  <c r="F25" i="5"/>
  <c r="F25" i="15"/>
  <c r="L113" i="15"/>
  <c r="M113" i="15"/>
  <c r="K113" i="15"/>
  <c r="K124" i="14"/>
  <c r="L124" i="14"/>
  <c r="M124" i="14"/>
  <c r="G208" i="16"/>
  <c r="G208" i="15"/>
  <c r="G208" i="4"/>
  <c r="G208" i="13"/>
  <c r="G208" i="5"/>
  <c r="G25" i="16"/>
  <c r="G25" i="13"/>
  <c r="G25" i="4"/>
  <c r="G25" i="14"/>
  <c r="G25" i="5"/>
  <c r="G25" i="15"/>
  <c r="E36" i="15"/>
  <c r="E36" i="4"/>
  <c r="E36" i="16"/>
  <c r="E36" i="5"/>
  <c r="E36" i="14"/>
  <c r="F36" i="2"/>
  <c r="E36" i="13"/>
  <c r="G40" i="2"/>
  <c r="F51" i="2"/>
  <c r="E51" i="4"/>
  <c r="E51" i="5"/>
  <c r="E51" i="16"/>
  <c r="E51" i="13"/>
  <c r="E51" i="15"/>
  <c r="G51" i="2"/>
  <c r="G50" i="14"/>
  <c r="G50" i="5"/>
  <c r="G50" i="16"/>
  <c r="G50" i="13"/>
  <c r="G50" i="15"/>
  <c r="G50" i="4"/>
  <c r="G55" i="2"/>
  <c r="E47" i="13"/>
  <c r="E47" i="5"/>
  <c r="E47" i="14"/>
  <c r="F47" i="2"/>
  <c r="E47" i="16"/>
  <c r="F170" i="13"/>
  <c r="F170" i="16"/>
  <c r="F170" i="5"/>
  <c r="F171" i="14"/>
  <c r="F170" i="4"/>
  <c r="F170" i="15"/>
  <c r="M132" i="15"/>
  <c r="K132" i="15"/>
  <c r="L132" i="15"/>
  <c r="F33" i="2"/>
  <c r="E33" i="4"/>
  <c r="E33" i="16"/>
  <c r="E57" i="14"/>
  <c r="E56" i="13"/>
  <c r="F56" i="2"/>
  <c r="G56" i="2"/>
  <c r="E56" i="5"/>
  <c r="E56" i="16"/>
  <c r="E56" i="4"/>
  <c r="E56" i="15"/>
  <c r="G62" i="2"/>
  <c r="E62" i="16"/>
  <c r="E62" i="5"/>
  <c r="E62" i="15"/>
  <c r="E62" i="4"/>
  <c r="E63" i="14"/>
  <c r="E62" i="13"/>
  <c r="F62" i="2"/>
  <c r="E63" i="2"/>
  <c r="E75" i="15"/>
  <c r="E75" i="16"/>
  <c r="G75" i="2"/>
  <c r="E75" i="13"/>
  <c r="E76" i="2"/>
  <c r="F75" i="2"/>
  <c r="E75" i="5"/>
  <c r="E77" i="2"/>
  <c r="E75" i="4"/>
  <c r="E76" i="14"/>
  <c r="L198" i="14"/>
  <c r="M198" i="14"/>
  <c r="K198" i="14"/>
  <c r="E72" i="14"/>
  <c r="G71" i="2"/>
  <c r="E71" i="13"/>
  <c r="E71" i="4"/>
  <c r="E71" i="16"/>
  <c r="E71" i="15"/>
  <c r="F71" i="2"/>
  <c r="E72" i="2"/>
  <c r="E71" i="5"/>
  <c r="L132" i="16"/>
  <c r="M132" i="16"/>
  <c r="K132" i="16"/>
  <c r="G30" i="5"/>
  <c r="G30" i="15"/>
  <c r="K213" i="14"/>
  <c r="L213" i="14"/>
  <c r="M213" i="14"/>
  <c r="L141" i="14"/>
  <c r="K141" i="14"/>
  <c r="M141" i="14"/>
  <c r="G59" i="2"/>
  <c r="E59" i="15"/>
  <c r="E59" i="13"/>
  <c r="F59" i="2"/>
  <c r="E60" i="14"/>
  <c r="E59" i="4"/>
  <c r="E59" i="5"/>
  <c r="E59" i="16"/>
  <c r="F44" i="2"/>
  <c r="E44" i="13"/>
  <c r="E44" i="5"/>
  <c r="E44" i="4"/>
  <c r="E44" i="14"/>
  <c r="G44" i="2"/>
  <c r="E44" i="16"/>
  <c r="E44" i="15"/>
  <c r="K173" i="14"/>
  <c r="M173" i="14"/>
  <c r="L173" i="14"/>
  <c r="M169" i="16"/>
  <c r="K169" i="16"/>
  <c r="L169" i="16"/>
  <c r="M172" i="16"/>
  <c r="L172" i="16"/>
  <c r="K172" i="16"/>
  <c r="M179" i="15"/>
  <c r="K179" i="15"/>
  <c r="L179" i="15"/>
  <c r="F211" i="14"/>
  <c r="F210" i="5"/>
  <c r="F210" i="16"/>
  <c r="F210" i="4"/>
  <c r="F210" i="15"/>
  <c r="F210" i="13"/>
  <c r="K169" i="14"/>
  <c r="L169" i="14"/>
  <c r="M169" i="14"/>
  <c r="L142" i="14"/>
  <c r="K142" i="14"/>
  <c r="M142" i="14"/>
  <c r="M176" i="14"/>
  <c r="L176" i="14"/>
  <c r="K176" i="14"/>
  <c r="K155" i="16"/>
  <c r="L155" i="16"/>
  <c r="M155" i="16"/>
  <c r="K168" i="15"/>
  <c r="L168" i="15"/>
  <c r="M168" i="15"/>
  <c r="K26" i="15"/>
  <c r="L26" i="15"/>
  <c r="M26" i="15"/>
  <c r="F13" i="5"/>
  <c r="F13" i="16"/>
  <c r="F13" i="14"/>
  <c r="F13" i="15"/>
  <c r="F13" i="4"/>
  <c r="F13" i="13"/>
  <c r="F48" i="4"/>
  <c r="F48" i="13"/>
  <c r="F48" i="5"/>
  <c r="F48" i="15"/>
  <c r="F48" i="14"/>
  <c r="F48" i="16"/>
  <c r="G23" i="4"/>
  <c r="G23" i="15"/>
  <c r="G23" i="5"/>
  <c r="G23" i="13"/>
  <c r="G23" i="16"/>
  <c r="G23" i="14"/>
  <c r="K14" i="15"/>
  <c r="M14" i="15"/>
  <c r="L14" i="15"/>
  <c r="K209" i="14"/>
  <c r="M209" i="14"/>
  <c r="L209" i="14"/>
  <c r="G17" i="13"/>
  <c r="G17" i="14"/>
  <c r="G17" i="5"/>
  <c r="G17" i="16"/>
  <c r="G17" i="15"/>
  <c r="G17" i="4"/>
  <c r="F82" i="2"/>
  <c r="E82" i="4"/>
  <c r="E82" i="16"/>
  <c r="E82" i="5"/>
  <c r="E82" i="15"/>
  <c r="G82" i="2"/>
  <c r="E83" i="14"/>
  <c r="E82" i="13"/>
  <c r="E79" i="5"/>
  <c r="E79" i="13"/>
  <c r="E79" i="15"/>
  <c r="F79" i="2"/>
  <c r="E79" i="4"/>
  <c r="E80" i="14"/>
  <c r="G79" i="2"/>
  <c r="E80" i="2"/>
  <c r="E79" i="16"/>
  <c r="E120" i="5"/>
  <c r="E120" i="16"/>
  <c r="E121" i="14"/>
  <c r="E120" i="4"/>
  <c r="E120" i="13"/>
  <c r="G120" i="2"/>
  <c r="E120" i="15"/>
  <c r="F120" i="2"/>
  <c r="M202" i="14"/>
  <c r="K202" i="14"/>
  <c r="L202" i="14"/>
  <c r="F49" i="15"/>
  <c r="F49" i="4"/>
  <c r="F49" i="13"/>
  <c r="F49" i="16"/>
  <c r="F49" i="14"/>
  <c r="F49" i="5"/>
  <c r="L178" i="15"/>
  <c r="M178" i="15"/>
  <c r="K178" i="15"/>
  <c r="L116" i="14"/>
  <c r="M116" i="14"/>
  <c r="K116" i="14"/>
  <c r="G210" i="13"/>
  <c r="G210" i="5"/>
  <c r="G210" i="15"/>
  <c r="G211" i="14"/>
  <c r="G210" i="16"/>
  <c r="G210" i="4"/>
  <c r="M119" i="16"/>
  <c r="K119" i="16"/>
  <c r="P119" i="16" s="1"/>
  <c r="M110" i="15"/>
  <c r="L110" i="15"/>
  <c r="K110" i="15"/>
  <c r="F41" i="4"/>
  <c r="F41" i="14"/>
  <c r="F41" i="16"/>
  <c r="F41" i="15"/>
  <c r="F41" i="5"/>
  <c r="G49" i="16"/>
  <c r="G49" i="5"/>
  <c r="G49" i="14"/>
  <c r="G49" i="15"/>
  <c r="G49" i="4"/>
  <c r="G49" i="13"/>
  <c r="M163" i="14"/>
  <c r="K163" i="14"/>
  <c r="L163" i="14"/>
  <c r="K50" i="15"/>
  <c r="L50" i="15"/>
  <c r="M50" i="15"/>
  <c r="M162" i="15"/>
  <c r="K162" i="15"/>
  <c r="L162" i="15"/>
  <c r="M116" i="15"/>
  <c r="K116" i="15"/>
  <c r="L116" i="15"/>
  <c r="G38" i="15"/>
  <c r="G38" i="13"/>
  <c r="G38" i="14"/>
  <c r="G38" i="5"/>
  <c r="G38" i="16"/>
  <c r="G38" i="4"/>
  <c r="M204" i="14"/>
  <c r="K204" i="14"/>
  <c r="L204" i="14"/>
  <c r="L127" i="16"/>
  <c r="M127" i="16"/>
  <c r="K127" i="16"/>
  <c r="F39" i="4"/>
  <c r="F39" i="5"/>
  <c r="F39" i="15"/>
  <c r="F39" i="16"/>
  <c r="F39" i="13"/>
  <c r="F39" i="14"/>
  <c r="F94" i="4"/>
  <c r="F94" i="13"/>
  <c r="F94" i="5"/>
  <c r="F94" i="15"/>
  <c r="F94" i="16"/>
  <c r="F95" i="14"/>
  <c r="K41" i="14"/>
  <c r="M41" i="14"/>
  <c r="L41" i="14"/>
  <c r="F65" i="2"/>
  <c r="E65" i="16"/>
  <c r="G65" i="2"/>
  <c r="E65" i="4"/>
  <c r="E66" i="14"/>
  <c r="E65" i="13"/>
  <c r="E65" i="15"/>
  <c r="E65" i="5"/>
  <c r="G179" i="4"/>
  <c r="G179" i="5"/>
  <c r="G179" i="15"/>
  <c r="G179" i="16"/>
  <c r="G179" i="13"/>
  <c r="G180" i="14"/>
  <c r="G78" i="5"/>
  <c r="G79" i="14"/>
  <c r="G78" i="16"/>
  <c r="G78" i="13"/>
  <c r="G78" i="15"/>
  <c r="G78" i="4"/>
  <c r="M139" i="16"/>
  <c r="L139" i="16"/>
  <c r="F46" i="15"/>
  <c r="F46" i="5"/>
  <c r="F46" i="14"/>
  <c r="F46" i="13"/>
  <c r="F46" i="16"/>
  <c r="F46" i="4"/>
  <c r="M130" i="14"/>
  <c r="L130" i="14"/>
  <c r="K130" i="14"/>
  <c r="L115" i="15"/>
  <c r="M115" i="15"/>
  <c r="K115" i="15"/>
  <c r="M100" i="14"/>
  <c r="L100" i="14"/>
  <c r="K100" i="14"/>
  <c r="K134" i="16"/>
  <c r="L134" i="16"/>
  <c r="M134" i="16"/>
  <c r="L154" i="16"/>
  <c r="K154" i="16"/>
  <c r="M154" i="16"/>
  <c r="F17" i="14"/>
  <c r="F17" i="15"/>
  <c r="F17" i="4"/>
  <c r="F17" i="16"/>
  <c r="F17" i="13"/>
  <c r="F17" i="5"/>
  <c r="F78" i="16"/>
  <c r="F78" i="5"/>
  <c r="F78" i="13"/>
  <c r="F78" i="4"/>
  <c r="F79" i="14"/>
  <c r="F78" i="15"/>
  <c r="E33" i="5" l="1"/>
  <c r="E33" i="13"/>
  <c r="E33" i="15"/>
  <c r="E89" i="14"/>
  <c r="E88" i="13"/>
  <c r="K134" i="15"/>
  <c r="L108" i="15"/>
  <c r="M108" i="15"/>
  <c r="K108" i="15"/>
  <c r="F24" i="16"/>
  <c r="F24" i="14"/>
  <c r="F24" i="13"/>
  <c r="F24" i="15"/>
  <c r="F24" i="4"/>
  <c r="F24" i="5"/>
  <c r="F28" i="13"/>
  <c r="F28" i="5"/>
  <c r="F28" i="4"/>
  <c r="F28" i="16"/>
  <c r="F28" i="15"/>
  <c r="F28" i="14"/>
  <c r="M126" i="15"/>
  <c r="K142" i="16"/>
  <c r="G88" i="2"/>
  <c r="G89" i="14" s="1"/>
  <c r="K186" i="14"/>
  <c r="L186" i="14"/>
  <c r="M186" i="14"/>
  <c r="L122" i="16"/>
  <c r="K122" i="16"/>
  <c r="M122" i="16"/>
  <c r="F136" i="13"/>
  <c r="F136" i="15"/>
  <c r="F137" i="14"/>
  <c r="F136" i="5"/>
  <c r="F136" i="16"/>
  <c r="F136" i="4"/>
  <c r="M163" i="15"/>
  <c r="K163" i="15"/>
  <c r="L163" i="15"/>
  <c r="L130" i="15"/>
  <c r="M130" i="15"/>
  <c r="K130" i="15"/>
  <c r="E33" i="14"/>
  <c r="E88" i="4"/>
  <c r="E88" i="5"/>
  <c r="M172" i="15"/>
  <c r="L172" i="15"/>
  <c r="K172" i="15"/>
  <c r="E52" i="14"/>
  <c r="E52" i="15"/>
  <c r="E52" i="4"/>
  <c r="G52" i="2"/>
  <c r="E52" i="13"/>
  <c r="F52" i="2"/>
  <c r="E52" i="16"/>
  <c r="E52" i="5"/>
  <c r="G24" i="4"/>
  <c r="G24" i="16"/>
  <c r="G24" i="5"/>
  <c r="G24" i="15"/>
  <c r="G24" i="14"/>
  <c r="G24" i="13"/>
  <c r="K139" i="15"/>
  <c r="M139" i="15"/>
  <c r="L139" i="15"/>
  <c r="F23" i="15"/>
  <c r="F23" i="16"/>
  <c r="F23" i="5"/>
  <c r="F23" i="4"/>
  <c r="F23" i="13"/>
  <c r="F23" i="14"/>
  <c r="M131" i="14"/>
  <c r="K131" i="14"/>
  <c r="L131" i="14"/>
  <c r="L154" i="14"/>
  <c r="M154" i="14"/>
  <c r="K154" i="14"/>
  <c r="F88" i="14"/>
  <c r="F87" i="16"/>
  <c r="F87" i="4"/>
  <c r="F87" i="5"/>
  <c r="F87" i="15"/>
  <c r="G15" i="4"/>
  <c r="G15" i="16"/>
  <c r="G15" i="15"/>
  <c r="G15" i="13"/>
  <c r="G15" i="5"/>
  <c r="G15" i="14"/>
  <c r="G88" i="14"/>
  <c r="G87" i="15"/>
  <c r="G87" i="13"/>
  <c r="G87" i="4"/>
  <c r="G87" i="16"/>
  <c r="G87" i="5"/>
  <c r="E92" i="13"/>
  <c r="E92" i="15"/>
  <c r="E92" i="16"/>
  <c r="G92" i="2"/>
  <c r="E93" i="14"/>
  <c r="E92" i="5"/>
  <c r="F92" i="2"/>
  <c r="E92" i="4"/>
  <c r="G117" i="16"/>
  <c r="G117" i="4"/>
  <c r="G117" i="5"/>
  <c r="G118" i="14"/>
  <c r="G117" i="13"/>
  <c r="G117" i="15"/>
  <c r="E90" i="14"/>
  <c r="E89" i="13"/>
  <c r="G89" i="2"/>
  <c r="E89" i="16"/>
  <c r="E89" i="15"/>
  <c r="E89" i="5"/>
  <c r="F89" i="2"/>
  <c r="E89" i="4"/>
  <c r="G90" i="2"/>
  <c r="E90" i="15"/>
  <c r="E91" i="14"/>
  <c r="E90" i="4"/>
  <c r="E90" i="16"/>
  <c r="E90" i="5"/>
  <c r="E90" i="13"/>
  <c r="F90" i="2"/>
  <c r="F15" i="14"/>
  <c r="F15" i="13"/>
  <c r="F15" i="15"/>
  <c r="F15" i="4"/>
  <c r="F15" i="16"/>
  <c r="F15" i="5"/>
  <c r="K95" i="14"/>
  <c r="M95" i="14"/>
  <c r="L95" i="14"/>
  <c r="K137" i="14"/>
  <c r="M137" i="14"/>
  <c r="L137" i="14"/>
  <c r="K117" i="16"/>
  <c r="L117" i="16"/>
  <c r="M117" i="16"/>
  <c r="F83" i="4"/>
  <c r="F83" i="16"/>
  <c r="F83" i="13"/>
  <c r="F83" i="5"/>
  <c r="F84" i="14"/>
  <c r="F83" i="15"/>
  <c r="G48" i="4"/>
  <c r="G48" i="5"/>
  <c r="G48" i="13"/>
  <c r="G48" i="15"/>
  <c r="G48" i="14"/>
  <c r="G48" i="16"/>
  <c r="F58" i="5"/>
  <c r="F59" i="14"/>
  <c r="F58" i="15"/>
  <c r="F58" i="13"/>
  <c r="F58" i="16"/>
  <c r="F58" i="4"/>
  <c r="K148" i="16"/>
  <c r="M148" i="16"/>
  <c r="L148" i="16"/>
  <c r="M165" i="14"/>
  <c r="M218" i="14" s="1"/>
  <c r="D11" i="17" s="1"/>
  <c r="L165" i="14"/>
  <c r="L218" i="14" s="1"/>
  <c r="D10" i="17" s="1"/>
  <c r="K165" i="14"/>
  <c r="M149" i="14"/>
  <c r="K149" i="14"/>
  <c r="L149" i="14"/>
  <c r="M36" i="14"/>
  <c r="L36" i="14"/>
  <c r="K36" i="14"/>
  <c r="G30" i="4"/>
  <c r="F47" i="15"/>
  <c r="F47" i="4"/>
  <c r="F47" i="16"/>
  <c r="F47" i="13"/>
  <c r="F47" i="5"/>
  <c r="F47" i="14"/>
  <c r="F36" i="16"/>
  <c r="F36" i="5"/>
  <c r="F36" i="13"/>
  <c r="F36" i="14"/>
  <c r="F36" i="4"/>
  <c r="F36" i="15"/>
  <c r="F40" i="15"/>
  <c r="F40" i="4"/>
  <c r="F40" i="16"/>
  <c r="F40" i="5"/>
  <c r="F40" i="13"/>
  <c r="F40" i="14"/>
  <c r="M61" i="16"/>
  <c r="L61" i="16"/>
  <c r="K61" i="16"/>
  <c r="K131" i="16"/>
  <c r="M131" i="16"/>
  <c r="L131" i="16"/>
  <c r="L162" i="14"/>
  <c r="M162" i="14"/>
  <c r="K162" i="14"/>
  <c r="G43" i="15"/>
  <c r="G43" i="16"/>
  <c r="G43" i="14"/>
  <c r="G43" i="13"/>
  <c r="G43" i="4"/>
  <c r="G43" i="5"/>
  <c r="M111" i="14"/>
  <c r="L111" i="14"/>
  <c r="K111" i="14"/>
  <c r="M210" i="14"/>
  <c r="K210" i="14"/>
  <c r="L210" i="14"/>
  <c r="F196" i="5"/>
  <c r="F196" i="15"/>
  <c r="F196" i="16"/>
  <c r="F196" i="13"/>
  <c r="F197" i="14"/>
  <c r="F196" i="4"/>
  <c r="E34" i="13"/>
  <c r="G34" i="2"/>
  <c r="F34" i="2"/>
  <c r="E34" i="14"/>
  <c r="E34" i="16"/>
  <c r="E34" i="15"/>
  <c r="E34" i="5"/>
  <c r="E34" i="4"/>
  <c r="K150" i="16"/>
  <c r="L150" i="16"/>
  <c r="M150" i="16"/>
  <c r="M119" i="15"/>
  <c r="K119" i="15"/>
  <c r="L119" i="15"/>
  <c r="G30" i="14"/>
  <c r="K30" i="14" s="1"/>
  <c r="M50" i="14"/>
  <c r="K50" i="14"/>
  <c r="L50" i="14"/>
  <c r="G40" i="13"/>
  <c r="G40" i="5"/>
  <c r="G40" i="4"/>
  <c r="G40" i="16"/>
  <c r="G40" i="14"/>
  <c r="G40" i="15"/>
  <c r="E85" i="13"/>
  <c r="E85" i="16"/>
  <c r="E86" i="14"/>
  <c r="E85" i="15"/>
  <c r="E85" i="5"/>
  <c r="E85" i="4"/>
  <c r="G85" i="2"/>
  <c r="F85" i="2"/>
  <c r="G83" i="15"/>
  <c r="G83" i="13"/>
  <c r="G83" i="4"/>
  <c r="G84" i="14"/>
  <c r="G83" i="16"/>
  <c r="G83" i="5"/>
  <c r="M161" i="15"/>
  <c r="L161" i="15"/>
  <c r="K161" i="15"/>
  <c r="K159" i="14"/>
  <c r="L159" i="14"/>
  <c r="M159" i="14"/>
  <c r="G70" i="15"/>
  <c r="G70" i="13"/>
  <c r="G70" i="5"/>
  <c r="G70" i="4"/>
  <c r="G70" i="16"/>
  <c r="G71" i="14"/>
  <c r="G45" i="14"/>
  <c r="G45" i="13"/>
  <c r="G45" i="5"/>
  <c r="G45" i="16"/>
  <c r="G45" i="4"/>
  <c r="G45" i="15"/>
  <c r="G53" i="15"/>
  <c r="G53" i="14"/>
  <c r="G53" i="13"/>
  <c r="G53" i="4"/>
  <c r="G53" i="5"/>
  <c r="G53" i="16"/>
  <c r="F37" i="5"/>
  <c r="F37" i="13"/>
  <c r="F37" i="16"/>
  <c r="F37" i="15"/>
  <c r="F37" i="14"/>
  <c r="F37" i="4"/>
  <c r="G59" i="14"/>
  <c r="G58" i="13"/>
  <c r="G58" i="16"/>
  <c r="G58" i="5"/>
  <c r="G58" i="15"/>
  <c r="G58" i="4"/>
  <c r="K164" i="15"/>
  <c r="L164" i="15"/>
  <c r="M164" i="15"/>
  <c r="G67" i="2"/>
  <c r="E67" i="15"/>
  <c r="E67" i="4"/>
  <c r="E67" i="5"/>
  <c r="E67" i="16"/>
  <c r="E67" i="13"/>
  <c r="E68" i="14"/>
  <c r="F67" i="2"/>
  <c r="G39" i="13"/>
  <c r="G39" i="4"/>
  <c r="G39" i="16"/>
  <c r="G39" i="15"/>
  <c r="G39" i="5"/>
  <c r="G39" i="14"/>
  <c r="M28" i="14"/>
  <c r="K28" i="14"/>
  <c r="L28" i="14"/>
  <c r="L154" i="15"/>
  <c r="M154" i="15"/>
  <c r="K154" i="15"/>
  <c r="K102" i="14"/>
  <c r="L102" i="14"/>
  <c r="M102" i="14"/>
  <c r="L174" i="14"/>
  <c r="K174" i="14"/>
  <c r="M174" i="14"/>
  <c r="G196" i="13"/>
  <c r="G196" i="15"/>
  <c r="G196" i="4"/>
  <c r="G196" i="5"/>
  <c r="G196" i="16"/>
  <c r="G197" i="14"/>
  <c r="K47" i="14"/>
  <c r="M47" i="14"/>
  <c r="L47" i="14"/>
  <c r="L155" i="14"/>
  <c r="K155" i="14"/>
  <c r="M155" i="14"/>
  <c r="M123" i="15"/>
  <c r="K123" i="15"/>
  <c r="L123" i="15"/>
  <c r="M123" i="16"/>
  <c r="K123" i="16"/>
  <c r="L123" i="16"/>
  <c r="F88" i="4"/>
  <c r="F88" i="5"/>
  <c r="F88" i="13"/>
  <c r="F89" i="14"/>
  <c r="F88" i="16"/>
  <c r="F88" i="15"/>
  <c r="K173" i="16"/>
  <c r="L173" i="16"/>
  <c r="M173" i="16"/>
  <c r="G57" i="16"/>
  <c r="G57" i="4"/>
  <c r="G57" i="15"/>
  <c r="G57" i="5"/>
  <c r="G58" i="14"/>
  <c r="G57" i="13"/>
  <c r="F32" i="2"/>
  <c r="E32" i="13"/>
  <c r="E32" i="14"/>
  <c r="E32" i="5"/>
  <c r="E32" i="15"/>
  <c r="E32" i="16"/>
  <c r="E32" i="4"/>
  <c r="G32" i="2"/>
  <c r="G51" i="4"/>
  <c r="G51" i="14"/>
  <c r="G51" i="13"/>
  <c r="G51" i="16"/>
  <c r="G51" i="15"/>
  <c r="G51" i="5"/>
  <c r="E84" i="5"/>
  <c r="E84" i="13"/>
  <c r="E84" i="4"/>
  <c r="G84" i="2"/>
  <c r="E84" i="16"/>
  <c r="E84" i="15"/>
  <c r="F84" i="2"/>
  <c r="E85" i="14"/>
  <c r="F176" i="15"/>
  <c r="F176" i="4"/>
  <c r="F176" i="5"/>
  <c r="F177" i="14"/>
  <c r="F176" i="13"/>
  <c r="F176" i="16"/>
  <c r="E75" i="14"/>
  <c r="G74" i="2"/>
  <c r="E74" i="15"/>
  <c r="F74" i="2"/>
  <c r="E74" i="16"/>
  <c r="E74" i="4"/>
  <c r="E74" i="5"/>
  <c r="E74" i="13"/>
  <c r="G37" i="14"/>
  <c r="G37" i="16"/>
  <c r="G37" i="4"/>
  <c r="G37" i="13"/>
  <c r="G37" i="15"/>
  <c r="G37" i="5"/>
  <c r="L200" i="14"/>
  <c r="M200" i="14"/>
  <c r="K200" i="14"/>
  <c r="G16" i="14"/>
  <c r="G16" i="13"/>
  <c r="G16" i="15"/>
  <c r="G16" i="4"/>
  <c r="G16" i="5"/>
  <c r="G16" i="16"/>
  <c r="F57" i="4"/>
  <c r="F57" i="15"/>
  <c r="F57" i="5"/>
  <c r="F57" i="13"/>
  <c r="F57" i="16"/>
  <c r="F58" i="14"/>
  <c r="E31" i="15"/>
  <c r="G31" i="2"/>
  <c r="E31" i="16"/>
  <c r="E31" i="13"/>
  <c r="F31" i="2"/>
  <c r="E31" i="4"/>
  <c r="E31" i="5"/>
  <c r="E31" i="14"/>
  <c r="G30" i="16"/>
  <c r="G55" i="4"/>
  <c r="G55" i="5"/>
  <c r="G55" i="13"/>
  <c r="G55" i="16"/>
  <c r="G56" i="14"/>
  <c r="G55" i="15"/>
  <c r="M25" i="14"/>
  <c r="L25" i="14"/>
  <c r="K25" i="14"/>
  <c r="K151" i="14"/>
  <c r="L151" i="14"/>
  <c r="M151" i="14"/>
  <c r="E86" i="4"/>
  <c r="E86" i="5"/>
  <c r="E86" i="16"/>
  <c r="E86" i="13"/>
  <c r="E86" i="15"/>
  <c r="E87" i="14"/>
  <c r="F86" i="2"/>
  <c r="G86" i="2"/>
  <c r="F70" i="5"/>
  <c r="F70" i="15"/>
  <c r="F70" i="4"/>
  <c r="F70" i="16"/>
  <c r="F71" i="14"/>
  <c r="F45" i="15"/>
  <c r="F45" i="5"/>
  <c r="F45" i="4"/>
  <c r="F45" i="16"/>
  <c r="F45" i="13"/>
  <c r="F45" i="14"/>
  <c r="G66" i="16"/>
  <c r="G67" i="14"/>
  <c r="G66" i="5"/>
  <c r="G66" i="15"/>
  <c r="G66" i="13"/>
  <c r="G66" i="4"/>
  <c r="F38" i="16"/>
  <c r="F38" i="15"/>
  <c r="F38" i="5"/>
  <c r="F38" i="14"/>
  <c r="F38" i="13"/>
  <c r="F38" i="4"/>
  <c r="G54" i="15"/>
  <c r="G54" i="4"/>
  <c r="G54" i="5"/>
  <c r="G54" i="13"/>
  <c r="G54" i="16"/>
  <c r="G55" i="14"/>
  <c r="L35" i="15"/>
  <c r="K35" i="15"/>
  <c r="M35" i="15"/>
  <c r="M205" i="14"/>
  <c r="K205" i="14"/>
  <c r="L205" i="14"/>
  <c r="F30" i="15"/>
  <c r="F30" i="14"/>
  <c r="F30" i="16"/>
  <c r="F30" i="13"/>
  <c r="F30" i="5"/>
  <c r="F30" i="4"/>
  <c r="F51" i="4"/>
  <c r="F51" i="16"/>
  <c r="F51" i="15"/>
  <c r="F51" i="13"/>
  <c r="F51" i="5"/>
  <c r="F51" i="14"/>
  <c r="K25" i="15"/>
  <c r="L25" i="15"/>
  <c r="M25" i="15"/>
  <c r="M127" i="15"/>
  <c r="L127" i="15"/>
  <c r="K127" i="15"/>
  <c r="M117" i="15"/>
  <c r="K117" i="15"/>
  <c r="L117" i="15"/>
  <c r="G176" i="16"/>
  <c r="G177" i="14"/>
  <c r="G176" i="5"/>
  <c r="G176" i="15"/>
  <c r="G176" i="4"/>
  <c r="G176" i="13"/>
  <c r="F53" i="16"/>
  <c r="F53" i="5"/>
  <c r="F53" i="14"/>
  <c r="F53" i="4"/>
  <c r="F53" i="13"/>
  <c r="F53" i="15"/>
  <c r="E60" i="13"/>
  <c r="G60" i="2"/>
  <c r="E60" i="4"/>
  <c r="E60" i="5"/>
  <c r="E60" i="15"/>
  <c r="F60" i="2"/>
  <c r="E61" i="14"/>
  <c r="E60" i="16"/>
  <c r="E70" i="14"/>
  <c r="E69" i="4"/>
  <c r="E69" i="15"/>
  <c r="E69" i="16"/>
  <c r="E69" i="5"/>
  <c r="G69" i="2"/>
  <c r="E69" i="13"/>
  <c r="F69" i="2"/>
  <c r="F66" i="13"/>
  <c r="F66" i="5"/>
  <c r="F66" i="4"/>
  <c r="F66" i="16"/>
  <c r="F66" i="15"/>
  <c r="F67" i="14"/>
  <c r="F55" i="15"/>
  <c r="F55" i="5"/>
  <c r="F55" i="13"/>
  <c r="F55" i="4"/>
  <c r="F56" i="14"/>
  <c r="F55" i="16"/>
  <c r="M148" i="15"/>
  <c r="K148" i="15"/>
  <c r="L148" i="15"/>
  <c r="L61" i="15"/>
  <c r="M61" i="15"/>
  <c r="K61" i="15"/>
  <c r="K131" i="15"/>
  <c r="L131" i="15"/>
  <c r="M131" i="15"/>
  <c r="G46" i="5"/>
  <c r="G46" i="4"/>
  <c r="G46" i="16"/>
  <c r="G46" i="14"/>
  <c r="G46" i="15"/>
  <c r="G46" i="13"/>
  <c r="F43" i="14"/>
  <c r="F43" i="16"/>
  <c r="F43" i="15"/>
  <c r="F43" i="4"/>
  <c r="F43" i="13"/>
  <c r="F43" i="5"/>
  <c r="M50" i="16"/>
  <c r="L50" i="16"/>
  <c r="K50" i="16"/>
  <c r="F54" i="4"/>
  <c r="F54" i="13"/>
  <c r="F54" i="16"/>
  <c r="F54" i="15"/>
  <c r="F54" i="5"/>
  <c r="F55" i="14"/>
  <c r="K218" i="14"/>
  <c r="K158" i="15"/>
  <c r="L158" i="15"/>
  <c r="M158" i="15"/>
  <c r="M35" i="14"/>
  <c r="K35" i="14"/>
  <c r="L35" i="14"/>
  <c r="F16" i="15"/>
  <c r="F16" i="13"/>
  <c r="F16" i="14"/>
  <c r="F16" i="4"/>
  <c r="F16" i="5"/>
  <c r="F16" i="16"/>
  <c r="M114" i="14"/>
  <c r="L114" i="14"/>
  <c r="K114" i="14"/>
  <c r="G88" i="4"/>
  <c r="G88" i="13"/>
  <c r="K173" i="15"/>
  <c r="M173" i="15"/>
  <c r="L173" i="15"/>
  <c r="M150" i="15"/>
  <c r="L150" i="15"/>
  <c r="K150" i="15"/>
  <c r="K78" i="16"/>
  <c r="L78" i="16"/>
  <c r="M78" i="16"/>
  <c r="M79" i="14"/>
  <c r="L79" i="14"/>
  <c r="K79" i="14"/>
  <c r="F65" i="5"/>
  <c r="F65" i="16"/>
  <c r="F66" i="14"/>
  <c r="F65" i="15"/>
  <c r="F65" i="4"/>
  <c r="F65" i="13"/>
  <c r="E80" i="15"/>
  <c r="E80" i="16"/>
  <c r="E80" i="4"/>
  <c r="E80" i="13"/>
  <c r="E80" i="5"/>
  <c r="F80" i="2"/>
  <c r="E81" i="14"/>
  <c r="G80" i="2"/>
  <c r="F79" i="5"/>
  <c r="F79" i="4"/>
  <c r="F80" i="14"/>
  <c r="F79" i="13"/>
  <c r="F79" i="16"/>
  <c r="F79" i="15"/>
  <c r="K17" i="15"/>
  <c r="L17" i="15"/>
  <c r="M17" i="15"/>
  <c r="M94" i="16"/>
  <c r="L94" i="16"/>
  <c r="K94" i="16"/>
  <c r="K39" i="15"/>
  <c r="M39" i="15"/>
  <c r="L39" i="15"/>
  <c r="M38" i="14"/>
  <c r="L38" i="14"/>
  <c r="K38" i="14"/>
  <c r="G79" i="16"/>
  <c r="G79" i="5"/>
  <c r="G79" i="4"/>
  <c r="G79" i="13"/>
  <c r="G79" i="15"/>
  <c r="G80" i="14"/>
  <c r="F72" i="14"/>
  <c r="F71" i="16"/>
  <c r="F71" i="15"/>
  <c r="F71" i="4"/>
  <c r="F71" i="13"/>
  <c r="F71" i="5"/>
  <c r="F77" i="2"/>
  <c r="E78" i="14"/>
  <c r="E77" i="15"/>
  <c r="E77" i="16"/>
  <c r="E77" i="4"/>
  <c r="E77" i="13"/>
  <c r="E77" i="5"/>
  <c r="G77" i="2"/>
  <c r="F62" i="16"/>
  <c r="F62" i="5"/>
  <c r="F62" i="13"/>
  <c r="F63" i="14"/>
  <c r="F62" i="15"/>
  <c r="F62" i="4"/>
  <c r="G56" i="13"/>
  <c r="G56" i="4"/>
  <c r="G56" i="16"/>
  <c r="G56" i="15"/>
  <c r="G57" i="14"/>
  <c r="G56" i="5"/>
  <c r="K180" i="14"/>
  <c r="L180" i="14"/>
  <c r="M180" i="14"/>
  <c r="G65" i="16"/>
  <c r="G66" i="14"/>
  <c r="G65" i="4"/>
  <c r="G65" i="13"/>
  <c r="G65" i="15"/>
  <c r="G65" i="5"/>
  <c r="L94" i="15"/>
  <c r="M94" i="15"/>
  <c r="K94" i="15"/>
  <c r="K49" i="15"/>
  <c r="L49" i="15"/>
  <c r="M49" i="15"/>
  <c r="F120" i="4"/>
  <c r="F120" i="5"/>
  <c r="F120" i="15"/>
  <c r="F120" i="13"/>
  <c r="F121" i="14"/>
  <c r="F120" i="16"/>
  <c r="G82" i="13"/>
  <c r="G82" i="5"/>
  <c r="G82" i="16"/>
  <c r="G82" i="15"/>
  <c r="G83" i="14"/>
  <c r="G82" i="4"/>
  <c r="L48" i="15"/>
  <c r="K48" i="15"/>
  <c r="M48" i="15"/>
  <c r="G44" i="4"/>
  <c r="G44" i="5"/>
  <c r="G44" i="13"/>
  <c r="G44" i="15"/>
  <c r="G44" i="14"/>
  <c r="G44" i="16"/>
  <c r="G71" i="15"/>
  <c r="G71" i="13"/>
  <c r="G71" i="4"/>
  <c r="G71" i="5"/>
  <c r="G71" i="16"/>
  <c r="G72" i="14"/>
  <c r="G75" i="13"/>
  <c r="G75" i="16"/>
  <c r="G75" i="5"/>
  <c r="G76" i="14"/>
  <c r="G75" i="15"/>
  <c r="G75" i="4"/>
  <c r="F56" i="4"/>
  <c r="F56" i="13"/>
  <c r="F57" i="14"/>
  <c r="F56" i="15"/>
  <c r="F56" i="5"/>
  <c r="F56" i="16"/>
  <c r="K170" i="15"/>
  <c r="M170" i="15"/>
  <c r="L170" i="15"/>
  <c r="M170" i="16"/>
  <c r="K170" i="16"/>
  <c r="L170" i="16"/>
  <c r="K78" i="15"/>
  <c r="L78" i="15"/>
  <c r="M78" i="15"/>
  <c r="L49" i="14"/>
  <c r="M49" i="14"/>
  <c r="K49" i="14"/>
  <c r="K41" i="15"/>
  <c r="L41" i="15"/>
  <c r="M41" i="15"/>
  <c r="M211" i="14"/>
  <c r="K211" i="14"/>
  <c r="L211" i="14"/>
  <c r="F82" i="5"/>
  <c r="F82" i="4"/>
  <c r="F82" i="13"/>
  <c r="F82" i="15"/>
  <c r="F83" i="14"/>
  <c r="F82" i="16"/>
  <c r="K17" i="14"/>
  <c r="M17" i="14"/>
  <c r="L17" i="14"/>
  <c r="F44" i="13"/>
  <c r="F44" i="15"/>
  <c r="F44" i="16"/>
  <c r="F44" i="14"/>
  <c r="F44" i="4"/>
  <c r="F44" i="5"/>
  <c r="G59" i="15"/>
  <c r="G59" i="5"/>
  <c r="G60" i="14"/>
  <c r="G59" i="16"/>
  <c r="G59" i="13"/>
  <c r="G59" i="4"/>
  <c r="F76" i="14"/>
  <c r="F75" i="15"/>
  <c r="F75" i="4"/>
  <c r="F75" i="13"/>
  <c r="F75" i="5"/>
  <c r="F75" i="16"/>
  <c r="F33" i="16"/>
  <c r="F33" i="13"/>
  <c r="F33" i="4"/>
  <c r="F33" i="15"/>
  <c r="F33" i="14"/>
  <c r="F33" i="5"/>
  <c r="L46" i="16"/>
  <c r="M46" i="16"/>
  <c r="K46" i="16"/>
  <c r="G120" i="5"/>
  <c r="G120" i="4"/>
  <c r="G121" i="14"/>
  <c r="G120" i="15"/>
  <c r="G120" i="16"/>
  <c r="G120" i="13"/>
  <c r="K23" i="14"/>
  <c r="M23" i="14"/>
  <c r="L23" i="14"/>
  <c r="M48" i="16"/>
  <c r="K48" i="16"/>
  <c r="L48" i="16"/>
  <c r="F59" i="4"/>
  <c r="F59" i="16"/>
  <c r="F59" i="15"/>
  <c r="F60" i="14"/>
  <c r="F59" i="5"/>
  <c r="F59" i="13"/>
  <c r="E72" i="5"/>
  <c r="E72" i="15"/>
  <c r="E72" i="16"/>
  <c r="E72" i="4"/>
  <c r="F72" i="2"/>
  <c r="G72" i="2"/>
  <c r="E73" i="14"/>
  <c r="E72" i="13"/>
  <c r="F76" i="2"/>
  <c r="E76" i="4"/>
  <c r="E76" i="5"/>
  <c r="E76" i="13"/>
  <c r="E77" i="14"/>
  <c r="E76" i="16"/>
  <c r="G76" i="2"/>
  <c r="E76" i="15"/>
  <c r="G63" i="2"/>
  <c r="E63" i="4"/>
  <c r="E63" i="13"/>
  <c r="E63" i="5"/>
  <c r="F63" i="2"/>
  <c r="E63" i="16"/>
  <c r="E63" i="15"/>
  <c r="E64" i="14"/>
  <c r="G62" i="13"/>
  <c r="G62" i="4"/>
  <c r="G62" i="15"/>
  <c r="G62" i="5"/>
  <c r="G63" i="14"/>
  <c r="G62" i="16"/>
  <c r="G33" i="14"/>
  <c r="G33" i="13"/>
  <c r="G33" i="4"/>
  <c r="G33" i="16"/>
  <c r="G33" i="5"/>
  <c r="G33" i="15"/>
  <c r="L46" i="15"/>
  <c r="M46" i="15"/>
  <c r="K46" i="15"/>
  <c r="M30" i="14"/>
  <c r="G88" i="5" l="1"/>
  <c r="G88" i="16"/>
  <c r="G88" i="15"/>
  <c r="L136" i="16"/>
  <c r="M136" i="16"/>
  <c r="K136" i="16"/>
  <c r="K23" i="15"/>
  <c r="L23" i="15"/>
  <c r="M23" i="15"/>
  <c r="F52" i="15"/>
  <c r="F52" i="4"/>
  <c r="F52" i="16"/>
  <c r="F52" i="5"/>
  <c r="F52" i="13"/>
  <c r="F52" i="14"/>
  <c r="K24" i="14"/>
  <c r="L24" i="14"/>
  <c r="M24" i="14"/>
  <c r="M24" i="15"/>
  <c r="K24" i="15"/>
  <c r="L24" i="15"/>
  <c r="G52" i="14"/>
  <c r="G52" i="15"/>
  <c r="G52" i="16"/>
  <c r="G52" i="13"/>
  <c r="G52" i="4"/>
  <c r="G52" i="5"/>
  <c r="L136" i="15"/>
  <c r="K136" i="15"/>
  <c r="M136" i="15"/>
  <c r="L28" i="15"/>
  <c r="M28" i="15"/>
  <c r="K28" i="15"/>
  <c r="G91" i="14"/>
  <c r="G90" i="15"/>
  <c r="G90" i="16"/>
  <c r="G90" i="4"/>
  <c r="G90" i="13"/>
  <c r="G90" i="5"/>
  <c r="F93" i="14"/>
  <c r="F92" i="5"/>
  <c r="F92" i="4"/>
  <c r="F92" i="13"/>
  <c r="F92" i="15"/>
  <c r="F92" i="16"/>
  <c r="M88" i="14"/>
  <c r="L88" i="14"/>
  <c r="K88" i="14"/>
  <c r="F90" i="4"/>
  <c r="F90" i="5"/>
  <c r="F90" i="13"/>
  <c r="F90" i="16"/>
  <c r="F91" i="14"/>
  <c r="F90" i="15"/>
  <c r="L15" i="14"/>
  <c r="M15" i="14"/>
  <c r="K15" i="14"/>
  <c r="K15" i="15"/>
  <c r="O15" i="15" s="1"/>
  <c r="L15" i="15"/>
  <c r="M15" i="15"/>
  <c r="F89" i="16"/>
  <c r="F90" i="14"/>
  <c r="F89" i="15"/>
  <c r="F89" i="4"/>
  <c r="F89" i="5"/>
  <c r="F89" i="13"/>
  <c r="G89" i="15"/>
  <c r="G89" i="4"/>
  <c r="G89" i="16"/>
  <c r="G89" i="13"/>
  <c r="G89" i="5"/>
  <c r="G90" i="14"/>
  <c r="M118" i="14"/>
  <c r="K118" i="14"/>
  <c r="L118" i="14"/>
  <c r="G92" i="5"/>
  <c r="G92" i="4"/>
  <c r="G92" i="16"/>
  <c r="G92" i="15"/>
  <c r="G93" i="14"/>
  <c r="G92" i="13"/>
  <c r="K87" i="15"/>
  <c r="M87" i="15"/>
  <c r="L87" i="15"/>
  <c r="M89" i="14"/>
  <c r="K89" i="14"/>
  <c r="L89" i="14"/>
  <c r="L43" i="16"/>
  <c r="M43" i="16"/>
  <c r="K43" i="16"/>
  <c r="P43" i="16" s="1"/>
  <c r="K55" i="14"/>
  <c r="L55" i="14"/>
  <c r="M55" i="14"/>
  <c r="K45" i="16"/>
  <c r="L45" i="16"/>
  <c r="M45" i="16"/>
  <c r="L56" i="14"/>
  <c r="K56" i="14"/>
  <c r="M56" i="14"/>
  <c r="F31" i="5"/>
  <c r="F31" i="14"/>
  <c r="F31" i="15"/>
  <c r="F31" i="13"/>
  <c r="F31" i="4"/>
  <c r="F31" i="16"/>
  <c r="M37" i="15"/>
  <c r="K37" i="15"/>
  <c r="L37" i="15"/>
  <c r="K53" i="14"/>
  <c r="L53" i="14"/>
  <c r="M53" i="14"/>
  <c r="M71" i="14"/>
  <c r="L71" i="14"/>
  <c r="K71" i="14"/>
  <c r="F34" i="4"/>
  <c r="F34" i="13"/>
  <c r="F34" i="15"/>
  <c r="F34" i="14"/>
  <c r="F34" i="16"/>
  <c r="F34" i="5"/>
  <c r="K40" i="15"/>
  <c r="M40" i="15"/>
  <c r="L40" i="15"/>
  <c r="K58" i="15"/>
  <c r="L58" i="15"/>
  <c r="M58" i="15"/>
  <c r="M54" i="15"/>
  <c r="K54" i="15"/>
  <c r="L54" i="15"/>
  <c r="G69" i="15"/>
  <c r="G70" i="14"/>
  <c r="G69" i="13"/>
  <c r="G69" i="4"/>
  <c r="G69" i="5"/>
  <c r="G69" i="16"/>
  <c r="G60" i="15"/>
  <c r="G60" i="16"/>
  <c r="G60" i="13"/>
  <c r="G60" i="5"/>
  <c r="G60" i="4"/>
  <c r="G61" i="14"/>
  <c r="M176" i="16"/>
  <c r="K176" i="16"/>
  <c r="L176" i="16"/>
  <c r="M59" i="14"/>
  <c r="K59" i="14"/>
  <c r="L59" i="14"/>
  <c r="G34" i="16"/>
  <c r="G34" i="13"/>
  <c r="G34" i="5"/>
  <c r="G34" i="4"/>
  <c r="G34" i="14"/>
  <c r="G34" i="15"/>
  <c r="L83" i="16"/>
  <c r="M83" i="16"/>
  <c r="K83" i="16"/>
  <c r="L30" i="14"/>
  <c r="L43" i="15"/>
  <c r="M43" i="15"/>
  <c r="K43" i="15"/>
  <c r="F70" i="14"/>
  <c r="F69" i="4"/>
  <c r="F69" i="15"/>
  <c r="F69" i="13"/>
  <c r="F69" i="5"/>
  <c r="F69" i="16"/>
  <c r="L53" i="15"/>
  <c r="K53" i="15"/>
  <c r="O53" i="15" s="1"/>
  <c r="M53" i="15"/>
  <c r="L51" i="16"/>
  <c r="M51" i="16"/>
  <c r="K51" i="16"/>
  <c r="P51" i="16" s="1"/>
  <c r="M45" i="15"/>
  <c r="L45" i="15"/>
  <c r="K45" i="15"/>
  <c r="L70" i="15"/>
  <c r="K70" i="15"/>
  <c r="M70" i="15"/>
  <c r="G31" i="14"/>
  <c r="G31" i="15"/>
  <c r="G31" i="13"/>
  <c r="G31" i="5"/>
  <c r="G31" i="4"/>
  <c r="G31" i="16"/>
  <c r="G74" i="16"/>
  <c r="G74" i="15"/>
  <c r="G74" i="4"/>
  <c r="G75" i="14"/>
  <c r="G74" i="5"/>
  <c r="G74" i="13"/>
  <c r="G84" i="5"/>
  <c r="G84" i="16"/>
  <c r="G85" i="14"/>
  <c r="G84" i="15"/>
  <c r="G84" i="13"/>
  <c r="G84" i="4"/>
  <c r="M51" i="14"/>
  <c r="L51" i="14"/>
  <c r="K51" i="14"/>
  <c r="G32" i="16"/>
  <c r="G32" i="4"/>
  <c r="G32" i="13"/>
  <c r="G32" i="14"/>
  <c r="G32" i="5"/>
  <c r="G32" i="15"/>
  <c r="K39" i="14"/>
  <c r="M39" i="14"/>
  <c r="L39" i="14"/>
  <c r="L45" i="14"/>
  <c r="K45" i="14"/>
  <c r="M45" i="14"/>
  <c r="G85" i="4"/>
  <c r="G85" i="5"/>
  <c r="G85" i="13"/>
  <c r="G86" i="14"/>
  <c r="G85" i="16"/>
  <c r="G85" i="15"/>
  <c r="L40" i="14"/>
  <c r="K40" i="14"/>
  <c r="M40" i="14"/>
  <c r="D12" i="17"/>
  <c r="D13" i="17" s="1"/>
  <c r="L43" i="14"/>
  <c r="K43" i="14"/>
  <c r="M43" i="14"/>
  <c r="K46" i="14"/>
  <c r="M46" i="14"/>
  <c r="L46" i="14"/>
  <c r="O46" i="14"/>
  <c r="M53" i="16"/>
  <c r="L53" i="16"/>
  <c r="K53" i="16"/>
  <c r="L67" i="14"/>
  <c r="M67" i="14"/>
  <c r="K67" i="14"/>
  <c r="K37" i="14"/>
  <c r="L37" i="14"/>
  <c r="M37" i="14"/>
  <c r="F84" i="5"/>
  <c r="F84" i="13"/>
  <c r="F84" i="15"/>
  <c r="F85" i="14"/>
  <c r="F84" i="4"/>
  <c r="F84" i="16"/>
  <c r="L58" i="14"/>
  <c r="M58" i="14"/>
  <c r="K58" i="14"/>
  <c r="L88" i="15"/>
  <c r="M88" i="15"/>
  <c r="K88" i="15"/>
  <c r="G67" i="13"/>
  <c r="G67" i="4"/>
  <c r="G67" i="5"/>
  <c r="G67" i="15"/>
  <c r="G67" i="16"/>
  <c r="G68" i="14"/>
  <c r="M47" i="15"/>
  <c r="K47" i="15"/>
  <c r="L47" i="15"/>
  <c r="K48" i="14"/>
  <c r="L48" i="14"/>
  <c r="M48" i="14"/>
  <c r="M55" i="16"/>
  <c r="L55" i="16"/>
  <c r="K55" i="16"/>
  <c r="F60" i="13"/>
  <c r="F60" i="16"/>
  <c r="F60" i="5"/>
  <c r="F60" i="15"/>
  <c r="F60" i="4"/>
  <c r="F61" i="14"/>
  <c r="K177" i="14"/>
  <c r="L177" i="14"/>
  <c r="M177" i="14"/>
  <c r="G86" i="13"/>
  <c r="G86" i="15"/>
  <c r="G87" i="14"/>
  <c r="G86" i="4"/>
  <c r="G86" i="5"/>
  <c r="G86" i="16"/>
  <c r="M57" i="15"/>
  <c r="K57" i="15"/>
  <c r="O57" i="15" s="1"/>
  <c r="L57" i="15"/>
  <c r="L16" i="14"/>
  <c r="K16" i="14"/>
  <c r="M16" i="14"/>
  <c r="F75" i="14"/>
  <c r="F74" i="13"/>
  <c r="F74" i="15"/>
  <c r="F74" i="16"/>
  <c r="F74" i="4"/>
  <c r="F74" i="5"/>
  <c r="K88" i="16"/>
  <c r="M88" i="16"/>
  <c r="L88" i="16"/>
  <c r="F67" i="13"/>
  <c r="F67" i="5"/>
  <c r="F68" i="14"/>
  <c r="F67" i="4"/>
  <c r="F67" i="16"/>
  <c r="F67" i="15"/>
  <c r="M36" i="15"/>
  <c r="L36" i="15"/>
  <c r="K36" i="15"/>
  <c r="L83" i="15"/>
  <c r="K83" i="15"/>
  <c r="M83" i="15"/>
  <c r="L16" i="15"/>
  <c r="K16" i="15"/>
  <c r="O16" i="15" s="1"/>
  <c r="M16" i="15"/>
  <c r="D23" i="21"/>
  <c r="D22" i="21" s="1"/>
  <c r="D23" i="19"/>
  <c r="D23" i="22"/>
  <c r="D22" i="22" s="1"/>
  <c r="M54" i="16"/>
  <c r="K54" i="16"/>
  <c r="L54" i="16"/>
  <c r="L55" i="15"/>
  <c r="K55" i="15"/>
  <c r="O55" i="15" s="1"/>
  <c r="M55" i="15"/>
  <c r="K66" i="15"/>
  <c r="M66" i="15"/>
  <c r="L66" i="15"/>
  <c r="M51" i="15"/>
  <c r="L51" i="15"/>
  <c r="K51" i="15"/>
  <c r="M30" i="15"/>
  <c r="L30" i="15"/>
  <c r="K30" i="15"/>
  <c r="M38" i="15"/>
  <c r="L38" i="15"/>
  <c r="K38" i="15"/>
  <c r="F86" i="13"/>
  <c r="F86" i="5"/>
  <c r="F86" i="15"/>
  <c r="F86" i="4"/>
  <c r="F86" i="16"/>
  <c r="F87" i="14"/>
  <c r="K57" i="16"/>
  <c r="M57" i="16"/>
  <c r="L57" i="16"/>
  <c r="L176" i="15"/>
  <c r="K176" i="15"/>
  <c r="M176" i="15"/>
  <c r="F32" i="14"/>
  <c r="F32" i="15"/>
  <c r="F32" i="16"/>
  <c r="F32" i="5"/>
  <c r="F32" i="4"/>
  <c r="F32" i="13"/>
  <c r="M197" i="14"/>
  <c r="K197" i="14"/>
  <c r="L197" i="14"/>
  <c r="M84" i="14"/>
  <c r="K84" i="14"/>
  <c r="L84" i="14"/>
  <c r="F85" i="13"/>
  <c r="F85" i="16"/>
  <c r="F86" i="14"/>
  <c r="F85" i="4"/>
  <c r="F85" i="15"/>
  <c r="F85" i="5"/>
  <c r="M47" i="16"/>
  <c r="L47" i="16"/>
  <c r="K47" i="16"/>
  <c r="K58" i="16"/>
  <c r="M58" i="16"/>
  <c r="L58" i="16"/>
  <c r="L82" i="15"/>
  <c r="M82" i="15"/>
  <c r="K82" i="15"/>
  <c r="O82" i="15" s="1"/>
  <c r="K33" i="14"/>
  <c r="M33" i="14"/>
  <c r="L33" i="14"/>
  <c r="G72" i="16"/>
  <c r="G72" i="4"/>
  <c r="G72" i="15"/>
  <c r="G73" i="14"/>
  <c r="G72" i="5"/>
  <c r="G72" i="13"/>
  <c r="M56" i="16"/>
  <c r="L56" i="16"/>
  <c r="K56" i="16"/>
  <c r="M120" i="16"/>
  <c r="L120" i="16"/>
  <c r="K120" i="16"/>
  <c r="M79" i="16"/>
  <c r="L79" i="16"/>
  <c r="K79" i="16"/>
  <c r="F76" i="4"/>
  <c r="F76" i="13"/>
  <c r="F76" i="5"/>
  <c r="F77" i="14"/>
  <c r="F76" i="16"/>
  <c r="F76" i="15"/>
  <c r="F72" i="13"/>
  <c r="F72" i="15"/>
  <c r="F73" i="14"/>
  <c r="F72" i="5"/>
  <c r="F72" i="16"/>
  <c r="F72" i="4"/>
  <c r="L82" i="16"/>
  <c r="M82" i="16"/>
  <c r="K82" i="16"/>
  <c r="K62" i="15"/>
  <c r="O62" i="15" s="1"/>
  <c r="M62" i="15"/>
  <c r="L62" i="15"/>
  <c r="L62" i="16"/>
  <c r="K62" i="16"/>
  <c r="M62" i="16"/>
  <c r="L80" i="14"/>
  <c r="M80" i="14"/>
  <c r="K80" i="14"/>
  <c r="G81" i="14"/>
  <c r="G80" i="16"/>
  <c r="G80" i="5"/>
  <c r="G80" i="4"/>
  <c r="G80" i="13"/>
  <c r="G80" i="15"/>
  <c r="K65" i="15"/>
  <c r="L65" i="15"/>
  <c r="M65" i="15"/>
  <c r="L63" i="14"/>
  <c r="M63" i="14"/>
  <c r="K63" i="14"/>
  <c r="F63" i="4"/>
  <c r="F63" i="5"/>
  <c r="F63" i="15"/>
  <c r="F63" i="16"/>
  <c r="F63" i="13"/>
  <c r="F64" i="14"/>
  <c r="G64" i="14"/>
  <c r="G63" i="16"/>
  <c r="G63" i="15"/>
  <c r="G63" i="13"/>
  <c r="G63" i="4"/>
  <c r="G63" i="5"/>
  <c r="M59" i="16"/>
  <c r="K59" i="16"/>
  <c r="L59" i="16"/>
  <c r="M56" i="15"/>
  <c r="L56" i="15"/>
  <c r="K56" i="15"/>
  <c r="O56" i="15" s="1"/>
  <c r="M44" i="14"/>
  <c r="K44" i="14"/>
  <c r="L44" i="14"/>
  <c r="F77" i="15"/>
  <c r="F77" i="4"/>
  <c r="F78" i="14"/>
  <c r="F77" i="5"/>
  <c r="F77" i="16"/>
  <c r="F77" i="13"/>
  <c r="K71" i="15"/>
  <c r="M71" i="15"/>
  <c r="L71" i="15"/>
  <c r="M44" i="16"/>
  <c r="L44" i="16"/>
  <c r="K44" i="16"/>
  <c r="L76" i="14"/>
  <c r="K76" i="14"/>
  <c r="M76" i="14"/>
  <c r="K72" i="14"/>
  <c r="M72" i="14"/>
  <c r="L72" i="14"/>
  <c r="K83" i="14"/>
  <c r="L83" i="14"/>
  <c r="M83" i="14"/>
  <c r="K120" i="15"/>
  <c r="M120" i="15"/>
  <c r="L120" i="15"/>
  <c r="K57" i="14"/>
  <c r="L57" i="14"/>
  <c r="M57" i="14"/>
  <c r="G78" i="14"/>
  <c r="G77" i="5"/>
  <c r="G77" i="4"/>
  <c r="G77" i="15"/>
  <c r="G77" i="13"/>
  <c r="G77" i="16"/>
  <c r="L71" i="16"/>
  <c r="K71" i="16"/>
  <c r="M71" i="16"/>
  <c r="L79" i="15"/>
  <c r="K79" i="15"/>
  <c r="M79" i="15"/>
  <c r="F80" i="13"/>
  <c r="F81" i="14"/>
  <c r="F80" i="5"/>
  <c r="F80" i="4"/>
  <c r="F80" i="16"/>
  <c r="F80" i="15"/>
  <c r="G77" i="14"/>
  <c r="G76" i="15"/>
  <c r="G76" i="16"/>
  <c r="G76" i="4"/>
  <c r="G76" i="5"/>
  <c r="G76" i="13"/>
  <c r="K75" i="16"/>
  <c r="L75" i="16"/>
  <c r="M75" i="16"/>
  <c r="K66" i="14"/>
  <c r="L66" i="14"/>
  <c r="M66" i="14"/>
  <c r="M121" i="14"/>
  <c r="L121" i="14"/>
  <c r="K121" i="14"/>
  <c r="K33" i="15"/>
  <c r="L33" i="15"/>
  <c r="M33" i="15"/>
  <c r="L75" i="15"/>
  <c r="K75" i="15"/>
  <c r="M75" i="15"/>
  <c r="K44" i="15"/>
  <c r="M44" i="15"/>
  <c r="L44" i="15"/>
  <c r="L59" i="15"/>
  <c r="K59" i="15"/>
  <c r="M59" i="15"/>
  <c r="K60" i="14"/>
  <c r="M60" i="14"/>
  <c r="L60" i="14"/>
  <c r="M52" i="14" l="1"/>
  <c r="K52" i="14"/>
  <c r="L52" i="14"/>
  <c r="M52" i="15"/>
  <c r="L52" i="15"/>
  <c r="K52" i="15"/>
  <c r="O52" i="15" s="1"/>
  <c r="M52" i="16"/>
  <c r="L52" i="16"/>
  <c r="K52" i="16"/>
  <c r="L89" i="16"/>
  <c r="M89" i="16"/>
  <c r="K89" i="16"/>
  <c r="M92" i="16"/>
  <c r="L92" i="16"/>
  <c r="K92" i="16"/>
  <c r="P92" i="16" s="1"/>
  <c r="M93" i="14"/>
  <c r="L93" i="14"/>
  <c r="K93" i="14"/>
  <c r="K90" i="14"/>
  <c r="L90" i="14"/>
  <c r="M90" i="14"/>
  <c r="K90" i="16"/>
  <c r="L90" i="16"/>
  <c r="M90" i="16"/>
  <c r="K92" i="15"/>
  <c r="M92" i="15"/>
  <c r="L92" i="15"/>
  <c r="K89" i="15"/>
  <c r="M89" i="15"/>
  <c r="L89" i="15"/>
  <c r="L90" i="15"/>
  <c r="K90" i="15"/>
  <c r="M90" i="15"/>
  <c r="K91" i="14"/>
  <c r="L91" i="14"/>
  <c r="M91" i="14"/>
  <c r="L74" i="15"/>
  <c r="K74" i="15"/>
  <c r="M74" i="15"/>
  <c r="M60" i="15"/>
  <c r="K60" i="15"/>
  <c r="L60" i="15"/>
  <c r="K31" i="15"/>
  <c r="M31" i="15"/>
  <c r="L31" i="15"/>
  <c r="M86" i="15"/>
  <c r="L86" i="15"/>
  <c r="K86" i="15"/>
  <c r="L84" i="15"/>
  <c r="M84" i="15"/>
  <c r="K84" i="15"/>
  <c r="M85" i="14"/>
  <c r="K85" i="14"/>
  <c r="L85" i="14"/>
  <c r="L85" i="15"/>
  <c r="K85" i="15"/>
  <c r="M85" i="15"/>
  <c r="M86" i="16"/>
  <c r="K86" i="16"/>
  <c r="L86" i="16"/>
  <c r="M74" i="16"/>
  <c r="K74" i="16"/>
  <c r="P74" i="16" s="1"/>
  <c r="L74" i="16"/>
  <c r="L86" i="14"/>
  <c r="M86" i="14"/>
  <c r="K86" i="14"/>
  <c r="K32" i="14"/>
  <c r="M32" i="14"/>
  <c r="L32" i="14"/>
  <c r="K31" i="14"/>
  <c r="L31" i="14"/>
  <c r="M31" i="14"/>
  <c r="L69" i="15"/>
  <c r="K69" i="15"/>
  <c r="O69" i="15" s="1"/>
  <c r="M69" i="15"/>
  <c r="L70" i="14"/>
  <c r="M70" i="14"/>
  <c r="K70" i="14"/>
  <c r="M67" i="15"/>
  <c r="L67" i="15"/>
  <c r="K67" i="15"/>
  <c r="O67" i="15" s="1"/>
  <c r="M87" i="14"/>
  <c r="L87" i="14"/>
  <c r="K87" i="14"/>
  <c r="D14" i="17"/>
  <c r="D15" i="17" s="1"/>
  <c r="D16" i="17" s="1"/>
  <c r="D17" i="17" s="1"/>
  <c r="M61" i="14"/>
  <c r="K61" i="14"/>
  <c r="L61" i="14"/>
  <c r="K34" i="15"/>
  <c r="L34" i="15"/>
  <c r="M34" i="15"/>
  <c r="M85" i="16"/>
  <c r="L85" i="16"/>
  <c r="K85" i="16"/>
  <c r="L32" i="15"/>
  <c r="M32" i="15"/>
  <c r="K32" i="15"/>
  <c r="M60" i="16"/>
  <c r="L60" i="16"/>
  <c r="K60" i="16"/>
  <c r="L68" i="14"/>
  <c r="M68" i="14"/>
  <c r="K68" i="14"/>
  <c r="L84" i="16"/>
  <c r="M84" i="16"/>
  <c r="K84" i="16"/>
  <c r="K75" i="14"/>
  <c r="M75" i="14"/>
  <c r="L75" i="14"/>
  <c r="L34" i="14"/>
  <c r="K34" i="14"/>
  <c r="M34" i="14"/>
  <c r="M78" i="14"/>
  <c r="L78" i="14"/>
  <c r="K78" i="14"/>
  <c r="K63" i="16"/>
  <c r="L63" i="16"/>
  <c r="M63" i="16"/>
  <c r="K72" i="15"/>
  <c r="L72" i="15"/>
  <c r="M72" i="15"/>
  <c r="M77" i="14"/>
  <c r="K77" i="14"/>
  <c r="L77" i="14"/>
  <c r="K77" i="16"/>
  <c r="M77" i="16"/>
  <c r="L77" i="16"/>
  <c r="M77" i="15"/>
  <c r="K77" i="15"/>
  <c r="L77" i="15"/>
  <c r="K64" i="14"/>
  <c r="L64" i="14"/>
  <c r="M64" i="14"/>
  <c r="M63" i="15"/>
  <c r="K63" i="15"/>
  <c r="O63" i="15" s="1"/>
  <c r="L63" i="15"/>
  <c r="M72" i="16"/>
  <c r="L72" i="16"/>
  <c r="K72" i="16"/>
  <c r="K80" i="15"/>
  <c r="M80" i="15"/>
  <c r="L80" i="15"/>
  <c r="L76" i="15"/>
  <c r="M76" i="15"/>
  <c r="K76" i="15"/>
  <c r="M73" i="14"/>
  <c r="K73" i="14"/>
  <c r="L73" i="14"/>
  <c r="K80" i="16"/>
  <c r="M80" i="16"/>
  <c r="L80" i="16"/>
  <c r="L81" i="14"/>
  <c r="K81" i="14"/>
  <c r="M81" i="14"/>
  <c r="L76" i="16"/>
  <c r="M76" i="16"/>
  <c r="K76" i="16"/>
  <c r="M216" i="16" l="1"/>
  <c r="D12" i="22" s="1"/>
  <c r="L217" i="14"/>
  <c r="L219" i="14" s="1"/>
  <c r="D11" i="19" s="1"/>
  <c r="M217" i="14"/>
  <c r="M219" i="14" s="1"/>
  <c r="D12" i="19" s="1"/>
  <c r="D18" i="17"/>
  <c r="D19" i="17" s="1"/>
  <c r="D24" i="19" s="1"/>
  <c r="D22" i="19" s="1"/>
  <c r="L216" i="15"/>
  <c r="D11" i="21" s="1"/>
  <c r="K217" i="14"/>
  <c r="K219" i="14" s="1"/>
  <c r="D10" i="19" s="1"/>
  <c r="K216" i="16"/>
  <c r="D10" i="22" s="1"/>
  <c r="M216" i="15"/>
  <c r="D12" i="21" s="1"/>
  <c r="L216" i="16"/>
  <c r="D11" i="22" s="1"/>
  <c r="K216" i="15"/>
  <c r="D10" i="21" s="1"/>
  <c r="D13" i="19" l="1"/>
  <c r="D14" i="19" s="1"/>
  <c r="D15" i="19" s="1"/>
  <c r="D16" i="19" s="1"/>
  <c r="D13" i="22"/>
  <c r="D14" i="22" s="1"/>
  <c r="D15" i="22" s="1"/>
  <c r="D16" i="22" s="1"/>
  <c r="D13" i="21"/>
  <c r="D14" i="21" s="1"/>
  <c r="D17" i="22" l="1"/>
  <c r="D18" i="22" s="1"/>
  <c r="D15" i="21"/>
  <c r="D16" i="21" s="1"/>
  <c r="D17" i="19"/>
  <c r="D18" i="19" s="1"/>
  <c r="D19" i="19" l="1"/>
  <c r="D20" i="19" s="1"/>
  <c r="D25" i="19" s="1"/>
  <c r="D8" i="9" s="1"/>
  <c r="D11" i="9" s="1"/>
  <c r="D21" i="19"/>
  <c r="D17" i="21"/>
  <c r="D18" i="21" s="1"/>
  <c r="D21" i="22"/>
  <c r="D19" i="22"/>
  <c r="D20" i="22" s="1"/>
  <c r="D25" i="22" s="1"/>
  <c r="C10" i="9" s="1"/>
  <c r="D19" i="21" l="1"/>
  <c r="D20" i="21" s="1"/>
  <c r="D21" i="21"/>
  <c r="D25" i="21" l="1"/>
  <c r="C9" i="9" s="1"/>
  <c r="C11" i="9" s="1"/>
  <c r="C12" i="9" l="1"/>
  <c r="D12" i="9"/>
</calcChain>
</file>

<file path=xl/sharedStrings.xml><?xml version="1.0" encoding="utf-8"?>
<sst xmlns="http://schemas.openxmlformats.org/spreadsheetml/2006/main" count="5105" uniqueCount="1054">
  <si>
    <t xml:space="preserve">Số trụ </t>
  </si>
  <si>
    <t>Khoảng cách</t>
  </si>
  <si>
    <t>Hình thức trụ</t>
  </si>
  <si>
    <t>Cộng dồn 2AC50</t>
  </si>
  <si>
    <t>Loại trụ</t>
  </si>
  <si>
    <t>BTLT 12HH</t>
  </si>
  <si>
    <t>M12</t>
  </si>
  <si>
    <t>M12a</t>
  </si>
  <si>
    <t>CX12-B</t>
  </si>
  <si>
    <t>CL12-B</t>
  </si>
  <si>
    <t>NXX</t>
  </si>
  <si>
    <t>NXL</t>
  </si>
  <si>
    <t>Tiếp địa lặp lại trụ 12m</t>
  </si>
  <si>
    <t>X-20ĐL2/3</t>
  </si>
  <si>
    <t>X-21KL</t>
  </si>
  <si>
    <t>Bộ sứ đỉnh đỡ thẳng SĐI</t>
  </si>
  <si>
    <t xml:space="preserve">Bộ sứ đỉnh đỡ góc SĐG </t>
  </si>
  <si>
    <t>Bộ sứ đứng SĐU</t>
  </si>
  <si>
    <t>Bộ đỡ dây T.H : Đth-U</t>
  </si>
  <si>
    <t>Bộ khóa néo TH : Nth-T</t>
  </si>
  <si>
    <t>GHI CHÚ</t>
  </si>
  <si>
    <t>Móng neo</t>
  </si>
  <si>
    <t>/01</t>
  </si>
  <si>
    <t>/02</t>
  </si>
  <si>
    <t>/03</t>
  </si>
  <si>
    <t>/04</t>
  </si>
  <si>
    <t>/05</t>
  </si>
  <si>
    <t>/06</t>
  </si>
  <si>
    <t>/07</t>
  </si>
  <si>
    <t>/08</t>
  </si>
  <si>
    <t>/09</t>
  </si>
  <si>
    <t>/10</t>
  </si>
  <si>
    <t>4. ĐƯỜNG DÂY TRUNG THẾ 1 PHA CẤP CHO TBA CHỐNG QUÁ TẢI XUÂN TÂY 186-4A</t>
  </si>
  <si>
    <t>NHÁNH 1: DI DỜI TBA XUÂN TÂY 17</t>
  </si>
  <si>
    <t>NHÁNH 2: CẤP NGUỐN TBA XUÂN TÂY 17B XDM</t>
  </si>
  <si>
    <t>2DT</t>
  </si>
  <si>
    <t>IT</t>
  </si>
  <si>
    <t>GT</t>
  </si>
  <si>
    <t>DT</t>
  </si>
  <si>
    <t>Trụ đấu nối</t>
  </si>
  <si>
    <t>Trụ TBA</t>
  </si>
  <si>
    <t>N90</t>
  </si>
  <si>
    <t>3DT</t>
  </si>
  <si>
    <t>IT-3P</t>
  </si>
  <si>
    <t>IT-1P</t>
  </si>
  <si>
    <t>GT-1P</t>
  </si>
  <si>
    <t>CÔNG TRÌNH CẤY TBA CHỐNG QUÁ TẢI NĂM 2014</t>
  </si>
  <si>
    <t>Móng trụ</t>
  </si>
  <si>
    <t>Neo</t>
  </si>
  <si>
    <t>Xà</t>
  </si>
  <si>
    <t>Chuỗi sứ treo 
Polume bắt vào trụ</t>
  </si>
  <si>
    <r>
      <t>Kẹp ép WR cỡ dây 50mm</t>
    </r>
    <r>
      <rPr>
        <b/>
        <vertAlign val="superscript"/>
        <sz val="10"/>
        <rFont val="Times New Roman"/>
        <family val="1"/>
      </rPr>
      <t>2</t>
    </r>
  </si>
  <si>
    <t>Cộng 1</t>
  </si>
  <si>
    <t>Cộng 2</t>
  </si>
  <si>
    <t>Cộng 3</t>
  </si>
  <si>
    <t>Cộng 4</t>
  </si>
  <si>
    <t>Tổng cộng</t>
  </si>
  <si>
    <t>TBA Tân Hạnh 2A</t>
  </si>
  <si>
    <t>TBA Tân Hạnh 4A</t>
  </si>
  <si>
    <t>TBA Nân Nghĩa 6A</t>
  </si>
  <si>
    <t>TBA Thừa Đức 4A</t>
  </si>
  <si>
    <t>Trụ TBA - 07</t>
  </si>
  <si>
    <t>Trụ TBA-33</t>
  </si>
  <si>
    <t>Trụ TBA -55A</t>
  </si>
  <si>
    <t>Trụ ĐN 57</t>
  </si>
  <si>
    <t>Trụ ĐN 62</t>
  </si>
  <si>
    <t>Trụ ĐN 32</t>
  </si>
  <si>
    <t>Trụ ĐN 26</t>
  </si>
  <si>
    <t>BTLT 12m</t>
  </si>
  <si>
    <t>M12BT đôi</t>
  </si>
  <si>
    <t>Gói thầu 02: Cung cấp vật tư, thiết bị và xây lắp</t>
  </si>
  <si>
    <t>STT</t>
  </si>
  <si>
    <t>HẠNG MỤC CÔNG VIỆC</t>
  </si>
  <si>
    <t>A</t>
  </si>
  <si>
    <t>Phần đường dây trung thế 1 pha XD mới</t>
  </si>
  <si>
    <t>I</t>
  </si>
  <si>
    <t>Phần móng và tiếp địa</t>
  </si>
  <si>
    <t>Móng M12</t>
  </si>
  <si>
    <t>Móng</t>
  </si>
  <si>
    <t>Móng M12a</t>
  </si>
  <si>
    <t>Móng bê tông trụ đôi 12m</t>
  </si>
  <si>
    <t>Bộ</t>
  </si>
  <si>
    <t>II</t>
  </si>
  <si>
    <t>Phần trụ</t>
  </si>
  <si>
    <t>Trụ bê tông ly tâm 12m</t>
  </si>
  <si>
    <t>Trụ</t>
  </si>
  <si>
    <t>III</t>
  </si>
  <si>
    <t>Phần xà, néo</t>
  </si>
  <si>
    <t>Bộ xà lệch đơn L75x75x8 dài 2m: X-20ĐL2/3</t>
  </si>
  <si>
    <t>Bộ xà lệch kép L75x75x8 dài 2,1m: X-21KL</t>
  </si>
  <si>
    <t>Bộ chằng xuống đơn cho trụ 12m: CX12-B</t>
  </si>
  <si>
    <t>Bộ chằng lệch đơn cho trụ 12m: CL12-B</t>
  </si>
  <si>
    <t>Bộ móng neo xòe cho chằng xuống: NXX</t>
  </si>
  <si>
    <t>Bộ móng neo xòe cho chằng lệch: NXL</t>
  </si>
  <si>
    <t>IV</t>
  </si>
  <si>
    <t>Phần dây, sứ và phụ kiện</t>
  </si>
  <si>
    <t>Tbộ</t>
  </si>
  <si>
    <t>A.PHẦN THIẾT BỊ</t>
  </si>
  <si>
    <t xml:space="preserve">Máy biến áp 12,7/0,22-0,44kV 50kVA </t>
  </si>
  <si>
    <t>máy</t>
  </si>
  <si>
    <t>Điện lực cấp</t>
  </si>
  <si>
    <t>Chụp cách điện đầu cực MBA</t>
  </si>
  <si>
    <t>cái</t>
  </si>
  <si>
    <t>FCO 24kV - 100A + bọc cách điện trên-dưới</t>
  </si>
  <si>
    <t>bộ</t>
  </si>
  <si>
    <t>Dây chảy 6K</t>
  </si>
  <si>
    <t>Sợi</t>
  </si>
  <si>
    <t>LA 18kV 10kA + bọc cách điện</t>
  </si>
  <si>
    <t>MCCB 3 cực 400V -150A - 35KA Chỉnh định</t>
  </si>
  <si>
    <t>Biến dòng 24kV 100/5A</t>
  </si>
  <si>
    <t>Điện kế 1 pha 2 dây 220V-5A</t>
  </si>
  <si>
    <t>B. PHẦN VẬT LIỆU</t>
  </si>
  <si>
    <t>Boulon 16x300+ 2 long đền vuông D18-50x50x3/Zn</t>
  </si>
  <si>
    <t xml:space="preserve">Giá đỡ FCO, LA 1 pha </t>
  </si>
  <si>
    <t>Xà composite 110x80x5x800</t>
  </si>
  <si>
    <t>cây</t>
  </si>
  <si>
    <t>Chống composite 40x10x920</t>
  </si>
  <si>
    <t>Bass LL bắt FCO và LA</t>
  </si>
  <si>
    <t>Boulon 16x350+ 2 long đền vuông D18-50x50x3/Zn</t>
  </si>
  <si>
    <t>Boulon 16x250+ 2 long đền vuông D18-50x50x3/Zn</t>
  </si>
  <si>
    <t>Boulon 14x150+ 2 long đền vuông D18-50x50x3/Zn</t>
  </si>
  <si>
    <t xml:space="preserve">Bộ tiếp địa Trạm 1 pha : </t>
  </si>
  <si>
    <t>kg</t>
  </si>
  <si>
    <t>Cọc tiếp đất Þ 16- 2,4m + kẹp cọc</t>
  </si>
  <si>
    <t>Kẹp ép cỡ dây 25mm2</t>
  </si>
  <si>
    <t>Kẹp ép WR cỡ dây 50mm2</t>
  </si>
  <si>
    <t>Đầu cosse ép Cu 35mm2</t>
  </si>
  <si>
    <t>Đầu cosse ép Cu 70mm2</t>
  </si>
  <si>
    <t>Cổ dê cố định dây tiếp địa vào trụ</t>
  </si>
  <si>
    <t>Tủ điện năng kế và CB 1 pha</t>
  </si>
  <si>
    <t>Tủ MCCB trạm treo 1 pha</t>
  </si>
  <si>
    <t>Cổ dê bắt tủ</t>
  </si>
  <si>
    <t>Bộ dây dẫn xuống 22kV 1 pha</t>
  </si>
  <si>
    <t>Cáp 24KV C/XLPE/PVC 25mm2</t>
  </si>
  <si>
    <t>mét</t>
  </si>
  <si>
    <t>Kẹp quai 2/0</t>
  </si>
  <si>
    <t>Kẹp hotline 2/0</t>
  </si>
  <si>
    <t>Bộ dây dẫn hạ thế Trạm 50KVA</t>
  </si>
  <si>
    <t>6.1</t>
  </si>
  <si>
    <t>Cáp xuất từ MBA xuống tủ MCCB</t>
  </si>
  <si>
    <t>Cáp đồng bọc CV70</t>
  </si>
  <si>
    <t>Cáp đồng bọc CV11</t>
  </si>
  <si>
    <t>Đầu cosse ép Cu 11mm2</t>
  </si>
  <si>
    <t xml:space="preserve">Ống PVC D90x3,8mm </t>
  </si>
  <si>
    <t>m</t>
  </si>
  <si>
    <t>Cổ dê kẹp ống PVC Þ 90</t>
  </si>
  <si>
    <t>Co 90 độ PVC 90</t>
  </si>
  <si>
    <t>Keo dán ống PVC (100gr)</t>
  </si>
  <si>
    <t>tuýp</t>
  </si>
  <si>
    <t>Keo silicon bít miệng ống</t>
  </si>
  <si>
    <t>ống</t>
  </si>
  <si>
    <t>Băng keo cách điện</t>
  </si>
  <si>
    <t>cuộn</t>
  </si>
  <si>
    <t>Bảng tên trạm + bulon</t>
  </si>
  <si>
    <t>6.2</t>
  </si>
  <si>
    <t>Cáp xuất từ tủ MCCB lên lưới</t>
  </si>
  <si>
    <t xml:space="preserve">Máy biến áp 12,7/0,22-0,44kV 75kVA </t>
  </si>
  <si>
    <t>Giá đỡ FCO, LA bằng Coposite</t>
  </si>
  <si>
    <t>Kéo dây tiếp địa trong TBA</t>
  </si>
  <si>
    <t>Bộ dây dẫn xuống trung thế 1 pha</t>
  </si>
  <si>
    <t>Bộ dây dẫn hạ thế Trạm 75KVA</t>
  </si>
  <si>
    <t>Cáp đồng bọc CV120</t>
  </si>
  <si>
    <t>Đầu cosse ép Cu 120mm2</t>
  </si>
  <si>
    <t xml:space="preserve">KHỐI LƯỢNG </t>
  </si>
  <si>
    <t>A. PHẦN THIẾT BỊ</t>
  </si>
  <si>
    <t>GIÁM SÁT A</t>
  </si>
  <si>
    <t>GIÁM SÁT B</t>
  </si>
  <si>
    <t>Huỳnh Văn Muộn</t>
  </si>
  <si>
    <t>Cổ Tấn Lộc</t>
  </si>
  <si>
    <t>ĐVT</t>
  </si>
  <si>
    <t>Thực
hiện</t>
  </si>
  <si>
    <t>Công trình: CẤY TBA CHỐNG QUÁ TẢI NĂM 2014</t>
  </si>
  <si>
    <t>1. ĐƯỜNG DÂY TRUNG THẾ 1 PHA CẤP CHO TBA CHỐNG QUÁ TẢI CHỐT MỸ 5A</t>
  </si>
  <si>
    <t>3. ĐƯỜNG DÂY TRUNG THẾ 1 PHA CẤP CHO TBA CHỐNG QUÁ TẢI XUÂN TÂY 17A</t>
  </si>
  <si>
    <t>HH</t>
  </si>
  <si>
    <t>Xem lại neo</t>
  </si>
  <si>
    <t>5. ĐƯỜNG DÂY TRUNG THẾ 1 PHA CẤP CHO TBA CHỐNG QUÁ TẢI LÂM SAN 11A</t>
  </si>
  <si>
    <t>12H</t>
  </si>
  <si>
    <t>BẢNG KÊ KHỐI LƯỢNG XÂY LẮP HOÀN THÀNH CÔNG TRÌNH</t>
  </si>
  <si>
    <t>(Đính kèm BB nghiệm thu hoàn thành công trình đưa vào sử dụng ngày 15/11/2014)</t>
  </si>
  <si>
    <t>CÔNG TY CỔ PHẦN ĐIỆN CƠ ĐỒNG NAI
––––––––––––––</t>
  </si>
  <si>
    <r>
      <t>CỘNG HÒA XÃ HỘI CHỦ NGHĨA VIỆT NAM</t>
    </r>
    <r>
      <rPr>
        <b/>
        <sz val="11"/>
        <color indexed="8"/>
        <rFont val="Times New Roman"/>
        <family val="1"/>
      </rPr>
      <t xml:space="preserve">
</t>
    </r>
    <r>
      <rPr>
        <b/>
        <sz val="13"/>
        <color indexed="8"/>
        <rFont val="Times New Roman"/>
        <family val="1"/>
        <charset val="163"/>
      </rPr>
      <t>Độc lập - Tự do - Hạnh phúc</t>
    </r>
    <r>
      <rPr>
        <b/>
        <sz val="11"/>
        <color indexed="8"/>
        <rFont val="Times New Roman"/>
        <family val="1"/>
      </rPr>
      <t xml:space="preserve">
––––––––––––––––––––––</t>
    </r>
  </si>
  <si>
    <t>Hợp 
đồng</t>
  </si>
  <si>
    <t>Phạm Quang Vĩnh Phú                     Nguyễn Tuấn Khanh                       Nguyễn Khương Minh</t>
  </si>
  <si>
    <t>Phát sinh giảm</t>
  </si>
  <si>
    <t xml:space="preserve">Phát sinh tăng </t>
  </si>
  <si>
    <t>B</t>
  </si>
  <si>
    <t>Ñaø caûn BTCT 1,2m</t>
  </si>
  <si>
    <t>caùi</t>
  </si>
  <si>
    <t>Boulon 22x650+ 2 long ñeàn vuoâng D24-50x50x3/Zn</t>
  </si>
  <si>
    <t>boä</t>
  </si>
  <si>
    <t>Ximaêng</t>
  </si>
  <si>
    <t>Caùt vaøng</t>
  </si>
  <si>
    <t>m3</t>
  </si>
  <si>
    <t>Ñaù 1x2</t>
  </si>
  <si>
    <t>Boulon 22x800+ 2 long ñeàn vuoâng D24-50x50x3/Zn</t>
  </si>
  <si>
    <t>Coïc tieáp ñaát Þ 16- 2,4m + keïp coïc</t>
  </si>
  <si>
    <t>Keïp eùp WR côõ daây 50mm2</t>
  </si>
  <si>
    <t>OÁc xieát caùp côõ 25mm2</t>
  </si>
  <si>
    <t>Saét goùc L75 x75 x8</t>
  </si>
  <si>
    <t>Saét goùc L50 x50 x5</t>
  </si>
  <si>
    <t>Boulon 16x300+ 2 long ñeàn vuoâng D18-50x50x3/Zn</t>
  </si>
  <si>
    <t>Boulon 16x300VRS+ 2 long ñeàn vuoâng D18-50x50x3/Zn</t>
  </si>
  <si>
    <t>Boulon 16x50+ 2 long ñeàn vuoâng D18-50x50x3/Zn</t>
  </si>
  <si>
    <t>Saét goùc L50 x50 x5 :choáng 1150</t>
  </si>
  <si>
    <t>Boulon 16x250+ 2 long ñeàn vuoâng D18-50x50x3/Zn</t>
  </si>
  <si>
    <t>Boulon maét 16x300+ 2 long ñeàn vuoâng D18-50x50x3/Zn</t>
  </si>
  <si>
    <t>Söù chaèng</t>
  </si>
  <si>
    <t>Keïp caùp 3 boulon</t>
  </si>
  <si>
    <t>Yeám caùp daøy 2mm</t>
  </si>
  <si>
    <t>Boä choáng chaèng heïp Þ60/50x1500+2BL12x40+BL16x250/80</t>
  </si>
  <si>
    <t>Ty neo Þ16x2400</t>
  </si>
  <si>
    <t>Neo xoøe 8 höôùng (daøy 3,2mm)</t>
  </si>
  <si>
    <t>Boä Uclevis ñôõ daây trung hoøa: Ñth-U</t>
  </si>
  <si>
    <t>Uclevis + söù oáng chæ</t>
  </si>
  <si>
    <t>Boä khoùa neùo daây trung hoøa vaøo truï: Nth-T</t>
  </si>
  <si>
    <t>Khoùa neùo daây côõ daây 50</t>
  </si>
  <si>
    <t xml:space="preserve">Moùc treo chöõ U </t>
  </si>
  <si>
    <t>Boä caùch ñieän ñöùng+ty söù : SÑU</t>
  </si>
  <si>
    <t xml:space="preserve">Söù ñöùng 24KV </t>
  </si>
  <si>
    <t>Chaân söù ñöùng D20</t>
  </si>
  <si>
    <t>Chaân söù ñænh thaúng daøi 650mm</t>
  </si>
  <si>
    <t>Boä caùch ñieän ñænh goùc + ty söù ñôn : SÑG</t>
  </si>
  <si>
    <t>Chaân söù ñænh ñôõ goùc daøi 720mm</t>
  </si>
  <si>
    <t>Chuoãi söù treo Polymer 25kV laép vaøo truï : CÑT ply-T</t>
  </si>
  <si>
    <t>chuoãi</t>
  </si>
  <si>
    <t>Söù treo polymer</t>
  </si>
  <si>
    <t>Phuï kieän ñaáu noái ñaàu ñöôøng daây</t>
  </si>
  <si>
    <t>OÁng noái daây côõ 50mm2 coù loõi theùp</t>
  </si>
  <si>
    <t>Daây nhoâm buoäc A50</t>
  </si>
  <si>
    <t>Caùp theùp 5/8" 0,442kg/m*12m</t>
  </si>
  <si>
    <t>Boä caùch ñieän ñænh thẳng+ty söù ñôn : SÑI</t>
  </si>
  <si>
    <t>Ống Nối AC50</t>
  </si>
  <si>
    <t>Điện lực thi công</t>
  </si>
  <si>
    <t>C</t>
  </si>
  <si>
    <t>Hạng mục-công việc</t>
  </si>
  <si>
    <t xml:space="preserve">Đơn vị </t>
  </si>
  <si>
    <t>Khối lượng</t>
  </si>
  <si>
    <t>Ghi chú</t>
  </si>
  <si>
    <t xml:space="preserve"> </t>
  </si>
  <si>
    <t>Dự kiến thực hiện</t>
  </si>
  <si>
    <t>Tăng</t>
  </si>
  <si>
    <t>Giảm</t>
  </si>
  <si>
    <t>Hợp đồng</t>
  </si>
  <si>
    <t>Trụ 67</t>
  </si>
  <si>
    <t xml:space="preserve">Maùng che daây chaèng </t>
  </si>
  <si>
    <t xml:space="preserve">Phần trạm biến áp: 4 trạm 50kVA (X.Tây12A; N. Nghĩa 6A; T.Hạnh 2A; Lâm San 11B) </t>
  </si>
  <si>
    <t>Phần trạm biến áp: 5 trạm 75kVA (C.Mỹ 5A; X.Tây 17B; X.tây 186-4A; T.Hạnh 4A; T.Đức 4A)</t>
  </si>
  <si>
    <t>cmy</t>
  </si>
  <si>
    <t>17b</t>
  </si>
  <si>
    <t>1864a</t>
  </si>
  <si>
    <t>thanh4a</t>
  </si>
  <si>
    <t>tduc4a</t>
  </si>
  <si>
    <t>12a</t>
  </si>
  <si>
    <t>6a</t>
  </si>
  <si>
    <t>2a</t>
  </si>
  <si>
    <t>ls11</t>
  </si>
  <si>
    <t xml:space="preserve">Bakelit </t>
  </si>
  <si>
    <t>MCCB 3P- 690V -200A - 36KA</t>
  </si>
  <si>
    <t>Xtay 17A</t>
  </si>
  <si>
    <t>XTay6a</t>
  </si>
  <si>
    <t>Nnghia 6A</t>
  </si>
  <si>
    <t>Không sử dụng</t>
  </si>
  <si>
    <t>Theo thực tế từng TBA</t>
  </si>
  <si>
    <t xml:space="preserve">Theo thực tế từng TBA, D toán tính dư </t>
  </si>
  <si>
    <t xml:space="preserve">Theo thực tế </t>
  </si>
  <si>
    <t>phuø hôïp</t>
  </si>
  <si>
    <t>Quaù daøi</t>
  </si>
  <si>
    <t>Theo thực tế</t>
  </si>
  <si>
    <t>BẢNG KÊ KHỐI LƯỢNG PHÁT SINH GIẢM TRONG THẦU
(Kèm theo biên bản xử lý phát sinh ngày 20/9/2014)</t>
  </si>
  <si>
    <t>BẢNG KÊ KHỐI LƯỢNG PHÁT SINH TĂNG TRONG THẦU
(Kèm theo biên bản xử lý phát sinh ngày 20/9/2014)</t>
  </si>
  <si>
    <t>Đơn giá</t>
  </si>
  <si>
    <t>Stt</t>
  </si>
  <si>
    <t>Tên hạng mục</t>
  </si>
  <si>
    <t>Giá trị (đồng)</t>
  </si>
  <si>
    <t>Tổng</t>
  </si>
  <si>
    <t>Tổng giá trị phát sinh</t>
  </si>
  <si>
    <t>BẢNG TỔNG HỢP DỰ TOÁN PHÁT SINH CÔNG TÌNH</t>
  </si>
  <si>
    <t xml:space="preserve">          ĐIỆN LỰC CẨM MỸ          CTY CP T.VẤN TK &amp; XL ĐIỆN       C.TY CP ĐIỆN CƠ ĐỒNG NAI    </t>
  </si>
  <si>
    <t>2. ĐƯỜNG DÂY TRUNG THẾ 1 PHA CẤP CHO TBA CHỐNG QUÁ TẢI XUÂN TÂY 12A</t>
  </si>
  <si>
    <t>Trụ 07 tuyến Chốt Mỹ 5A: TK M12 thực tế M12a</t>
  </si>
  <si>
    <t>Caùp ñoàng traàn M25mm2: 14m/vị trí</t>
  </si>
  <si>
    <t>Thiết kế 3 cái nhưng  thực tế cần 2cái/bộ</t>
  </si>
  <si>
    <t>Boulon maét 16x300+ 1 long ñeàn vuoâng D18-50x50x3/Zn</t>
  </si>
  <si>
    <t>Caùp theùp 5/8": 0,442kg/m*14m</t>
  </si>
  <si>
    <t>Caùp nhoâm loõi theùp AC-50/8: 0,195*2*1,02*cd</t>
  </si>
  <si>
    <t>có gia</t>
  </si>
  <si>
    <t>Boulon maét 16x300+ 1 l.ñeàn vuoâng D18-50x50x3/Zn</t>
  </si>
  <si>
    <t>Boulon maét 16x300+ 2 l.ñeàn vuoâng D18-50x50x3/Zn</t>
  </si>
  <si>
    <t xml:space="preserve">Cọc tiếp đất Þ 16- 2,4m </t>
  </si>
  <si>
    <t>Sắt Þ10 : 21m/trạm</t>
  </si>
  <si>
    <t>Cáp đồng trần M25mm2:7m/vị trí</t>
  </si>
  <si>
    <t>X.Tây 6A; 17A</t>
  </si>
  <si>
    <t>Sắt Þ10:21m*0,617kg/m</t>
  </si>
  <si>
    <t>Tăng thêm trụ 12hh tuyến X tây 17B</t>
  </si>
  <si>
    <t>2.1</t>
  </si>
  <si>
    <t>2.2</t>
  </si>
  <si>
    <t xml:space="preserve">             GIÁM ĐỐC                                     GIÁM ĐỐC                                        GIÁM ĐỐC</t>
  </si>
  <si>
    <t xml:space="preserve"> GIÁM ĐỐC                                     GIÁM ĐỐC                                        GIÁM ĐỐC</t>
  </si>
  <si>
    <t>BẢNG KÊ KHỐI LƯỢNG PHÁT SINH TĂNG NGOÀI THẦU
(Kèm theo biên bản xử lý phát sinh ngày 20/9/2014)</t>
  </si>
  <si>
    <t>DỰ TOÁN PHÁT SINH GIẢM TRONG THẦU</t>
  </si>
  <si>
    <t>DỰ TOÁN PHÁT SINH TĂNG TRONG THẦU</t>
  </si>
  <si>
    <t>DỰ TOÁN PHÁT SINH TĂNG NGOÀI THẦU</t>
  </si>
  <si>
    <t>Giảm trong thầu</t>
  </si>
  <si>
    <t>Tăng trong thầu</t>
  </si>
  <si>
    <t>Tăng ngoài thầu</t>
  </si>
  <si>
    <t xml:space="preserve">ĐIỆN LỰC CẨM MỸ     CTY CP T.VẤN TK &amp; XL ĐIỆN   C.TY CP ĐIỆN CƠ ĐỒNG NAI    </t>
  </si>
  <si>
    <t xml:space="preserve"> GIÁM ĐỐC                                     GIÁM ĐỐC                                    GIÁM ĐỐC</t>
  </si>
  <si>
    <t>Vật liệu</t>
  </si>
  <si>
    <t>Nhân công</t>
  </si>
  <si>
    <t>MTC</t>
  </si>
  <si>
    <t>Thành tiền (đồng)</t>
  </si>
  <si>
    <t xml:space="preserve">       TỔNG CÔNG TY PHÁT TRIỂN</t>
  </si>
  <si>
    <t>CỘNG HÒA XÃ HỘI CHỦ NGHĨA VIỆT NAM</t>
  </si>
  <si>
    <t xml:space="preserve">             KHU CÔNG NGHIỆP</t>
  </si>
  <si>
    <t>Độc lập - Tự do - Hạnh phúc</t>
  </si>
  <si>
    <t>CTY CỔ PHẦN ĐIỆN CƠ ĐỒNG NAI</t>
  </si>
  <si>
    <t>Công trình: (2) Cấy TBA chống quá tải năm 2014</t>
  </si>
  <si>
    <t>Khoản mục chi phí</t>
  </si>
  <si>
    <t>Ký hiệu</t>
  </si>
  <si>
    <t>Cách tính</t>
  </si>
  <si>
    <t>Thành tiền</t>
  </si>
  <si>
    <t xml:space="preserve">Chi phí vật liệu </t>
  </si>
  <si>
    <t>VL</t>
  </si>
  <si>
    <t>a+b</t>
  </si>
  <si>
    <t>Chi phí nhân công</t>
  </si>
  <si>
    <t>NC</t>
  </si>
  <si>
    <t>Chiết tính x 2,38</t>
  </si>
  <si>
    <t>Chi phí máy thi công</t>
  </si>
  <si>
    <t>Chiết tính x 1,16</t>
  </si>
  <si>
    <t>Trực tiếp phí khác</t>
  </si>
  <si>
    <t>TT#</t>
  </si>
  <si>
    <t>(VL+ NC+ MTC) x 2%</t>
  </si>
  <si>
    <t>Cộng chi phí trực tiếp</t>
  </si>
  <si>
    <t>T</t>
  </si>
  <si>
    <t>VL+NC+MTC+TT#</t>
  </si>
  <si>
    <t>Chi phí chung</t>
  </si>
  <si>
    <t xml:space="preserve">5,5% T </t>
  </si>
  <si>
    <t>Giá thành dự toán xây dựng</t>
  </si>
  <si>
    <t>Z</t>
  </si>
  <si>
    <t xml:space="preserve">T + C </t>
  </si>
  <si>
    <t>Thu nhập chịu thuế tính trước</t>
  </si>
  <si>
    <t>TL</t>
  </si>
  <si>
    <t>6% Z</t>
  </si>
  <si>
    <t>Giá trị dự toán trước thuế</t>
  </si>
  <si>
    <t>G</t>
  </si>
  <si>
    <t>Z + TL</t>
  </si>
  <si>
    <t>Thuế GTGT đầu ra</t>
  </si>
  <si>
    <t>VAT</t>
  </si>
  <si>
    <t>10% G</t>
  </si>
  <si>
    <t>Giá trị dự toán sau thuế</t>
  </si>
  <si>
    <r>
      <t>G</t>
    </r>
    <r>
      <rPr>
        <b/>
        <vertAlign val="subscript"/>
        <sz val="11"/>
        <color indexed="8"/>
        <rFont val="Arial"/>
        <family val="2"/>
      </rPr>
      <t>XDCPT</t>
    </r>
  </si>
  <si>
    <t>G + VAT</t>
  </si>
  <si>
    <t>Giá chào thầu 
(VNĐ)</t>
  </si>
  <si>
    <t>Chi phí vật liệu (đã bao gồm chi phí vận chuyển vật tư B cấp)</t>
  </si>
  <si>
    <r>
      <t>G</t>
    </r>
    <r>
      <rPr>
        <b/>
        <vertAlign val="subscript"/>
        <sz val="10"/>
        <color indexed="8"/>
        <rFont val="Arial"/>
        <family val="2"/>
      </rPr>
      <t>XDCPT</t>
    </r>
  </si>
  <si>
    <t>Chi phí xây dựng nhà tạm tại hiện trường để ở và điều hành thi công</t>
  </si>
  <si>
    <r>
      <t>G</t>
    </r>
    <r>
      <rPr>
        <vertAlign val="subscript"/>
        <sz val="10"/>
        <color indexed="8"/>
        <rFont val="Arial"/>
        <family val="2"/>
      </rPr>
      <t>XDLT</t>
    </r>
  </si>
  <si>
    <t>G x 1% x 1,1</t>
  </si>
  <si>
    <t>Chi phí thiết bị</t>
  </si>
  <si>
    <r>
      <t>G</t>
    </r>
    <r>
      <rPr>
        <b/>
        <vertAlign val="subscript"/>
        <sz val="10"/>
        <color indexed="8"/>
        <rFont val="Arial"/>
        <family val="2"/>
      </rPr>
      <t>TB</t>
    </r>
  </si>
  <si>
    <r>
      <t>G</t>
    </r>
    <r>
      <rPr>
        <vertAlign val="subscript"/>
        <sz val="10"/>
        <color indexed="8"/>
        <rFont val="Arial"/>
        <family val="2"/>
      </rPr>
      <t>MS</t>
    </r>
    <r>
      <rPr>
        <sz val="10"/>
        <color indexed="8"/>
        <rFont val="Arial"/>
        <family val="2"/>
      </rPr>
      <t>+G</t>
    </r>
    <r>
      <rPr>
        <vertAlign val="subscript"/>
        <sz val="10"/>
        <color indexed="8"/>
        <rFont val="Arial"/>
        <family val="2"/>
      </rPr>
      <t>LĐ+TN</t>
    </r>
  </si>
  <si>
    <t>Mua sắm thiết bị</t>
  </si>
  <si>
    <r>
      <t>G</t>
    </r>
    <r>
      <rPr>
        <vertAlign val="subscript"/>
        <sz val="10"/>
        <color indexed="8"/>
        <rFont val="Arial"/>
        <family val="2"/>
      </rPr>
      <t>MS</t>
    </r>
  </si>
  <si>
    <t>Chiết tính x 1,1</t>
  </si>
  <si>
    <t>Lắp đặt thiết bị</t>
  </si>
  <si>
    <r>
      <t>G</t>
    </r>
    <r>
      <rPr>
        <vertAlign val="subscript"/>
        <sz val="10"/>
        <color indexed="8"/>
        <rFont val="Arial"/>
        <family val="2"/>
      </rPr>
      <t>LĐ</t>
    </r>
  </si>
  <si>
    <t>Bảng TH lắp đặt TB</t>
  </si>
  <si>
    <t>TG</t>
  </si>
  <si>
    <r>
      <t>G</t>
    </r>
    <r>
      <rPr>
        <b/>
        <vertAlign val="subscript"/>
        <sz val="11"/>
        <color indexed="8"/>
        <rFont val="Arial"/>
        <family val="2"/>
      </rPr>
      <t>XDCPT</t>
    </r>
    <r>
      <rPr>
        <b/>
        <sz val="11"/>
        <color indexed="8"/>
        <rFont val="Arial"/>
        <family val="2"/>
      </rPr>
      <t xml:space="preserve"> + G</t>
    </r>
    <r>
      <rPr>
        <b/>
        <vertAlign val="subscript"/>
        <sz val="11"/>
        <color indexed="8"/>
        <rFont val="Arial"/>
        <family val="2"/>
      </rPr>
      <t xml:space="preserve">XDLT </t>
    </r>
    <r>
      <rPr>
        <b/>
        <sz val="11"/>
        <color indexed="8"/>
        <rFont val="Arial"/>
        <family val="2"/>
      </rPr>
      <t>+ G</t>
    </r>
    <r>
      <rPr>
        <b/>
        <vertAlign val="subscript"/>
        <sz val="11"/>
        <color indexed="8"/>
        <rFont val="Arial"/>
        <family val="2"/>
      </rPr>
      <t>TB</t>
    </r>
  </si>
  <si>
    <t>Thiết bị</t>
  </si>
  <si>
    <t>BẢNG TỔNG HỢP LẮP ĐẶT THIẾT BỊ PHÁT SINH GIẢM TRONG THẦU</t>
  </si>
  <si>
    <t>5,5% T *0,414</t>
  </si>
  <si>
    <t>BẢNG TỔNG HỢP DỰ TOÁN 
PHÁT SINH TĂNG TRONG THẦU</t>
  </si>
  <si>
    <t>BẢNG TỔNG HỢP DỰ TOÁN 
PHÁT SINH GIẢM TRONG THẦU</t>
  </si>
  <si>
    <t>BẢNG TỔNG HỢP DỰ TOÁN 
PHÁT SINH TĂNG NGOÀI THẦU</t>
  </si>
  <si>
    <t>Dự toán tính dư kẹp cọc</t>
  </si>
  <si>
    <t xml:space="preserve">Dự toán tính thiếu TĐ cho TBA di dời </t>
  </si>
  <si>
    <t>DT tính dư 1 Lđền</t>
  </si>
  <si>
    <t xml:space="preserve">    GIÁM ĐỐC                                     GIÁM ĐỐC                                        GIÁM ĐỐC</t>
  </si>
  <si>
    <t>TỔNG CÔNG TY PHÁT TRIỂN
KHU CÔNG NGHIỆP</t>
  </si>
  <si>
    <t xml:space="preserve">                             GIÁM ĐỐC                                    GIÁM ĐỐC                                       GIÁM ĐỐC</t>
  </si>
  <si>
    <t xml:space="preserve">   GIÁM SÁT A</t>
  </si>
  <si>
    <t xml:space="preserve">  GIÁM SÁT A</t>
  </si>
  <si>
    <t>Boulon mắt 16x300+ 2 long đền vuông D18-50x50x3/Zn</t>
  </si>
  <si>
    <t>trụ</t>
  </si>
  <si>
    <t>GIÁM ĐỐC</t>
  </si>
  <si>
    <t>HẠNG MỤC, 
NỘI DUNG CÔNG VIỆC</t>
  </si>
  <si>
    <t>THÀNH TIỀN</t>
  </si>
  <si>
    <t>ĐẠI DIỆN NHÀ THẦU</t>
  </si>
  <si>
    <t>BẢNG TỔNG HỢP GIÁ DỰ THẦU</t>
  </si>
  <si>
    <t>cọc</t>
  </si>
  <si>
    <r>
      <rPr>
        <b/>
        <i/>
        <u/>
        <sz val="14"/>
        <rFont val="Times New Roman"/>
        <family val="1"/>
      </rPr>
      <t>GÓI THẦU SỐ 3:</t>
    </r>
    <r>
      <rPr>
        <b/>
        <i/>
        <sz val="14"/>
        <rFont val="Times New Roman"/>
        <family val="1"/>
      </rPr>
      <t xml:space="preserve"> Cung cấp vật tư và xây lắp công trình </t>
    </r>
  </si>
  <si>
    <t>CỘNG GIÁ TRỊ TRƯỚC THUẾ</t>
  </si>
  <si>
    <t>THUẾ GTGT (10%)</t>
  </si>
  <si>
    <t>TỔNG GIÁ TRỊ SAU THUẾ</t>
  </si>
  <si>
    <r>
      <t>CÔNG TRÌNH:</t>
    </r>
    <r>
      <rPr>
        <b/>
        <i/>
        <sz val="14"/>
        <rFont val="Times New Roman"/>
        <family val="1"/>
      </rPr>
      <t xml:space="preserve"> Phát triển đường dây hạ thế khu vực trung tâm các xã năm 2016</t>
    </r>
  </si>
  <si>
    <r>
      <t>ĐỊA ĐIỂM:</t>
    </r>
    <r>
      <rPr>
        <b/>
        <i/>
        <sz val="14"/>
        <rFont val="Times New Roman"/>
        <family val="1"/>
      </rPr>
      <t xml:space="preserve"> Huyện Cẩm Mỹ - Tỉnh Đồng Nai</t>
    </r>
  </si>
  <si>
    <t>LÀM TRÒN</t>
  </si>
  <si>
    <r>
      <t>Bằng chữ:</t>
    </r>
    <r>
      <rPr>
        <b/>
        <i/>
        <sz val="12"/>
        <rFont val="Times New Roman"/>
        <family val="1"/>
      </rPr>
      <t xml:space="preserve"> </t>
    </r>
    <r>
      <rPr>
        <b/>
        <i/>
        <sz val="12"/>
        <color indexed="10"/>
        <rFont val="Times New Roman"/>
        <family val="1"/>
      </rPr>
      <t>Bảy trăm năm mươi mốt triệu, không trăm mười tám ngàn đồng.</t>
    </r>
  </si>
  <si>
    <t>Long Khánh, ngày … tháng … năm 2016</t>
  </si>
  <si>
    <t>VẬT LIỆU (A)</t>
  </si>
  <si>
    <t>PHẦN THÁO (B)</t>
  </si>
  <si>
    <t>chuỗi</t>
  </si>
  <si>
    <t>LA 18kV 10kA</t>
  </si>
  <si>
    <t>km</t>
  </si>
  <si>
    <t>Xi măng</t>
  </si>
  <si>
    <t>Cát vàng</t>
  </si>
  <si>
    <t>Đá 1x2</t>
  </si>
  <si>
    <t>Đổ bê tông mác M200 đá 1x2</t>
  </si>
  <si>
    <t>Boulon 16x550VRS + 2 long đền vuông D18-50x50x3/Zn</t>
  </si>
  <si>
    <t>Boulon 16x650VRS + 2 long đền vuông D18-50x50x3/Zn</t>
  </si>
  <si>
    <t>Boulon 16x750VRS + 2 long đền vuông D18-50x50x3/Zn</t>
  </si>
  <si>
    <t>Đóng cọc tiếp địa đất cấp 3</t>
  </si>
  <si>
    <t>Dựng trụ BTLT 12m thủ công + cơ giới</t>
  </si>
  <si>
    <t>Đà hộp composite 110x80x5-800</t>
  </si>
  <si>
    <t>Bass LI bắt FCO, LA</t>
  </si>
  <si>
    <t>Đà hộp composite 110x80x5-2400</t>
  </si>
  <si>
    <t>Thanh chống Composite dẹp 10x40x920</t>
  </si>
  <si>
    <t>Đà sắt L75x75x8-1660 - 2 ốp</t>
  </si>
  <si>
    <t>Thanh chống L50x50x5-810</t>
  </si>
  <si>
    <t>Boulon 16x50+ 2 long đền vuông D18-50x50x3/Zn</t>
  </si>
  <si>
    <t>Lắp đặt xà thép L75x75x8x1660 đơn cột đỡ (26,5504 kg/bộ)</t>
  </si>
  <si>
    <t>Boulon 16x300VRS + 4 long đền vuông D18-50x50x3/Zn</t>
  </si>
  <si>
    <t>Đà sắt L75x75x8-2100 - 3 ốp (Lệch 100%)</t>
  </si>
  <si>
    <t>Thanh chống L50x50x5-1990</t>
  </si>
  <si>
    <t>Lắp đặt xà thép L75x75x8x2100 đơn cột đỡ (29,4245 kg/bộ)</t>
  </si>
  <si>
    <t>Đà sắt L75x75x8-2200 - 4 ốp</t>
  </si>
  <si>
    <t>Lắp đặt xà thép L75x75x8x2200 kép cột néo (58,628 kg/bộ)</t>
  </si>
  <si>
    <t>Boulon 16x450VRS + 2 long đền vuông D18-50x50x3/Zn</t>
  </si>
  <si>
    <t>Boulon 16x450VRS + 4 long đền vuông D18-50x50x3/Zn</t>
  </si>
  <si>
    <t>Lắp đặt xà tháp U160x68x5x2200 kép cột đỡ (76,74 kg/bộ)</t>
  </si>
  <si>
    <t>Boulon mắt 16x250+ long đền vuông D18-50x50x3/Zn</t>
  </si>
  <si>
    <t>Sứ chằng lớn</t>
  </si>
  <si>
    <t>Kẹp cáp 3 boulon B46x136</t>
  </si>
  <si>
    <t>Yếm cáp dày 2mm</t>
  </si>
  <si>
    <t>Máng che dây chằng dày 0,8x2000mm</t>
  </si>
  <si>
    <t>Bộ chống chằng hẹp φ60/50x1500+2BL12x40+BL16x250/80</t>
  </si>
  <si>
    <t>Cáp thép 5/8"</t>
  </si>
  <si>
    <t>Ty neo φ22x2400</t>
  </si>
  <si>
    <t xml:space="preserve">Sứ ống chỉ </t>
  </si>
  <si>
    <t>Khóa néo dây cỡ dây 50 (kẹp dừng dây 3U-3mm)</t>
  </si>
  <si>
    <t>Boulon mắt 16x300+ long đền vuông D18-50x50x3/Zn</t>
  </si>
  <si>
    <t>Sứ treo polymer</t>
  </si>
  <si>
    <t>Móc treo chữ U D16-100</t>
  </si>
  <si>
    <t>Cáp nhôm lõi thép AC-50/8</t>
  </si>
  <si>
    <t>Chụp cách điện kẹp quai</t>
  </si>
  <si>
    <t>Chụp đầu FCO (Trên + Dưới)</t>
  </si>
  <si>
    <t>Dây chảy 8K</t>
  </si>
  <si>
    <t>Kẹp quai 4/0 (quai đồng 8mm)</t>
  </si>
  <si>
    <t>FCO 27kV - 100A</t>
  </si>
  <si>
    <t>Đóng cọc tiếp địa trong TBA (đất cấp 3)</t>
  </si>
  <si>
    <t>Máy biến áp AMORPHOUS 12,7/0,22-0,44kV 75kVA</t>
  </si>
  <si>
    <t>Chụp đầu LA</t>
  </si>
  <si>
    <t>Chụp đầu cực MBA</t>
  </si>
  <si>
    <t>Cổ dê kẹp ống PVC φ 90 (có giá nới) (CD: 250)</t>
  </si>
  <si>
    <t>Cổ dê kẹp ống PVC φ 90 (có giá nới) (CD: 280)</t>
  </si>
  <si>
    <t>Co 135 độ PVC 90</t>
  </si>
  <si>
    <t>Lắp ống nhựa PVC D90</t>
  </si>
  <si>
    <t xml:space="preserve">Ống PVC D114x4,9mm </t>
  </si>
  <si>
    <t>Cổ dê kẹp ống PVC φ 114 (có giá nới) (CD: 250)</t>
  </si>
  <si>
    <t>Cổ dê kẹp ống PVC φ 114 (có giá nới) (CD: 280)</t>
  </si>
  <si>
    <t>Co 135 độ PVC 114</t>
  </si>
  <si>
    <t>Lắp ống nhựa PVC D114</t>
  </si>
  <si>
    <t>Sứ</t>
  </si>
  <si>
    <t>Nhổ trụ BTLT 10,5m</t>
  </si>
  <si>
    <t>1 cò</t>
  </si>
  <si>
    <t>NỘI DUNG</t>
  </si>
  <si>
    <t>Mô tả công việc mời thầu</t>
  </si>
  <si>
    <t>Khối lượng mời thầu</t>
  </si>
  <si>
    <t>Đơn vị tính</t>
  </si>
  <si>
    <t>Mô tả kỹ thuật theo chương V - Hàng mới 100%</t>
  </si>
  <si>
    <t xml:space="preserve">Ốc xiết cáp cỡ 38mm2 </t>
  </si>
  <si>
    <t>Kẹp ép WR cỡ dây 95mm2</t>
  </si>
  <si>
    <t>Ống nối dây AC cỡ 50mm2 (Không lõi thép)</t>
  </si>
  <si>
    <t>Ống nối dây AC cỡ 70mm2 (Không lõi thép)</t>
  </si>
  <si>
    <t>Cáp đồng trần M25mm2</t>
  </si>
  <si>
    <t>Tủ trạm treo + khóa + boulon + Bakelit + Collier (1 pha)</t>
  </si>
  <si>
    <t>Cáp điều khiển CVV 4x4,0mm2</t>
  </si>
  <si>
    <t>Co  90 độ PVC 90 (Loại dày)</t>
  </si>
  <si>
    <t>Ống nối dây AC cỡ 95mm2 (Không lõi thép)</t>
  </si>
  <si>
    <t>Tủ trạm treo + khóa + boulon + Bakelit + Collier (3 pha)</t>
  </si>
  <si>
    <t>Co  90 độ PVC 114 (Loại dày)</t>
  </si>
  <si>
    <t>Nhổ trụ BTLT 12m</t>
  </si>
  <si>
    <t>Tháo Sứ đứng</t>
  </si>
  <si>
    <t>1 sứ</t>
  </si>
  <si>
    <t>1 bộ xà</t>
  </si>
  <si>
    <t>BẢNG DỰ TOÁN CHI TIẾT THẦU</t>
  </si>
  <si>
    <t>Giá chùm treo máy biến áp 3x75</t>
  </si>
  <si>
    <t>Phần vật tư nhà thầu cấp</t>
  </si>
  <si>
    <t>Gỗ chống: 0,335 m3/100m2 ván khuôn</t>
  </si>
  <si>
    <t>Gỗ đà nẹp: 0,21 m3/100m2 ván khuôn</t>
  </si>
  <si>
    <t>Gỗ ván (cả nẹp): 0,792 m3/100m2 ván khuôn</t>
  </si>
  <si>
    <t>Đinh: 15kg/100m2 ván khuôn</t>
  </si>
  <si>
    <t>Phần thi công Hotline</t>
  </si>
  <si>
    <t>Thay cò lèo đường dây 3 pha, đấu nối đường dây 3 pha</t>
  </si>
  <si>
    <t>Thay đà đôi trên trụ đường dây 3 pha</t>
  </si>
  <si>
    <t>V</t>
  </si>
  <si>
    <t>Tháo hạ dây AC50, AC70</t>
  </si>
  <si>
    <r>
      <rPr>
        <b/>
        <i/>
        <u/>
        <sz val="14"/>
        <color theme="1"/>
        <rFont val="Times New Roman"/>
        <family val="1"/>
      </rPr>
      <t>GÓI THẦU SỐ 2 :</t>
    </r>
    <r>
      <rPr>
        <b/>
        <i/>
        <sz val="14"/>
        <color theme="1"/>
        <rFont val="Times New Roman"/>
        <family val="1"/>
      </rPr>
      <t xml:space="preserve"> Thi công xây lắp </t>
    </r>
  </si>
  <si>
    <r>
      <t>ĐỊA ĐIỂM:</t>
    </r>
    <r>
      <rPr>
        <b/>
        <i/>
        <sz val="14"/>
        <color theme="1"/>
        <rFont val="Times New Roman"/>
        <family val="1"/>
      </rPr>
      <t xml:space="preserve">  Huyện Cẩm Mỹ - Tỉnh Đồng Nai</t>
    </r>
  </si>
  <si>
    <t>Băng keo cách điện (Màu đen)</t>
  </si>
  <si>
    <t>Boulon 16x250VRS+ 4 long đền vuông D18-50x50x3/Zn</t>
  </si>
  <si>
    <t>Boulon móc 16x300+ long đền vuông D18-50x50x3/Zn</t>
  </si>
  <si>
    <t>Chụp đầu cosse  120mm2</t>
  </si>
  <si>
    <t>Chụp đầu cosse  70mm2</t>
  </si>
  <si>
    <t>Cổ dê kẹp ống PVC φ 114 (có giá nới) (CD: 230)</t>
  </si>
  <si>
    <t>Dựng trụ BTLT 12m bằng thủ công</t>
  </si>
  <si>
    <t>Kéo dây nhôm lõi thép cỡ dây 50mm2 (&lt;10m)</t>
  </si>
  <si>
    <t>Lắp bộ sứ đứng 24kV</t>
  </si>
  <si>
    <t>1 trụ</t>
  </si>
  <si>
    <t>Tháo xà đơn X-2,0ĐL2/3</t>
  </si>
  <si>
    <t>Tháo MBA ≤50KVA</t>
  </si>
  <si>
    <t>Yêu cầu kỹ thuật/Chỉ dẫn kỹ thuật</t>
  </si>
  <si>
    <t>Bê tông mác M200 đá 1x2</t>
  </si>
  <si>
    <t>Bộ ván khuôn móng M14BT</t>
  </si>
  <si>
    <t>Dựng trụ BTLT 14m thủ công + cơ giới</t>
  </si>
  <si>
    <t>Lắp đặt xà thép L75x75x8x2200 đơn cột đỡ (29,759 kg/bộ)</t>
  </si>
  <si>
    <t>Thanh chống L50x50x5-1150</t>
  </si>
  <si>
    <t>BẢNG PHÂN TÍCH GIÁ NHÂN CÔNG BỘ</t>
  </si>
  <si>
    <t xml:space="preserve">GÓI THẦU SỐ 2 : Thi công xây lắp </t>
  </si>
  <si>
    <t>SL</t>
  </si>
  <si>
    <t>ĐƠN GIÁ</t>
  </si>
  <si>
    <t>NHÂN CÔNG</t>
  </si>
  <si>
    <t>TỔNG CỘNG</t>
  </si>
  <si>
    <t>THÀNH TIỀN 1 M3 
 làm tròn</t>
  </si>
  <si>
    <t>Sứ chằng nhỏ</t>
  </si>
  <si>
    <t>Cáp thép 3/8"</t>
  </si>
  <si>
    <t>Hộp phân phối 9 cực bắt trực tiếp</t>
  </si>
  <si>
    <t>Kẹp treo cáp ABC4x95mm2</t>
  </si>
  <si>
    <t>Móc treo chữ A</t>
  </si>
  <si>
    <t>Boulon móc 16x250+ long đền vuông D18-50x50x3/Zn</t>
  </si>
  <si>
    <t>Bộ chống chằng hẹp φ60/50x1200+2BL12x40+BL16x200/50</t>
  </si>
  <si>
    <t>Cáp đồng bọc CV25</t>
  </si>
  <si>
    <t>Cáp nhôm ABC 4x95mm2</t>
  </si>
  <si>
    <t>Kẹp ngừng cáp ABC4x95mm2</t>
  </si>
  <si>
    <t>Ty neo φ16x2400</t>
  </si>
  <si>
    <t>Phần nhân công, máy thi công</t>
  </si>
  <si>
    <t>Tháo kẹp quai</t>
  </si>
  <si>
    <r>
      <t>CÔNG TRÌNH:</t>
    </r>
    <r>
      <rPr>
        <b/>
        <i/>
        <sz val="14"/>
        <color theme="1"/>
        <rFont val="Times New Roman"/>
        <family val="1"/>
      </rPr>
      <t xml:space="preserve"> Cải tạo lưới điện trung hạ thế và TBA khu vực xã Xuân Đông, Xuân Tây, Sông Ray, Lâm San - huyện Cẩm Mỹ năm 2019</t>
    </r>
  </si>
  <si>
    <t>Phần vật tư Điện lực cấp</t>
  </si>
  <si>
    <t>Boulon 16x650VRS</t>
  </si>
  <si>
    <t>Cái</t>
  </si>
  <si>
    <t>Boulon móc 16x350+ long đền vuông D18-50x50x3/Zn</t>
  </si>
  <si>
    <t>Cáp 24KV ACX 50mm2</t>
  </si>
  <si>
    <t>Cáp điều khiển CVV 6x4,0mm2</t>
  </si>
  <si>
    <t>Cáp đồng bọc CV150</t>
  </si>
  <si>
    <t>Cáp đồng bọc CV50</t>
  </si>
  <si>
    <t>Cáp đồng bọc CV95</t>
  </si>
  <si>
    <t>Cáp nhôm A-70 (Buộc cổ sứ)</t>
  </si>
  <si>
    <t>Cáp nhôm ABC 3x120mm2</t>
  </si>
  <si>
    <t>Cáp nhôm ABC 3x95mm2</t>
  </si>
  <si>
    <t>Cáp nhôm ABC 4x120mm2</t>
  </si>
  <si>
    <t>Cáp nhôm lõi thép AC-70/11</t>
  </si>
  <si>
    <t>Chân sứ đỉnh cong dài 870 dày 4mm</t>
  </si>
  <si>
    <t>Chân sứ đỉnh thẳng dài 870 dày 4mm</t>
  </si>
  <si>
    <t>Chân sứ đứng 24kV</t>
  </si>
  <si>
    <t>Chụp đầu cosse  150mm2</t>
  </si>
  <si>
    <t>Chụp đầu cosse  50mm2</t>
  </si>
  <si>
    <t>Chụp đầu cosse  95mm2</t>
  </si>
  <si>
    <t>Đà U160x68x5x2200 - (15kg/m)</t>
  </si>
  <si>
    <t>Giá chùm treo máy biến áp 3x100</t>
  </si>
  <si>
    <t>Máy biến áp AMORPHOUS 12,7/0,22-0,44kV 100kVA</t>
  </si>
  <si>
    <t>Máy biến áp AMORPHOUS 12,7/0,23-0,46kV 50kVA</t>
  </si>
  <si>
    <t>MCCB 3 cực 400V - 160A - 35KA (100-160A)</t>
  </si>
  <si>
    <t>MCCB 3 cực 400V - 200A - 35KA (125-200A)</t>
  </si>
  <si>
    <t>MCCB 3 cực 600V - 250A - 35KA (160-250A)</t>
  </si>
  <si>
    <t>MCCB 3 cực 600V - 320A - 35KA (200-320A)</t>
  </si>
  <si>
    <t>Neo xòe 8 hướng (dày 3,2mm) + đĩa sen (lỗ 18)</t>
  </si>
  <si>
    <t>Neo xòe 8 hướng (dày 3,2mm) + đĩa sen</t>
  </si>
  <si>
    <t>Sứ đứng 24KV, đường rò 540mm</t>
  </si>
  <si>
    <t>Thanh chống 10x40x710</t>
  </si>
  <si>
    <t>Trụ BTLT 10,5m F350 dự ứng lực</t>
  </si>
  <si>
    <t>Trụ BTLT 12m F540 dự ứng lực</t>
  </si>
  <si>
    <t>Trụ BTLT 8,5m F300 dự ứng lực</t>
  </si>
  <si>
    <t>Phần vật tư tháo lắp sử dụng lại</t>
  </si>
  <si>
    <t>Cáp 24KV C/XLPE/PVC 25mm2 (SDL)</t>
  </si>
  <si>
    <t>Phần vật tư, thiết bị sử dụng lại</t>
  </si>
  <si>
    <t>Cáp đồng bọc CV120 (SDL)</t>
  </si>
  <si>
    <t>Cáp đồng bọc CV150 (SDL)</t>
  </si>
  <si>
    <t>Cáp đồng bọc CV50 (SDL)</t>
  </si>
  <si>
    <t>Cáp đồng bọc CV70 (SDL)</t>
  </si>
  <si>
    <t>Cáp đồng bọc CV95 (SDL)</t>
  </si>
  <si>
    <t>FCO 27kV - 100A (SDL)</t>
  </si>
  <si>
    <t>Giá chùm treo máy biến áp 3x100 (SDL)</t>
  </si>
  <si>
    <t>LA 18kV 10kA (SDL)</t>
  </si>
  <si>
    <t>Máy biến áp 12,7/0,22-0,44kV  100kVA (SDL)</t>
  </si>
  <si>
    <t>Máy biến áp 12,7/0,22-0,44kV  25kVA (SDL)</t>
  </si>
  <si>
    <t>Máy biến áp 12,7/0,22-0,44kV  37,5kVA (SDL)</t>
  </si>
  <si>
    <t>Máy biến áp 12,7/0,22-0,44kV  75kVA (SDL)</t>
  </si>
  <si>
    <t>Máy biến áp 12,7/0,23-0,46kV  50kVA (SDL)</t>
  </si>
  <si>
    <t>Máy biến áp AMORPHOUS 12,7/0,22-0,44kV 100kVA (SDL)</t>
  </si>
  <si>
    <t>Máy biến áp AMORPHOUS 12,7/0,22-0,44kV 75kVA (SDL)</t>
  </si>
  <si>
    <t>Máy biến áp AMORPHOUS 12,7/0,23-0,46kV 50kVA (SDL)</t>
  </si>
  <si>
    <t>Ống PVC D114x4,9mm  (SDL)</t>
  </si>
  <si>
    <t>Ống PVC D90x3,8mm  (SDL)</t>
  </si>
  <si>
    <t>Tủ trạm treo + khóa + boulon + Bakelit + Collier (1 pha) (SDL)</t>
  </si>
  <si>
    <t>Tủ trạm treo + khóa + boulon + Bakelit + Collier (3 pha) (SDL)</t>
  </si>
  <si>
    <t>Bộ ván khuôn móng M10BT đôi</t>
  </si>
  <si>
    <t>Bộ ván khuôn móng M12BT đôi</t>
  </si>
  <si>
    <t>Bộ ván khuôn móng M12BT đôi (Vướng đá)</t>
  </si>
  <si>
    <t>Bộ ván khuôn móng M12BT đơn</t>
  </si>
  <si>
    <t>Bộ ván khuôn móng M12BT đơn (Gia cố bê tông)</t>
  </si>
  <si>
    <t>Bộ ván khuôn móng M12BT đơn (Vướng đá)</t>
  </si>
  <si>
    <t>Bộ ván khuôn móng M8BT đôi</t>
  </si>
  <si>
    <t>Bộ ván khuôn móng M8BT đôi (Vướng đá)</t>
  </si>
  <si>
    <t>Bộ ván khuôn móng M8BT đơn</t>
  </si>
  <si>
    <t>Bộ ván khuôn móng M8BT đơn (Vướng đá)</t>
  </si>
  <si>
    <t>Xi măng bịt miệng ống</t>
  </si>
  <si>
    <t>Bảng chỉ danh thiết bị</t>
  </si>
  <si>
    <t>Bộ tiếp địa hạ thế cáp LV-ABC (95-120)</t>
  </si>
  <si>
    <t>Boulon 14x150+ 2 long đền vuông D16-50x50x3/Zn</t>
  </si>
  <si>
    <t>Boulon 16x350VRS+ 4 long đền vuông D18-50x50x3/Zn</t>
  </si>
  <si>
    <t>Boulon 16x400VRS + 2 long đền vuông D18-50x50x3/Zn</t>
  </si>
  <si>
    <t>Boulon 16x500VRS + 2 long đền vuông D18-50x50x3/Zn</t>
  </si>
  <si>
    <t>Cáp Duplex đồng 2x7mm2</t>
  </si>
  <si>
    <t>Cổ dê kẹp ống PVC φ 90 (có giá nới) (CD: 320)</t>
  </si>
  <si>
    <t>Cọc tiếp đất φ16 - 2,4m (mạ đồng 16µm)</t>
  </si>
  <si>
    <t>Đầu cosse ép Cu 150mm2</t>
  </si>
  <si>
    <t>Đầu cosse ép Cu 50mm2</t>
  </si>
  <si>
    <t>Đầu cosse ép Cu 95mm2</t>
  </si>
  <si>
    <t>Dây phi kim buộc cổ sứ (trụ góc)</t>
  </si>
  <si>
    <t>sợi</t>
  </si>
  <si>
    <t>Dây phi kim buộc cổ sứ (trụ thẳng)</t>
  </si>
  <si>
    <t>Ghíp nối IPC 2 Boulon 120-35</t>
  </si>
  <si>
    <t>Ghíp nối IPC 2 Boulon 95-35</t>
  </si>
  <si>
    <t>Giáp níu dừng dây bọc 50 + Yếm móng U + Mắt nối yếm</t>
  </si>
  <si>
    <t>Hộp bắt 1 công tơ + dây rút thép + khóa đai</t>
  </si>
  <si>
    <t>Hộp gắn CB phân đoạn</t>
  </si>
  <si>
    <t>Kẹp cọc tiếp địa</t>
  </si>
  <si>
    <t>Kẹp ép WR cỡ dây 120mm2</t>
  </si>
  <si>
    <t>Kẹp ép WR cỡ dây 70mm2</t>
  </si>
  <si>
    <t>Kẹp ngừng cáp ABC4x120mm2</t>
  </si>
  <si>
    <t>Kẹp treo cáp ABC4x120mm2</t>
  </si>
  <si>
    <t>Khâu ven răng ngoài D90</t>
  </si>
  <si>
    <t>Khâu ven răng trong D90</t>
  </si>
  <si>
    <t>Long đền vuông D18-50x50x3/Zn</t>
  </si>
  <si>
    <t>Ống bọc cách điện D30/15</t>
  </si>
  <si>
    <t>Ống nối dây LV-ABC cỡ 95mm2</t>
  </si>
  <si>
    <t>Ống nối MJPB 120 (LV-ABC cỡ 120mm2)</t>
  </si>
  <si>
    <t>Rack 4 sứ - 3mm (ty 14)</t>
  </si>
  <si>
    <t>Uclevis - 3mm</t>
  </si>
  <si>
    <t>Đào đất, đá, đắp đất móng M12 phá đá chân móng</t>
  </si>
  <si>
    <t>Phần nhân công / máy thi công</t>
  </si>
  <si>
    <t>Đào đất, đá, đắp đất móng M12BT đôi (Vướng đá)</t>
  </si>
  <si>
    <t>Đào đất, đá, đắp đất móng M12BT đơn (Vướng đá)</t>
  </si>
  <si>
    <t>Đào đất, đá, đắp đất móng M8 phá đá chân móng</t>
  </si>
  <si>
    <t>Đào đất, đá, đắp đất móng M8BT đôi (Vướng đá)</t>
  </si>
  <si>
    <t>Đào đất, đá, đắp đất móng M8BT đơn (Vướng đá)</t>
  </si>
  <si>
    <t>Đào đất, đá, đắp đất móng neo AG hạ thế (Lỗ đá)</t>
  </si>
  <si>
    <t>Đào đất, đá, đắp đất móng neo DG hạ thế (Lỗ đá)</t>
  </si>
  <si>
    <t>Đào đất, đá, đắp đất móng neo DG trung thế (Lỗ đá)</t>
  </si>
  <si>
    <t>Đào đất, đắp đất móng M10</t>
  </si>
  <si>
    <t>Đào đất, đắp đất móng M10BT đôi</t>
  </si>
  <si>
    <t>Đào đất, đắp đất móng M12</t>
  </si>
  <si>
    <t>Đào đất, đắp đất móng M12BT đôi</t>
  </si>
  <si>
    <t>Đào đất, đắp đất móng M12BT đơn</t>
  </si>
  <si>
    <t>Đào đất, đắp đất móng M12BT đơn (Gia cố bê tông)</t>
  </si>
  <si>
    <t>Đào đất, đắp đất móng M8</t>
  </si>
  <si>
    <t>Đào đất, đắp đất móng M8BT đôi</t>
  </si>
  <si>
    <t>Đào đất, đắp đất móng M8BT đơn</t>
  </si>
  <si>
    <t>Đào đất, đắp đất móng neo AG hạ thế</t>
  </si>
  <si>
    <t>Đào đất, đắp đất móng neo AG trung thế</t>
  </si>
  <si>
    <t>Đào đất, đắp đất móng neo DG hạ thế</t>
  </si>
  <si>
    <t>Đào đất, đắp đất móng neo DG trung thế</t>
  </si>
  <si>
    <t>Đào đất, đắp đất tiếp địa LA 1 pha</t>
  </si>
  <si>
    <t>Đào đất, đắp đất tiếp địa LA 3 pha</t>
  </si>
  <si>
    <t>Đào đất, đắp đất tiếp địa lặp lại trụ 10,5m</t>
  </si>
  <si>
    <t>Đào đất, đắp đất tiếp địa lặp lại trụ 8,5m</t>
  </si>
  <si>
    <t>Đào, đắp đất rãnh tiếp địa TBA (1 pha)</t>
  </si>
  <si>
    <t>Đào, đắp đất rãnh tiếp địa TBA (3 pha)</t>
  </si>
  <si>
    <t>Lắp bộ ván khuôn móng M10BT đôi</t>
  </si>
  <si>
    <t>Lắp bộ ván khuôn móng M12BT đôi</t>
  </si>
  <si>
    <t>Lắp bộ ván khuôn móng M12BT đôi (Vướng đá)</t>
  </si>
  <si>
    <t>Lắp bộ ván khuôn móng M12BT đơn</t>
  </si>
  <si>
    <t>Lắp bộ ván khuôn móng M12BT đơn (Gia cố bê tông)</t>
  </si>
  <si>
    <t>Lắp bộ ván khuôn móng M12BT đơn (Vướng đá)</t>
  </si>
  <si>
    <t>Lắp bộ ván khuôn móng M8BT đôi</t>
  </si>
  <si>
    <t>Lắp bộ ván khuôn móng M8BT đôi (Vướng đá)</t>
  </si>
  <si>
    <t>Lắp bộ ván khuôn móng M8BT đơn</t>
  </si>
  <si>
    <t>Lắp bộ ván khuôn móng M8BT đơn (Vướng đá)</t>
  </si>
  <si>
    <t>Dựng trụ BTLT 10,5m thủ công +cơ giới</t>
  </si>
  <si>
    <t>Dựng trụ BTLT 8,5m thủ công +cơ giới</t>
  </si>
  <si>
    <t>Kéo dây ABC 3x120mm2 (&lt;10m)</t>
  </si>
  <si>
    <t>Kéo dây ABC 3x95mm2 (&lt;10m)</t>
  </si>
  <si>
    <t>Kéo dây ABC 4x120mm2 (&lt;10m)</t>
  </si>
  <si>
    <t>Kéo dây ABC 4x95mm2 (&lt;10m)</t>
  </si>
  <si>
    <t>Kéo dây nhôm lõi thép bọc XLPE cỡ dây 50mm2 (≥10m)</t>
  </si>
  <si>
    <t>Kéo dây tiếp địa lặp lại / tiếp địa LA</t>
  </si>
  <si>
    <t>Lắp bộ cách điện treo Polymer vào trụ</t>
  </si>
  <si>
    <t>Lắp bộ cách điện treo Polymer vào xà</t>
  </si>
  <si>
    <t>Lắp bộ dây neo AG hạ thế</t>
  </si>
  <si>
    <t>Lắp bộ dây neo AG trụ 12m</t>
  </si>
  <si>
    <t>Lắp bộ dây neo DG hạ thế</t>
  </si>
  <si>
    <t>Lắp bộ dây neo DG trụ 12m</t>
  </si>
  <si>
    <t>Lắp bộ dây neo SG trụ 12m</t>
  </si>
  <si>
    <t>Lắp bộ Rack 4 đỡ dây hạ thế</t>
  </si>
  <si>
    <t>Lắp bộ sứ đỉnh đơn 24kV trụ đỡ thẳng</t>
  </si>
  <si>
    <t>Lắp bộ sứ đỉnh kép 24kV trụ đỡ góc</t>
  </si>
  <si>
    <t>Lắp bộ Uclevis đỡ dây hạ thế</t>
  </si>
  <si>
    <t>Lắp bộ Uclevis đỡ dây trung hòa trụ đơn</t>
  </si>
  <si>
    <t>Lắp bộ Uclevis đỡ dây trung hòa trụ ghép</t>
  </si>
  <si>
    <t>Lắp cáp đồng xuống thiết bị D ≤ 150mm2</t>
  </si>
  <si>
    <t>Lắp cáp đồng xuống thiết bị D ≤ 95mm2</t>
  </si>
  <si>
    <t>Lắp đà composite 2400mm đơn (TBA)</t>
  </si>
  <si>
    <t>Lắp đà composite 2400mm đơn (trụ đơn)</t>
  </si>
  <si>
    <t>Lắp đà composite 2400mm đơn (trụ ghép)</t>
  </si>
  <si>
    <t>Lắp đà composite 2400mm kép (TBA)</t>
  </si>
  <si>
    <t>Lắp đà composite 800mm đơn</t>
  </si>
  <si>
    <t>Lắp đà composite 800mm đơn (TBA)</t>
  </si>
  <si>
    <t>Lắp đặt xà tháp U160x68x5x2200 kép cột đỡ</t>
  </si>
  <si>
    <t>Lắp đặt xà thép L75x75x8x1660 đơn cột đỡ</t>
  </si>
  <si>
    <t>Lắp đặt xà thép L75x75x8x2100 đơn cột đỡ</t>
  </si>
  <si>
    <t>Lắp đặt xà thép L75x75x8x2100 kép cột đỡ</t>
  </si>
  <si>
    <t>Lắp đặt xà thép L75x75x8x2200 kép cột néo (trụ đơn)</t>
  </si>
  <si>
    <t>Lắp đặt xà thép L75x75x8x2200 kép cột néo (trụ ghép)</t>
  </si>
  <si>
    <t>Lắp FCO 27kV - 100A</t>
  </si>
  <si>
    <t>Lắp FCO 27kV - 100A (TBA)</t>
  </si>
  <si>
    <t>Lắp giá chùm treo máy biến áp 3x100</t>
  </si>
  <si>
    <t>Lắp giá chùm treo máy biến áp 3x75</t>
  </si>
  <si>
    <t>Lắp hộp Domino trên trụ</t>
  </si>
  <si>
    <t>Lắp LA 18kV 10kA</t>
  </si>
  <si>
    <t>Lắp LA 18kV 10kA (TBA)</t>
  </si>
  <si>
    <t>Lắp Máy biến áp 12,7/0,22-0,44kV  100kVA</t>
  </si>
  <si>
    <t>Lắp Máy biến áp 12,7/0,22-0,44kV  25kVA</t>
  </si>
  <si>
    <t>Lắp Máy biến áp 12,7/0,22-0,44kV  37,5kVA</t>
  </si>
  <si>
    <t>Lắp Máy biến áp 12,7/0,22-0,44kV  75kVA</t>
  </si>
  <si>
    <t>Lắp Máy biến áp 12,7/0,23-0,46kV  50kVA</t>
  </si>
  <si>
    <t>Lắp máy biến áp AMORPHOUS 12,7/0,22-0,44kV 100kVA</t>
  </si>
  <si>
    <t>Lắp Máy biến áp AMORPHOUS 12,7/0,22-0,44kV 75kVA</t>
  </si>
  <si>
    <t>Lắp Máy biến áp AMORPHOUS 12,7/0,23-0,46kV 50kVA</t>
  </si>
  <si>
    <t>Lắp MCCB 3 cực 400V - 160A - 35KA (100-160A) - Phân đoạn</t>
  </si>
  <si>
    <t>Lắp MCCB 3 cực 400V - 200A - 35KA (125-200A) - Phân đoạn</t>
  </si>
  <si>
    <t>Lắp tủ trạm treo + khóa + boulon + Bakelit + Collier (1 pha)</t>
  </si>
  <si>
    <t>Lắp tủ trạm treo + khóa + boulon + Bakelit + Collier (3 pha)</t>
  </si>
  <si>
    <t>Nhổ trụ BTLT 7,5m</t>
  </si>
  <si>
    <t>Nhổ trụ BTLT 8,4m, 8,5m</t>
  </si>
  <si>
    <t>Tháo bộ chằng</t>
  </si>
  <si>
    <t>Tháo bộ FCO</t>
  </si>
  <si>
    <t>Tháo bộ LA</t>
  </si>
  <si>
    <t>Tháo công tơ 1 pha</t>
  </si>
  <si>
    <t>Tháo dây CV50xuống thiết bị</t>
  </si>
  <si>
    <t>Tháo dây CV70 xuống thiết bị</t>
  </si>
  <si>
    <t>Tháo dây CV95 xuống thiết bị</t>
  </si>
  <si>
    <t>Tháo ghíp IPC (Nhân công tính trong tháo, lắp hộp Domino)</t>
  </si>
  <si>
    <t>Tháo hộp Domino, cột BTLT</t>
  </si>
  <si>
    <t>Tháo MBA ≤100KVA</t>
  </si>
  <si>
    <t>Tháo MBA ≤30KVA</t>
  </si>
  <si>
    <t>Tháo MBA ≤75KVA</t>
  </si>
  <si>
    <t>Tháo ống PVC D114</t>
  </si>
  <si>
    <t>Tháo ống PVC D90</t>
  </si>
  <si>
    <t>Tháo Rack 1</t>
  </si>
  <si>
    <t>Tháo Rack 3</t>
  </si>
  <si>
    <t>Tháo Rack 4</t>
  </si>
  <si>
    <t>Tháo thùng trạm 1 pha</t>
  </si>
  <si>
    <t>Tháo thùng trạm 3 pha</t>
  </si>
  <si>
    <t>Tháo tụ bù hạ thế</t>
  </si>
  <si>
    <t xml:space="preserve">Tháo bộ sứ đỉnh </t>
  </si>
  <si>
    <t>Tháo chuỗi sứ treo Polymer</t>
  </si>
  <si>
    <t>Tháo dây CV120 xuống thiết bị</t>
  </si>
  <si>
    <t>Tháo dây CV150 xuống thiết bị</t>
  </si>
  <si>
    <t>Tháo dây CV25 xuống thiết bị</t>
  </si>
  <si>
    <t>Tháo hạ dây AV50, A50, A35, &lt;10m</t>
  </si>
  <si>
    <t>Tháo hạ dây AV70, A70, &lt;10m</t>
  </si>
  <si>
    <t>Tháo hạ dây ABC 4x95, &lt;10m</t>
  </si>
  <si>
    <t>Dựng trụ BTLT 12m (trụ SDL)</t>
  </si>
  <si>
    <t>Dựng trụ BTLT 8,4m, 8,5m (trụ SDL)</t>
  </si>
  <si>
    <t>Lắp bộ FCO (SDL)</t>
  </si>
  <si>
    <t>Lắp bộ LA (SDL)</t>
  </si>
  <si>
    <t>Lắp công tơ 1 pha</t>
  </si>
  <si>
    <t>Lắp tụ bù hạ thế (SDL)</t>
  </si>
  <si>
    <t>Đào hố móng đất cấp 3 sâu ≤1m (rộng ≤1m)</t>
  </si>
  <si>
    <t>Phá đá chân hố móng, đá cấp III</t>
  </si>
  <si>
    <t>Đắp đất hố móng (K=0,85)</t>
  </si>
  <si>
    <t>Đào hố móng đất cấp 3 sâu ≤1m (rộng &gt;1m)</t>
  </si>
  <si>
    <t>Đào hố móng đất cấp 3 sâu &gt;1m (rộng ≤1m)</t>
  </si>
  <si>
    <t>Đào hố móng đất cấp 3 sâu &gt;1m (rộng &gt;1m)</t>
  </si>
  <si>
    <t>Đào rãnh tiếp địa đất cấp 3</t>
  </si>
  <si>
    <t>Đắp đất rãnh tiếp địa (K=0,85)</t>
  </si>
  <si>
    <r>
      <t>CÔNG TRÌNH:</t>
    </r>
    <r>
      <rPr>
        <b/>
        <i/>
        <sz val="14"/>
        <color theme="1"/>
        <rFont val="Times New Roman"/>
        <family val="1"/>
      </rPr>
      <t xml:space="preserve"> Cải tạo lưới điện trung hạ thế và TBA khu vực xã Xuân Bảo, Bảo Bình, Xuân Quế, Sông Nhạn - huyện Cẩm Mỹ năm 2019</t>
    </r>
  </si>
  <si>
    <t>Cáp đồng bọc CV185</t>
  </si>
  <si>
    <t>Đà sắt L75x75x8-2000 - 3 ốp (Lệch 2/3)</t>
  </si>
  <si>
    <t>Ống PVC D114x4,9mm</t>
  </si>
  <si>
    <t>Ống PVC D90x3,8mm</t>
  </si>
  <si>
    <t>Sứ ống chỉ</t>
  </si>
  <si>
    <t>Thanh chống 10x40x720</t>
  </si>
  <si>
    <t>Trụ BTLT 10,5m F300 dự ứng lực</t>
  </si>
  <si>
    <t>Trụ BTLT 14m F650 dự ứng lực</t>
  </si>
  <si>
    <t>Boulon 16x500VRS</t>
  </si>
  <si>
    <t>Boulon móc 16x350</t>
  </si>
  <si>
    <t>Chụp đầu cosse 120mm2</t>
  </si>
  <si>
    <t>Chụp đầu cosse 150mm2</t>
  </si>
  <si>
    <t>Chụp đầu cosse 50mm2</t>
  </si>
  <si>
    <t>Chụp đầu cosse 95mm2</t>
  </si>
  <si>
    <t>Co 90 độ PVC 114 (Loại dày)</t>
  </si>
  <si>
    <t>Cáp đồng bọc CV185 (SDL)</t>
  </si>
  <si>
    <t>Máy biến áp 12,7/0,22-0,44kV 100kVA (SDL)</t>
  </si>
  <si>
    <t>Máy biến áp 12,7/0,22-0,44kV 75kVA (SDL)</t>
  </si>
  <si>
    <t>Ống PVC D114x4,9mm (SDL)</t>
  </si>
  <si>
    <t>Ống PVC D90x3,8mm (SDL)</t>
  </si>
  <si>
    <t>Bộ ván khuôn móng M14BT đôi</t>
  </si>
  <si>
    <t>Bộ ván khuôn móng M14BT đôi (Vướng đá)</t>
  </si>
  <si>
    <t>Bộ ván khuôn móng M14BT đơn</t>
  </si>
  <si>
    <t>Cáp nhôm bọc AV70</t>
  </si>
  <si>
    <t>Chụp đầu cosse 185mm2</t>
  </si>
  <si>
    <t>Chụp đầu cosse 70mm2</t>
  </si>
  <si>
    <t>Co 90 độ PVC 90 (Loại dày)</t>
  </si>
  <si>
    <t>Đầu cosse ép Cu 185mm2</t>
  </si>
  <si>
    <t>Dây phi kim buộc cổ sứ (trụ góc) - dây ACX50-70</t>
  </si>
  <si>
    <t>Dây phi kim buộc cổ sứ (trụ thẳng) - dây ACX50-70</t>
  </si>
  <si>
    <t>Ghíp nối IPC 120-35</t>
  </si>
  <si>
    <t>Ghíp nối IPC 2 Boulon 70-35</t>
  </si>
  <si>
    <t>Ghíp nối IPC 95-35</t>
  </si>
  <si>
    <t>Kẹp ngừng cáp ABC4x70mm2</t>
  </si>
  <si>
    <t>Kẹp Ubolt cỡ dây 70</t>
  </si>
  <si>
    <t>Ốc xiết cáp cỡ 38mm2</t>
  </si>
  <si>
    <t>Rack 3 sứ - 3mm (ty 14)</t>
  </si>
  <si>
    <t>Đào đất, đá, đắp đất móng neo AG trung thế (Lỗ đá)</t>
  </si>
  <si>
    <t>Đào đất, đào đá, đắp đất móng M14 (vướng đá)</t>
  </si>
  <si>
    <t>Đào đất, đắp đất móng M14</t>
  </si>
  <si>
    <t>Đào đất, đắp đất móng M14BT đôi</t>
  </si>
  <si>
    <t>Đào đất, đắp đất móng M14BT đôi (Vướng đá)</t>
  </si>
  <si>
    <t>Đào đất, đắp đất móng M14BT đơn</t>
  </si>
  <si>
    <t>Đào đất, đắp đất tiếp địa LA 1 pha trụ 12m</t>
  </si>
  <si>
    <t>Đào đất, đắp đất tiếp địa LA 3 pha trụ 12m</t>
  </si>
  <si>
    <t>Đào đất, đắp đất tiếp địa lặp lại trụ 12m</t>
  </si>
  <si>
    <t>Đào đất, đắp đất tiếp địa lặp lại trụ 14m</t>
  </si>
  <si>
    <t>Dựng trụ BTLT &lt;=10m thủ công +cơ giới</t>
  </si>
  <si>
    <t>Dựng trụ BTLT &lt;=8m thủ công +cơ giới</t>
  </si>
  <si>
    <t>Dựng trụ BTLT 14m bằng thủ công</t>
  </si>
  <si>
    <t>Lắp bộ Rack 3 đỡ dây hạ thế</t>
  </si>
  <si>
    <t>Lắp bộ dây néo AG hạ thế trụ 10,5m</t>
  </si>
  <si>
    <t>Lắp bộ dây néo DG trung thế trụ 12m</t>
  </si>
  <si>
    <t>Lắp bộ dây néo AG trung thế trụ 12m</t>
  </si>
  <si>
    <t>Lắp bộ dây néo DG trung thế trụ 14m</t>
  </si>
  <si>
    <t>Lắp bộ dây néo AG trung thế trụ 14m</t>
  </si>
  <si>
    <t>Lắp bộ dây neo AG hạ thế trụ 8,5m</t>
  </si>
  <si>
    <t>Lắp bộ dây neo DG hạ thế trụ 8,5m</t>
  </si>
  <si>
    <t>Lắp bộ ván khuôn móng M14BT đôi</t>
  </si>
  <si>
    <t>Lắp bộ ván khuôn móng M14BT đôi (Vướng đá)</t>
  </si>
  <si>
    <t>Lắp bộ ván khuôn móng M14BT đơn</t>
  </si>
  <si>
    <t>Lắp cáp đồng xuống thiết bị D &gt; 150mm2</t>
  </si>
  <si>
    <t>Lắp đà composite 800 (KL &lt;=15kg, trụ BTLT)</t>
  </si>
  <si>
    <t>Lắp đà composite 2400 (KL &lt;=15kg, trụ BTLT)</t>
  </si>
  <si>
    <t>Lắp đà composite 2400 (KL &lt;=15kg, trụ BTLT) - TBA</t>
  </si>
  <si>
    <t>Lắp đà composite 800 (KL &lt;=15kg, trụ BTLT) - TBA</t>
  </si>
  <si>
    <t>Lắp đặt xà thép L75x75x8x2000 đơn cột đỡ (25,356 kg/bộ)</t>
  </si>
  <si>
    <t>Lắp đặt xà thép L75x75x8x2100 kép cột đỡ (58,889 kg/bộ)</t>
  </si>
  <si>
    <t>Lắp FCO 27kV - 100A (SDL) (TBA)</t>
  </si>
  <si>
    <t>Lắp LA 18kV 10kA (SDL) (TBA)</t>
  </si>
  <si>
    <t>Lắp Máy biến áp 12,7/0,22-0,44kV 100kVA (SDL)</t>
  </si>
  <si>
    <t>Lắp Máy biến áp 12,7/0,22-0,44kV 75kVA (SDL)</t>
  </si>
  <si>
    <t>Lắp máy biến áp AMORPHOUS 12,7/0,22-0,44kV 100kVA (SDL)</t>
  </si>
  <si>
    <t>Lắp Máy biến áp AMORPHOUS 12,7/0,22-0,44kV 75kVA (SDL)</t>
  </si>
  <si>
    <t>Lắp MCCB 3 cực 600V - 250A - 35KA (160-250A) - Phân đoạn</t>
  </si>
  <si>
    <t>Lắp tủ trạm treo + khóa + boulon + Bakelit + Collier</t>
  </si>
  <si>
    <t>Lắp tủ trạm treo + khóa + boulon + Bakelit + Collier (SDL)</t>
  </si>
  <si>
    <t>Tháo MBA ≤100KVA, trụ BTLT</t>
  </si>
  <si>
    <t>Tháo MBA ≤75KVA, trụ BTLT</t>
  </si>
  <si>
    <t>Tháo dây CV11 xuống thiết bị</t>
  </si>
  <si>
    <t>Tháo dây CV185 xuống thiết bị</t>
  </si>
  <si>
    <t>Tháo hạ dây AC50, AC70, &lt;10m</t>
  </si>
  <si>
    <t>Tháo hạ dây ABC 3x50, &lt;10m</t>
  </si>
  <si>
    <t>Tháo hạ dây ABC 3x70, &lt;10m</t>
  </si>
  <si>
    <t>Tháo hạ dây ABC 3x95, &lt;10m</t>
  </si>
  <si>
    <t>Dựng trụ BTLT 8,4m, 8,5m</t>
  </si>
  <si>
    <t>Lắp Sứ đứng</t>
  </si>
  <si>
    <t>Lắp tụ bù hạ thế</t>
  </si>
  <si>
    <t>Lắp xà đơn X-2,0ĐL2/3</t>
  </si>
  <si>
    <t>Thay sứ đứng đường dây 3 pha đối xứng</t>
  </si>
  <si>
    <t>3 sứ</t>
  </si>
  <si>
    <t>Thay sứ treo đường dây 3 pha</t>
  </si>
  <si>
    <t>Thay đà đối xứng trên trụ đường dây 3 pha</t>
  </si>
  <si>
    <t>Thay trụ đỡ đường dây 3 pha</t>
  </si>
  <si>
    <r>
      <t>CÔNG TRÌNH:</t>
    </r>
    <r>
      <rPr>
        <b/>
        <i/>
        <sz val="14"/>
        <color theme="1"/>
        <rFont val="Times New Roman"/>
        <family val="1"/>
      </rPr>
      <t xml:space="preserve"> Cấy TBA chống quá tải huyện Cẩm Mỹ năm 2020</t>
    </r>
  </si>
  <si>
    <t>Băng keo cách điện (Màu vàng)</t>
  </si>
  <si>
    <t>Băng keo cách điện (Màu xanh)</t>
  </si>
  <si>
    <t>Bộ đà trạm ngồi &lt;=560kVA (trọn bộ)</t>
  </si>
  <si>
    <t>Boulon 16x700VRS + 2 long đền vuông D18-50x50x3/Zn</t>
  </si>
  <si>
    <t>Boulon 16x700VRS + 4 long đền vuông D18-50x50x3/Zn</t>
  </si>
  <si>
    <t>Cổ dê kẹp rack</t>
  </si>
  <si>
    <t>Co sừng 90 độ PVC 114</t>
  </si>
  <si>
    <t>Đà sắt L75x75x8-2600 - 3 ốp</t>
  </si>
  <si>
    <t>Dây chảy 3K</t>
  </si>
  <si>
    <t>Gía chùm treo máy biến áp 3x50</t>
  </si>
  <si>
    <t>Máy biến áp 12,7/0,22-0,44kV  25kVA</t>
  </si>
  <si>
    <t>Máy biến áp 22/0,4kV- 160kVA</t>
  </si>
  <si>
    <t>Máy biến áp 12,7/0,22-0,44kV 37,5kVA</t>
  </si>
  <si>
    <t>MCCB 3 cực 400V - 125A - 30KA (80-125A)</t>
  </si>
  <si>
    <t>Tủ trạm treo + khóa + boulon + Bakelit + Collier-trụ ghép (3 pha)</t>
  </si>
  <si>
    <t>Boulon 14x50+ 2 long đền vuông D16-50x50x3/Zn</t>
  </si>
  <si>
    <t>Boulon 16x200VRS+ 4 long đền vuông D18-50x50x3/Zn</t>
  </si>
  <si>
    <t>Cáp Duplex nhôm 2x16mm2</t>
  </si>
  <si>
    <t>Cáp nhôm bọc AV95</t>
  </si>
  <si>
    <t>Cổ dê kẹp ống PVC φ 114 (có giá nới) (CD-230)</t>
  </si>
  <si>
    <t>Cổ dê kẹp ống PVC φ 114 (có giá nới) (CD-250)</t>
  </si>
  <si>
    <t>Cổ dê kẹp ống PVC φ 114 (có giá nới) (CD-280)</t>
  </si>
  <si>
    <t>Cổ dê kẹp ống PVC φ 114 trụ ghép (có giá nới) (CD-230)</t>
  </si>
  <si>
    <t>Cổ dê kẹp ống PVC φ 114 trụ ghép (có giá nới) (CD-250)</t>
  </si>
  <si>
    <t>Cổ dê kẹp ống PVC φ 114 trụ ghép (có giá nới) (CD-280)</t>
  </si>
  <si>
    <t>Cổ dê kẹp ống PVC φ 90 (có giá nới) (CD-230)</t>
  </si>
  <si>
    <t>Cổ dê kẹp ống PVC φ 90 (có giá nới) (CD-280)</t>
  </si>
  <si>
    <t>Cổ dê kẹp ống PVC φ 90 (có giá nới) (CD-320)</t>
  </si>
  <si>
    <t>Cổ dê kẹp ống PVC φ 90 trụ ghép (có giá nới) (CD-230)</t>
  </si>
  <si>
    <t>Cổ dê kẹp ống PVC φ 90 trụ ghép (có giá nới) (CD-280)</t>
  </si>
  <si>
    <t>Cổ dê kẹp ống PVC φ 90 trụ ghép (có giá nới) (CD-320)</t>
  </si>
  <si>
    <t>Đà hộp composite 110x80x5-2600</t>
  </si>
  <si>
    <t>Đà sắt L75x75x8-2600 - 0 ốp</t>
  </si>
  <si>
    <t>Đà U100x46x4,5x400 (3,436 kg/cái) (đà trạm giàn)</t>
  </si>
  <si>
    <t>Đà U100x46x4,5x800 (6,872 kg/cái) (đà trạm giàn)</t>
  </si>
  <si>
    <t>Đà U200x80x5x2800 đỡ MBA (54,25 kg/cái) (đà trạm giàn)</t>
  </si>
  <si>
    <t>Dây phi kim buộc cổ sứ (trụ thẳng) (ACX70)</t>
  </si>
  <si>
    <t>Dây phi kim buộc cổ sứ (trụ thẳng) (ACXV120)</t>
  </si>
  <si>
    <t>Dây phi kim buộc cổ sứ (trụ thẳng) (ACXV150)</t>
  </si>
  <si>
    <t>Dây phi kim buộc cổ sứ (trụ thẳng) (ACXV50)</t>
  </si>
  <si>
    <t>Kẹp Ubolt cỡ dây 95</t>
  </si>
  <si>
    <t>Khâu ven răng ngoài D114</t>
  </si>
  <si>
    <t>Khâu ven răng trong D114</t>
  </si>
  <si>
    <t>Ống nối dây LV-ABC cỡ 70mm2</t>
  </si>
  <si>
    <t>Thanh nới dẹt 50x5-810</t>
  </si>
  <si>
    <t>Tủ trạm giàn 2 ngăn + khóa tủ + Bakelit (3 pha)</t>
  </si>
  <si>
    <t>Bộ ván khuôn bê tông nền trạm giàn</t>
  </si>
  <si>
    <t>Bộ ván khuôn móng bê tông trụ đôi 12m</t>
  </si>
  <si>
    <t>Bộ ván khuôn móng bê tông trụ đôi 8,5m</t>
  </si>
  <si>
    <t>Bộ ván khuôn móng bê tông trụ đơn 12m</t>
  </si>
  <si>
    <t>Bộ ván khuôn móng bê tông trụ đơn 12m (gia cố BT)</t>
  </si>
  <si>
    <t>Đào, đắp đất móng bê tông trụ đôi 12m (đất cấp III)</t>
  </si>
  <si>
    <t>Đào, đắp đất móng bê tông trụ đôi 8,5m</t>
  </si>
  <si>
    <t>Đào, đắp đất móng bê tông trụ đơn 12m (đất cấp III)</t>
  </si>
  <si>
    <t>Đào, đắp đất móng bê tông trụ đơn 12m (đất cấp III) (gia cố BT)</t>
  </si>
  <si>
    <t>Đào, đắp đất rãnh tiếp địa trạm 1 pha</t>
  </si>
  <si>
    <t>Đào, đắp đất rãnh tiếp địa trạm 3 pha</t>
  </si>
  <si>
    <t>Lắp bộ đà trạm giàn (S&lt;560kVA)</t>
  </si>
  <si>
    <t>Lắp bộ đà trạm ngồi (S&lt;560kVA)</t>
  </si>
  <si>
    <t>Lắp bộ giá chùm treo máy biến áp 3x50</t>
  </si>
  <si>
    <t>Lắp bộ Rack 3 + sứ ống chỉ</t>
  </si>
  <si>
    <t>Lắp bộ rack 4 + sứ ống chỉ</t>
  </si>
  <si>
    <t>Lắp bộ sứ đỉnh thẳng</t>
  </si>
  <si>
    <t>Lắp bộ Uclevis + sứ ống chỉ</t>
  </si>
  <si>
    <t>Lắp bộ ván khuôn bê tông nền trạm giàn</t>
  </si>
  <si>
    <t>Lắp bộ ván khuôn móng bê tông trụ đôi 12m</t>
  </si>
  <si>
    <t>Lắp bộ ván khuôn móng bê tông trụ đôi 8,5m</t>
  </si>
  <si>
    <t>Lắp bộ ván khuôn móng bê tông trụ đơn 12m</t>
  </si>
  <si>
    <t>Lắp bộ ván khuôn móng bê tông trụ đơn 12m (gia cố BT)</t>
  </si>
  <si>
    <t>Lắp cáp 24kV C/XLPE/PVC 25mm2</t>
  </si>
  <si>
    <t>Lắp cáp đồng CV 120mm2</t>
  </si>
  <si>
    <t>Lắp cáp đồng CV 150mm2</t>
  </si>
  <si>
    <t>Lắp cáp đồng CV 50mm2</t>
  </si>
  <si>
    <t>Lắp cáp đồng CV 70mm2</t>
  </si>
  <si>
    <t>Lắp cáp đồng CV 95mm2</t>
  </si>
  <si>
    <t>Lắp đà composite 2400mm đơn</t>
  </si>
  <si>
    <t>Lắp đà composite 2600mm đơn</t>
  </si>
  <si>
    <t>Lắp đà L75x75x8-2600 - 0 ốp (đỡ thùng trạm giàn)</t>
  </si>
  <si>
    <t>Lắp đà L75x75x8-2600 - 3 ốp (trạm giàn)</t>
  </si>
  <si>
    <t>Lắp đặt xà thép L75x75x8x2000 đơn cột đỡ</t>
  </si>
  <si>
    <t>Lắp đặt xà thép L75x75x8x2200 đơn cột đỡ</t>
  </si>
  <si>
    <t>Lắp Kẹp ngừng cáp ABC4x120mm2</t>
  </si>
  <si>
    <t>Lắp kẹp ngừng cáp ABC4x70mm2</t>
  </si>
  <si>
    <t>Lắp Kẹp ngừng cáp ABC4x95mm2</t>
  </si>
  <si>
    <t>Lắp máy biến áp 12,7/0,22-0,44kV  25kVA</t>
  </si>
  <si>
    <t>Lắp Máy biến áp 22/0,4kV- 160kVA</t>
  </si>
  <si>
    <t>Lắp Máy biến áp 12,7/0,22-0,44kV 37,5kVA</t>
  </si>
  <si>
    <t>Lắp MCCB 3 cực 400V - 125A - 30KA (80-125A) (Phân đoạn)</t>
  </si>
  <si>
    <t>Lắp MCCB 3 cực 400V - 160A - 35KA (100-160A) (Phân đoạn)</t>
  </si>
  <si>
    <t>Lắp MCCB 3 cực 400V - 200A - 35KA (125-200A) (Phân đoạn)</t>
  </si>
  <si>
    <t>Lắp tủ trạm + bakelit + MCCB trạm ngồi</t>
  </si>
  <si>
    <t>Lắp tủ trạm giàn + bakelit + MCCB trạm</t>
  </si>
  <si>
    <t>Lắp Tủ trạm treo + khóa + boulon + Bakelit + Collier (1 pha)</t>
  </si>
  <si>
    <t>Tháo, lắp bộ công tơ 1 pha</t>
  </si>
  <si>
    <t>CÔNG TY TNHH THU LỘC</t>
  </si>
  <si>
    <t>Xuân Lộc , ngày 04  tháng 01 năm 2020</t>
  </si>
  <si>
    <t>Bằng chữ: Hai tỷ, năm trăm năm mươi mốt triệu, ba trăm ba mươi chín ngàn, ba trăm năm mươi tám đồng</t>
  </si>
  <si>
    <t>Bằng chữ: Hai tỷ, tám trăm chín mươi bốn triệu, sáu trăm ngàn, một trăm tám mươi bảy đồng</t>
  </si>
  <si>
    <t>Bằng chữ: Một tỷ, ba trăm năm mươi ba triệu, năm trăm ba mươi tám ngàn, một trăm đồng</t>
  </si>
  <si>
    <r>
      <t>CÔNG TRÌNH:</t>
    </r>
    <r>
      <rPr>
        <b/>
        <i/>
        <sz val="14"/>
        <color theme="1"/>
        <rFont val="Times New Roman"/>
        <family val="1"/>
      </rPr>
      <t xml:space="preserve"> Cải tạo lưới điện trung hạ thế và TBA khu vực xã Xuân Bảo, Bảo Bình, Xuân Quế, Sông Nhạn -huyện Cẩm Mỹ năm 2019</t>
    </r>
  </si>
  <si>
    <t>Đà tháp U160x68x5x2200</t>
  </si>
  <si>
    <t>Gía chùm treo máy biến áp 3x100</t>
  </si>
  <si>
    <t>Gía chùm treo máy biến áp 3x75</t>
  </si>
  <si>
    <t>Bộ ván khuôn móng bê tông trụ đôi 12m vướng đá</t>
  </si>
  <si>
    <t>Bộ ván khuôn móng bê tông trụ đôi 14m</t>
  </si>
  <si>
    <t>Bộ ván khuôn móng bê tông trụ đôi 8,5m vướng đá</t>
  </si>
  <si>
    <t>Bộ ván khuôn móng bê tông trụ đơn 12m vướng đá</t>
  </si>
  <si>
    <t>Cổ dê kẹp ống PVC φ 114 trụ ghép (có giá nới) (CD: 230)</t>
  </si>
  <si>
    <t>Cổ dê kẹp ống PVC φ 114 trụ ghép (có giá nới) (CD: 250)</t>
  </si>
  <si>
    <t>Cổ dê kẹp ống PVC φ 114 trụ ghép (có giá nới) (CD: 280)</t>
  </si>
  <si>
    <t>Cổ dê kẹp ống PVC φ 90 trụ ghép (có giá nới) (CD: 230)</t>
  </si>
  <si>
    <t>Cổ dê kẹp ống PVC φ 90 trụ ghép (có giá nới) (CD: 250)</t>
  </si>
  <si>
    <t>Cổ dê kẹp ống PVC φ 90 trụ ghép (có giá nới) (CD: 280)</t>
  </si>
  <si>
    <t>Cổ dê kẹp ống PVC φ 90 trụ ghép (có giá nới) (CD: 320)</t>
  </si>
  <si>
    <t>Cổ dê kẹp rack trụ ghép</t>
  </si>
  <si>
    <t>Cọc tiếp đất φ16 - 2,4m (mạ đồng)</t>
  </si>
  <si>
    <t>Đào đất, đắp đất móng bê tông trụ đôi 12m (đất cấp III)</t>
  </si>
  <si>
    <t>Đào đất, đắp đất móng bê tông trụ đôi 12m vướng đá (đất cấp III)</t>
  </si>
  <si>
    <t>Đào đất, đắp đất móng bê tông trụ đôi 14m (đất cấp III)</t>
  </si>
  <si>
    <t>Đào đất, đắp đất móng bê tông trụ đôi 8,5m (đất cấp III)</t>
  </si>
  <si>
    <t>Đào đất, đắp đất móng bê tông trụ đôi 8,5m vướng đá (đất cấp III)</t>
  </si>
  <si>
    <t>Đào đất, đắp đất móng bê tông trụ đơn 12m (đất cấp III)</t>
  </si>
  <si>
    <t>Đào đất, đắp đất móng bê tông trụ đơn 12m vướng đá (đất cấp III)</t>
  </si>
  <si>
    <t>Đào đất, đắp đất móng neo xuống hạ thế</t>
  </si>
  <si>
    <t>Đào đất, đắp đất móng neo xuống trung thế</t>
  </si>
  <si>
    <t>Đào đất, đắp đất móng neo xuống trung thế vướng đá (đất cấp III)</t>
  </si>
  <si>
    <t>Đào đất, đắp đất móng trụ đơn 12m (đất cấp III)</t>
  </si>
  <si>
    <t>Đào đất, đắp đất móng trụ đơn 12m vướng đá (đất cấp III)</t>
  </si>
  <si>
    <t>Đào đất, đắp đất móng trụ đơn 14m (đất cấp III)</t>
  </si>
  <si>
    <t>Đào đất, đắp đất móng trụ đơn 8,5 (đất cấp III)</t>
  </si>
  <si>
    <t>Đào đất, đắp đất móng trụ đơn 8,5m vướng đá (đất cấp III)</t>
  </si>
  <si>
    <t>Đào đất, đắp đất rãnh tiếp địa LA 1 pha</t>
  </si>
  <si>
    <t>Đào đất, đắp đất rãnh tiếp địa LA 3 pha</t>
  </si>
  <si>
    <t>Đào đất, đắp đất rãnh tiếp địa lặp lại trụ 12m</t>
  </si>
  <si>
    <t>Đào đất, đắp đất rãnh tiếp địa lặp lại trụ 8,5m</t>
  </si>
  <si>
    <t>Đào, đắp đất rãnh tiếp địa TBA 1 pha (Đất cấp 3)</t>
  </si>
  <si>
    <t>Đào, đắp đất rãnh tiếp địa TBA 3 pha (Đất cấp 3)</t>
  </si>
  <si>
    <t>Đào, đắp đất rãnh tiếp địa TBA Láng Me 5</t>
  </si>
  <si>
    <t>Kéo dây tiếp địa LA</t>
  </si>
  <si>
    <t>Kéo dây tiếp địa lặp lại</t>
  </si>
  <si>
    <t>Lắp bộ cách điện treo polymer vào trụ</t>
  </si>
  <si>
    <t>Lắp bộ cách điện treo polymer vào xà</t>
  </si>
  <si>
    <t>Lắp bộ dây néo xuống hạ thế</t>
  </si>
  <si>
    <t>Lắp bộ dây néo xuống trung thế</t>
  </si>
  <si>
    <t>Lắp bộ rack 3 đỡ dây hạ thế</t>
  </si>
  <si>
    <t>Lắp bộ rack 4 đỡ dây hạ thế</t>
  </si>
  <si>
    <t>Lắp bộ sứ cách điện đứng 24kV</t>
  </si>
  <si>
    <t>Lắp bộ sứ đỉnh đỡ góc 24kV</t>
  </si>
  <si>
    <t>Lắp bộ sứ đỉnh đỡ thẳng 24kV</t>
  </si>
  <si>
    <t>Lắp bộ uclevis đỡ dây hạ thế</t>
  </si>
  <si>
    <t>Lắp bộ uclevis đỡ dây trung hòa trung thế</t>
  </si>
  <si>
    <t>Lắp bộ ván khuôn móng bê tông trụ đôi 12m vướng đá</t>
  </si>
  <si>
    <t>Lắp bộ ván khuôn móng bê tông trụ đôi 14m</t>
  </si>
  <si>
    <t>Lắp bộ ván khuôn móng bê tông trụ đôi 8,5m vướng đá</t>
  </si>
  <si>
    <t>Lắp bộ ván khuôn móng bê tông trụ đơn 12m vướng đá</t>
  </si>
  <si>
    <t>Lắp đặt xà thép L75x75x8x2000 kép cột đỡ</t>
  </si>
  <si>
    <t>Lắp đặt xà thép L75x75x8x2200 kép cột néo</t>
  </si>
  <si>
    <t>Lắp FCO 27kV - 100A (TBA) (SDL)</t>
  </si>
  <si>
    <t>Lắp FCO 27kV - 100A đường dây</t>
  </si>
  <si>
    <t>Lắp hộp phân phối 9 cực bắt trực tiếp</t>
  </si>
  <si>
    <t>Lắp LA 18kV 10kA (TBA) (SDL)</t>
  </si>
  <si>
    <t>Lắp LA 18kV 10kA đường dây</t>
  </si>
  <si>
    <t>Lắp máy biến áp 12,7/0,22-0,44kV  100kVA (SDL)</t>
  </si>
  <si>
    <t>Lắp máy biến áp 12,7/0,22-0,44kV  37,5kVA (SDL)</t>
  </si>
  <si>
    <t>Lắp máy biến áp 12,7/0,23-0,46kV  50kVA (SDL)</t>
  </si>
  <si>
    <t>Lắp máy biến áp AMORPHOUS 12,7/0,23-0,46kV 50kVA</t>
  </si>
  <si>
    <t>Lắp tủ trạm treo</t>
  </si>
  <si>
    <t>Phá đá chân hố móng bê tông trụ đôi 12m vướng đá (đá cấp III)</t>
  </si>
  <si>
    <t>Phá đá chân hố móng bê tông trụ đôi 8,5m vướng đá (đá cấp III)</t>
  </si>
  <si>
    <t>Phá đá chân hố móng bê tông trụ đơn 12m vướng đá (đá cấp III)</t>
  </si>
  <si>
    <t>Phá đá chân hố móng neo xuống trung thế vướng đá (đá cấp III)</t>
  </si>
  <si>
    <t>Phá đá chân hố móng trụ đơn 12m vướng đá (đá cấp III)</t>
  </si>
  <si>
    <t>Phá đá chân hố móng trụ đơn 8,5m vướng đá (đá cấp III)</t>
  </si>
  <si>
    <t>Phần tháo, lắp vật tư hiện hữu</t>
  </si>
  <si>
    <t>Dựng trụ BTLT 12m (HH)</t>
  </si>
  <si>
    <t>Dựng trụ BTLT 8,4m, 8,5m (HH)</t>
  </si>
  <si>
    <t>Tháo hạ dây AV95, A95, &lt;10m</t>
  </si>
  <si>
    <t>Xuân Lộc , ngày      tháng 01 năm 2020</t>
  </si>
  <si>
    <t>Bằng chữ: Ba tỷ, năm trăm ba mươi chín triệu, bảy trăm mười ba ngàn, hai trăm ba mươi lăm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</si>
</sst>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6">
    <numFmt numFmtId="43" formatCode="_(* #,##0.00_);_(* \(#,##0.00\);_(* &quot;-&quot;??_);_(@_)"/>
    <numFmt numFmtId="164" formatCode="_-&quot;$&quot;\ * #,##0_-;\-&quot;$&quot;\ * #,##0_-;_-&quot;$&quot;\ * &quot;-&quot;_-;_-@_-"/>
    <numFmt numFmtId="165" formatCode="_-* #,##0_-;\-* #,##0_-;_-* &quot;-&quot;_-;_-@_-"/>
    <numFmt numFmtId="166" formatCode="_(* #,##0.00_);_(* \(#,##0.00\);_(* &quot;-&quot;&quot;?&quot;&quot;?&quot;_);_(@_)"/>
    <numFmt numFmtId="167" formatCode="_-* #,##0.00\ _₫_-;\-* #,##0.00\ _₫_-;_-* &quot;-&quot;&quot;?&quot;&quot;?&quot;\ _₫_-;_-@_-"/>
    <numFmt numFmtId="168" formatCode="#,##0.0;[Red]#,##0.0"/>
    <numFmt numFmtId="169" formatCode="#,##0.00;[Red]#,##0.00"/>
    <numFmt numFmtId="170" formatCode="#,##0;[Red]#,##0"/>
    <numFmt numFmtId="171" formatCode="_-* #,##0.00_-;\-* #,##0.00_-;_-* &quot;-&quot;&quot;?&quot;&quot;?&quot;_-;_-@_-"/>
    <numFmt numFmtId="172" formatCode="_-* #,##0_-;\-* #,##0_-;_-* &quot;-&quot;&quot;?&quot;&quot;?&quot;_-;_-@_-"/>
    <numFmt numFmtId="173" formatCode="_-* #,##0.000_-;\-* #,##0.000_-;_-* &quot;-&quot;&quot;?&quot;&quot;?&quot;_-;_-@_-"/>
    <numFmt numFmtId="174" formatCode="_(* #,##0_);_(* \(#,##0\);_(* &quot;-&quot;&quot;?&quot;&quot;?&quot;_);_(@_)"/>
    <numFmt numFmtId="175" formatCode="_(* #,##0.000_);_(* \(#,##0.000\);_(* &quot;-&quot;&quot;?&quot;&quot;?&quot;_);_(@_)"/>
    <numFmt numFmtId="176" formatCode="0.0"/>
    <numFmt numFmtId="177" formatCode="_(* #,##0.00000_);_(* \(#,##0.00000\);_(* &quot;-&quot;&quot;?&quot;&quot;?&quot;_);_(@_)"/>
    <numFmt numFmtId="178" formatCode="_(* #,##0_);_(* \(#,##0\);_(* &quot;-&quot;??_);_(@_)"/>
    <numFmt numFmtId="179" formatCode="#.##0"/>
    <numFmt numFmtId="180" formatCode="_ * #,##0_ ;_ * \-#,##0_ ;_ * &quot;-&quot;_ ;_ @_ "/>
    <numFmt numFmtId="181" formatCode="_ * #,##0.00_ ;_ * \-#,##0.00_ ;_ * &quot;-&quot;&quot;?&quot;&quot;?&quot;_ ;_ @_ "/>
    <numFmt numFmtId="182" formatCode="#,##0\ &quot;F&quot;;[Red]\-#,##0\ &quot;F&quot;"/>
    <numFmt numFmtId="183" formatCode="#,##0.00\ &quot;F&quot;;\-#,##0.00\ &quot;F&quot;"/>
    <numFmt numFmtId="184" formatCode="#,##0.00\ &quot;F&quot;;[Red]\-#,##0.00\ &quot;F&quot;"/>
    <numFmt numFmtId="185" formatCode="_-* #,##0\ &quot;F&quot;_-;\-* #,##0\ &quot;F&quot;_-;_-* &quot;-&quot;\ &quot;F&quot;_-;_-@_-"/>
    <numFmt numFmtId="186" formatCode="_-* #,##0\ _F_-;\-* #,##0\ _F_-;_-* &quot;-&quot;\ _F_-;_-@_-"/>
    <numFmt numFmtId="187" formatCode="_-* #,##0.00\ &quot;F&quot;_-;\-* #,##0.00\ &quot;F&quot;_-;_-* &quot;-&quot;&quot;?&quot;&quot;?&quot;\ &quot;F&quot;_-;_-@_-"/>
    <numFmt numFmtId="188" formatCode="_-* #,##0.00\ _F_-;\-* #,##0.00\ _F_-;_-* &quot;-&quot;&quot;?&quot;&quot;?&quot;\ _F_-;_-@_-"/>
    <numFmt numFmtId="189" formatCode="0\ \ \ \ "/>
    <numFmt numFmtId="190" formatCode="0.00_)"/>
    <numFmt numFmtId="191" formatCode="_-* #,##0.0\ _F_-;\-* #,##0.0\ _F_-;_-* &quot;-&quot;&quot;?&quot;&quot;?&quot;\ _F_-;_-@_-"/>
    <numFmt numFmtId="192" formatCode="_-* #,##0\ _F_-;\-* #,##0\ _F_-;_-* &quot;-&quot;&quot;?&quot;&quot;?&quot;\ _F_-;_-@_-"/>
    <numFmt numFmtId="193" formatCode="_-* #,##0.000\ _F_-;\-* #,##0.000\ _F_-;_-* &quot;-&quot;&quot;?&quot;&quot;?&quot;\ _F_-;_-@_-"/>
    <numFmt numFmtId="194" formatCode="_-* #,##0.0\ _F_-;\-* #,##0.0\ _F_-;_-* &quot;-&quot;&quot;?&quot;\ _F_-;_-@_-"/>
    <numFmt numFmtId="195" formatCode="_ * #,##0_)\ &quot;F&quot;_ ;_ * \(#,##0\)\ &quot;F&quot;_ ;_ * &quot;-&quot;_)\ &quot;F&quot;_ ;_ @_ "/>
    <numFmt numFmtId="196" formatCode="_ * #,##0_)\ _$_ ;_ * \(#,##0\)\ _$_ ;_ * &quot;-&quot;_)\ _$_ ;_ @_ "/>
    <numFmt numFmtId="197" formatCode="_-&quot;F&quot;* #,##0_-;\-&quot;F&quot;* #,##0_-;_-&quot;F&quot;* &quot;-&quot;_-;_-@_-"/>
    <numFmt numFmtId="198" formatCode="&quot;£&quot;#,##0.00;\-&quot;£&quot;#,##0.00"/>
    <numFmt numFmtId="199" formatCode="_-&quot;$&quot;* #,##0_-;\-&quot;$&quot;* #,##0_-;_-&quot;$&quot;* &quot;-&quot;_-;_-@_-"/>
    <numFmt numFmtId="200" formatCode="_-* #,##0\ &quot;ñ&quot;_-;\-* #,##0\ &quot;ñ&quot;_-;_-* &quot;-&quot;\ &quot;ñ&quot;_-;_-@_-"/>
    <numFmt numFmtId="201" formatCode="_-* #,##0\ _ñ_-;\-* #,##0\ _ñ_-;_-* &quot;-&quot;\ _ñ_-;_-@_-"/>
    <numFmt numFmtId="202" formatCode="_-* #,##0.00\ _ñ_-;\-* #,##0.00\ _ñ_-;_-* &quot;-&quot;&quot;?&quot;&quot;?&quot;\ _ñ_-;_-@_-"/>
    <numFmt numFmtId="203" formatCode="_-&quot;ñ&quot;* #,##0_-;\-&quot;ñ&quot;* #,##0_-;_-&quot;ñ&quot;* &quot;-&quot;_-;_-@_-"/>
    <numFmt numFmtId="204" formatCode="_-&quot;$&quot;* #,##0.00_-;\-&quot;$&quot;* #,##0.00_-;_-&quot;$&quot;* &quot;-&quot;&quot;?&quot;&quot;?&quot;_-;_-@_-"/>
    <numFmt numFmtId="205" formatCode="#,##0.000"/>
    <numFmt numFmtId="206" formatCode="_(* #,##0.0000_);_(* \(#,##0.0000\);_(* &quot;-&quot;??_);_(@_)"/>
    <numFmt numFmtId="207" formatCode="#,###"/>
    <numFmt numFmtId="208" formatCode="0.0000"/>
  </numFmts>
  <fonts count="13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vertAlign val="superscript"/>
      <sz val="10"/>
      <name val="Times New Roman"/>
      <family val="1"/>
    </font>
    <font>
      <b/>
      <sz val="12"/>
      <name val="Times New Roman"/>
      <family val="1"/>
    </font>
    <font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9"/>
      <color indexed="8"/>
      <name val="Times New Roman"/>
      <family val="1"/>
    </font>
    <font>
      <b/>
      <sz val="9"/>
      <color indexed="8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b/>
      <sz val="13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sz val="10"/>
      <name val="VNI-Times"/>
    </font>
    <font>
      <sz val="11"/>
      <name val="VNI-Times"/>
    </font>
    <font>
      <sz val="10"/>
      <name val="Arial"/>
      <family val="2"/>
    </font>
    <font>
      <sz val="10"/>
      <name val=".VnTime"/>
      <family val="2"/>
    </font>
    <font>
      <sz val="11"/>
      <name val=".VnTime"/>
      <family val="2"/>
    </font>
    <font>
      <b/>
      <sz val="10"/>
      <name val=".VnTime"/>
      <family val="2"/>
    </font>
    <font>
      <b/>
      <sz val="10"/>
      <name val="VNI-Times"/>
    </font>
    <font>
      <b/>
      <sz val="10"/>
      <name val="VnBookman"/>
    </font>
    <font>
      <sz val="14"/>
      <name val=".VnTime"/>
      <family val="2"/>
    </font>
    <font>
      <b/>
      <sz val="14"/>
      <name val=".VnTime"/>
      <family val="2"/>
    </font>
    <font>
      <b/>
      <sz val="14"/>
      <name val="Times New Roman"/>
      <family val="1"/>
    </font>
    <font>
      <b/>
      <sz val="12"/>
      <name val=".VnTime"/>
      <family val="2"/>
    </font>
    <font>
      <b/>
      <sz val="14"/>
      <name val="Times New Roman"/>
      <family val="1"/>
      <charset val="163"/>
    </font>
    <font>
      <b/>
      <sz val="13"/>
      <name val="Times New Roman"/>
      <family val="1"/>
      <charset val="163"/>
    </font>
    <font>
      <sz val="13"/>
      <name val="Times New Roman"/>
      <family val="1"/>
      <charset val="163"/>
    </font>
    <font>
      <b/>
      <sz val="10"/>
      <color indexed="8"/>
      <name val="Times New Roman"/>
      <family val="1"/>
      <charset val="163"/>
    </font>
    <font>
      <sz val="8"/>
      <name val=".VnTime"/>
      <family val="2"/>
    </font>
    <font>
      <sz val="13"/>
      <name val=".VnTime"/>
      <family val="2"/>
    </font>
    <font>
      <b/>
      <i/>
      <sz val="13"/>
      <name val=".VnTime"/>
      <family val="2"/>
    </font>
    <font>
      <sz val="13"/>
      <name val="Times New Roman"/>
      <family val="1"/>
    </font>
    <font>
      <b/>
      <sz val="10"/>
      <name val="Arial"/>
      <family val="2"/>
    </font>
    <font>
      <sz val="10"/>
      <name val="Times New Roman"/>
      <family val="1"/>
      <charset val="163"/>
    </font>
    <font>
      <b/>
      <sz val="12"/>
      <name val="Times New Roman"/>
      <family val="1"/>
      <charset val="163"/>
    </font>
    <font>
      <sz val="12"/>
      <name val="Times New Roman"/>
      <family val="1"/>
      <charset val="163"/>
    </font>
    <font>
      <sz val="12"/>
      <name val="Times New Roman"/>
      <family val="1"/>
    </font>
    <font>
      <u/>
      <sz val="13"/>
      <name val="Times New Roman"/>
      <family val="1"/>
    </font>
    <font>
      <b/>
      <sz val="14"/>
      <name val="VNI-Times"/>
    </font>
    <font>
      <sz val="8"/>
      <name val="VNI-Times"/>
    </font>
    <font>
      <sz val="13"/>
      <name val="VNI-Times"/>
    </font>
    <font>
      <sz val="14"/>
      <name val="VNI-Times"/>
    </font>
    <font>
      <b/>
      <sz val="12"/>
      <name val="VNI-Times"/>
    </font>
    <font>
      <b/>
      <sz val="10"/>
      <color indexed="8"/>
      <name val="VNI-Times"/>
    </font>
    <font>
      <sz val="8"/>
      <name val="Times New Roman"/>
      <family val="1"/>
      <charset val="163"/>
    </font>
    <font>
      <b/>
      <i/>
      <sz val="13"/>
      <name val="Times New Roman"/>
      <family val="1"/>
      <charset val="163"/>
    </font>
    <font>
      <b/>
      <i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  <font>
      <sz val="12"/>
      <name val="VNI-Times"/>
    </font>
    <font>
      <b/>
      <i/>
      <sz val="12"/>
      <name val="VNI-Times"/>
    </font>
    <font>
      <b/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8"/>
      <name val="VNI-Times"/>
    </font>
    <font>
      <sz val="12"/>
      <color indexed="8"/>
      <name val="VNI-Times"/>
    </font>
    <font>
      <b/>
      <sz val="10"/>
      <name val="Times New Roman"/>
      <family val="1"/>
      <charset val="163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2"/>
      <name val="Arial"/>
      <family val="2"/>
    </font>
    <font>
      <b/>
      <sz val="11"/>
      <color indexed="8"/>
      <name val="Arial"/>
      <family val="2"/>
    </font>
    <font>
      <b/>
      <vertAlign val="subscript"/>
      <sz val="11"/>
      <color indexed="8"/>
      <name val="Arial"/>
      <family val="2"/>
    </font>
    <font>
      <b/>
      <sz val="10"/>
      <name val="Arial"/>
      <family val="2"/>
    </font>
    <font>
      <b/>
      <sz val="18"/>
      <color indexed="8"/>
      <name val="Arial"/>
      <family val="2"/>
    </font>
    <font>
      <sz val="14"/>
      <color indexed="8"/>
      <name val="Arial"/>
      <family val="2"/>
    </font>
    <font>
      <b/>
      <vertAlign val="subscript"/>
      <sz val="10"/>
      <color indexed="8"/>
      <name val="Arial"/>
      <family val="2"/>
    </font>
    <font>
      <vertAlign val="subscript"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2"/>
      <name val="Arial"/>
      <family val="2"/>
    </font>
    <font>
      <sz val="12"/>
      <color indexed="10"/>
      <name val="Times New Roman"/>
      <family val="1"/>
      <charset val="163"/>
    </font>
    <font>
      <sz val="10"/>
      <color indexed="10"/>
      <name val="Arial"/>
      <family val="2"/>
    </font>
    <font>
      <sz val="12"/>
      <color indexed="10"/>
      <name val="VNI-Times"/>
    </font>
    <font>
      <sz val="12"/>
      <color indexed="10"/>
      <name val="Times New Roman"/>
      <family val="1"/>
    </font>
    <font>
      <b/>
      <i/>
      <sz val="12"/>
      <name val="Times New Roman"/>
      <family val="1"/>
    </font>
    <font>
      <b/>
      <i/>
      <sz val="14"/>
      <name val="Times New Roman"/>
      <family val="1"/>
    </font>
    <font>
      <b/>
      <sz val="20"/>
      <name val="Times New Roman"/>
      <family val="1"/>
    </font>
    <font>
      <b/>
      <i/>
      <u/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i/>
      <u/>
      <sz val="12"/>
      <name val="Times New Roman"/>
      <family val="1"/>
    </font>
    <font>
      <b/>
      <sz val="13"/>
      <name val="VNI-Times"/>
    </font>
    <font>
      <sz val="12"/>
      <name val=".VnTime"/>
      <family val="2"/>
    </font>
    <font>
      <b/>
      <i/>
      <sz val="12"/>
      <color indexed="10"/>
      <name val="Times New Roman"/>
      <family val="1"/>
    </font>
    <font>
      <sz val="10"/>
      <name val="VnBookman"/>
    </font>
    <font>
      <sz val="12"/>
      <name val="???"/>
      <family val="3"/>
    </font>
    <font>
      <sz val="10"/>
      <name val="???"/>
      <family val="3"/>
      <charset val="129"/>
    </font>
    <font>
      <sz val="12"/>
      <color indexed="8"/>
      <name val="¹ÙÅÁÃ¼"/>
      <family val="1"/>
      <charset val="129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name val="µ¸¿ò"/>
      <charset val="129"/>
    </font>
    <font>
      <b/>
      <sz val="10"/>
      <name val="Helv"/>
    </font>
    <font>
      <sz val="11"/>
      <name val="VNtimes new roman"/>
      <family val="2"/>
    </font>
    <font>
      <b/>
      <sz val="12"/>
      <name val="Helv"/>
    </font>
    <font>
      <b/>
      <sz val="18"/>
      <name val="Arial"/>
      <family val="2"/>
    </font>
    <font>
      <sz val="10"/>
      <name val="VnBookman"/>
      <family val="1"/>
    </font>
    <font>
      <b/>
      <sz val="11"/>
      <name val="Helv"/>
    </font>
    <font>
      <b/>
      <i/>
      <sz val="16"/>
      <name val="Helv"/>
    </font>
    <font>
      <sz val="10"/>
      <name val="VNI-Helve-Condense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新細明體"/>
      <charset val="136"/>
    </font>
    <font>
      <sz val="10"/>
      <name val="굴림체"/>
      <family val="3"/>
      <charset val="129"/>
    </font>
    <font>
      <sz val="10"/>
      <name val="Helvetica Condensed"/>
    </font>
    <font>
      <sz val="8"/>
      <name val="Arial"/>
      <family val="2"/>
    </font>
    <font>
      <sz val="10"/>
      <name val="Arial"/>
      <family val="2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u/>
      <sz val="14"/>
      <color theme="1"/>
      <name val="Times New Roman"/>
      <family val="1"/>
    </font>
    <font>
      <i/>
      <u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6">
    <xf numFmtId="0" fontId="0" fillId="0" borderId="0"/>
    <xf numFmtId="203" fontId="57" fillId="0" borderId="0" applyFont="0" applyFill="0" applyBorder="0" applyAlignment="0" applyProtection="0"/>
    <xf numFmtId="9" fontId="98" fillId="0" borderId="0" applyFont="0" applyFill="0" applyBorder="0" applyAlignment="0" applyProtection="0"/>
    <xf numFmtId="0" fontId="99" fillId="0" borderId="0"/>
    <xf numFmtId="164" fontId="21" fillId="0" borderId="0" applyFont="0" applyFill="0" applyBorder="0" applyAlignment="0" applyProtection="0"/>
    <xf numFmtId="199" fontId="57" fillId="0" borderId="0" applyFont="0" applyFill="0" applyBorder="0" applyAlignment="0" applyProtection="0"/>
    <xf numFmtId="199" fontId="57" fillId="0" borderId="0" applyFont="0" applyFill="0" applyBorder="0" applyAlignment="0" applyProtection="0"/>
    <xf numFmtId="203" fontId="57" fillId="0" borderId="0" applyFont="0" applyFill="0" applyBorder="0" applyAlignment="0" applyProtection="0"/>
    <xf numFmtId="171" fontId="57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57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200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171" fontId="57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201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200" fontId="21" fillId="0" borderId="0" applyFont="0" applyFill="0" applyBorder="0" applyAlignment="0" applyProtection="0"/>
    <xf numFmtId="165" fontId="57" fillId="0" borderId="0" applyFont="0" applyFill="0" applyBorder="0" applyAlignment="0" applyProtection="0"/>
    <xf numFmtId="171" fontId="57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201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165" fontId="57" fillId="0" borderId="0" applyFont="0" applyFill="0" applyBorder="0" applyAlignment="0" applyProtection="0"/>
    <xf numFmtId="199" fontId="57" fillId="0" borderId="0" applyFont="0" applyFill="0" applyBorder="0" applyAlignment="0" applyProtection="0"/>
    <xf numFmtId="199" fontId="57" fillId="0" borderId="0" applyFont="0" applyFill="0" applyBorder="0" applyAlignment="0" applyProtection="0"/>
    <xf numFmtId="203" fontId="57" fillId="0" borderId="0" applyFont="0" applyFill="0" applyBorder="0" applyAlignment="0" applyProtection="0"/>
    <xf numFmtId="164" fontId="21" fillId="0" borderId="0" applyFont="0" applyFill="0" applyBorder="0" applyAlignment="0" applyProtection="0"/>
    <xf numFmtId="200" fontId="21" fillId="0" borderId="0" applyFont="0" applyFill="0" applyBorder="0" applyAlignment="0" applyProtection="0"/>
    <xf numFmtId="165" fontId="57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201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188" fontId="21" fillId="0" borderId="0" applyFont="0" applyFill="0" applyBorder="0" applyAlignment="0" applyProtection="0"/>
    <xf numFmtId="202" fontId="21" fillId="0" borderId="0" applyFont="0" applyFill="0" applyBorder="0" applyAlignment="0" applyProtection="0"/>
    <xf numFmtId="199" fontId="57" fillId="0" borderId="0" applyFont="0" applyFill="0" applyBorder="0" applyAlignment="0" applyProtection="0"/>
    <xf numFmtId="199" fontId="57" fillId="0" borderId="0" applyFont="0" applyFill="0" applyBorder="0" applyAlignment="0" applyProtection="0"/>
    <xf numFmtId="203" fontId="57" fillId="0" borderId="0" applyFont="0" applyFill="0" applyBorder="0" applyAlignment="0" applyProtection="0"/>
    <xf numFmtId="171" fontId="57" fillId="0" borderId="0" applyFont="0" applyFill="0" applyBorder="0" applyAlignment="0" applyProtection="0"/>
    <xf numFmtId="9" fontId="100" fillId="0" borderId="0" applyBorder="0" applyAlignment="0" applyProtection="0"/>
    <xf numFmtId="195" fontId="50" fillId="0" borderId="0" applyFont="0" applyFill="0" applyBorder="0" applyAlignment="0" applyProtection="0"/>
    <xf numFmtId="0" fontId="101" fillId="0" borderId="0" applyFont="0" applyFill="0" applyBorder="0" applyAlignment="0" applyProtection="0"/>
    <xf numFmtId="198" fontId="22" fillId="0" borderId="0" applyFont="0" applyFill="0" applyBorder="0" applyAlignment="0" applyProtection="0"/>
    <xf numFmtId="196" fontId="50" fillId="0" borderId="0" applyFont="0" applyFill="0" applyBorder="0" applyAlignment="0" applyProtection="0"/>
    <xf numFmtId="0" fontId="101" fillId="0" borderId="0" applyFont="0" applyFill="0" applyBorder="0" applyAlignment="0" applyProtection="0"/>
    <xf numFmtId="197" fontId="50" fillId="0" borderId="0" applyFont="0" applyFill="0" applyBorder="0" applyAlignment="0" applyProtection="0"/>
    <xf numFmtId="180" fontId="102" fillId="0" borderId="0" applyFont="0" applyFill="0" applyBorder="0" applyAlignment="0" applyProtection="0"/>
    <xf numFmtId="0" fontId="101" fillId="0" borderId="0" applyFont="0" applyFill="0" applyBorder="0" applyAlignment="0" applyProtection="0"/>
    <xf numFmtId="180" fontId="102" fillId="0" borderId="0" applyFont="0" applyFill="0" applyBorder="0" applyAlignment="0" applyProtection="0"/>
    <xf numFmtId="181" fontId="102" fillId="0" borderId="0" applyFont="0" applyFill="0" applyBorder="0" applyAlignment="0" applyProtection="0"/>
    <xf numFmtId="0" fontId="101" fillId="0" borderId="0" applyFont="0" applyFill="0" applyBorder="0" applyAlignment="0" applyProtection="0"/>
    <xf numFmtId="181" fontId="102" fillId="0" borderId="0" applyFont="0" applyFill="0" applyBorder="0" applyAlignment="0" applyProtection="0"/>
    <xf numFmtId="199" fontId="57" fillId="0" borderId="0" applyFont="0" applyFill="0" applyBorder="0" applyAlignment="0" applyProtection="0"/>
    <xf numFmtId="0" fontId="101" fillId="0" borderId="0"/>
    <xf numFmtId="0" fontId="5" fillId="0" borderId="0"/>
    <xf numFmtId="0" fontId="101" fillId="0" borderId="0"/>
    <xf numFmtId="0" fontId="103" fillId="0" borderId="0"/>
    <xf numFmtId="0" fontId="104" fillId="0" borderId="0"/>
    <xf numFmtId="187" fontId="2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6" fontId="117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97" fillId="0" borderId="0" applyFont="0" applyFill="0" applyBorder="0" applyAlignment="0" applyProtection="0"/>
    <xf numFmtId="166" fontId="119" fillId="0" borderId="0" applyFont="0" applyFill="0" applyBorder="0" applyAlignment="0" applyProtection="0"/>
    <xf numFmtId="3" fontId="3" fillId="0" borderId="0" applyFont="0" applyFill="0" applyBorder="0" applyAlignment="0" applyProtection="0"/>
    <xf numFmtId="188" fontId="105" fillId="0" borderId="0" applyFont="0" applyFill="0" applyBorder="0" applyAlignment="0" applyProtection="0"/>
    <xf numFmtId="193" fontId="95" fillId="0" borderId="0" applyFont="0" applyFill="0" applyBorder="0" applyAlignment="0" applyProtection="0"/>
    <xf numFmtId="0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38" fontId="2" fillId="2" borderId="0" applyNumberFormat="0" applyBorder="0" applyAlignment="0" applyProtection="0"/>
    <xf numFmtId="0" fontId="106" fillId="0" borderId="0">
      <alignment horizontal="left"/>
    </xf>
    <xf numFmtId="0" fontId="64" fillId="0" borderId="1" applyNumberFormat="0" applyAlignment="0" applyProtection="0">
      <alignment horizontal="left" vertical="center"/>
    </xf>
    <xf numFmtId="0" fontId="64" fillId="0" borderId="2">
      <alignment horizontal="left" vertical="center"/>
    </xf>
    <xf numFmtId="0" fontId="107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201" fontId="21" fillId="0" borderId="0" applyFont="0" applyFill="0" applyBorder="0" applyAlignment="0" applyProtection="0"/>
    <xf numFmtId="10" fontId="2" fillId="2" borderId="3" applyNumberFormat="0" applyBorder="0" applyAlignment="0" applyProtection="0"/>
    <xf numFmtId="3" fontId="108" fillId="3" borderId="4">
      <alignment horizontal="right"/>
    </xf>
    <xf numFmtId="0" fontId="109" fillId="0" borderId="5"/>
    <xf numFmtId="190" fontId="110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1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117" fillId="0" borderId="0"/>
    <xf numFmtId="0" fontId="21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97" fillId="0" borderId="0"/>
    <xf numFmtId="0" fontId="23" fillId="0" borderId="0"/>
    <xf numFmtId="9" fontId="1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119" fillId="0" borderId="0" applyFont="0" applyFill="0" applyBorder="0" applyAlignment="0" applyProtection="0"/>
    <xf numFmtId="201" fontId="21" fillId="0" borderId="0" applyFont="0" applyFill="0" applyBorder="0" applyAlignment="0" applyProtection="0"/>
    <xf numFmtId="179" fontId="28" fillId="0" borderId="6" applyFill="0" applyBorder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200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201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186" fontId="21" fillId="0" borderId="0" applyFont="0" applyFill="0" applyBorder="0" applyAlignment="0" applyProtection="0"/>
    <xf numFmtId="201" fontId="21" fillId="0" borderId="0" applyFont="0" applyFill="0" applyBorder="0" applyAlignment="0" applyProtection="0"/>
    <xf numFmtId="0" fontId="109" fillId="0" borderId="0"/>
    <xf numFmtId="184" fontId="38" fillId="0" borderId="7">
      <alignment horizontal="right" vertical="center"/>
    </xf>
    <xf numFmtId="182" fontId="95" fillId="0" borderId="7">
      <alignment horizontal="right" vertical="center"/>
    </xf>
    <xf numFmtId="185" fontId="38" fillId="0" borderId="7">
      <alignment horizontal="center"/>
    </xf>
    <xf numFmtId="0" fontId="3" fillId="0" borderId="8" applyNumberFormat="0" applyFont="0" applyFill="0" applyAlignment="0" applyProtection="0"/>
    <xf numFmtId="189" fontId="111" fillId="0" borderId="0"/>
    <xf numFmtId="183" fontId="38" fillId="0" borderId="3"/>
    <xf numFmtId="40" fontId="112" fillId="0" borderId="0" applyFont="0" applyFill="0" applyBorder="0" applyAlignment="0" applyProtection="0"/>
    <xf numFmtId="38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0" fontId="112" fillId="0" borderId="0" applyFont="0" applyFill="0" applyBorder="0" applyAlignment="0" applyProtection="0"/>
    <xf numFmtId="9" fontId="113" fillId="0" borderId="0" applyFont="0" applyFill="0" applyBorder="0" applyAlignment="0" applyProtection="0"/>
    <xf numFmtId="0" fontId="114" fillId="0" borderId="0"/>
    <xf numFmtId="194" fontId="95" fillId="0" borderId="0" applyFont="0" applyFill="0" applyBorder="0" applyAlignment="0" applyProtection="0"/>
    <xf numFmtId="174" fontId="95" fillId="0" borderId="0" applyFont="0" applyFill="0" applyBorder="0" applyAlignment="0" applyProtection="0"/>
    <xf numFmtId="192" fontId="95" fillId="0" borderId="0" applyFont="0" applyFill="0" applyBorder="0" applyAlignment="0" applyProtection="0"/>
    <xf numFmtId="191" fontId="95" fillId="0" borderId="0" applyFont="0" applyFill="0" applyBorder="0" applyAlignment="0" applyProtection="0"/>
    <xf numFmtId="0" fontId="116" fillId="0" borderId="0"/>
    <xf numFmtId="0" fontId="115" fillId="0" borderId="0"/>
    <xf numFmtId="165" fontId="115" fillId="0" borderId="0" applyFont="0" applyFill="0" applyBorder="0" applyAlignment="0" applyProtection="0"/>
    <xf numFmtId="171" fontId="115" fillId="0" borderId="0" applyFont="0" applyFill="0" applyBorder="0" applyAlignment="0" applyProtection="0"/>
    <xf numFmtId="199" fontId="115" fillId="0" borderId="0" applyFont="0" applyFill="0" applyBorder="0" applyAlignment="0" applyProtection="0"/>
    <xf numFmtId="204" fontId="115" fillId="0" borderId="0" applyFont="0" applyFill="0" applyBorder="0" applyAlignment="0" applyProtection="0"/>
    <xf numFmtId="0" fontId="97" fillId="0" borderId="0"/>
  </cellStyleXfs>
  <cellXfs count="843">
    <xf numFmtId="0" fontId="0" fillId="0" borderId="0" xfId="0"/>
    <xf numFmtId="0" fontId="4" fillId="0" borderId="0" xfId="0" applyFont="1" applyAlignment="1">
      <alignment horizontal="center"/>
    </xf>
    <xf numFmtId="168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3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textRotation="90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9" xfId="0" applyFont="1" applyBorder="1" applyAlignment="1">
      <alignment horizontal="center" vertical="center"/>
    </xf>
    <xf numFmtId="168" fontId="5" fillId="0" borderId="9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68" fontId="5" fillId="0" borderId="4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8" fontId="5" fillId="0" borderId="10" xfId="0" applyNumberFormat="1" applyFont="1" applyBorder="1" applyAlignment="1">
      <alignment horizontal="center" vertical="center"/>
    </xf>
    <xf numFmtId="168" fontId="4" fillId="0" borderId="3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8" fontId="5" fillId="0" borderId="1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70" fontId="4" fillId="0" borderId="3" xfId="0" applyNumberFormat="1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169" fontId="8" fillId="0" borderId="0" xfId="77" applyNumberFormat="1" applyFont="1" applyFill="1" applyBorder="1" applyAlignment="1">
      <alignment horizontal="center" vertical="center"/>
    </xf>
    <xf numFmtId="169" fontId="10" fillId="0" borderId="0" xfId="77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/>
    </xf>
    <xf numFmtId="172" fontId="15" fillId="0" borderId="0" xfId="77" applyNumberFormat="1" applyFont="1" applyFill="1" applyBorder="1" applyAlignment="1">
      <alignment horizontal="left" vertical="center"/>
    </xf>
    <xf numFmtId="172" fontId="16" fillId="0" borderId="0" xfId="77" applyNumberFormat="1" applyFont="1" applyFill="1" applyBorder="1" applyAlignment="1">
      <alignment horizontal="left" vertical="center"/>
    </xf>
    <xf numFmtId="169" fontId="14" fillId="0" borderId="0" xfId="77" applyNumberFormat="1" applyFont="1" applyFill="1" applyBorder="1" applyAlignment="1">
      <alignment horizontal="center" vertical="center"/>
    </xf>
    <xf numFmtId="172" fontId="14" fillId="0" borderId="0" xfId="77" applyNumberFormat="1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68" fontId="5" fillId="4" borderId="4" xfId="0" applyNumberFormat="1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168" fontId="5" fillId="5" borderId="9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8" fontId="5" fillId="5" borderId="4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168" fontId="5" fillId="5" borderId="11" xfId="0" applyNumberFormat="1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168" fontId="5" fillId="5" borderId="10" xfId="0" applyNumberFormat="1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168" fontId="5" fillId="5" borderId="12" xfId="0" applyNumberFormat="1" applyFont="1" applyFill="1" applyBorder="1" applyAlignment="1">
      <alignment horizontal="center" vertical="center"/>
    </xf>
    <xf numFmtId="1" fontId="5" fillId="5" borderId="4" xfId="0" applyNumberFormat="1" applyFont="1" applyFill="1" applyBorder="1" applyAlignment="1">
      <alignment horizontal="center" vertical="center"/>
    </xf>
    <xf numFmtId="1" fontId="5" fillId="5" borderId="10" xfId="0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vertical="center"/>
    </xf>
    <xf numFmtId="0" fontId="7" fillId="0" borderId="0" xfId="0" applyFont="1" applyAlignment="1">
      <alignment horizontal="center"/>
    </xf>
    <xf numFmtId="168" fontId="7" fillId="0" borderId="0" xfId="0" applyNumberFormat="1" applyFont="1" applyAlignment="1">
      <alignment horizontal="center"/>
    </xf>
    <xf numFmtId="0" fontId="7" fillId="0" borderId="0" xfId="0" applyFont="1"/>
    <xf numFmtId="0" fontId="17" fillId="0" borderId="0" xfId="0" applyFont="1" applyAlignment="1">
      <alignment horizontal="center"/>
    </xf>
    <xf numFmtId="0" fontId="10" fillId="0" borderId="0" xfId="0" applyFont="1" applyFill="1" applyBorder="1" applyAlignment="1">
      <alignment vertical="center"/>
    </xf>
    <xf numFmtId="170" fontId="4" fillId="4" borderId="3" xfId="0" applyNumberFormat="1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4" fillId="6" borderId="3" xfId="0" applyFont="1" applyFill="1" applyBorder="1" applyAlignment="1">
      <alignment horizontal="center" textRotation="90"/>
    </xf>
    <xf numFmtId="0" fontId="4" fillId="6" borderId="3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/>
    </xf>
    <xf numFmtId="0" fontId="4" fillId="6" borderId="2" xfId="0" applyFont="1" applyFill="1" applyBorder="1" applyAlignment="1">
      <alignment vertical="center"/>
    </xf>
    <xf numFmtId="168" fontId="5" fillId="6" borderId="9" xfId="0" applyNumberFormat="1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168" fontId="5" fillId="6" borderId="4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168" fontId="5" fillId="6" borderId="11" xfId="0" applyNumberFormat="1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textRotation="90"/>
    </xf>
    <xf numFmtId="0" fontId="4" fillId="4" borderId="2" xfId="0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168" fontId="4" fillId="6" borderId="3" xfId="0" applyNumberFormat="1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168" fontId="5" fillId="6" borderId="10" xfId="0" applyNumberFormat="1" applyFont="1" applyFill="1" applyBorder="1" applyAlignment="1">
      <alignment horizontal="center" vertical="center"/>
    </xf>
    <xf numFmtId="168" fontId="5" fillId="6" borderId="12" xfId="0" applyNumberFormat="1" applyFont="1" applyFill="1" applyBorder="1" applyAlignment="1">
      <alignment horizontal="center" vertical="center"/>
    </xf>
    <xf numFmtId="170" fontId="4" fillId="6" borderId="3" xfId="0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21" fillId="0" borderId="9" xfId="77" applyNumberFormat="1" applyFont="1" applyFill="1" applyBorder="1" applyAlignment="1">
      <alignment horizontal="center" vertical="center"/>
    </xf>
    <xf numFmtId="0" fontId="22" fillId="0" borderId="4" xfId="124" applyNumberFormat="1" applyFont="1" applyFill="1" applyBorder="1" applyAlignment="1">
      <alignment horizontal="center"/>
    </xf>
    <xf numFmtId="0" fontId="22" fillId="0" borderId="10" xfId="124" applyNumberFormat="1" applyFont="1" applyFill="1" applyBorder="1" applyAlignment="1">
      <alignment horizontal="center"/>
    </xf>
    <xf numFmtId="0" fontId="21" fillId="0" borderId="9" xfId="77" applyNumberFormat="1" applyFont="1" applyFill="1" applyBorder="1" applyAlignment="1" applyProtection="1">
      <alignment horizontal="center" vertical="center"/>
    </xf>
    <xf numFmtId="0" fontId="25" fillId="0" borderId="4" xfId="124" applyNumberFormat="1" applyFont="1" applyFill="1" applyBorder="1" applyAlignment="1">
      <alignment horizontal="center"/>
    </xf>
    <xf numFmtId="176" fontId="21" fillId="2" borderId="4" xfId="77" applyNumberFormat="1" applyFont="1" applyFill="1" applyBorder="1" applyAlignment="1" applyProtection="1">
      <alignment horizontal="center" vertical="center"/>
    </xf>
    <xf numFmtId="0" fontId="21" fillId="0" borderId="10" xfId="77" applyNumberFormat="1" applyFont="1" applyFill="1" applyBorder="1" applyAlignment="1" applyProtection="1">
      <alignment horizontal="center" vertical="center"/>
    </xf>
    <xf numFmtId="0" fontId="21" fillId="7" borderId="9" xfId="77" applyNumberFormat="1" applyFont="1" applyFill="1" applyBorder="1" applyAlignment="1">
      <alignment horizontal="center"/>
    </xf>
    <xf numFmtId="176" fontId="21" fillId="7" borderId="4" xfId="77" applyNumberFormat="1" applyFont="1" applyFill="1" applyBorder="1" applyAlignment="1">
      <alignment horizontal="center" vertical="center"/>
    </xf>
    <xf numFmtId="0" fontId="21" fillId="7" borderId="10" xfId="77" applyNumberFormat="1" applyFont="1" applyFill="1" applyBorder="1" applyAlignment="1">
      <alignment horizontal="center" vertical="center"/>
    </xf>
    <xf numFmtId="176" fontId="24" fillId="2" borderId="4" xfId="77" applyNumberFormat="1" applyFont="1" applyFill="1" applyBorder="1" applyAlignment="1" applyProtection="1">
      <alignment horizontal="center" vertical="center"/>
    </xf>
    <xf numFmtId="176" fontId="26" fillId="2" borderId="4" xfId="77" applyNumberFormat="1" applyFont="1" applyFill="1" applyBorder="1" applyAlignment="1" applyProtection="1">
      <alignment horizontal="center" vertical="center"/>
    </xf>
    <xf numFmtId="0" fontId="24" fillId="7" borderId="9" xfId="77" applyNumberFormat="1" applyFont="1" applyFill="1" applyBorder="1" applyAlignment="1">
      <alignment horizontal="center"/>
    </xf>
    <xf numFmtId="176" fontId="24" fillId="7" borderId="4" xfId="77" applyNumberFormat="1" applyFont="1" applyFill="1" applyBorder="1" applyAlignment="1">
      <alignment horizontal="center" vertical="center"/>
    </xf>
    <xf numFmtId="176" fontId="26" fillId="7" borderId="4" xfId="77" applyNumberFormat="1" applyFont="1" applyFill="1" applyBorder="1" applyAlignment="1">
      <alignment horizontal="center" vertical="center"/>
    </xf>
    <xf numFmtId="0" fontId="24" fillId="7" borderId="10" xfId="77" applyNumberFormat="1" applyFont="1" applyFill="1" applyBorder="1" applyAlignment="1">
      <alignment horizontal="center" vertical="center"/>
    </xf>
    <xf numFmtId="176" fontId="27" fillId="2" borderId="4" xfId="77" applyNumberFormat="1" applyFont="1" applyFill="1" applyBorder="1" applyAlignment="1" applyProtection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21" fillId="4" borderId="9" xfId="77" applyNumberFormat="1" applyFont="1" applyFill="1" applyBorder="1" applyAlignment="1">
      <alignment horizontal="center" vertical="center"/>
    </xf>
    <xf numFmtId="0" fontId="22" fillId="4" borderId="4" xfId="124" applyNumberFormat="1" applyFont="1" applyFill="1" applyBorder="1" applyAlignment="1">
      <alignment horizontal="center"/>
    </xf>
    <xf numFmtId="0" fontId="22" fillId="4" borderId="10" xfId="124" applyNumberFormat="1" applyFont="1" applyFill="1" applyBorder="1" applyAlignment="1">
      <alignment horizontal="center"/>
    </xf>
    <xf numFmtId="0" fontId="24" fillId="4" borderId="9" xfId="77" applyNumberFormat="1" applyFont="1" applyFill="1" applyBorder="1" applyAlignment="1">
      <alignment horizontal="center" vertical="center"/>
    </xf>
    <xf numFmtId="0" fontId="25" fillId="4" borderId="4" xfId="124" applyNumberFormat="1" applyFont="1" applyFill="1" applyBorder="1" applyAlignment="1">
      <alignment horizontal="center"/>
    </xf>
    <xf numFmtId="0" fontId="25" fillId="4" borderId="10" xfId="124" applyNumberFormat="1" applyFont="1" applyFill="1" applyBorder="1" applyAlignment="1">
      <alignment horizontal="center"/>
    </xf>
    <xf numFmtId="0" fontId="4" fillId="8" borderId="2" xfId="0" applyFont="1" applyFill="1" applyBorder="1" applyAlignment="1">
      <alignment vertical="center"/>
    </xf>
    <xf numFmtId="0" fontId="21" fillId="0" borderId="0" xfId="0" applyFont="1"/>
    <xf numFmtId="0" fontId="14" fillId="0" borderId="0" xfId="77" applyNumberFormat="1" applyFont="1" applyFill="1" applyBorder="1" applyAlignment="1">
      <alignment horizontal="center" vertical="center"/>
    </xf>
    <xf numFmtId="0" fontId="10" fillId="0" borderId="0" xfId="77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8" fillId="0" borderId="0" xfId="77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68" fontId="4" fillId="4" borderId="3" xfId="0" applyNumberFormat="1" applyFont="1" applyFill="1" applyBorder="1" applyAlignment="1">
      <alignment horizontal="center" vertical="center"/>
    </xf>
    <xf numFmtId="170" fontId="12" fillId="0" borderId="0" xfId="77" applyNumberFormat="1" applyFont="1" applyFill="1" applyBorder="1" applyAlignment="1">
      <alignment horizontal="center" vertical="center"/>
    </xf>
    <xf numFmtId="0" fontId="12" fillId="0" borderId="0" xfId="77" applyNumberFormat="1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176" fontId="21" fillId="9" borderId="4" xfId="77" applyNumberFormat="1" applyFont="1" applyFill="1" applyBorder="1" applyAlignment="1" applyProtection="1">
      <alignment horizontal="center" vertical="center"/>
    </xf>
    <xf numFmtId="168" fontId="5" fillId="9" borderId="4" xfId="0" applyNumberFormat="1" applyFont="1" applyFill="1" applyBorder="1" applyAlignment="1">
      <alignment horizontal="center" vertical="center"/>
    </xf>
    <xf numFmtId="176" fontId="21" fillId="9" borderId="4" xfId="77" applyNumberFormat="1" applyFont="1" applyFill="1" applyBorder="1" applyAlignment="1">
      <alignment horizontal="center" vertical="center"/>
    </xf>
    <xf numFmtId="0" fontId="5" fillId="9" borderId="0" xfId="0" applyFont="1" applyFill="1" applyAlignment="1">
      <alignment vertical="center"/>
    </xf>
    <xf numFmtId="0" fontId="29" fillId="10" borderId="0" xfId="0" applyNumberFormat="1" applyFont="1" applyFill="1" applyAlignment="1">
      <alignment horizontal="centerContinuous"/>
    </xf>
    <xf numFmtId="0" fontId="7" fillId="10" borderId="10" xfId="0" applyNumberFormat="1" applyFont="1" applyFill="1" applyBorder="1" applyAlignment="1">
      <alignment horizontal="center" vertical="center" wrapText="1"/>
    </xf>
    <xf numFmtId="0" fontId="12" fillId="10" borderId="0" xfId="77" applyNumberFormat="1" applyFont="1" applyFill="1" applyBorder="1" applyAlignment="1">
      <alignment horizontal="center" vertical="center"/>
    </xf>
    <xf numFmtId="0" fontId="0" fillId="10" borderId="0" xfId="0" applyNumberFormat="1" applyFill="1"/>
    <xf numFmtId="0" fontId="43" fillId="0" borderId="0" xfId="0" applyFont="1" applyBorder="1"/>
    <xf numFmtId="170" fontId="20" fillId="0" borderId="0" xfId="77" applyNumberFormat="1" applyFont="1" applyFill="1" applyBorder="1" applyAlignment="1">
      <alignment horizontal="center" vertical="center"/>
    </xf>
    <xf numFmtId="0" fontId="20" fillId="0" borderId="0" xfId="77" applyNumberFormat="1" applyFont="1" applyFill="1" applyBorder="1" applyAlignment="1">
      <alignment horizontal="center" vertical="center"/>
    </xf>
    <xf numFmtId="0" fontId="20" fillId="10" borderId="0" xfId="77" applyNumberFormat="1" applyFont="1" applyFill="1" applyBorder="1" applyAlignment="1">
      <alignment horizontal="center" vertical="center"/>
    </xf>
    <xf numFmtId="0" fontId="44" fillId="0" borderId="0" xfId="0" applyFont="1"/>
    <xf numFmtId="0" fontId="43" fillId="0" borderId="0" xfId="0" applyFont="1"/>
    <xf numFmtId="0" fontId="37" fillId="0" borderId="0" xfId="0" applyFont="1" applyFill="1" applyAlignment="1">
      <alignment horizontal="centerContinuous" vertical="center"/>
    </xf>
    <xf numFmtId="0" fontId="37" fillId="0" borderId="0" xfId="0" applyFont="1" applyFill="1"/>
    <xf numFmtId="0" fontId="38" fillId="0" borderId="0" xfId="0" applyFont="1" applyFill="1" applyAlignment="1">
      <alignment horizontal="centerContinuous" vertical="center"/>
    </xf>
    <xf numFmtId="0" fontId="38" fillId="0" borderId="0" xfId="0" applyFont="1" applyFill="1"/>
    <xf numFmtId="0" fontId="39" fillId="0" borderId="0" xfId="0" applyFont="1" applyFill="1"/>
    <xf numFmtId="0" fontId="30" fillId="0" borderId="0" xfId="0" applyFont="1" applyFill="1" applyAlignment="1">
      <alignment horizontal="centerContinuous"/>
    </xf>
    <xf numFmtId="0" fontId="29" fillId="0" borderId="0" xfId="0" applyFont="1" applyFill="1" applyAlignment="1">
      <alignment horizontal="centerContinuous"/>
    </xf>
    <xf numFmtId="0" fontId="29" fillId="0" borderId="0" xfId="0" applyFont="1" applyFill="1" applyAlignment="1">
      <alignment horizontal="center"/>
    </xf>
    <xf numFmtId="3" fontId="29" fillId="0" borderId="0" xfId="0" applyNumberFormat="1" applyFont="1" applyFill="1" applyAlignment="1">
      <alignment horizontal="centerContinuous"/>
    </xf>
    <xf numFmtId="0" fontId="32" fillId="0" borderId="0" xfId="0" applyFont="1" applyFill="1" applyAlignment="1">
      <alignment vertical="center"/>
    </xf>
    <xf numFmtId="0" fontId="32" fillId="0" borderId="14" xfId="0" applyFont="1" applyFill="1" applyBorder="1" applyAlignment="1">
      <alignment horizontal="center" vertical="center"/>
    </xf>
    <xf numFmtId="0" fontId="0" fillId="0" borderId="0" xfId="0" applyFill="1"/>
    <xf numFmtId="0" fontId="43" fillId="0" borderId="15" xfId="0" applyFont="1" applyBorder="1" applyAlignment="1">
      <alignment horizontal="center" wrapText="1"/>
    </xf>
    <xf numFmtId="0" fontId="38" fillId="0" borderId="16" xfId="0" applyFont="1" applyBorder="1" applyAlignment="1">
      <alignment horizontal="center" wrapText="1"/>
    </xf>
    <xf numFmtId="0" fontId="35" fillId="0" borderId="17" xfId="0" applyFont="1" applyBorder="1" applyAlignment="1">
      <alignment wrapText="1"/>
    </xf>
    <xf numFmtId="0" fontId="35" fillId="0" borderId="17" xfId="0" applyFont="1" applyBorder="1" applyAlignment="1">
      <alignment horizontal="right" wrapText="1"/>
    </xf>
    <xf numFmtId="3" fontId="35" fillId="0" borderId="17" xfId="0" applyNumberFormat="1" applyFont="1" applyBorder="1" applyAlignment="1">
      <alignment horizontal="right" wrapText="1"/>
    </xf>
    <xf numFmtId="0" fontId="43" fillId="0" borderId="18" xfId="0" applyFont="1" applyBorder="1" applyAlignment="1">
      <alignment horizontal="center" wrapText="1"/>
    </xf>
    <xf numFmtId="3" fontId="34" fillId="0" borderId="15" xfId="0" applyNumberFormat="1" applyFont="1" applyBorder="1" applyAlignment="1">
      <alignment horizontal="right" wrapText="1"/>
    </xf>
    <xf numFmtId="0" fontId="34" fillId="0" borderId="15" xfId="0" applyFont="1" applyBorder="1" applyAlignment="1">
      <alignment horizontal="right" wrapText="1"/>
    </xf>
    <xf numFmtId="0" fontId="46" fillId="0" borderId="0" xfId="0" applyFont="1" applyFill="1" applyAlignment="1">
      <alignment wrapText="1"/>
    </xf>
    <xf numFmtId="0" fontId="29" fillId="0" borderId="0" xfId="0" applyNumberFormat="1" applyFont="1" applyFill="1" applyAlignment="1">
      <alignment horizontal="centerContinuous"/>
    </xf>
    <xf numFmtId="0" fontId="7" fillId="0" borderId="10" xfId="0" applyNumberFormat="1" applyFont="1" applyFill="1" applyBorder="1" applyAlignment="1">
      <alignment horizontal="center" vertical="center" wrapText="1"/>
    </xf>
    <xf numFmtId="0" fontId="0" fillId="0" borderId="0" xfId="0" applyNumberFormat="1" applyFill="1"/>
    <xf numFmtId="0" fontId="48" fillId="0" borderId="0" xfId="0" applyFont="1"/>
    <xf numFmtId="0" fontId="49" fillId="0" borderId="0" xfId="0" applyFont="1" applyAlignment="1">
      <alignment horizontal="centerContinuous" vertical="center"/>
    </xf>
    <xf numFmtId="0" fontId="49" fillId="0" borderId="0" xfId="0" applyFont="1"/>
    <xf numFmtId="0" fontId="47" fillId="0" borderId="0" xfId="0" applyFont="1" applyAlignment="1">
      <alignment horizontal="centerContinuous"/>
    </xf>
    <xf numFmtId="0" fontId="50" fillId="0" borderId="0" xfId="0" applyFont="1" applyAlignment="1">
      <alignment horizontal="centerContinuous"/>
    </xf>
    <xf numFmtId="0" fontId="50" fillId="0" borderId="0" xfId="0" applyFont="1" applyAlignment="1">
      <alignment horizontal="center"/>
    </xf>
    <xf numFmtId="0" fontId="50" fillId="0" borderId="0" xfId="0" applyNumberFormat="1" applyFont="1" applyAlignment="1">
      <alignment horizontal="centerContinuous"/>
    </xf>
    <xf numFmtId="0" fontId="50" fillId="10" borderId="0" xfId="0" applyNumberFormat="1" applyFont="1" applyFill="1" applyAlignment="1">
      <alignment horizontal="centerContinuous"/>
    </xf>
    <xf numFmtId="3" fontId="50" fillId="0" borderId="0" xfId="0" applyNumberFormat="1" applyFont="1" applyAlignment="1">
      <alignment horizontal="centerContinuous"/>
    </xf>
    <xf numFmtId="0" fontId="51" fillId="0" borderId="0" xfId="0" applyFont="1" applyAlignment="1">
      <alignment vertical="center"/>
    </xf>
    <xf numFmtId="0" fontId="51" fillId="0" borderId="10" xfId="0" applyNumberFormat="1" applyFont="1" applyBorder="1" applyAlignment="1">
      <alignment horizontal="center" vertical="center" wrapText="1"/>
    </xf>
    <xf numFmtId="0" fontId="51" fillId="10" borderId="10" xfId="0" applyNumberFormat="1" applyFont="1" applyFill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/>
    </xf>
    <xf numFmtId="0" fontId="27" fillId="0" borderId="0" xfId="0" applyFont="1" applyBorder="1"/>
    <xf numFmtId="170" fontId="52" fillId="0" borderId="0" xfId="77" applyNumberFormat="1" applyFont="1" applyFill="1" applyBorder="1" applyAlignment="1">
      <alignment horizontal="center" vertical="center"/>
    </xf>
    <xf numFmtId="0" fontId="52" fillId="0" borderId="0" xfId="77" applyNumberFormat="1" applyFont="1" applyFill="1" applyBorder="1" applyAlignment="1">
      <alignment horizontal="center" vertical="center"/>
    </xf>
    <xf numFmtId="0" fontId="52" fillId="10" borderId="0" xfId="77" applyNumberFormat="1" applyFont="1" applyFill="1" applyBorder="1" applyAlignment="1">
      <alignment horizontal="center" vertical="center"/>
    </xf>
    <xf numFmtId="0" fontId="21" fillId="0" borderId="0" xfId="0" applyNumberFormat="1" applyFont="1"/>
    <xf numFmtId="0" fontId="21" fillId="10" borderId="0" xfId="0" applyNumberFormat="1" applyFont="1" applyFill="1"/>
    <xf numFmtId="0" fontId="42" fillId="0" borderId="0" xfId="0" applyFont="1"/>
    <xf numFmtId="0" fontId="42" fillId="0" borderId="0" xfId="0" applyNumberFormat="1" applyFont="1"/>
    <xf numFmtId="0" fontId="42" fillId="10" borderId="0" xfId="0" applyNumberFormat="1" applyFont="1" applyFill="1"/>
    <xf numFmtId="0" fontId="0" fillId="10" borderId="0" xfId="0" applyFill="1"/>
    <xf numFmtId="0" fontId="53" fillId="0" borderId="0" xfId="0" applyFont="1" applyAlignment="1">
      <alignment horizontal="centerContinuous" vertical="center"/>
    </xf>
    <xf numFmtId="0" fontId="53" fillId="0" borderId="0" xfId="0" applyFont="1"/>
    <xf numFmtId="0" fontId="35" fillId="0" borderId="0" xfId="0" applyFont="1" applyAlignment="1">
      <alignment horizontal="centerContinuous" vertical="center"/>
    </xf>
    <xf numFmtId="0" fontId="35" fillId="0" borderId="0" xfId="0" applyFont="1"/>
    <xf numFmtId="0" fontId="54" fillId="0" borderId="0" xfId="0" applyFont="1"/>
    <xf numFmtId="0" fontId="11" fillId="0" borderId="0" xfId="0" applyFont="1" applyFill="1" applyBorder="1" applyAlignment="1">
      <alignment horizontal="center" vertical="center"/>
    </xf>
    <xf numFmtId="169" fontId="10" fillId="0" borderId="3" xfId="77" applyNumberFormat="1" applyFont="1" applyFill="1" applyBorder="1" applyAlignment="1">
      <alignment horizontal="center" vertical="center" wrapText="1"/>
    </xf>
    <xf numFmtId="0" fontId="10" fillId="0" borderId="3" xfId="77" applyNumberFormat="1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169" fontId="11" fillId="8" borderId="9" xfId="77" applyNumberFormat="1" applyFont="1" applyFill="1" applyBorder="1" applyAlignment="1">
      <alignment horizontal="center" vertical="center"/>
    </xf>
    <xf numFmtId="0" fontId="11" fillId="8" borderId="9" xfId="77" applyNumberFormat="1" applyFont="1" applyFill="1" applyBorder="1" applyAlignment="1">
      <alignment horizontal="center" vertical="center"/>
    </xf>
    <xf numFmtId="174" fontId="11" fillId="8" borderId="9" xfId="77" applyNumberFormat="1" applyFont="1" applyFill="1" applyBorder="1" applyAlignment="1">
      <alignment horizontal="left" vertical="center" wrapText="1"/>
    </xf>
    <xf numFmtId="0" fontId="11" fillId="8" borderId="0" xfId="0" applyFont="1" applyFill="1" applyBorder="1" applyAlignment="1">
      <alignment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center" vertical="center"/>
    </xf>
    <xf numFmtId="169" fontId="11" fillId="0" borderId="4" xfId="77" applyNumberFormat="1" applyFont="1" applyFill="1" applyBorder="1" applyAlignment="1">
      <alignment horizontal="center" vertical="center"/>
    </xf>
    <xf numFmtId="0" fontId="11" fillId="0" borderId="4" xfId="77" applyNumberFormat="1" applyFont="1" applyFill="1" applyBorder="1" applyAlignment="1">
      <alignment horizontal="center" vertical="center"/>
    </xf>
    <xf numFmtId="174" fontId="11" fillId="0" borderId="4" xfId="77" applyNumberFormat="1" applyFont="1" applyFill="1" applyBorder="1" applyAlignment="1">
      <alignment horizontal="left" vertical="center" wrapText="1"/>
    </xf>
    <xf numFmtId="0" fontId="55" fillId="0" borderId="4" xfId="0" applyFont="1" applyFill="1" applyBorder="1" applyAlignment="1">
      <alignment horizontal="center" vertical="center"/>
    </xf>
    <xf numFmtId="0" fontId="56" fillId="0" borderId="4" xfId="0" applyFont="1" applyFill="1" applyBorder="1" applyAlignment="1">
      <alignment horizontal="center" vertical="center"/>
    </xf>
    <xf numFmtId="0" fontId="55" fillId="0" borderId="4" xfId="77" applyNumberFormat="1" applyFont="1" applyFill="1" applyBorder="1" applyAlignment="1">
      <alignment horizontal="center" vertical="center"/>
    </xf>
    <xf numFmtId="174" fontId="56" fillId="0" borderId="4" xfId="77" applyNumberFormat="1" applyFont="1" applyFill="1" applyBorder="1" applyAlignment="1">
      <alignment horizontal="left" vertical="center" wrapText="1"/>
    </xf>
    <xf numFmtId="0" fontId="55" fillId="0" borderId="0" xfId="0" applyFont="1" applyFill="1" applyBorder="1" applyAlignment="1">
      <alignment vertical="center"/>
    </xf>
    <xf numFmtId="174" fontId="55" fillId="0" borderId="4" xfId="77" applyNumberFormat="1" applyFont="1" applyFill="1" applyBorder="1" applyAlignment="1">
      <alignment horizontal="left" vertical="center" wrapText="1"/>
    </xf>
    <xf numFmtId="0" fontId="57" fillId="0" borderId="4" xfId="0" applyFont="1" applyBorder="1"/>
    <xf numFmtId="0" fontId="57" fillId="0" borderId="0" xfId="0" applyFont="1"/>
    <xf numFmtId="0" fontId="57" fillId="0" borderId="4" xfId="0" applyFont="1" applyBorder="1" applyAlignment="1">
      <alignment vertical="center"/>
    </xf>
    <xf numFmtId="0" fontId="57" fillId="0" borderId="4" xfId="0" applyFont="1" applyBorder="1" applyAlignment="1">
      <alignment horizontal="center" vertical="center"/>
    </xf>
    <xf numFmtId="0" fontId="57" fillId="0" borderId="4" xfId="0" applyNumberFormat="1" applyFont="1" applyBorder="1" applyAlignment="1">
      <alignment horizontal="center" vertical="center"/>
    </xf>
    <xf numFmtId="0" fontId="57" fillId="9" borderId="4" xfId="0" applyNumberFormat="1" applyFont="1" applyFill="1" applyBorder="1" applyAlignment="1">
      <alignment horizontal="center" vertical="center"/>
    </xf>
    <xf numFmtId="0" fontId="44" fillId="0" borderId="4" xfId="0" applyFont="1" applyBorder="1" applyAlignment="1">
      <alignment vertical="center" wrapText="1"/>
    </xf>
    <xf numFmtId="0" fontId="57" fillId="0" borderId="0" xfId="0" applyFont="1" applyAlignment="1">
      <alignment vertical="center"/>
    </xf>
    <xf numFmtId="0" fontId="55" fillId="11" borderId="0" xfId="0" applyFont="1" applyFill="1" applyBorder="1" applyAlignment="1">
      <alignment vertical="center"/>
    </xf>
    <xf numFmtId="0" fontId="11" fillId="4" borderId="4" xfId="77" applyNumberFormat="1" applyFont="1" applyFill="1" applyBorder="1" applyAlignment="1">
      <alignment horizontal="center" vertical="center"/>
    </xf>
    <xf numFmtId="0" fontId="10" fillId="0" borderId="4" xfId="77" applyNumberFormat="1" applyFont="1" applyFill="1" applyBorder="1" applyAlignment="1">
      <alignment horizontal="center" vertical="center"/>
    </xf>
    <xf numFmtId="0" fontId="58" fillId="0" borderId="4" xfId="0" applyFont="1" applyBorder="1" applyAlignment="1">
      <alignment vertical="center"/>
    </xf>
    <xf numFmtId="0" fontId="58" fillId="0" borderId="4" xfId="0" applyFont="1" applyBorder="1" applyAlignment="1">
      <alignment horizontal="center" vertical="center"/>
    </xf>
    <xf numFmtId="0" fontId="58" fillId="0" borderId="4" xfId="0" applyNumberFormat="1" applyFont="1" applyBorder="1" applyAlignment="1">
      <alignment horizontal="center" vertical="center"/>
    </xf>
    <xf numFmtId="0" fontId="59" fillId="0" borderId="4" xfId="77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0" fillId="8" borderId="4" xfId="0" applyFont="1" applyFill="1" applyBorder="1" applyAlignment="1">
      <alignment horizontal="center" vertical="center"/>
    </xf>
    <xf numFmtId="0" fontId="10" fillId="8" borderId="4" xfId="0" applyFont="1" applyFill="1" applyBorder="1" applyAlignment="1">
      <alignment horizontal="left" vertical="center"/>
    </xf>
    <xf numFmtId="174" fontId="11" fillId="8" borderId="4" xfId="77" applyNumberFormat="1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center" vertical="center"/>
    </xf>
    <xf numFmtId="174" fontId="11" fillId="4" borderId="4" xfId="77" applyNumberFormat="1" applyFont="1" applyFill="1" applyBorder="1" applyAlignment="1">
      <alignment horizontal="left" vertical="center" wrapText="1"/>
    </xf>
    <xf numFmtId="0" fontId="11" fillId="12" borderId="4" xfId="77" applyNumberFormat="1" applyFont="1" applyFill="1" applyBorder="1" applyAlignment="1">
      <alignment horizontal="center" vertical="center"/>
    </xf>
    <xf numFmtId="0" fontId="10" fillId="0" borderId="4" xfId="0" quotePrefix="1" applyFont="1" applyFill="1" applyBorder="1" applyAlignment="1">
      <alignment horizontal="center" vertical="center" wrapText="1"/>
    </xf>
    <xf numFmtId="0" fontId="56" fillId="0" borderId="4" xfId="77" applyNumberFormat="1" applyFont="1" applyFill="1" applyBorder="1" applyAlignment="1">
      <alignment horizontal="center" vertical="center"/>
    </xf>
    <xf numFmtId="0" fontId="20" fillId="0" borderId="4" xfId="77" applyNumberFormat="1" applyFont="1" applyFill="1" applyBorder="1" applyAlignment="1">
      <alignment horizontal="center" vertical="center"/>
    </xf>
    <xf numFmtId="0" fontId="11" fillId="9" borderId="0" xfId="0" applyFont="1" applyFill="1" applyBorder="1" applyAlignment="1">
      <alignment vertical="center"/>
    </xf>
    <xf numFmtId="0" fontId="11" fillId="4" borderId="0" xfId="0" applyFont="1" applyFill="1" applyBorder="1" applyAlignment="1">
      <alignment vertical="center"/>
    </xf>
    <xf numFmtId="0" fontId="10" fillId="8" borderId="4" xfId="77" applyNumberFormat="1" applyFont="1" applyFill="1" applyBorder="1" applyAlignment="1">
      <alignment horizontal="left" vertical="center"/>
    </xf>
    <xf numFmtId="0" fontId="11" fillId="0" borderId="4" xfId="77" applyNumberFormat="1" applyFont="1" applyFill="1" applyBorder="1" applyAlignment="1">
      <alignment horizontal="left" vertical="center"/>
    </xf>
    <xf numFmtId="0" fontId="60" fillId="0" borderId="4" xfId="0" quotePrefix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11" fillId="0" borderId="10" xfId="77" applyNumberFormat="1" applyFont="1" applyFill="1" applyBorder="1" applyAlignment="1">
      <alignment horizontal="center" vertical="center"/>
    </xf>
    <xf numFmtId="174" fontId="11" fillId="0" borderId="10" xfId="77" applyNumberFormat="1" applyFont="1" applyFill="1" applyBorder="1" applyAlignment="1">
      <alignment horizontal="left" vertical="center" wrapText="1"/>
    </xf>
    <xf numFmtId="0" fontId="44" fillId="0" borderId="4" xfId="0" applyFont="1" applyBorder="1" applyAlignment="1">
      <alignment vertical="center"/>
    </xf>
    <xf numFmtId="0" fontId="57" fillId="4" borderId="4" xfId="0" applyFont="1" applyFill="1" applyBorder="1" applyAlignment="1">
      <alignment vertical="center"/>
    </xf>
    <xf numFmtId="0" fontId="57" fillId="4" borderId="4" xfId="0" applyFont="1" applyFill="1" applyBorder="1" applyAlignment="1">
      <alignment horizontal="center" vertical="center"/>
    </xf>
    <xf numFmtId="0" fontId="57" fillId="4" borderId="4" xfId="0" applyNumberFormat="1" applyFont="1" applyFill="1" applyBorder="1" applyAlignment="1">
      <alignment horizontal="center" vertical="center"/>
    </xf>
    <xf numFmtId="0" fontId="57" fillId="4" borderId="0" xfId="0" applyFont="1" applyFill="1" applyAlignment="1">
      <alignment vertical="center"/>
    </xf>
    <xf numFmtId="0" fontId="57" fillId="0" borderId="4" xfId="77" applyNumberFormat="1" applyFont="1" applyBorder="1" applyAlignment="1">
      <alignment horizontal="center" vertical="center"/>
    </xf>
    <xf numFmtId="0" fontId="51" fillId="0" borderId="4" xfId="0" applyNumberFormat="1" applyFont="1" applyBorder="1" applyAlignment="1">
      <alignment horizontal="center" vertical="center"/>
    </xf>
    <xf numFmtId="0" fontId="57" fillId="12" borderId="4" xfId="0" applyNumberFormat="1" applyFont="1" applyFill="1" applyBorder="1" applyAlignment="1">
      <alignment horizontal="center" vertical="center"/>
    </xf>
    <xf numFmtId="0" fontId="57" fillId="0" borderId="4" xfId="0" applyFont="1" applyBorder="1" applyAlignment="1">
      <alignment horizontal="justify" vertical="center"/>
    </xf>
    <xf numFmtId="0" fontId="14" fillId="0" borderId="0" xfId="0" applyFont="1" applyFill="1" applyAlignment="1">
      <alignment horizontal="justify" vertical="center"/>
    </xf>
    <xf numFmtId="0" fontId="10" fillId="0" borderId="0" xfId="0" applyFont="1" applyFill="1" applyBorder="1" applyAlignment="1">
      <alignment horizontal="justify" vertical="center"/>
    </xf>
    <xf numFmtId="0" fontId="10" fillId="8" borderId="9" xfId="0" applyFont="1" applyFill="1" applyBorder="1" applyAlignment="1">
      <alignment horizontal="justify" vertical="center"/>
    </xf>
    <xf numFmtId="0" fontId="10" fillId="0" borderId="4" xfId="0" applyFont="1" applyFill="1" applyBorder="1" applyAlignment="1">
      <alignment horizontal="justify" vertical="center"/>
    </xf>
    <xf numFmtId="0" fontId="56" fillId="0" borderId="4" xfId="0" applyFont="1" applyFill="1" applyBorder="1" applyAlignment="1">
      <alignment horizontal="justify" vertical="center"/>
    </xf>
    <xf numFmtId="0" fontId="20" fillId="0" borderId="4" xfId="0" applyFont="1" applyFill="1" applyBorder="1" applyAlignment="1">
      <alignment horizontal="justify" vertical="center"/>
    </xf>
    <xf numFmtId="0" fontId="55" fillId="0" borderId="4" xfId="0" applyFont="1" applyFill="1" applyBorder="1" applyAlignment="1">
      <alignment horizontal="justify" vertical="center"/>
    </xf>
    <xf numFmtId="0" fontId="11" fillId="0" borderId="4" xfId="0" applyFont="1" applyFill="1" applyBorder="1" applyAlignment="1">
      <alignment horizontal="justify" vertical="center"/>
    </xf>
    <xf numFmtId="0" fontId="57" fillId="4" borderId="4" xfId="0" applyFont="1" applyFill="1" applyBorder="1" applyAlignment="1">
      <alignment horizontal="justify" vertical="center"/>
    </xf>
    <xf numFmtId="0" fontId="58" fillId="0" borderId="4" xfId="0" applyFont="1" applyBorder="1" applyAlignment="1">
      <alignment horizontal="justify" vertical="center"/>
    </xf>
    <xf numFmtId="0" fontId="11" fillId="4" borderId="4" xfId="0" applyFont="1" applyFill="1" applyBorder="1" applyAlignment="1">
      <alignment horizontal="justify" vertical="center"/>
    </xf>
    <xf numFmtId="0" fontId="10" fillId="0" borderId="4" xfId="0" applyFont="1" applyFill="1" applyBorder="1" applyAlignment="1">
      <alignment horizontal="justify" vertical="center" wrapText="1"/>
    </xf>
    <xf numFmtId="0" fontId="56" fillId="0" borderId="4" xfId="0" applyFont="1" applyFill="1" applyBorder="1" applyAlignment="1">
      <alignment horizontal="justify" vertical="center" wrapText="1"/>
    </xf>
    <xf numFmtId="0" fontId="60" fillId="0" borderId="4" xfId="0" applyFont="1" applyFill="1" applyBorder="1" applyAlignment="1">
      <alignment horizontal="justify" vertical="center" wrapText="1"/>
    </xf>
    <xf numFmtId="0" fontId="11" fillId="0" borderId="10" xfId="0" applyFont="1" applyFill="1" applyBorder="1" applyAlignment="1">
      <alignment horizontal="justify" vertical="center"/>
    </xf>
    <xf numFmtId="0" fontId="8" fillId="0" borderId="0" xfId="0" applyFont="1" applyFill="1" applyBorder="1" applyAlignment="1">
      <alignment horizontal="justify" vertical="center"/>
    </xf>
    <xf numFmtId="0" fontId="51" fillId="0" borderId="9" xfId="0" applyFont="1" applyBorder="1"/>
    <xf numFmtId="0" fontId="61" fillId="0" borderId="9" xfId="77" applyNumberFormat="1" applyFont="1" applyFill="1" applyBorder="1" applyAlignment="1">
      <alignment horizontal="center" vertical="center"/>
    </xf>
    <xf numFmtId="0" fontId="61" fillId="10" borderId="9" xfId="77" applyNumberFormat="1" applyFont="1" applyFill="1" applyBorder="1" applyAlignment="1">
      <alignment horizontal="center" vertical="center"/>
    </xf>
    <xf numFmtId="170" fontId="61" fillId="0" borderId="9" xfId="77" applyNumberFormat="1" applyFont="1" applyFill="1" applyBorder="1" applyAlignment="1">
      <alignment horizontal="center" vertical="center"/>
    </xf>
    <xf numFmtId="0" fontId="51" fillId="0" borderId="0" xfId="0" applyFont="1"/>
    <xf numFmtId="0" fontId="51" fillId="0" borderId="4" xfId="0" applyFont="1" applyBorder="1"/>
    <xf numFmtId="0" fontId="61" fillId="0" borderId="4" xfId="77" applyNumberFormat="1" applyFont="1" applyFill="1" applyBorder="1" applyAlignment="1">
      <alignment horizontal="center" vertical="center"/>
    </xf>
    <xf numFmtId="0" fontId="61" fillId="10" borderId="4" xfId="77" applyNumberFormat="1" applyFont="1" applyFill="1" applyBorder="1" applyAlignment="1">
      <alignment horizontal="center" vertical="center"/>
    </xf>
    <xf numFmtId="170" fontId="61" fillId="0" borderId="4" xfId="77" applyNumberFormat="1" applyFont="1" applyFill="1" applyBorder="1" applyAlignment="1">
      <alignment horizontal="center" vertical="center"/>
    </xf>
    <xf numFmtId="0" fontId="62" fillId="0" borderId="4" xfId="77" applyNumberFormat="1" applyFont="1" applyFill="1" applyBorder="1" applyAlignment="1">
      <alignment horizontal="center" vertical="center"/>
    </xf>
    <xf numFmtId="0" fontId="62" fillId="10" borderId="4" xfId="77" applyNumberFormat="1" applyFont="1" applyFill="1" applyBorder="1" applyAlignment="1">
      <alignment horizontal="center" vertical="center"/>
    </xf>
    <xf numFmtId="170" fontId="62" fillId="0" borderId="4" xfId="77" applyNumberFormat="1" applyFont="1" applyFill="1" applyBorder="1" applyAlignment="1">
      <alignment horizontal="center" vertical="center"/>
    </xf>
    <xf numFmtId="0" fontId="62" fillId="0" borderId="10" xfId="77" applyNumberFormat="1" applyFont="1" applyFill="1" applyBorder="1" applyAlignment="1">
      <alignment horizontal="center" vertical="center"/>
    </xf>
    <xf numFmtId="0" fontId="62" fillId="10" borderId="10" xfId="77" applyNumberFormat="1" applyFont="1" applyFill="1" applyBorder="1" applyAlignment="1">
      <alignment horizontal="center" vertical="center"/>
    </xf>
    <xf numFmtId="170" fontId="62" fillId="0" borderId="10" xfId="77" applyNumberFormat="1" applyFont="1" applyFill="1" applyBorder="1" applyAlignment="1">
      <alignment horizontal="center" vertical="center"/>
    </xf>
    <xf numFmtId="0" fontId="57" fillId="10" borderId="4" xfId="0" applyFont="1" applyFill="1" applyBorder="1"/>
    <xf numFmtId="0" fontId="20" fillId="10" borderId="4" xfId="0" applyFont="1" applyFill="1" applyBorder="1" applyAlignment="1">
      <alignment horizontal="justify" vertical="center"/>
    </xf>
    <xf numFmtId="0" fontId="55" fillId="10" borderId="4" xfId="0" applyFont="1" applyFill="1" applyBorder="1" applyAlignment="1">
      <alignment horizontal="center" vertical="center"/>
    </xf>
    <xf numFmtId="170" fontId="62" fillId="10" borderId="4" xfId="77" applyNumberFormat="1" applyFont="1" applyFill="1" applyBorder="1" applyAlignment="1">
      <alignment horizontal="center" vertical="center"/>
    </xf>
    <xf numFmtId="0" fontId="57" fillId="10" borderId="0" xfId="0" applyFont="1" applyFill="1"/>
    <xf numFmtId="0" fontId="57" fillId="10" borderId="4" xfId="0" applyFont="1" applyFill="1" applyBorder="1" applyAlignment="1">
      <alignment horizontal="justify" vertical="center"/>
    </xf>
    <xf numFmtId="0" fontId="57" fillId="10" borderId="4" xfId="0" applyFont="1" applyFill="1" applyBorder="1" applyAlignment="1">
      <alignment horizontal="center" vertical="center"/>
    </xf>
    <xf numFmtId="0" fontId="55" fillId="10" borderId="4" xfId="0" applyFont="1" applyFill="1" applyBorder="1" applyAlignment="1">
      <alignment horizontal="justify" vertical="center"/>
    </xf>
    <xf numFmtId="0" fontId="10" fillId="10" borderId="4" xfId="0" applyFont="1" applyFill="1" applyBorder="1" applyAlignment="1">
      <alignment horizontal="justify" vertical="center"/>
    </xf>
    <xf numFmtId="0" fontId="11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justify" vertical="center"/>
    </xf>
    <xf numFmtId="0" fontId="58" fillId="10" borderId="4" xfId="0" applyFont="1" applyFill="1" applyBorder="1" applyAlignment="1">
      <alignment horizontal="justify" vertical="center"/>
    </xf>
    <xf numFmtId="0" fontId="58" fillId="10" borderId="4" xfId="0" applyFont="1" applyFill="1" applyBorder="1" applyAlignment="1">
      <alignment horizontal="center" vertical="center"/>
    </xf>
    <xf numFmtId="0" fontId="56" fillId="10" borderId="4" xfId="0" applyFont="1" applyFill="1" applyBorder="1" applyAlignment="1">
      <alignment horizontal="justify" vertical="center" wrapText="1"/>
    </xf>
    <xf numFmtId="0" fontId="10" fillId="10" borderId="4" xfId="0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justify" vertical="center" wrapText="1"/>
    </xf>
    <xf numFmtId="0" fontId="11" fillId="10" borderId="10" xfId="0" applyFont="1" applyFill="1" applyBorder="1" applyAlignment="1">
      <alignment horizontal="justify" vertical="center"/>
    </xf>
    <xf numFmtId="0" fontId="11" fillId="10" borderId="10" xfId="0" applyFont="1" applyFill="1" applyBorder="1" applyAlignment="1">
      <alignment horizontal="center" vertical="center"/>
    </xf>
    <xf numFmtId="170" fontId="62" fillId="10" borderId="10" xfId="77" applyNumberFormat="1" applyFont="1" applyFill="1" applyBorder="1" applyAlignment="1">
      <alignment horizontal="center" vertical="center"/>
    </xf>
    <xf numFmtId="0" fontId="57" fillId="10" borderId="12" xfId="0" applyFont="1" applyFill="1" applyBorder="1"/>
    <xf numFmtId="0" fontId="11" fillId="10" borderId="12" xfId="0" applyFont="1" applyFill="1" applyBorder="1" applyAlignment="1">
      <alignment horizontal="justify" vertical="center"/>
    </xf>
    <xf numFmtId="0" fontId="11" fillId="10" borderId="12" xfId="0" applyFont="1" applyFill="1" applyBorder="1" applyAlignment="1">
      <alignment horizontal="center" vertical="center"/>
    </xf>
    <xf numFmtId="0" fontId="62" fillId="10" borderId="12" xfId="77" applyNumberFormat="1" applyFont="1" applyFill="1" applyBorder="1" applyAlignment="1">
      <alignment horizontal="center" vertical="center"/>
    </xf>
    <xf numFmtId="170" fontId="62" fillId="10" borderId="12" xfId="77" applyNumberFormat="1" applyFont="1" applyFill="1" applyBorder="1" applyAlignment="1">
      <alignment horizontal="center" vertical="center"/>
    </xf>
    <xf numFmtId="0" fontId="57" fillId="0" borderId="10" xfId="0" applyFont="1" applyBorder="1"/>
    <xf numFmtId="0" fontId="10" fillId="0" borderId="9" xfId="0" applyFont="1" applyFill="1" applyBorder="1" applyAlignment="1">
      <alignment horizontal="justify" vertical="center"/>
    </xf>
    <xf numFmtId="0" fontId="11" fillId="0" borderId="9" xfId="0" applyFont="1" applyFill="1" applyBorder="1" applyAlignment="1">
      <alignment horizontal="center" vertical="center"/>
    </xf>
    <xf numFmtId="0" fontId="51" fillId="0" borderId="4" xfId="0" applyFont="1" applyFill="1" applyBorder="1"/>
    <xf numFmtId="0" fontId="57" fillId="0" borderId="4" xfId="0" applyFont="1" applyFill="1" applyBorder="1" applyAlignment="1">
      <alignment horizontal="justify" vertical="center"/>
    </xf>
    <xf numFmtId="0" fontId="57" fillId="0" borderId="4" xfId="0" applyFont="1" applyFill="1" applyBorder="1" applyAlignment="1">
      <alignment horizontal="center" vertical="center"/>
    </xf>
    <xf numFmtId="0" fontId="58" fillId="0" borderId="4" xfId="0" applyFont="1" applyFill="1" applyBorder="1" applyAlignment="1">
      <alignment horizontal="justify" vertical="center"/>
    </xf>
    <xf numFmtId="0" fontId="58" fillId="0" borderId="4" xfId="0" applyFont="1" applyFill="1" applyBorder="1" applyAlignment="1">
      <alignment horizontal="center" vertical="center"/>
    </xf>
    <xf numFmtId="0" fontId="41" fillId="0" borderId="0" xfId="0" applyFont="1" applyFill="1" applyBorder="1"/>
    <xf numFmtId="0" fontId="56" fillId="10" borderId="4" xfId="0" applyFont="1" applyFill="1" applyBorder="1" applyAlignment="1">
      <alignment horizontal="justify" vertical="center"/>
    </xf>
    <xf numFmtId="0" fontId="56" fillId="10" borderId="4" xfId="0" applyFont="1" applyFill="1" applyBorder="1" applyAlignment="1">
      <alignment horizontal="center" vertical="center"/>
    </xf>
    <xf numFmtId="0" fontId="51" fillId="0" borderId="9" xfId="0" applyFont="1" applyFill="1" applyBorder="1" applyAlignment="1">
      <alignment vertical="center"/>
    </xf>
    <xf numFmtId="0" fontId="41" fillId="0" borderId="0" xfId="0" applyFont="1" applyFill="1" applyAlignment="1">
      <alignment vertical="center"/>
    </xf>
    <xf numFmtId="0" fontId="51" fillId="0" borderId="4" xfId="0" applyFont="1" applyFill="1" applyBorder="1" applyAlignment="1">
      <alignment vertical="center"/>
    </xf>
    <xf numFmtId="0" fontId="57" fillId="10" borderId="4" xfId="0" applyFont="1" applyFill="1" applyBorder="1" applyAlignment="1">
      <alignment vertical="center"/>
    </xf>
    <xf numFmtId="0" fontId="0" fillId="10" borderId="0" xfId="0" applyFill="1" applyAlignment="1">
      <alignment vertical="center"/>
    </xf>
    <xf numFmtId="0" fontId="57" fillId="0" borderId="4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57" fillId="0" borderId="10" xfId="0" applyFont="1" applyFill="1" applyBorder="1" applyAlignment="1">
      <alignment vertical="center"/>
    </xf>
    <xf numFmtId="0" fontId="63" fillId="0" borderId="0" xfId="0" applyFont="1" applyFill="1" applyBorder="1"/>
    <xf numFmtId="170" fontId="36" fillId="0" borderId="0" xfId="77" applyNumberFormat="1" applyFont="1" applyFill="1" applyBorder="1" applyAlignment="1">
      <alignment horizontal="center" vertical="center"/>
    </xf>
    <xf numFmtId="0" fontId="36" fillId="0" borderId="0" xfId="77" applyNumberFormat="1" applyFont="1" applyFill="1" applyBorder="1" applyAlignment="1">
      <alignment horizontal="center" vertical="center"/>
    </xf>
    <xf numFmtId="0" fontId="36" fillId="10" borderId="0" xfId="77" applyNumberFormat="1" applyFont="1" applyFill="1" applyBorder="1" applyAlignment="1">
      <alignment horizontal="center" vertical="center"/>
    </xf>
    <xf numFmtId="0" fontId="57" fillId="12" borderId="4" xfId="0" applyFont="1" applyFill="1" applyBorder="1" applyAlignment="1">
      <alignment vertical="center"/>
    </xf>
    <xf numFmtId="0" fontId="55" fillId="12" borderId="4" xfId="0" applyFont="1" applyFill="1" applyBorder="1" applyAlignment="1">
      <alignment horizontal="justify" vertical="center"/>
    </xf>
    <xf numFmtId="0" fontId="55" fillId="12" borderId="4" xfId="0" applyFont="1" applyFill="1" applyBorder="1" applyAlignment="1">
      <alignment horizontal="center" vertical="center"/>
    </xf>
    <xf numFmtId="0" fontId="62" fillId="12" borderId="4" xfId="77" applyNumberFormat="1" applyFont="1" applyFill="1" applyBorder="1" applyAlignment="1">
      <alignment horizontal="center" vertical="center"/>
    </xf>
    <xf numFmtId="170" fontId="62" fillId="12" borderId="4" xfId="77" applyNumberFormat="1" applyFon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57" fillId="12" borderId="4" xfId="0" applyFont="1" applyFill="1" applyBorder="1" applyAlignment="1">
      <alignment horizontal="justify" vertical="center"/>
    </xf>
    <xf numFmtId="0" fontId="57" fillId="12" borderId="4" xfId="0" applyFont="1" applyFill="1" applyBorder="1" applyAlignment="1">
      <alignment horizontal="center" vertical="center"/>
    </xf>
    <xf numFmtId="0" fontId="58" fillId="12" borderId="4" xfId="0" applyFont="1" applyFill="1" applyBorder="1" applyAlignment="1">
      <alignment horizontal="justify" vertical="center"/>
    </xf>
    <xf numFmtId="0" fontId="58" fillId="12" borderId="4" xfId="0" applyFont="1" applyFill="1" applyBorder="1" applyAlignment="1">
      <alignment horizontal="center" vertical="center"/>
    </xf>
    <xf numFmtId="0" fontId="11" fillId="12" borderId="4" xfId="0" applyFont="1" applyFill="1" applyBorder="1" applyAlignment="1">
      <alignment horizontal="justify" vertical="center"/>
    </xf>
    <xf numFmtId="0" fontId="11" fillId="12" borderId="4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justify" vertical="center"/>
    </xf>
    <xf numFmtId="0" fontId="10" fillId="12" borderId="4" xfId="0" applyFont="1" applyFill="1" applyBorder="1" applyAlignment="1">
      <alignment horizontal="center" vertical="center"/>
    </xf>
    <xf numFmtId="0" fontId="10" fillId="12" borderId="4" xfId="0" applyFont="1" applyFill="1" applyBorder="1" applyAlignment="1">
      <alignment horizontal="justify" vertical="center" wrapText="1"/>
    </xf>
    <xf numFmtId="0" fontId="51" fillId="12" borderId="4" xfId="0" applyFont="1" applyFill="1" applyBorder="1" applyAlignment="1">
      <alignment vertical="center"/>
    </xf>
    <xf numFmtId="0" fontId="10" fillId="12" borderId="4" xfId="0" applyFont="1" applyFill="1" applyBorder="1" applyAlignment="1">
      <alignment horizontal="left" vertical="center"/>
    </xf>
    <xf numFmtId="0" fontId="20" fillId="12" borderId="4" xfId="0" applyFont="1" applyFill="1" applyBorder="1" applyAlignment="1">
      <alignment horizontal="justify" vertical="center"/>
    </xf>
    <xf numFmtId="0" fontId="61" fillId="12" borderId="4" xfId="77" applyNumberFormat="1" applyFont="1" applyFill="1" applyBorder="1" applyAlignment="1">
      <alignment horizontal="center" vertical="center"/>
    </xf>
    <xf numFmtId="170" fontId="61" fillId="12" borderId="4" xfId="77" applyNumberFormat="1" applyFont="1" applyFill="1" applyBorder="1" applyAlignment="1">
      <alignment horizontal="center" vertical="center"/>
    </xf>
    <xf numFmtId="0" fontId="41" fillId="12" borderId="0" xfId="0" applyFont="1" applyFill="1" applyAlignment="1">
      <alignment vertical="center"/>
    </xf>
    <xf numFmtId="0" fontId="57" fillId="12" borderId="10" xfId="0" applyFont="1" applyFill="1" applyBorder="1" applyAlignment="1">
      <alignment vertical="center"/>
    </xf>
    <xf numFmtId="0" fontId="11" fillId="12" borderId="10" xfId="0" applyFont="1" applyFill="1" applyBorder="1" applyAlignment="1">
      <alignment horizontal="justify" vertical="center"/>
    </xf>
    <xf numFmtId="0" fontId="11" fillId="12" borderId="10" xfId="0" applyFont="1" applyFill="1" applyBorder="1" applyAlignment="1">
      <alignment horizontal="center" vertical="center"/>
    </xf>
    <xf numFmtId="0" fontId="62" fillId="12" borderId="10" xfId="77" applyNumberFormat="1" applyFont="1" applyFill="1" applyBorder="1" applyAlignment="1">
      <alignment horizontal="center" vertical="center"/>
    </xf>
    <xf numFmtId="170" fontId="62" fillId="12" borderId="10" xfId="77" applyNumberFormat="1" applyFont="1" applyFill="1" applyBorder="1" applyAlignment="1">
      <alignment horizontal="center" vertical="center"/>
    </xf>
    <xf numFmtId="0" fontId="64" fillId="0" borderId="0" xfId="0" applyFont="1" applyFill="1"/>
    <xf numFmtId="0" fontId="43" fillId="0" borderId="0" xfId="0" applyFont="1" applyFill="1" applyBorder="1"/>
    <xf numFmtId="0" fontId="65" fillId="0" borderId="0" xfId="0" applyFont="1" applyFill="1"/>
    <xf numFmtId="0" fontId="57" fillId="10" borderId="12" xfId="0" applyFont="1" applyFill="1" applyBorder="1" applyAlignment="1">
      <alignment vertical="center"/>
    </xf>
    <xf numFmtId="169" fontId="10" fillId="0" borderId="0" xfId="77" applyNumberFormat="1" applyFont="1" applyFill="1" applyBorder="1" applyAlignment="1">
      <alignment vertical="center"/>
    </xf>
    <xf numFmtId="0" fontId="51" fillId="0" borderId="0" xfId="0" applyFont="1" applyFill="1"/>
    <xf numFmtId="0" fontId="51" fillId="0" borderId="4" xfId="0" applyFont="1" applyBorder="1" applyAlignment="1">
      <alignment horizontal="center" vertical="center"/>
    </xf>
    <xf numFmtId="0" fontId="57" fillId="13" borderId="4" xfId="0" applyFont="1" applyFill="1" applyBorder="1" applyAlignment="1">
      <alignment vertical="center"/>
    </xf>
    <xf numFmtId="0" fontId="57" fillId="13" borderId="4" xfId="0" applyFont="1" applyFill="1" applyBorder="1" applyAlignment="1">
      <alignment horizontal="justify" vertical="center"/>
    </xf>
    <xf numFmtId="0" fontId="57" fillId="13" borderId="4" xfId="0" applyFont="1" applyFill="1" applyBorder="1" applyAlignment="1">
      <alignment horizontal="center" vertical="center"/>
    </xf>
    <xf numFmtId="0" fontId="62" fillId="13" borderId="4" xfId="77" applyNumberFormat="1" applyFont="1" applyFill="1" applyBorder="1" applyAlignment="1">
      <alignment horizontal="center" vertical="center"/>
    </xf>
    <xf numFmtId="170" fontId="62" fillId="13" borderId="4" xfId="77" applyNumberFormat="1" applyFont="1" applyFill="1" applyBorder="1" applyAlignment="1">
      <alignment horizontal="center" vertical="center"/>
    </xf>
    <xf numFmtId="0" fontId="0" fillId="13" borderId="0" xfId="0" applyFill="1" applyAlignment="1">
      <alignment vertical="center"/>
    </xf>
    <xf numFmtId="0" fontId="62" fillId="0" borderId="12" xfId="77" applyNumberFormat="1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justify" vertical="center"/>
    </xf>
    <xf numFmtId="0" fontId="10" fillId="0" borderId="10" xfId="0" applyFont="1" applyFill="1" applyBorder="1" applyAlignment="1">
      <alignment horizontal="center" vertical="center"/>
    </xf>
    <xf numFmtId="0" fontId="61" fillId="0" borderId="10" xfId="77" applyNumberFormat="1" applyFont="1" applyFill="1" applyBorder="1" applyAlignment="1">
      <alignment horizontal="center" vertical="center"/>
    </xf>
    <xf numFmtId="172" fontId="36" fillId="0" borderId="19" xfId="77" applyNumberFormat="1" applyFont="1" applyFill="1" applyBorder="1" applyAlignment="1">
      <alignment horizontal="center" vertical="center"/>
    </xf>
    <xf numFmtId="172" fontId="67" fillId="0" borderId="4" xfId="77" applyNumberFormat="1" applyFont="1" applyFill="1" applyBorder="1" applyAlignment="1">
      <alignment vertical="center"/>
    </xf>
    <xf numFmtId="0" fontId="44" fillId="0" borderId="0" xfId="0" applyNumberFormat="1" applyFont="1" applyFill="1"/>
    <xf numFmtId="0" fontId="20" fillId="0" borderId="19" xfId="77" applyNumberFormat="1" applyFont="1" applyFill="1" applyBorder="1" applyAlignment="1">
      <alignment horizontal="center" vertical="center"/>
    </xf>
    <xf numFmtId="3" fontId="44" fillId="0" borderId="12" xfId="77" applyNumberFormat="1" applyFont="1" applyFill="1" applyBorder="1" applyAlignment="1">
      <alignment horizontal="center" vertical="center" wrapText="1"/>
    </xf>
    <xf numFmtId="3" fontId="44" fillId="0" borderId="10" xfId="77" applyNumberFormat="1" applyFont="1" applyFill="1" applyBorder="1" applyAlignment="1">
      <alignment horizontal="center" vertical="center" wrapText="1"/>
    </xf>
    <xf numFmtId="174" fontId="61" fillId="0" borderId="10" xfId="77" applyNumberFormat="1" applyFont="1" applyFill="1" applyBorder="1" applyAlignment="1">
      <alignment horizontal="center" vertical="center"/>
    </xf>
    <xf numFmtId="3" fontId="20" fillId="0" borderId="9" xfId="77" applyNumberFormat="1" applyFont="1" applyFill="1" applyBorder="1" applyAlignment="1">
      <alignment horizontal="center" vertical="center"/>
    </xf>
    <xf numFmtId="3" fontId="20" fillId="0" borderId="4" xfId="77" applyNumberFormat="1" applyFont="1" applyFill="1" applyBorder="1" applyAlignment="1">
      <alignment horizontal="center" vertical="center"/>
    </xf>
    <xf numFmtId="3" fontId="56" fillId="0" borderId="4" xfId="77" applyNumberFormat="1" applyFont="1" applyFill="1" applyBorder="1" applyAlignment="1">
      <alignment horizontal="center" vertical="center"/>
    </xf>
    <xf numFmtId="3" fontId="56" fillId="0" borderId="12" xfId="77" applyNumberFormat="1" applyFont="1" applyFill="1" applyBorder="1" applyAlignment="1">
      <alignment horizontal="center" vertical="center"/>
    </xf>
    <xf numFmtId="3" fontId="56" fillId="0" borderId="10" xfId="77" applyNumberFormat="1" applyFont="1" applyFill="1" applyBorder="1" applyAlignment="1">
      <alignment horizontal="center" vertical="center"/>
    </xf>
    <xf numFmtId="3" fontId="44" fillId="0" borderId="0" xfId="0" applyNumberFormat="1" applyFont="1" applyFill="1" applyAlignment="1">
      <alignment horizontal="centerContinuous"/>
    </xf>
    <xf numFmtId="3" fontId="20" fillId="0" borderId="19" xfId="77" applyNumberFormat="1" applyFont="1" applyFill="1" applyBorder="1" applyAlignment="1">
      <alignment horizontal="center" vertical="center"/>
    </xf>
    <xf numFmtId="3" fontId="56" fillId="0" borderId="4" xfId="77" applyNumberFormat="1" applyFont="1" applyFill="1" applyBorder="1" applyAlignment="1">
      <alignment vertical="center"/>
    </xf>
    <xf numFmtId="3" fontId="20" fillId="0" borderId="0" xfId="77" applyNumberFormat="1" applyFont="1" applyFill="1" applyBorder="1" applyAlignment="1">
      <alignment horizontal="center" vertical="center"/>
    </xf>
    <xf numFmtId="3" fontId="44" fillId="0" borderId="0" xfId="0" applyNumberFormat="1" applyFont="1" applyFill="1"/>
    <xf numFmtId="3" fontId="56" fillId="0" borderId="10" xfId="77" applyNumberFormat="1" applyFont="1" applyFill="1" applyBorder="1" applyAlignment="1">
      <alignment vertical="center"/>
    </xf>
    <xf numFmtId="0" fontId="67" fillId="0" borderId="0" xfId="0" applyFont="1" applyFill="1" applyAlignment="1">
      <alignment vertical="center"/>
    </xf>
    <xf numFmtId="0" fontId="67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vertical="center"/>
    </xf>
    <xf numFmtId="172" fontId="68" fillId="0" borderId="0" xfId="77" applyNumberFormat="1" applyFont="1" applyFill="1" applyAlignment="1">
      <alignment vertical="center"/>
    </xf>
    <xf numFmtId="172" fontId="69" fillId="0" borderId="0" xfId="77" applyNumberFormat="1" applyFont="1" applyFill="1" applyAlignment="1">
      <alignment horizontal="center" vertical="center"/>
    </xf>
    <xf numFmtId="0" fontId="70" fillId="0" borderId="0" xfId="0" applyFont="1" applyFill="1" applyBorder="1" applyAlignment="1">
      <alignment vertical="center"/>
    </xf>
    <xf numFmtId="0" fontId="68" fillId="0" borderId="0" xfId="0" applyFont="1" applyFill="1" applyAlignment="1">
      <alignment vertical="center"/>
    </xf>
    <xf numFmtId="0" fontId="71" fillId="0" borderId="3" xfId="0" applyNumberFormat="1" applyFont="1" applyFill="1" applyBorder="1" applyAlignment="1">
      <alignment horizontal="center" vertical="center" wrapText="1"/>
    </xf>
    <xf numFmtId="172" fontId="71" fillId="0" borderId="3" xfId="77" applyNumberFormat="1" applyFont="1" applyFill="1" applyBorder="1" applyAlignment="1">
      <alignment horizontal="center" vertical="center" wrapText="1"/>
    </xf>
    <xf numFmtId="3" fontId="67" fillId="0" borderId="12" xfId="0" applyNumberFormat="1" applyFont="1" applyFill="1" applyBorder="1" applyAlignment="1">
      <alignment vertical="center" wrapText="1"/>
    </xf>
    <xf numFmtId="3" fontId="67" fillId="0" borderId="12" xfId="0" applyNumberFormat="1" applyFont="1" applyFill="1" applyBorder="1" applyAlignment="1">
      <alignment horizontal="center" vertical="center"/>
    </xf>
    <xf numFmtId="172" fontId="67" fillId="0" borderId="12" xfId="77" applyNumberFormat="1" applyFont="1" applyFill="1" applyBorder="1" applyAlignment="1">
      <alignment horizontal="center" vertical="center" wrapText="1"/>
    </xf>
    <xf numFmtId="3" fontId="67" fillId="0" borderId="4" xfId="0" applyNumberFormat="1" applyFont="1" applyFill="1" applyBorder="1" applyAlignment="1">
      <alignment vertical="center"/>
    </xf>
    <xf numFmtId="3" fontId="67" fillId="0" borderId="4" xfId="0" applyNumberFormat="1" applyFont="1" applyFill="1" applyBorder="1" applyAlignment="1">
      <alignment horizontal="center" vertical="center"/>
    </xf>
    <xf numFmtId="0" fontId="67" fillId="0" borderId="4" xfId="0" applyNumberFormat="1" applyFont="1" applyFill="1" applyBorder="1" applyAlignment="1">
      <alignment horizontal="center" vertical="center" wrapText="1"/>
    </xf>
    <xf numFmtId="3" fontId="66" fillId="0" borderId="4" xfId="0" applyNumberFormat="1" applyFont="1" applyFill="1" applyBorder="1" applyAlignment="1">
      <alignment vertical="center"/>
    </xf>
    <xf numFmtId="0" fontId="66" fillId="0" borderId="4" xfId="0" applyFont="1" applyFill="1" applyBorder="1" applyAlignment="1">
      <alignment horizontal="center" vertical="center" wrapText="1"/>
    </xf>
    <xf numFmtId="172" fontId="66" fillId="0" borderId="4" xfId="77" applyNumberFormat="1" applyFont="1" applyFill="1" applyBorder="1" applyAlignment="1">
      <alignment vertical="center"/>
    </xf>
    <xf numFmtId="3" fontId="66" fillId="0" borderId="4" xfId="0" applyNumberFormat="1" applyFont="1" applyFill="1" applyBorder="1" applyAlignment="1">
      <alignment horizontal="center" vertical="center"/>
    </xf>
    <xf numFmtId="0" fontId="66" fillId="0" borderId="4" xfId="0" applyFont="1" applyFill="1" applyBorder="1" applyAlignment="1">
      <alignment horizontal="center" vertical="center"/>
    </xf>
    <xf numFmtId="3" fontId="66" fillId="0" borderId="11" xfId="0" applyNumberFormat="1" applyFont="1" applyFill="1" applyBorder="1" applyAlignment="1">
      <alignment vertical="center"/>
    </xf>
    <xf numFmtId="3" fontId="66" fillId="0" borderId="11" xfId="0" applyNumberFormat="1" applyFont="1" applyFill="1" applyBorder="1" applyAlignment="1">
      <alignment horizontal="center" vertical="center"/>
    </xf>
    <xf numFmtId="172" fontId="66" fillId="0" borderId="11" xfId="77" applyNumberFormat="1" applyFont="1" applyFill="1" applyBorder="1" applyAlignment="1">
      <alignment vertical="center"/>
    </xf>
    <xf numFmtId="3" fontId="71" fillId="0" borderId="3" xfId="0" applyNumberFormat="1" applyFont="1" applyFill="1" applyBorder="1" applyAlignment="1">
      <alignment vertical="center"/>
    </xf>
    <xf numFmtId="3" fontId="71" fillId="0" borderId="3" xfId="0" applyNumberFormat="1" applyFont="1" applyFill="1" applyBorder="1" applyAlignment="1">
      <alignment horizontal="center" vertical="center"/>
    </xf>
    <xf numFmtId="172" fontId="71" fillId="0" borderId="3" xfId="77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/>
    </xf>
    <xf numFmtId="0" fontId="67" fillId="0" borderId="0" xfId="0" applyFont="1" applyAlignment="1">
      <alignment vertical="center"/>
    </xf>
    <xf numFmtId="172" fontId="67" fillId="0" borderId="0" xfId="77" applyNumberFormat="1" applyFont="1" applyFill="1" applyAlignment="1">
      <alignment horizontal="center" vertical="center"/>
    </xf>
    <xf numFmtId="172" fontId="67" fillId="0" borderId="0" xfId="77" applyNumberFormat="1" applyFont="1" applyFill="1" applyAlignment="1">
      <alignment vertical="center"/>
    </xf>
    <xf numFmtId="166" fontId="67" fillId="0" borderId="0" xfId="77" applyFont="1" applyFill="1" applyAlignment="1">
      <alignment vertical="center"/>
    </xf>
    <xf numFmtId="172" fontId="75" fillId="0" borderId="0" xfId="77" applyNumberFormat="1" applyFont="1" applyFill="1" applyAlignment="1">
      <alignment vertical="center"/>
    </xf>
    <xf numFmtId="0" fontId="75" fillId="0" borderId="0" xfId="0" applyFont="1" applyFill="1" applyAlignment="1">
      <alignment vertical="center"/>
    </xf>
    <xf numFmtId="166" fontId="75" fillId="0" borderId="0" xfId="77" applyFont="1" applyFill="1" applyAlignment="1">
      <alignment vertical="center"/>
    </xf>
    <xf numFmtId="166" fontId="68" fillId="0" borderId="0" xfId="77" applyFont="1" applyFill="1" applyAlignment="1">
      <alignment vertical="center"/>
    </xf>
    <xf numFmtId="0" fontId="69" fillId="0" borderId="3" xfId="0" applyNumberFormat="1" applyFont="1" applyFill="1" applyBorder="1" applyAlignment="1">
      <alignment horizontal="center" vertical="center" wrapText="1"/>
    </xf>
    <xf numFmtId="172" fontId="69" fillId="0" borderId="3" xfId="77" applyNumberFormat="1" applyFont="1" applyFill="1" applyBorder="1" applyAlignment="1">
      <alignment horizontal="center" vertical="center" wrapText="1"/>
    </xf>
    <xf numFmtId="174" fontId="67" fillId="0" borderId="12" xfId="0" applyNumberFormat="1" applyFont="1" applyFill="1" applyBorder="1" applyAlignment="1">
      <alignment horizontal="center" vertical="center" wrapText="1"/>
    </xf>
    <xf numFmtId="166" fontId="67" fillId="0" borderId="0" xfId="0" applyNumberFormat="1" applyFont="1" applyFill="1" applyAlignment="1">
      <alignment vertical="center"/>
    </xf>
    <xf numFmtId="174" fontId="67" fillId="0" borderId="4" xfId="0" applyNumberFormat="1" applyFont="1" applyFill="1" applyBorder="1" applyAlignment="1">
      <alignment horizontal="center" vertical="center" wrapText="1"/>
    </xf>
    <xf numFmtId="174" fontId="66" fillId="0" borderId="4" xfId="0" applyNumberFormat="1" applyFont="1" applyFill="1" applyBorder="1" applyAlignment="1">
      <alignment horizontal="center" vertical="center" wrapText="1"/>
    </xf>
    <xf numFmtId="0" fontId="66" fillId="0" borderId="0" xfId="0" applyFont="1" applyFill="1" applyAlignment="1">
      <alignment vertical="center"/>
    </xf>
    <xf numFmtId="166" fontId="66" fillId="0" borderId="0" xfId="77" applyFont="1" applyFill="1" applyAlignment="1">
      <alignment vertical="center"/>
    </xf>
    <xf numFmtId="3" fontId="67" fillId="0" borderId="4" xfId="0" applyNumberFormat="1" applyFont="1" applyFill="1" applyBorder="1" applyAlignment="1">
      <alignment vertical="center" wrapText="1"/>
    </xf>
    <xf numFmtId="3" fontId="71" fillId="0" borderId="3" xfId="0" applyNumberFormat="1" applyFont="1" applyFill="1" applyBorder="1" applyAlignment="1">
      <alignment vertical="center" wrapText="1"/>
    </xf>
    <xf numFmtId="174" fontId="71" fillId="0" borderId="3" xfId="0" applyNumberFormat="1" applyFont="1" applyFill="1" applyBorder="1" applyAlignment="1">
      <alignment horizontal="center" vertical="center" wrapText="1"/>
    </xf>
    <xf numFmtId="172" fontId="78" fillId="4" borderId="3" xfId="77" applyNumberFormat="1" applyFont="1" applyFill="1" applyBorder="1" applyAlignment="1">
      <alignment vertical="center"/>
    </xf>
    <xf numFmtId="172" fontId="79" fillId="4" borderId="3" xfId="77" applyNumberFormat="1" applyFont="1" applyFill="1" applyBorder="1" applyAlignment="1">
      <alignment horizontal="center" vertical="center" wrapText="1"/>
    </xf>
    <xf numFmtId="166" fontId="80" fillId="0" borderId="0" xfId="77" applyFont="1" applyFill="1" applyAlignment="1">
      <alignment vertical="center"/>
    </xf>
    <xf numFmtId="0" fontId="80" fillId="0" borderId="0" xfId="0" applyFont="1" applyFill="1" applyAlignment="1">
      <alignment vertical="center"/>
    </xf>
    <xf numFmtId="0" fontId="66" fillId="0" borderId="0" xfId="0" applyNumberFormat="1" applyFont="1" applyFill="1" applyBorder="1" applyAlignment="1">
      <alignment horizontal="left" vertical="center"/>
    </xf>
    <xf numFmtId="0" fontId="66" fillId="0" borderId="0" xfId="0" applyNumberFormat="1" applyFont="1" applyFill="1" applyAlignment="1">
      <alignment horizontal="left" vertical="center"/>
    </xf>
    <xf numFmtId="172" fontId="66" fillId="0" borderId="0" xfId="77" applyNumberFormat="1" applyFont="1" applyFill="1" applyBorder="1" applyAlignment="1">
      <alignment vertical="center"/>
    </xf>
    <xf numFmtId="174" fontId="66" fillId="0" borderId="0" xfId="0" applyNumberFormat="1" applyFont="1" applyFill="1" applyBorder="1" applyAlignment="1">
      <alignment horizontal="center" vertical="center" wrapText="1"/>
    </xf>
    <xf numFmtId="174" fontId="69" fillId="0" borderId="0" xfId="77" applyNumberFormat="1" applyFont="1" applyFill="1" applyAlignment="1">
      <alignment horizontal="center" vertical="center"/>
    </xf>
    <xf numFmtId="174" fontId="69" fillId="0" borderId="0" xfId="0" applyNumberFormat="1" applyFont="1" applyFill="1" applyBorder="1" applyAlignment="1">
      <alignment horizontal="center" vertical="center" wrapText="1"/>
    </xf>
    <xf numFmtId="174" fontId="68" fillId="0" borderId="0" xfId="125" applyNumberFormat="1" applyFont="1" applyFill="1" applyAlignment="1">
      <alignment vertical="center"/>
    </xf>
    <xf numFmtId="172" fontId="66" fillId="0" borderId="0" xfId="77" applyNumberFormat="1" applyFont="1" applyFill="1" applyBorder="1" applyAlignment="1">
      <alignment horizontal="left" vertical="center"/>
    </xf>
    <xf numFmtId="172" fontId="68" fillId="0" borderId="0" xfId="0" applyNumberFormat="1" applyFont="1" applyFill="1" applyAlignment="1">
      <alignment vertical="center"/>
    </xf>
    <xf numFmtId="172" fontId="69" fillId="4" borderId="0" xfId="77" applyNumberFormat="1" applyFont="1" applyFill="1" applyAlignment="1">
      <alignment vertical="center"/>
    </xf>
    <xf numFmtId="174" fontId="81" fillId="0" borderId="0" xfId="77" applyNumberFormat="1" applyFont="1" applyFill="1" applyAlignment="1">
      <alignment horizontal="center" vertical="center"/>
    </xf>
    <xf numFmtId="172" fontId="81" fillId="0" borderId="0" xfId="77" applyNumberFormat="1" applyFont="1" applyFill="1" applyAlignment="1">
      <alignment horizontal="center" vertical="center"/>
    </xf>
    <xf numFmtId="3" fontId="43" fillId="0" borderId="3" xfId="77" applyNumberFormat="1" applyFont="1" applyFill="1" applyBorder="1" applyAlignment="1">
      <alignment horizontal="center" vertical="center" wrapText="1"/>
    </xf>
    <xf numFmtId="0" fontId="67" fillId="0" borderId="12" xfId="77" applyNumberFormat="1" applyFont="1" applyFill="1" applyBorder="1" applyAlignment="1">
      <alignment horizontal="center" vertical="center" wrapText="1"/>
    </xf>
    <xf numFmtId="174" fontId="34" fillId="0" borderId="15" xfId="77" applyNumberFormat="1" applyFont="1" applyBorder="1" applyAlignment="1">
      <alignment horizontal="right" wrapText="1"/>
    </xf>
    <xf numFmtId="0" fontId="43" fillId="0" borderId="0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 vertical="center"/>
    </xf>
    <xf numFmtId="0" fontId="51" fillId="10" borderId="4" xfId="0" applyFont="1" applyFill="1" applyBorder="1" applyAlignment="1">
      <alignment vertical="center"/>
    </xf>
    <xf numFmtId="0" fontId="51" fillId="10" borderId="4" xfId="0" applyFont="1" applyFill="1" applyBorder="1" applyAlignment="1">
      <alignment horizontal="center" vertical="center"/>
    </xf>
    <xf numFmtId="170" fontId="61" fillId="10" borderId="4" xfId="77" applyNumberFormat="1" applyFont="1" applyFill="1" applyBorder="1" applyAlignment="1">
      <alignment horizontal="center" vertical="center"/>
    </xf>
    <xf numFmtId="0" fontId="41" fillId="10" borderId="0" xfId="0" applyFont="1" applyFill="1" applyAlignment="1">
      <alignment vertical="center"/>
    </xf>
    <xf numFmtId="3" fontId="44" fillId="0" borderId="19" xfId="77" applyNumberFormat="1" applyFont="1" applyFill="1" applyBorder="1" applyAlignment="1">
      <alignment horizontal="center" vertical="center" wrapText="1"/>
    </xf>
    <xf numFmtId="0" fontId="0" fillId="0" borderId="14" xfId="0" applyFill="1" applyBorder="1" applyAlignment="1">
      <alignment vertical="center"/>
    </xf>
    <xf numFmtId="0" fontId="70" fillId="0" borderId="0" xfId="0" applyFont="1" applyFill="1"/>
    <xf numFmtId="0" fontId="82" fillId="0" borderId="0" xfId="0" applyFont="1" applyFill="1"/>
    <xf numFmtId="0" fontId="70" fillId="0" borderId="0" xfId="0" applyNumberFormat="1" applyFont="1" applyFill="1"/>
    <xf numFmtId="0" fontId="70" fillId="10" borderId="0" xfId="0" applyNumberFormat="1" applyFont="1" applyFill="1"/>
    <xf numFmtId="0" fontId="43" fillId="0" borderId="0" xfId="0" applyFont="1" applyBorder="1" applyAlignment="1">
      <alignment horizontal="center" wrapText="1"/>
    </xf>
    <xf numFmtId="0" fontId="34" fillId="0" borderId="0" xfId="0" applyFont="1" applyBorder="1" applyAlignment="1">
      <alignment horizontal="right" wrapText="1"/>
    </xf>
    <xf numFmtId="174" fontId="34" fillId="0" borderId="0" xfId="77" applyNumberFormat="1" applyFont="1" applyBorder="1" applyAlignment="1">
      <alignment horizontal="right" wrapText="1"/>
    </xf>
    <xf numFmtId="0" fontId="57" fillId="0" borderId="0" xfId="0" applyFont="1" applyFill="1" applyBorder="1" applyAlignment="1">
      <alignment vertical="center"/>
    </xf>
    <xf numFmtId="0" fontId="61" fillId="0" borderId="0" xfId="77" applyNumberFormat="1" applyFont="1" applyFill="1" applyBorder="1" applyAlignment="1">
      <alignment horizontal="center" vertical="center"/>
    </xf>
    <xf numFmtId="0" fontId="62" fillId="0" borderId="0" xfId="77" applyNumberFormat="1" applyFont="1" applyFill="1" applyBorder="1" applyAlignment="1">
      <alignment horizontal="center" vertical="center"/>
    </xf>
    <xf numFmtId="3" fontId="43" fillId="0" borderId="0" xfId="77" applyNumberFormat="1" applyFont="1" applyFill="1" applyBorder="1" applyAlignment="1">
      <alignment horizontal="center" vertical="center" wrapText="1"/>
    </xf>
    <xf numFmtId="170" fontId="62" fillId="0" borderId="0" xfId="77" applyNumberFormat="1" applyFont="1" applyFill="1" applyBorder="1" applyAlignment="1">
      <alignment horizontal="center" vertical="center"/>
    </xf>
    <xf numFmtId="3" fontId="56" fillId="0" borderId="0" xfId="77" applyNumberFormat="1" applyFont="1" applyFill="1" applyBorder="1" applyAlignment="1">
      <alignment horizontal="center" vertical="center"/>
    </xf>
    <xf numFmtId="174" fontId="61" fillId="0" borderId="0" xfId="77" applyNumberFormat="1" applyFont="1" applyFill="1" applyBorder="1" applyAlignment="1">
      <alignment horizontal="center" vertical="center"/>
    </xf>
    <xf numFmtId="1" fontId="66" fillId="0" borderId="4" xfId="77" applyNumberFormat="1" applyFont="1" applyFill="1" applyBorder="1" applyAlignment="1">
      <alignment vertical="center"/>
    </xf>
    <xf numFmtId="0" fontId="21" fillId="0" borderId="0" xfId="0" applyFont="1" applyFill="1"/>
    <xf numFmtId="0" fontId="21" fillId="0" borderId="0" xfId="0" applyNumberFormat="1" applyFont="1" applyFill="1"/>
    <xf numFmtId="0" fontId="53" fillId="0" borderId="0" xfId="0" applyFont="1" applyFill="1" applyAlignment="1">
      <alignment horizontal="centerContinuous" vertical="center"/>
    </xf>
    <xf numFmtId="0" fontId="53" fillId="0" borderId="0" xfId="0" applyFont="1" applyFill="1"/>
    <xf numFmtId="0" fontId="35" fillId="0" borderId="0" xfId="0" applyFont="1" applyFill="1" applyAlignment="1">
      <alignment horizontal="centerContinuous" vertical="center"/>
    </xf>
    <xf numFmtId="0" fontId="35" fillId="0" borderId="0" xfId="0" applyFont="1" applyFill="1"/>
    <xf numFmtId="0" fontId="54" fillId="0" borderId="0" xfId="0" applyFont="1" applyFill="1"/>
    <xf numFmtId="0" fontId="49" fillId="0" borderId="0" xfId="0" applyFont="1" applyFill="1" applyAlignment="1">
      <alignment horizontal="centerContinuous" vertical="center"/>
    </xf>
    <xf numFmtId="0" fontId="49" fillId="0" borderId="0" xfId="0" applyFont="1" applyFill="1"/>
    <xf numFmtId="0" fontId="47" fillId="0" borderId="0" xfId="0" applyFont="1" applyFill="1" applyAlignment="1">
      <alignment horizontal="centerContinuous"/>
    </xf>
    <xf numFmtId="0" fontId="50" fillId="0" borderId="0" xfId="0" applyFont="1" applyFill="1" applyAlignment="1">
      <alignment horizontal="centerContinuous"/>
    </xf>
    <xf numFmtId="0" fontId="50" fillId="0" borderId="0" xfId="0" applyFont="1" applyFill="1" applyAlignment="1">
      <alignment horizontal="center"/>
    </xf>
    <xf numFmtId="0" fontId="50" fillId="0" borderId="0" xfId="0" applyNumberFormat="1" applyFont="1" applyFill="1" applyAlignment="1">
      <alignment horizontal="centerContinuous"/>
    </xf>
    <xf numFmtId="0" fontId="44" fillId="0" borderId="0" xfId="0" applyNumberFormat="1" applyFont="1" applyFill="1" applyAlignment="1">
      <alignment horizontal="centerContinuous"/>
    </xf>
    <xf numFmtId="3" fontId="50" fillId="0" borderId="0" xfId="0" applyNumberFormat="1" applyFont="1" applyFill="1" applyAlignment="1">
      <alignment horizontal="centerContinuous"/>
    </xf>
    <xf numFmtId="0" fontId="48" fillId="0" borderId="0" xfId="0" applyFont="1" applyFill="1"/>
    <xf numFmtId="0" fontId="51" fillId="0" borderId="0" xfId="0" applyFont="1" applyFill="1" applyAlignment="1">
      <alignment vertical="center"/>
    </xf>
    <xf numFmtId="0" fontId="43" fillId="0" borderId="10" xfId="0" applyNumberFormat="1" applyFont="1" applyFill="1" applyBorder="1" applyAlignment="1">
      <alignment horizontal="center" vertical="center" wrapText="1"/>
    </xf>
    <xf numFmtId="0" fontId="51" fillId="0" borderId="10" xfId="0" applyNumberFormat="1" applyFont="1" applyFill="1" applyBorder="1" applyAlignment="1">
      <alignment horizontal="center" vertical="center" wrapText="1"/>
    </xf>
    <xf numFmtId="172" fontId="20" fillId="0" borderId="19" xfId="77" applyNumberFormat="1" applyFont="1" applyFill="1" applyBorder="1" applyAlignment="1">
      <alignment horizontal="center" vertical="center"/>
    </xf>
    <xf numFmtId="0" fontId="51" fillId="0" borderId="14" xfId="0" applyFont="1" applyFill="1" applyBorder="1" applyAlignment="1">
      <alignment horizontal="center" vertical="center"/>
    </xf>
    <xf numFmtId="0" fontId="51" fillId="0" borderId="9" xfId="0" applyFont="1" applyFill="1" applyBorder="1"/>
    <xf numFmtId="0" fontId="43" fillId="0" borderId="12" xfId="77" applyNumberFormat="1" applyFont="1" applyFill="1" applyBorder="1" applyAlignment="1">
      <alignment horizontal="center" vertical="center" wrapText="1"/>
    </xf>
    <xf numFmtId="0" fontId="44" fillId="0" borderId="12" xfId="77" applyNumberFormat="1" applyFont="1" applyFill="1" applyBorder="1" applyAlignment="1">
      <alignment horizontal="center" vertical="center" wrapText="1"/>
    </xf>
    <xf numFmtId="0" fontId="57" fillId="0" borderId="4" xfId="0" applyFont="1" applyFill="1" applyBorder="1"/>
    <xf numFmtId="174" fontId="56" fillId="0" borderId="4" xfId="77" applyNumberFormat="1" applyFont="1" applyFill="1" applyBorder="1" applyAlignment="1">
      <alignment horizontal="center" vertical="center"/>
    </xf>
    <xf numFmtId="0" fontId="57" fillId="0" borderId="0" xfId="0" applyFont="1" applyFill="1"/>
    <xf numFmtId="172" fontId="56" fillId="0" borderId="4" xfId="77" applyNumberFormat="1" applyFont="1" applyFill="1" applyBorder="1" applyAlignment="1">
      <alignment vertical="center"/>
    </xf>
    <xf numFmtId="174" fontId="56" fillId="0" borderId="4" xfId="77" applyNumberFormat="1" applyFont="1" applyFill="1" applyBorder="1" applyAlignment="1">
      <alignment vertical="center"/>
    </xf>
    <xf numFmtId="174" fontId="83" fillId="0" borderId="4" xfId="77" applyNumberFormat="1" applyFont="1" applyFill="1" applyBorder="1" applyAlignment="1">
      <alignment vertical="center"/>
    </xf>
    <xf numFmtId="0" fontId="51" fillId="0" borderId="4" xfId="0" applyFont="1" applyFill="1" applyBorder="1" applyAlignment="1">
      <alignment horizontal="center" vertical="center"/>
    </xf>
    <xf numFmtId="174" fontId="20" fillId="0" borderId="4" xfId="77" applyNumberFormat="1" applyFont="1" applyFill="1" applyBorder="1" applyAlignment="1">
      <alignment horizontal="center" vertical="center"/>
    </xf>
    <xf numFmtId="174" fontId="79" fillId="0" borderId="4" xfId="77" applyNumberFormat="1" applyFont="1" applyFill="1" applyBorder="1" applyAlignment="1">
      <alignment horizontal="center" vertical="center"/>
    </xf>
    <xf numFmtId="174" fontId="84" fillId="0" borderId="4" xfId="77" applyNumberFormat="1" applyFont="1" applyFill="1" applyBorder="1" applyAlignment="1">
      <alignment vertical="center"/>
    </xf>
    <xf numFmtId="0" fontId="57" fillId="0" borderId="10" xfId="0" applyFont="1" applyFill="1" applyBorder="1"/>
    <xf numFmtId="172" fontId="56" fillId="0" borderId="10" xfId="77" applyNumberFormat="1" applyFont="1" applyFill="1" applyBorder="1" applyAlignment="1">
      <alignment vertical="center"/>
    </xf>
    <xf numFmtId="0" fontId="44" fillId="0" borderId="10" xfId="77" applyNumberFormat="1" applyFont="1" applyFill="1" applyBorder="1" applyAlignment="1">
      <alignment horizontal="center" vertical="center" wrapText="1"/>
    </xf>
    <xf numFmtId="0" fontId="57" fillId="0" borderId="12" xfId="0" applyFont="1" applyFill="1" applyBorder="1"/>
    <xf numFmtId="0" fontId="11" fillId="0" borderId="12" xfId="0" applyFont="1" applyFill="1" applyBorder="1" applyAlignment="1">
      <alignment horizontal="justify" vertical="center"/>
    </xf>
    <xf numFmtId="0" fontId="11" fillId="0" borderId="12" xfId="0" applyFont="1" applyFill="1" applyBorder="1" applyAlignment="1">
      <alignment horizontal="center" vertical="center"/>
    </xf>
    <xf numFmtId="170" fontId="62" fillId="0" borderId="12" xfId="77" applyNumberFormat="1" applyFont="1" applyFill="1" applyBorder="1" applyAlignment="1">
      <alignment horizontal="center" vertical="center"/>
    </xf>
    <xf numFmtId="0" fontId="56" fillId="0" borderId="10" xfId="77" applyNumberFormat="1" applyFont="1" applyFill="1" applyBorder="1" applyAlignment="1">
      <alignment horizontal="center" vertical="center"/>
    </xf>
    <xf numFmtId="0" fontId="56" fillId="0" borderId="0" xfId="77" applyNumberFormat="1" applyFont="1" applyFill="1" applyBorder="1" applyAlignment="1">
      <alignment horizontal="center" vertical="center"/>
    </xf>
    <xf numFmtId="0" fontId="44" fillId="0" borderId="0" xfId="0" applyFont="1" applyFill="1"/>
    <xf numFmtId="0" fontId="43" fillId="0" borderId="0" xfId="0" applyFont="1" applyFill="1"/>
    <xf numFmtId="0" fontId="42" fillId="0" borderId="0" xfId="0" applyFont="1" applyFill="1"/>
    <xf numFmtId="0" fontId="42" fillId="0" borderId="0" xfId="0" applyNumberFormat="1" applyFont="1" applyFill="1"/>
    <xf numFmtId="166" fontId="11" fillId="0" borderId="4" xfId="77" applyFont="1" applyFill="1" applyBorder="1" applyAlignment="1">
      <alignment horizontal="center" vertical="center"/>
    </xf>
    <xf numFmtId="0" fontId="34" fillId="0" borderId="0" xfId="0" applyFont="1" applyFill="1" applyAlignment="1">
      <alignment horizontal="center" wrapText="1"/>
    </xf>
    <xf numFmtId="173" fontId="84" fillId="4" borderId="0" xfId="77" applyNumberFormat="1" applyFont="1" applyFill="1" applyAlignment="1">
      <alignment vertical="center"/>
    </xf>
    <xf numFmtId="166" fontId="62" fillId="0" borderId="4" xfId="77" applyFont="1" applyFill="1" applyBorder="1" applyAlignment="1">
      <alignment horizontal="center" vertical="center"/>
    </xf>
    <xf numFmtId="166" fontId="57" fillId="0" borderId="4" xfId="77" applyFont="1" applyBorder="1" applyAlignment="1">
      <alignment horizontal="center" vertical="center"/>
    </xf>
    <xf numFmtId="166" fontId="35" fillId="0" borderId="17" xfId="77" applyFont="1" applyBorder="1" applyAlignment="1">
      <alignment horizontal="right" wrapText="1"/>
    </xf>
    <xf numFmtId="174" fontId="35" fillId="0" borderId="17" xfId="77" applyNumberFormat="1" applyFont="1" applyBorder="1" applyAlignment="1">
      <alignment horizontal="right" wrapText="1"/>
    </xf>
    <xf numFmtId="174" fontId="71" fillId="0" borderId="3" xfId="77" applyNumberFormat="1" applyFont="1" applyFill="1" applyBorder="1" applyAlignment="1">
      <alignment vertical="center"/>
    </xf>
    <xf numFmtId="175" fontId="57" fillId="4" borderId="4" xfId="77" applyNumberFormat="1" applyFont="1" applyFill="1" applyBorder="1" applyAlignment="1">
      <alignment horizontal="center" vertical="center"/>
    </xf>
    <xf numFmtId="177" fontId="57" fillId="4" borderId="4" xfId="77" applyNumberFormat="1" applyFont="1" applyFill="1" applyBorder="1" applyAlignment="1">
      <alignment horizontal="center" vertical="center"/>
    </xf>
    <xf numFmtId="174" fontId="66" fillId="0" borderId="4" xfId="77" applyNumberFormat="1" applyFont="1" applyFill="1" applyBorder="1" applyAlignment="1">
      <alignment vertical="center"/>
    </xf>
    <xf numFmtId="174" fontId="67" fillId="0" borderId="4" xfId="77" applyNumberFormat="1" applyFont="1" applyFill="1" applyBorder="1" applyAlignment="1">
      <alignment vertical="center"/>
    </xf>
    <xf numFmtId="174" fontId="23" fillId="0" borderId="4" xfId="77" applyNumberFormat="1" applyFont="1" applyFill="1" applyBorder="1" applyAlignment="1">
      <alignment vertical="center"/>
    </xf>
    <xf numFmtId="3" fontId="0" fillId="0" borderId="0" xfId="0" applyNumberFormat="1" applyFill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3" fontId="43" fillId="0" borderId="12" xfId="77" applyNumberFormat="1" applyFont="1" applyFill="1" applyBorder="1" applyAlignment="1">
      <alignment horizontal="center" vertical="center" wrapText="1"/>
    </xf>
    <xf numFmtId="0" fontId="62" fillId="0" borderId="4" xfId="0" applyFont="1" applyFill="1" applyBorder="1"/>
    <xf numFmtId="0" fontId="67" fillId="0" borderId="4" xfId="0" applyFont="1" applyFill="1" applyBorder="1" applyAlignment="1">
      <alignment horizontal="left" vertical="center"/>
    </xf>
    <xf numFmtId="0" fontId="67" fillId="0" borderId="4" xfId="0" applyFont="1" applyFill="1" applyBorder="1" applyAlignment="1">
      <alignment horizontal="center" vertical="center"/>
    </xf>
    <xf numFmtId="174" fontId="56" fillId="0" borderId="12" xfId="77" applyNumberFormat="1" applyFont="1" applyFill="1" applyBorder="1" applyAlignment="1">
      <alignment horizontal="center" vertical="center" wrapText="1"/>
    </xf>
    <xf numFmtId="0" fontId="56" fillId="0" borderId="12" xfId="77" applyNumberFormat="1" applyFont="1" applyFill="1" applyBorder="1" applyAlignment="1">
      <alignment horizontal="center" vertical="center" wrapText="1"/>
    </xf>
    <xf numFmtId="0" fontId="62" fillId="0" borderId="0" xfId="0" applyFont="1" applyFill="1"/>
    <xf numFmtId="3" fontId="44" fillId="0" borderId="4" xfId="77" applyNumberFormat="1" applyFont="1" applyFill="1" applyBorder="1" applyAlignment="1">
      <alignment vertical="center"/>
    </xf>
    <xf numFmtId="174" fontId="62" fillId="0" borderId="4" xfId="77" applyNumberFormat="1" applyFont="1" applyFill="1" applyBorder="1" applyAlignment="1">
      <alignment horizontal="center" vertical="center"/>
    </xf>
    <xf numFmtId="174" fontId="56" fillId="0" borderId="10" xfId="77" applyNumberFormat="1" applyFont="1" applyFill="1" applyBorder="1" applyAlignment="1">
      <alignment horizontal="center" vertical="center"/>
    </xf>
    <xf numFmtId="0" fontId="57" fillId="0" borderId="12" xfId="0" applyFont="1" applyFill="1" applyBorder="1" applyAlignment="1">
      <alignment vertical="center"/>
    </xf>
    <xf numFmtId="0" fontId="85" fillId="0" borderId="4" xfId="0" applyFont="1" applyFill="1" applyBorder="1"/>
    <xf numFmtId="0" fontId="86" fillId="0" borderId="4" xfId="0" applyFont="1" applyFill="1" applyBorder="1" applyAlignment="1">
      <alignment horizontal="justify" vertical="center"/>
    </xf>
    <xf numFmtId="0" fontId="86" fillId="0" borderId="4" xfId="0" applyFont="1" applyFill="1" applyBorder="1" applyAlignment="1">
      <alignment horizontal="center" vertical="center"/>
    </xf>
    <xf numFmtId="0" fontId="85" fillId="0" borderId="4" xfId="77" applyNumberFormat="1" applyFont="1" applyFill="1" applyBorder="1" applyAlignment="1">
      <alignment horizontal="center" vertical="center"/>
    </xf>
    <xf numFmtId="0" fontId="83" fillId="0" borderId="12" xfId="77" applyNumberFormat="1" applyFont="1" applyFill="1" applyBorder="1" applyAlignment="1">
      <alignment horizontal="center" vertical="center" wrapText="1"/>
    </xf>
    <xf numFmtId="3" fontId="83" fillId="0" borderId="12" xfId="77" applyNumberFormat="1" applyFont="1" applyFill="1" applyBorder="1" applyAlignment="1">
      <alignment horizontal="center" vertical="center" wrapText="1"/>
    </xf>
    <xf numFmtId="170" fontId="85" fillId="0" borderId="4" xfId="77" applyNumberFormat="1" applyFont="1" applyFill="1" applyBorder="1" applyAlignment="1">
      <alignment horizontal="center" vertical="center"/>
    </xf>
    <xf numFmtId="0" fontId="85" fillId="0" borderId="0" xfId="0" applyFont="1" applyFill="1"/>
    <xf numFmtId="172" fontId="83" fillId="0" borderId="4" xfId="77" applyNumberFormat="1" applyFont="1" applyFill="1" applyBorder="1" applyAlignment="1">
      <alignment vertical="center"/>
    </xf>
    <xf numFmtId="0" fontId="57" fillId="4" borderId="4" xfId="0" applyFont="1" applyFill="1" applyBorder="1"/>
    <xf numFmtId="0" fontId="62" fillId="4" borderId="4" xfId="77" applyNumberFormat="1" applyFont="1" applyFill="1" applyBorder="1" applyAlignment="1">
      <alignment horizontal="center" vertical="center"/>
    </xf>
    <xf numFmtId="0" fontId="44" fillId="4" borderId="12" xfId="77" applyNumberFormat="1" applyFont="1" applyFill="1" applyBorder="1" applyAlignment="1">
      <alignment horizontal="center" vertical="center" wrapText="1"/>
    </xf>
    <xf numFmtId="3" fontId="44" fillId="4" borderId="12" xfId="77" applyNumberFormat="1" applyFont="1" applyFill="1" applyBorder="1" applyAlignment="1">
      <alignment horizontal="center" vertical="center" wrapText="1"/>
    </xf>
    <xf numFmtId="170" fontId="62" fillId="4" borderId="4" xfId="77" applyNumberFormat="1" applyFont="1" applyFill="1" applyBorder="1" applyAlignment="1">
      <alignment horizontal="center" vertical="center"/>
    </xf>
    <xf numFmtId="0" fontId="57" fillId="4" borderId="0" xfId="0" applyFont="1" applyFill="1"/>
    <xf numFmtId="178" fontId="57" fillId="0" borderId="0" xfId="77" applyNumberFormat="1" applyFont="1" applyFill="1"/>
    <xf numFmtId="178" fontId="21" fillId="0" borderId="0" xfId="77" applyNumberFormat="1" applyFont="1" applyFill="1"/>
    <xf numFmtId="0" fontId="7" fillId="14" borderId="20" xfId="0" applyFont="1" applyFill="1" applyBorder="1" applyAlignment="1">
      <alignment horizontal="center" vertical="center" wrapText="1"/>
    </xf>
    <xf numFmtId="0" fontId="91" fillId="14" borderId="21" xfId="0" applyFont="1" applyFill="1" applyBorder="1" applyAlignment="1">
      <alignment horizontal="center" vertical="center" wrapText="1"/>
    </xf>
    <xf numFmtId="0" fontId="91" fillId="14" borderId="22" xfId="0" applyFont="1" applyFill="1" applyBorder="1" applyAlignment="1">
      <alignment horizontal="center" vertical="center" wrapText="1"/>
    </xf>
    <xf numFmtId="178" fontId="57" fillId="0" borderId="0" xfId="77" applyNumberFormat="1" applyFont="1" applyFill="1" applyAlignment="1"/>
    <xf numFmtId="0" fontId="57" fillId="0" borderId="0" xfId="0" applyFont="1" applyFill="1" applyAlignment="1"/>
    <xf numFmtId="0" fontId="57" fillId="0" borderId="0" xfId="0" applyFont="1" applyAlignment="1"/>
    <xf numFmtId="178" fontId="51" fillId="0" borderId="0" xfId="77" applyNumberFormat="1" applyFont="1" applyFill="1" applyAlignment="1">
      <alignment horizontal="center"/>
    </xf>
    <xf numFmtId="178" fontId="51" fillId="0" borderId="0" xfId="77" applyNumberFormat="1" applyFont="1" applyFill="1"/>
    <xf numFmtId="178" fontId="27" fillId="0" borderId="0" xfId="77" applyNumberFormat="1" applyFont="1" applyFill="1"/>
    <xf numFmtId="0" fontId="27" fillId="0" borderId="0" xfId="0" applyFont="1" applyFill="1"/>
    <xf numFmtId="0" fontId="27" fillId="0" borderId="0" xfId="0" applyFont="1"/>
    <xf numFmtId="178" fontId="94" fillId="0" borderId="0" xfId="77" applyNumberFormat="1" applyFont="1"/>
    <xf numFmtId="178" fontId="85" fillId="0" borderId="0" xfId="77" applyNumberFormat="1" applyFont="1" applyFill="1"/>
    <xf numFmtId="0" fontId="51" fillId="0" borderId="0" xfId="0" applyFont="1" applyAlignment="1"/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vertical="center"/>
    </xf>
    <xf numFmtId="0" fontId="87" fillId="0" borderId="0" xfId="0" applyFont="1" applyAlignment="1">
      <alignment horizontal="center" vertical="center"/>
    </xf>
    <xf numFmtId="178" fontId="57" fillId="0" borderId="3" xfId="77" applyNumberFormat="1" applyFont="1" applyBorder="1" applyAlignment="1"/>
    <xf numFmtId="166" fontId="92" fillId="0" borderId="3" xfId="77" applyFont="1" applyFill="1" applyBorder="1" applyAlignment="1">
      <alignment wrapText="1"/>
    </xf>
    <xf numFmtId="178" fontId="45" fillId="0" borderId="3" xfId="77" applyNumberFormat="1" applyFont="1" applyBorder="1" applyAlignment="1"/>
    <xf numFmtId="0" fontId="57" fillId="0" borderId="3" xfId="0" applyFont="1" applyBorder="1" applyAlignment="1"/>
    <xf numFmtId="166" fontId="21" fillId="0" borderId="3" xfId="77" applyFont="1" applyFill="1" applyBorder="1" applyAlignment="1">
      <alignment wrapText="1"/>
    </xf>
    <xf numFmtId="178" fontId="51" fillId="11" borderId="3" xfId="77" applyNumberFormat="1" applyFont="1" applyFill="1" applyBorder="1"/>
    <xf numFmtId="166" fontId="91" fillId="11" borderId="3" xfId="77" applyFont="1" applyFill="1" applyBorder="1" applyAlignment="1">
      <alignment horizontal="center"/>
    </xf>
    <xf numFmtId="178" fontId="7" fillId="11" borderId="3" xfId="77" applyNumberFormat="1" applyFont="1" applyFill="1" applyBorder="1"/>
    <xf numFmtId="0" fontId="51" fillId="11" borderId="3" xfId="0" applyFont="1" applyFill="1" applyBorder="1"/>
    <xf numFmtId="0" fontId="27" fillId="11" borderId="3" xfId="0" applyFont="1" applyFill="1" applyBorder="1"/>
    <xf numFmtId="0" fontId="91" fillId="11" borderId="3" xfId="0" applyFont="1" applyFill="1" applyBorder="1" applyAlignment="1">
      <alignment horizontal="center"/>
    </xf>
    <xf numFmtId="0" fontId="7" fillId="2" borderId="0" xfId="0" applyFont="1" applyFill="1"/>
    <xf numFmtId="0" fontId="45" fillId="2" borderId="0" xfId="0" applyFont="1" applyFill="1"/>
    <xf numFmtId="178" fontId="45" fillId="2" borderId="0" xfId="77" applyNumberFormat="1" applyFont="1" applyFill="1"/>
    <xf numFmtId="3" fontId="45" fillId="2" borderId="0" xfId="0" applyNumberFormat="1" applyFont="1" applyFill="1"/>
    <xf numFmtId="0" fontId="7" fillId="2" borderId="0" xfId="0" applyFont="1" applyFill="1" applyAlignment="1">
      <alignment horizontal="center"/>
    </xf>
    <xf numFmtId="0" fontId="120" fillId="15" borderId="0" xfId="0" applyFont="1" applyFill="1" applyAlignment="1">
      <alignment horizontal="center" vertical="center"/>
    </xf>
    <xf numFmtId="0" fontId="121" fillId="15" borderId="0" xfId="0" applyFont="1" applyFill="1" applyAlignment="1">
      <alignment vertical="center"/>
    </xf>
    <xf numFmtId="178" fontId="121" fillId="15" borderId="0" xfId="77" applyNumberFormat="1" applyFont="1" applyFill="1" applyAlignment="1">
      <alignment vertical="center"/>
    </xf>
    <xf numFmtId="0" fontId="122" fillId="15" borderId="0" xfId="0" applyFont="1" applyFill="1" applyAlignment="1">
      <alignment horizontal="center" vertical="center"/>
    </xf>
    <xf numFmtId="0" fontId="123" fillId="15" borderId="0" xfId="0" applyFont="1" applyFill="1" applyAlignment="1">
      <alignment horizontal="center" vertical="center"/>
    </xf>
    <xf numFmtId="0" fontId="123" fillId="15" borderId="0" xfId="0" applyFont="1" applyFill="1" applyBorder="1" applyAlignment="1">
      <alignment horizontal="center" vertical="center"/>
    </xf>
    <xf numFmtId="0" fontId="124" fillId="15" borderId="0" xfId="0" applyFont="1" applyFill="1" applyBorder="1" applyAlignment="1">
      <alignment horizontal="center" vertical="center"/>
    </xf>
    <xf numFmtId="3" fontId="124" fillId="15" borderId="0" xfId="0" applyNumberFormat="1" applyFont="1" applyFill="1" applyBorder="1" applyAlignment="1">
      <alignment horizontal="center" vertical="center"/>
    </xf>
    <xf numFmtId="0" fontId="125" fillId="15" borderId="0" xfId="0" applyFont="1" applyFill="1" applyAlignment="1">
      <alignment vertical="center"/>
    </xf>
    <xf numFmtId="178" fontId="125" fillId="15" borderId="0" xfId="77" applyNumberFormat="1" applyFont="1" applyFill="1" applyAlignment="1">
      <alignment vertical="center"/>
    </xf>
    <xf numFmtId="0" fontId="127" fillId="15" borderId="0" xfId="0" applyFont="1" applyFill="1"/>
    <xf numFmtId="0" fontId="126" fillId="15" borderId="0" xfId="0" applyFont="1" applyFill="1"/>
    <xf numFmtId="0" fontId="128" fillId="15" borderId="0" xfId="0" applyFont="1" applyFill="1"/>
    <xf numFmtId="0" fontId="129" fillId="15" borderId="0" xfId="0" applyFont="1" applyFill="1"/>
    <xf numFmtId="0" fontId="129" fillId="15" borderId="0" xfId="0" applyFont="1" applyFill="1" applyAlignment="1">
      <alignment horizontal="center"/>
    </xf>
    <xf numFmtId="3" fontId="129" fillId="15" borderId="0" xfId="0" applyNumberFormat="1" applyFont="1" applyFill="1"/>
    <xf numFmtId="174" fontId="129" fillId="15" borderId="0" xfId="77" applyNumberFormat="1" applyFont="1" applyFill="1"/>
    <xf numFmtId="174" fontId="5" fillId="0" borderId="0" xfId="77" applyNumberFormat="1" applyFont="1"/>
    <xf numFmtId="174" fontId="5" fillId="0" borderId="0" xfId="77" applyNumberFormat="1" applyFont="1" applyBorder="1"/>
    <xf numFmtId="0" fontId="5" fillId="0" borderId="0" xfId="0" applyFont="1" applyBorder="1"/>
    <xf numFmtId="0" fontId="130" fillId="0" borderId="14" xfId="0" applyFont="1" applyBorder="1" applyAlignment="1">
      <alignment horizontal="center"/>
    </xf>
    <xf numFmtId="174" fontId="4" fillId="0" borderId="0" xfId="77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3" fontId="92" fillId="0" borderId="4" xfId="165" applyNumberFormat="1" applyFont="1" applyFill="1" applyBorder="1" applyAlignment="1">
      <alignment vertical="center"/>
    </xf>
    <xf numFmtId="174" fontId="45" fillId="2" borderId="0" xfId="77" applyNumberFormat="1" applyFont="1" applyFill="1"/>
    <xf numFmtId="0" fontId="45" fillId="0" borderId="4" xfId="0" applyFont="1" applyBorder="1" applyAlignment="1">
      <alignment horizontal="center" vertical="center"/>
    </xf>
    <xf numFmtId="0" fontId="45" fillId="0" borderId="4" xfId="0" applyFont="1" applyBorder="1" applyAlignment="1">
      <alignment horizontal="left" vertical="center"/>
    </xf>
    <xf numFmtId="174" fontId="125" fillId="15" borderId="0" xfId="77" applyNumberFormat="1" applyFont="1" applyFill="1"/>
    <xf numFmtId="0" fontId="125" fillId="15" borderId="0" xfId="0" applyFont="1" applyFill="1"/>
    <xf numFmtId="0" fontId="125" fillId="15" borderId="3" xfId="0" applyFont="1" applyFill="1" applyBorder="1"/>
    <xf numFmtId="0" fontId="121" fillId="15" borderId="3" xfId="0" applyFont="1" applyFill="1" applyBorder="1"/>
    <xf numFmtId="0" fontId="125" fillId="15" borderId="3" xfId="0" applyFont="1" applyFill="1" applyBorder="1" applyAlignment="1">
      <alignment horizontal="center"/>
    </xf>
    <xf numFmtId="3" fontId="125" fillId="15" borderId="3" xfId="0" applyNumberFormat="1" applyFont="1" applyFill="1" applyBorder="1"/>
    <xf numFmtId="0" fontId="4" fillId="0" borderId="3" xfId="0" applyFont="1" applyBorder="1" applyAlignment="1">
      <alignment horizontal="center"/>
    </xf>
    <xf numFmtId="0" fontId="91" fillId="0" borderId="0" xfId="0" applyFont="1"/>
    <xf numFmtId="174" fontId="91" fillId="0" borderId="0" xfId="77" applyNumberFormat="1" applyFont="1"/>
    <xf numFmtId="174" fontId="128" fillId="0" borderId="4" xfId="77" applyNumberFormat="1" applyFont="1" applyBorder="1"/>
    <xf numFmtId="43" fontId="92" fillId="0" borderId="0" xfId="77" applyNumberFormat="1" applyFont="1"/>
    <xf numFmtId="174" fontId="92" fillId="0" borderId="0" xfId="77" applyNumberFormat="1" applyFont="1"/>
    <xf numFmtId="0" fontId="92" fillId="0" borderId="0" xfId="0" applyFont="1"/>
    <xf numFmtId="0" fontId="5" fillId="0" borderId="9" xfId="0" applyFont="1" applyBorder="1"/>
    <xf numFmtId="0" fontId="91" fillId="0" borderId="4" xfId="0" applyFont="1" applyBorder="1"/>
    <xf numFmtId="0" fontId="91" fillId="0" borderId="4" xfId="0" applyFont="1" applyBorder="1" applyAlignment="1">
      <alignment horizontal="left" vertical="center"/>
    </xf>
    <xf numFmtId="174" fontId="91" fillId="0" borderId="4" xfId="0" applyNumberFormat="1" applyFont="1" applyBorder="1"/>
    <xf numFmtId="0" fontId="92" fillId="0" borderId="4" xfId="0" applyFont="1" applyBorder="1" applyAlignment="1">
      <alignment horizontal="left" vertical="center"/>
    </xf>
    <xf numFmtId="0" fontId="92" fillId="0" borderId="4" xfId="0" applyFont="1" applyBorder="1" applyAlignment="1">
      <alignment horizontal="center" vertical="center"/>
    </xf>
    <xf numFmtId="0" fontId="92" fillId="0" borderId="4" xfId="0" applyFont="1" applyBorder="1" applyAlignment="1">
      <alignment horizontal="right" vertical="center"/>
    </xf>
    <xf numFmtId="174" fontId="92" fillId="0" borderId="4" xfId="0" applyNumberFormat="1" applyFont="1" applyBorder="1"/>
    <xf numFmtId="0" fontId="92" fillId="0" borderId="4" xfId="0" applyFont="1" applyBorder="1"/>
    <xf numFmtId="205" fontId="92" fillId="0" borderId="4" xfId="0" applyNumberFormat="1" applyFont="1" applyBorder="1" applyAlignment="1">
      <alignment horizontal="right" vertical="center"/>
    </xf>
    <xf numFmtId="0" fontId="91" fillId="0" borderId="4" xfId="0" applyFont="1" applyBorder="1" applyAlignment="1">
      <alignment horizontal="center" vertical="center"/>
    </xf>
    <xf numFmtId="4" fontId="92" fillId="0" borderId="4" xfId="0" applyNumberFormat="1" applyFont="1" applyBorder="1" applyAlignment="1">
      <alignment horizontal="right" vertical="center"/>
    </xf>
    <xf numFmtId="0" fontId="91" fillId="0" borderId="4" xfId="0" applyFont="1" applyBorder="1" applyAlignment="1">
      <alignment horizontal="center"/>
    </xf>
    <xf numFmtId="3" fontId="92" fillId="0" borderId="10" xfId="165" applyNumberFormat="1" applyFont="1" applyFill="1" applyBorder="1" applyAlignment="1">
      <alignment vertical="center"/>
    </xf>
    <xf numFmtId="0" fontId="92" fillId="0" borderId="10" xfId="0" applyFont="1" applyBorder="1"/>
    <xf numFmtId="0" fontId="4" fillId="0" borderId="9" xfId="0" applyFont="1" applyBorder="1" applyAlignment="1">
      <alignment horizontal="center"/>
    </xf>
    <xf numFmtId="0" fontId="91" fillId="0" borderId="10" xfId="0" applyFont="1" applyBorder="1" applyAlignment="1">
      <alignment horizontal="center"/>
    </xf>
    <xf numFmtId="206" fontId="45" fillId="2" borderId="0" xfId="77" applyNumberFormat="1" applyFont="1" applyFill="1"/>
    <xf numFmtId="178" fontId="45" fillId="2" borderId="0" xfId="0" applyNumberFormat="1" applyFont="1" applyFill="1"/>
    <xf numFmtId="174" fontId="45" fillId="2" borderId="0" xfId="0" applyNumberFormat="1" applyFont="1" applyFill="1"/>
    <xf numFmtId="0" fontId="7" fillId="0" borderId="23" xfId="0" applyFont="1" applyBorder="1" applyAlignment="1">
      <alignment horizontal="center" vertical="center" wrapText="1"/>
    </xf>
    <xf numFmtId="3" fontId="126" fillId="15" borderId="23" xfId="0" applyNumberFormat="1" applyFont="1" applyFill="1" applyBorder="1" applyAlignment="1">
      <alignment horizontal="center" vertical="center" wrapText="1"/>
    </xf>
    <xf numFmtId="0" fontId="45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45" fillId="0" borderId="10" xfId="0" applyFont="1" applyBorder="1" applyAlignment="1">
      <alignment horizontal="left" vertical="center"/>
    </xf>
    <xf numFmtId="0" fontId="45" fillId="0" borderId="10" xfId="0" applyFont="1" applyBorder="1" applyAlignment="1">
      <alignment horizontal="center" vertical="center"/>
    </xf>
    <xf numFmtId="0" fontId="45" fillId="0" borderId="10" xfId="0" applyFont="1" applyBorder="1" applyAlignment="1">
      <alignment horizontal="right" vertical="center"/>
    </xf>
    <xf numFmtId="3" fontId="45" fillId="15" borderId="10" xfId="0" applyNumberFormat="1" applyFont="1" applyFill="1" applyBorder="1" applyAlignment="1">
      <alignment horizontal="right" vertical="center" wrapText="1"/>
    </xf>
    <xf numFmtId="0" fontId="45" fillId="0" borderId="15" xfId="0" applyFont="1" applyBorder="1" applyAlignment="1">
      <alignment horizontal="center" vertical="center"/>
    </xf>
    <xf numFmtId="0" fontId="45" fillId="0" borderId="15" xfId="0" applyFont="1" applyBorder="1" applyAlignment="1">
      <alignment horizontal="left" vertical="center" wrapText="1"/>
    </xf>
    <xf numFmtId="0" fontId="45" fillId="0" borderId="15" xfId="0" applyFont="1" applyBorder="1" applyAlignment="1">
      <alignment horizontal="right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left" vertical="center"/>
    </xf>
    <xf numFmtId="0" fontId="45" fillId="0" borderId="4" xfId="0" applyFont="1" applyBorder="1" applyAlignment="1">
      <alignment horizontal="left" vertical="center" wrapText="1"/>
    </xf>
    <xf numFmtId="0" fontId="45" fillId="0" borderId="4" xfId="0" applyFont="1" applyBorder="1" applyAlignment="1">
      <alignment horizontal="right" vertical="center"/>
    </xf>
    <xf numFmtId="4" fontId="45" fillId="0" borderId="4" xfId="0" applyNumberFormat="1" applyFont="1" applyBorder="1" applyAlignment="1">
      <alignment horizontal="right" vertical="center"/>
    </xf>
    <xf numFmtId="3" fontId="45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left" vertical="center" wrapText="1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right" vertical="center"/>
    </xf>
    <xf numFmtId="207" fontId="45" fillId="0" borderId="3" xfId="0" applyNumberFormat="1" applyFont="1" applyBorder="1" applyAlignment="1">
      <alignment vertical="center"/>
    </xf>
    <xf numFmtId="166" fontId="4" fillId="0" borderId="3" xfId="77" applyFont="1" applyBorder="1" applyAlignment="1">
      <alignment horizontal="center"/>
    </xf>
    <xf numFmtId="166" fontId="5" fillId="0" borderId="9" xfId="77" applyFont="1" applyBorder="1"/>
    <xf numFmtId="166" fontId="91" fillId="0" borderId="4" xfId="77" applyFont="1" applyBorder="1"/>
    <xf numFmtId="166" fontId="128" fillId="0" borderId="4" xfId="77" applyFont="1" applyBorder="1"/>
    <xf numFmtId="166" fontId="92" fillId="0" borderId="4" xfId="77" applyFont="1" applyBorder="1"/>
    <xf numFmtId="166" fontId="128" fillId="0" borderId="10" xfId="77" applyFont="1" applyBorder="1"/>
    <xf numFmtId="166" fontId="5" fillId="0" borderId="0" xfId="77" applyFont="1"/>
    <xf numFmtId="207" fontId="5" fillId="0" borderId="0" xfId="0" applyNumberFormat="1" applyFont="1"/>
    <xf numFmtId="3" fontId="5" fillId="0" borderId="0" xfId="0" applyNumberFormat="1" applyFont="1"/>
    <xf numFmtId="166" fontId="4" fillId="0" borderId="0" xfId="77" applyFont="1"/>
    <xf numFmtId="0" fontId="120" fillId="15" borderId="0" xfId="0" applyFont="1" applyFill="1" applyAlignment="1">
      <alignment horizontal="center" vertical="center"/>
    </xf>
    <xf numFmtId="0" fontId="122" fillId="15" borderId="0" xfId="0" applyFont="1" applyFill="1" applyAlignment="1">
      <alignment horizontal="center" vertical="center"/>
    </xf>
    <xf numFmtId="0" fontId="123" fillId="15" borderId="0" xfId="0" applyFont="1" applyFill="1" applyAlignment="1">
      <alignment horizontal="center" vertical="center"/>
    </xf>
    <xf numFmtId="0" fontId="123" fillId="15" borderId="0" xfId="0" applyFont="1" applyFill="1" applyBorder="1" applyAlignment="1">
      <alignment horizontal="center" vertical="center"/>
    </xf>
    <xf numFmtId="43" fontId="125" fillId="15" borderId="0" xfId="0" applyNumberFormat="1" applyFont="1" applyFill="1"/>
    <xf numFmtId="3" fontId="45" fillId="0" borderId="4" xfId="0" applyNumberFormat="1" applyFont="1" applyBorder="1" applyAlignment="1">
      <alignment horizontal="center" vertical="center"/>
    </xf>
    <xf numFmtId="3" fontId="124" fillId="15" borderId="0" xfId="77" applyNumberFormat="1" applyFont="1" applyFill="1" applyBorder="1" applyAlignment="1">
      <alignment horizontal="center" vertical="center"/>
    </xf>
    <xf numFmtId="3" fontId="126" fillId="15" borderId="23" xfId="77" applyNumberFormat="1" applyFont="1" applyFill="1" applyBorder="1" applyAlignment="1">
      <alignment horizontal="center" vertical="center" wrapText="1"/>
    </xf>
    <xf numFmtId="3" fontId="126" fillId="15" borderId="9" xfId="77" applyNumberFormat="1" applyFont="1" applyFill="1" applyBorder="1"/>
    <xf numFmtId="3" fontId="126" fillId="15" borderId="4" xfId="77" applyNumberFormat="1" applyFont="1" applyFill="1" applyBorder="1"/>
    <xf numFmtId="3" fontId="128" fillId="15" borderId="4" xfId="77" applyNumberFormat="1" applyFont="1" applyFill="1" applyBorder="1"/>
    <xf numFmtId="3" fontId="128" fillId="15" borderId="10" xfId="77" applyNumberFormat="1" applyFont="1" applyFill="1" applyBorder="1"/>
    <xf numFmtId="3" fontId="121" fillId="15" borderId="3" xfId="77" applyNumberFormat="1" applyFont="1" applyFill="1" applyBorder="1"/>
    <xf numFmtId="3" fontId="129" fillId="15" borderId="0" xfId="77" applyNumberFormat="1" applyFont="1" applyFill="1"/>
    <xf numFmtId="3" fontId="45" fillId="2" borderId="0" xfId="77" applyNumberFormat="1" applyFont="1" applyFill="1"/>
    <xf numFmtId="0" fontId="7" fillId="0" borderId="9" xfId="0" applyFont="1" applyBorder="1" applyAlignment="1">
      <alignment horizontal="justify" vertical="center"/>
    </xf>
    <xf numFmtId="43" fontId="129" fillId="15" borderId="0" xfId="0" applyNumberFormat="1" applyFont="1" applyFill="1"/>
    <xf numFmtId="0" fontId="7" fillId="2" borderId="0" xfId="0" applyFont="1" applyFill="1" applyBorder="1" applyAlignment="1">
      <alignment horizontal="center" vertical="center"/>
    </xf>
    <xf numFmtId="0" fontId="120" fillId="15" borderId="0" xfId="0" applyFont="1" applyFill="1" applyAlignment="1">
      <alignment horizontal="center" vertical="center"/>
    </xf>
    <xf numFmtId="0" fontId="122" fillId="15" borderId="0" xfId="0" applyFont="1" applyFill="1" applyAlignment="1">
      <alignment horizontal="center" vertical="center"/>
    </xf>
    <xf numFmtId="0" fontId="123" fillId="15" borderId="0" xfId="0" applyFont="1" applyFill="1" applyAlignment="1">
      <alignment horizontal="center" vertical="center"/>
    </xf>
    <xf numFmtId="0" fontId="123" fillId="15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3" fontId="126" fillId="15" borderId="0" xfId="77" applyNumberFormat="1" applyFont="1" applyFill="1" applyBorder="1" applyAlignment="1">
      <alignment horizontal="center" vertical="center" wrapText="1"/>
    </xf>
    <xf numFmtId="3" fontId="126" fillId="15" borderId="0" xfId="77" applyNumberFormat="1" applyFont="1" applyFill="1" applyBorder="1"/>
    <xf numFmtId="3" fontId="128" fillId="15" borderId="0" xfId="77" applyNumberFormat="1" applyFont="1" applyFill="1" applyBorder="1"/>
    <xf numFmtId="3" fontId="121" fillId="15" borderId="0" xfId="77" applyNumberFormat="1" applyFont="1" applyFill="1" applyBorder="1"/>
    <xf numFmtId="0" fontId="120" fillId="15" borderId="0" xfId="0" applyFont="1" applyFill="1" applyAlignment="1">
      <alignment horizontal="center" vertical="center"/>
    </xf>
    <xf numFmtId="0" fontId="122" fillId="15" borderId="0" xfId="0" applyFont="1" applyFill="1" applyAlignment="1">
      <alignment horizontal="center" vertical="center"/>
    </xf>
    <xf numFmtId="0" fontId="123" fillId="15" borderId="0" xfId="0" applyFont="1" applyFill="1" applyAlignment="1">
      <alignment horizontal="center" vertical="center"/>
    </xf>
    <xf numFmtId="0" fontId="123" fillId="15" borderId="0" xfId="0" applyFont="1" applyFill="1" applyBorder="1" applyAlignment="1">
      <alignment horizontal="center" vertical="center"/>
    </xf>
    <xf numFmtId="208" fontId="45" fillId="0" borderId="4" xfId="0" applyNumberFormat="1" applyFont="1" applyBorder="1" applyAlignment="1">
      <alignment horizontal="right" vertical="center"/>
    </xf>
    <xf numFmtId="174" fontId="128" fillId="15" borderId="0" xfId="0" applyNumberFormat="1" applyFont="1" applyFill="1"/>
    <xf numFmtId="174" fontId="124" fillId="15" borderId="0" xfId="77" applyNumberFormat="1" applyFont="1" applyFill="1" applyBorder="1" applyAlignment="1">
      <alignment horizontal="center" vertical="center"/>
    </xf>
    <xf numFmtId="174" fontId="126" fillId="15" borderId="23" xfId="77" applyNumberFormat="1" applyFont="1" applyFill="1" applyBorder="1" applyAlignment="1">
      <alignment horizontal="center" vertical="center" wrapText="1"/>
    </xf>
    <xf numFmtId="174" fontId="126" fillId="15" borderId="9" xfId="77" applyNumberFormat="1" applyFont="1" applyFill="1" applyBorder="1"/>
    <xf numFmtId="174" fontId="126" fillId="15" borderId="4" xfId="77" applyNumberFormat="1" applyFont="1" applyFill="1" applyBorder="1"/>
    <xf numFmtId="174" fontId="128" fillId="15" borderId="4" xfId="77" applyNumberFormat="1" applyFont="1" applyFill="1" applyBorder="1"/>
    <xf numFmtId="174" fontId="128" fillId="15" borderId="10" xfId="77" applyNumberFormat="1" applyFont="1" applyFill="1" applyBorder="1"/>
    <xf numFmtId="174" fontId="121" fillId="15" borderId="3" xfId="77" applyNumberFormat="1" applyFont="1" applyFill="1" applyBorder="1"/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169" fontId="10" fillId="0" borderId="7" xfId="77" applyNumberFormat="1" applyFont="1" applyFill="1" applyBorder="1" applyAlignment="1">
      <alignment horizontal="center" vertical="center" wrapText="1"/>
    </xf>
    <xf numFmtId="169" fontId="10" fillId="0" borderId="2" xfId="77" applyNumberFormat="1" applyFont="1" applyFill="1" applyBorder="1" applyAlignment="1">
      <alignment horizontal="center" vertical="center" wrapText="1"/>
    </xf>
    <xf numFmtId="169" fontId="10" fillId="0" borderId="13" xfId="77" applyNumberFormat="1" applyFont="1" applyFill="1" applyBorder="1" applyAlignment="1">
      <alignment horizontal="center" vertical="center" wrapText="1"/>
    </xf>
    <xf numFmtId="172" fontId="20" fillId="0" borderId="0" xfId="77" applyNumberFormat="1" applyFont="1" applyFill="1" applyBorder="1" applyAlignment="1">
      <alignment horizontal="center" vertical="center" wrapText="1"/>
    </xf>
    <xf numFmtId="172" fontId="14" fillId="0" borderId="0" xfId="77" applyNumberFormat="1" applyFont="1" applyFill="1" applyBorder="1" applyAlignment="1">
      <alignment horizontal="center" vertical="center"/>
    </xf>
    <xf numFmtId="166" fontId="18" fillId="0" borderId="0" xfId="77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166" fontId="9" fillId="0" borderId="0" xfId="77" applyFont="1" applyFill="1" applyBorder="1" applyAlignment="1">
      <alignment horizontal="center" vertical="center"/>
    </xf>
    <xf numFmtId="166" fontId="10" fillId="0" borderId="0" xfId="77" applyFont="1" applyFill="1" applyBorder="1" applyAlignment="1">
      <alignment horizontal="center" vertical="center" wrapText="1"/>
    </xf>
    <xf numFmtId="4" fontId="10" fillId="0" borderId="23" xfId="77" applyNumberFormat="1" applyFont="1" applyFill="1" applyBorder="1" applyAlignment="1">
      <alignment horizontal="center" vertical="center" wrapText="1"/>
    </xf>
    <xf numFmtId="4" fontId="10" fillId="0" borderId="19" xfId="77" applyNumberFormat="1" applyFont="1" applyFill="1" applyBorder="1" applyAlignment="1">
      <alignment horizontal="center" vertical="center" wrapText="1"/>
    </xf>
    <xf numFmtId="169" fontId="10" fillId="0" borderId="0" xfId="77" applyNumberFormat="1" applyFont="1" applyFill="1" applyBorder="1" applyAlignment="1">
      <alignment horizontal="center" vertical="center"/>
    </xf>
    <xf numFmtId="166" fontId="10" fillId="0" borderId="23" xfId="77" applyFont="1" applyFill="1" applyBorder="1" applyAlignment="1">
      <alignment horizontal="center" vertical="center" wrapText="1"/>
    </xf>
    <xf numFmtId="166" fontId="10" fillId="0" borderId="19" xfId="77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textRotation="90" wrapText="1"/>
    </xf>
    <xf numFmtId="0" fontId="4" fillId="6" borderId="3" xfId="0" applyFont="1" applyFill="1" applyBorder="1" applyAlignment="1">
      <alignment horizontal="center" textRotation="90"/>
    </xf>
    <xf numFmtId="168" fontId="4" fillId="6" borderId="3" xfId="0" applyNumberFormat="1" applyFont="1" applyFill="1" applyBorder="1" applyAlignment="1">
      <alignment horizontal="center" textRotation="90"/>
    </xf>
    <xf numFmtId="0" fontId="7" fillId="0" borderId="0" xfId="0" applyFont="1" applyBorder="1" applyAlignment="1">
      <alignment horizontal="center"/>
    </xf>
    <xf numFmtId="0" fontId="4" fillId="0" borderId="3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vertical="center"/>
    </xf>
    <xf numFmtId="168" fontId="4" fillId="0" borderId="3" xfId="0" applyNumberFormat="1" applyFont="1" applyBorder="1" applyAlignment="1">
      <alignment horizontal="center" textRotation="90"/>
    </xf>
    <xf numFmtId="0" fontId="4" fillId="4" borderId="3" xfId="0" applyFont="1" applyFill="1" applyBorder="1" applyAlignment="1">
      <alignment horizontal="center" textRotation="90"/>
    </xf>
    <xf numFmtId="0" fontId="4" fillId="4" borderId="3" xfId="0" applyFont="1" applyFill="1" applyBorder="1" applyAlignment="1">
      <alignment horizontal="center" vertical="center"/>
    </xf>
    <xf numFmtId="168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3" fillId="0" borderId="0" xfId="0" applyFont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43" fillId="0" borderId="0" xfId="0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0" fontId="51" fillId="0" borderId="23" xfId="0" applyFont="1" applyBorder="1" applyAlignment="1">
      <alignment horizontal="center" vertical="center"/>
    </xf>
    <xf numFmtId="0" fontId="51" fillId="0" borderId="19" xfId="0" applyFont="1" applyBorder="1" applyAlignment="1">
      <alignment horizontal="center" vertical="center"/>
    </xf>
    <xf numFmtId="0" fontId="51" fillId="0" borderId="7" xfId="0" applyNumberFormat="1" applyFont="1" applyBorder="1" applyAlignment="1">
      <alignment horizontal="center" vertical="center" wrapText="1"/>
    </xf>
    <xf numFmtId="0" fontId="51" fillId="0" borderId="2" xfId="0" applyNumberFormat="1" applyFont="1" applyBorder="1" applyAlignment="1">
      <alignment horizontal="center" vertical="center" wrapText="1"/>
    </xf>
    <xf numFmtId="0" fontId="51" fillId="0" borderId="13" xfId="0" applyNumberFormat="1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 vertical="center" wrapText="1"/>
    </xf>
    <xf numFmtId="0" fontId="43" fillId="0" borderId="19" xfId="0" applyFont="1" applyBorder="1" applyAlignment="1">
      <alignment horizontal="center" vertical="center"/>
    </xf>
    <xf numFmtId="0" fontId="31" fillId="0" borderId="0" xfId="0" applyFont="1" applyFill="1" applyAlignment="1">
      <alignment horizontal="center" vertical="center" wrapText="1"/>
    </xf>
    <xf numFmtId="0" fontId="31" fillId="0" borderId="0" xfId="0" applyFont="1" applyFill="1" applyAlignment="1">
      <alignment horizontal="center" vertical="center"/>
    </xf>
    <xf numFmtId="0" fontId="34" fillId="0" borderId="0" xfId="0" applyFont="1" applyFill="1" applyAlignment="1">
      <alignment horizontal="center" wrapText="1"/>
    </xf>
    <xf numFmtId="0" fontId="40" fillId="0" borderId="0" xfId="0" applyFont="1" applyFill="1" applyAlignment="1">
      <alignment horizontal="center" wrapText="1"/>
    </xf>
    <xf numFmtId="0" fontId="43" fillId="0" borderId="0" xfId="0" applyFont="1" applyFill="1" applyBorder="1" applyAlignment="1">
      <alignment horizontal="center"/>
    </xf>
    <xf numFmtId="0" fontId="7" fillId="0" borderId="23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0" borderId="7" xfId="0" applyNumberFormat="1" applyFont="1" applyFill="1" applyBorder="1" applyAlignment="1">
      <alignment horizontal="center" vertic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13" xfId="0" applyNumberFormat="1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43" fillId="0" borderId="24" xfId="0" applyFont="1" applyBorder="1" applyAlignment="1">
      <alignment horizontal="center" wrapText="1"/>
    </xf>
    <xf numFmtId="0" fontId="43" fillId="0" borderId="18" xfId="0" applyFont="1" applyBorder="1" applyAlignment="1">
      <alignment horizontal="center" wrapText="1"/>
    </xf>
    <xf numFmtId="0" fontId="43" fillId="0" borderId="25" xfId="0" applyFont="1" applyBorder="1" applyAlignment="1">
      <alignment horizontal="center" wrapText="1"/>
    </xf>
    <xf numFmtId="0" fontId="43" fillId="0" borderId="26" xfId="0" applyFont="1" applyBorder="1" applyAlignment="1">
      <alignment horizontal="center" wrapText="1"/>
    </xf>
    <xf numFmtId="172" fontId="74" fillId="0" borderId="0" xfId="77" applyNumberFormat="1" applyFont="1" applyFill="1" applyAlignment="1">
      <alignment horizontal="center" vertical="center" wrapText="1"/>
    </xf>
    <xf numFmtId="172" fontId="74" fillId="0" borderId="0" xfId="77" applyNumberFormat="1" applyFont="1" applyFill="1" applyAlignment="1">
      <alignment horizontal="center" vertical="center"/>
    </xf>
    <xf numFmtId="166" fontId="69" fillId="0" borderId="0" xfId="77" applyFont="1" applyAlignment="1">
      <alignment horizontal="center" vertical="center"/>
    </xf>
    <xf numFmtId="166" fontId="69" fillId="0" borderId="0" xfId="77" applyFont="1" applyAlignment="1">
      <alignment horizontal="center" vertical="center" wrapText="1"/>
    </xf>
    <xf numFmtId="172" fontId="69" fillId="0" borderId="0" xfId="77" applyNumberFormat="1" applyFont="1" applyFill="1" applyAlignment="1">
      <alignment horizontal="center" vertical="center"/>
    </xf>
    <xf numFmtId="166" fontId="69" fillId="0" borderId="0" xfId="77" applyFont="1" applyFill="1" applyAlignment="1">
      <alignment horizontal="center" vertical="center"/>
    </xf>
    <xf numFmtId="166" fontId="69" fillId="0" borderId="0" xfId="77" applyFont="1" applyFill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33" fillId="0" borderId="0" xfId="0" applyFont="1" applyFill="1" applyAlignment="1">
      <alignment horizontal="center" vertical="center"/>
    </xf>
    <xf numFmtId="0" fontId="49" fillId="0" borderId="0" xfId="0" applyFont="1" applyFill="1" applyAlignment="1">
      <alignment horizontal="center" wrapText="1"/>
    </xf>
    <xf numFmtId="0" fontId="51" fillId="0" borderId="23" xfId="0" applyFont="1" applyFill="1" applyBorder="1" applyAlignment="1">
      <alignment horizontal="center" vertical="center"/>
    </xf>
    <xf numFmtId="0" fontId="51" fillId="0" borderId="19" xfId="0" applyFont="1" applyFill="1" applyBorder="1" applyAlignment="1">
      <alignment horizontal="center" vertical="center"/>
    </xf>
    <xf numFmtId="0" fontId="51" fillId="0" borderId="7" xfId="0" applyNumberFormat="1" applyFont="1" applyFill="1" applyBorder="1" applyAlignment="1">
      <alignment horizontal="center" vertical="center" wrapText="1"/>
    </xf>
    <xf numFmtId="0" fontId="51" fillId="0" borderId="2" xfId="0" applyNumberFormat="1" applyFont="1" applyFill="1" applyBorder="1" applyAlignment="1">
      <alignment horizontal="center" vertical="center" wrapText="1"/>
    </xf>
    <xf numFmtId="0" fontId="51" fillId="0" borderId="13" xfId="0" applyNumberFormat="1" applyFont="1" applyFill="1" applyBorder="1" applyAlignment="1">
      <alignment horizontal="center" vertical="center" wrapText="1"/>
    </xf>
    <xf numFmtId="0" fontId="43" fillId="0" borderId="7" xfId="0" applyNumberFormat="1" applyFont="1" applyFill="1" applyBorder="1" applyAlignment="1">
      <alignment horizontal="center" vertical="center" wrapText="1"/>
    </xf>
    <xf numFmtId="0" fontId="43" fillId="0" borderId="2" xfId="0" applyNumberFormat="1" applyFont="1" applyFill="1" applyBorder="1" applyAlignment="1">
      <alignment horizontal="center" vertical="center" wrapText="1"/>
    </xf>
    <xf numFmtId="0" fontId="43" fillId="0" borderId="13" xfId="0" applyNumberFormat="1" applyFont="1" applyFill="1" applyBorder="1" applyAlignment="1">
      <alignment horizontal="center" vertical="center" wrapText="1"/>
    </xf>
    <xf numFmtId="0" fontId="43" fillId="0" borderId="23" xfId="0" applyFont="1" applyFill="1" applyBorder="1" applyAlignment="1">
      <alignment horizontal="center" vertical="center" wrapText="1"/>
    </xf>
    <xf numFmtId="0" fontId="43" fillId="0" borderId="19" xfId="0" applyFont="1" applyFill="1" applyBorder="1" applyAlignment="1">
      <alignment horizontal="center" vertical="center" wrapText="1"/>
    </xf>
    <xf numFmtId="3" fontId="43" fillId="0" borderId="7" xfId="0" applyNumberFormat="1" applyFont="1" applyFill="1" applyBorder="1" applyAlignment="1">
      <alignment horizontal="center" vertical="center" wrapText="1"/>
    </xf>
    <xf numFmtId="3" fontId="43" fillId="0" borderId="2" xfId="0" applyNumberFormat="1" applyFont="1" applyFill="1" applyBorder="1" applyAlignment="1">
      <alignment horizontal="center" vertical="center" wrapText="1"/>
    </xf>
    <xf numFmtId="3" fontId="43" fillId="0" borderId="13" xfId="0" applyNumberFormat="1" applyFont="1" applyFill="1" applyBorder="1" applyAlignment="1">
      <alignment horizontal="center" vertical="center" wrapText="1"/>
    </xf>
    <xf numFmtId="0" fontId="87" fillId="0" borderId="0" xfId="0" applyFont="1" applyAlignment="1">
      <alignment horizontal="center" vertical="center"/>
    </xf>
    <xf numFmtId="0" fontId="93" fillId="0" borderId="0" xfId="0" applyFont="1" applyFill="1" applyBorder="1" applyAlignment="1">
      <alignment horizontal="center" vertical="center" wrapText="1"/>
    </xf>
    <xf numFmtId="0" fontId="88" fillId="0" borderId="0" xfId="0" applyFont="1" applyAlignment="1">
      <alignment horizontal="center" wrapText="1"/>
    </xf>
    <xf numFmtId="0" fontId="31" fillId="0" borderId="0" xfId="0" applyFont="1" applyAlignment="1">
      <alignment horizontal="center"/>
    </xf>
    <xf numFmtId="0" fontId="90" fillId="0" borderId="0" xfId="0" applyFont="1" applyAlignment="1">
      <alignment horizontal="center" wrapText="1"/>
    </xf>
    <xf numFmtId="0" fontId="89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20" fillId="15" borderId="0" xfId="0" applyFont="1" applyFill="1" applyAlignment="1">
      <alignment horizontal="center" vertical="center"/>
    </xf>
    <xf numFmtId="0" fontId="122" fillId="15" borderId="0" xfId="0" applyFont="1" applyFill="1" applyAlignment="1">
      <alignment horizontal="center" vertical="center"/>
    </xf>
    <xf numFmtId="0" fontId="123" fillId="15" borderId="0" xfId="0" applyFont="1" applyFill="1" applyAlignment="1">
      <alignment horizontal="center" vertical="center"/>
    </xf>
    <xf numFmtId="0" fontId="123" fillId="15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130" fillId="0" borderId="0" xfId="0" applyFont="1" applyBorder="1" applyAlignment="1">
      <alignment horizontal="center"/>
    </xf>
    <xf numFmtId="0" fontId="122" fillId="2" borderId="0" xfId="0" applyFont="1" applyFill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123" fillId="15" borderId="0" xfId="0" applyFont="1" applyFill="1" applyAlignment="1">
      <alignment horizontal="center" vertical="center" wrapText="1"/>
    </xf>
  </cellXfs>
  <cellStyles count="166">
    <cellStyle name="_x0001_" xfId="1"/>
    <cellStyle name="???_95" xfId="2"/>
    <cellStyle name="??_(????)??????" xfId="3"/>
    <cellStyle name="_KT (2)" xfId="4"/>
    <cellStyle name="_KT (2)_1" xfId="5"/>
    <cellStyle name="_KT (2)_1_Lora-tungchau" xfId="6"/>
    <cellStyle name="_KT (2)_1_Qt-HT3PQ1(CauKho)" xfId="7"/>
    <cellStyle name="_KT (2)_2" xfId="8"/>
    <cellStyle name="_KT (2)_2_TG-TH" xfId="9"/>
    <cellStyle name="_KT (2)_2_TG-TH_DAU NOI PL-CL TAI PHU LAMHC" xfId="10"/>
    <cellStyle name="_KT (2)_2_TG-TH_Lora-tungchau" xfId="11"/>
    <cellStyle name="_KT (2)_2_TG-TH_Qt-HT3PQ1(CauKho)" xfId="12"/>
    <cellStyle name="_KT (2)_3" xfId="13"/>
    <cellStyle name="_KT (2)_3_TG-TH" xfId="14"/>
    <cellStyle name="_KT (2)_3_TG-TH_Lora-tungchau" xfId="15"/>
    <cellStyle name="_KT (2)_3_TG-TH_Qt-HT3PQ1(CauKho)" xfId="16"/>
    <cellStyle name="_KT (2)_4" xfId="17"/>
    <cellStyle name="_KT (2)_4_DAU NOI PL-CL TAI PHU LAMHC" xfId="18"/>
    <cellStyle name="_KT (2)_4_Lora-tungchau" xfId="19"/>
    <cellStyle name="_KT (2)_4_Qt-HT3PQ1(CauKho)" xfId="20"/>
    <cellStyle name="_KT (2)_4_TG-TH" xfId="21"/>
    <cellStyle name="_KT (2)_5" xfId="22"/>
    <cellStyle name="_KT (2)_5_DAU NOI PL-CL TAI PHU LAMHC" xfId="23"/>
    <cellStyle name="_KT (2)_5_Lora-tungchau" xfId="24"/>
    <cellStyle name="_KT (2)_5_Qt-HT3PQ1(CauKho)" xfId="25"/>
    <cellStyle name="_KT (2)_Lora-tungchau" xfId="26"/>
    <cellStyle name="_KT (2)_Qt-HT3PQ1(CauKho)" xfId="27"/>
    <cellStyle name="_KT (2)_TG-TH" xfId="28"/>
    <cellStyle name="_KT_TG" xfId="29"/>
    <cellStyle name="_KT_TG_1" xfId="30"/>
    <cellStyle name="_KT_TG_1_DAU NOI PL-CL TAI PHU LAMHC" xfId="31"/>
    <cellStyle name="_KT_TG_1_Lora-tungchau" xfId="32"/>
    <cellStyle name="_KT_TG_1_Qt-HT3PQ1(CauKho)" xfId="33"/>
    <cellStyle name="_KT_TG_2" xfId="34"/>
    <cellStyle name="_KT_TG_2_DAU NOI PL-CL TAI PHU LAMHC" xfId="35"/>
    <cellStyle name="_KT_TG_2_Lora-tungchau" xfId="36"/>
    <cellStyle name="_KT_TG_2_Qt-HT3PQ1(CauKho)" xfId="37"/>
    <cellStyle name="_KT_TG_3" xfId="38"/>
    <cellStyle name="_KT_TG_4" xfId="39"/>
    <cellStyle name="_KT_TG_4_Lora-tungchau" xfId="40"/>
    <cellStyle name="_KT_TG_4_Qt-HT3PQ1(CauKho)" xfId="41"/>
    <cellStyle name="_Lora-tungchau" xfId="42"/>
    <cellStyle name="_Qt-HT3PQ1(CauKho)" xfId="43"/>
    <cellStyle name="_TG-TH" xfId="44"/>
    <cellStyle name="_TG-TH_1" xfId="45"/>
    <cellStyle name="_TG-TH_1_DAU NOI PL-CL TAI PHU LAMHC" xfId="46"/>
    <cellStyle name="_TG-TH_1_Lora-tungchau" xfId="47"/>
    <cellStyle name="_TG-TH_1_Qt-HT3PQ1(CauKho)" xfId="48"/>
    <cellStyle name="_TG-TH_2" xfId="49"/>
    <cellStyle name="_TG-TH_2_DAU NOI PL-CL TAI PHU LAMHC" xfId="50"/>
    <cellStyle name="_TG-TH_2_Lora-tungchau" xfId="51"/>
    <cellStyle name="_TG-TH_2_Qt-HT3PQ1(CauKho)" xfId="52"/>
    <cellStyle name="_TG-TH_3" xfId="53"/>
    <cellStyle name="_TG-TH_3_Lora-tungchau" xfId="54"/>
    <cellStyle name="_TG-TH_3_Qt-HT3PQ1(CauKho)" xfId="55"/>
    <cellStyle name="_TG-TH_4" xfId="56"/>
    <cellStyle name="¹éºÐÀ²_      " xfId="57"/>
    <cellStyle name="ÅëÈ­ [0]_      " xfId="58"/>
    <cellStyle name="AeE­ [0]_INQUIRY ¿μ¾÷AßAø " xfId="59"/>
    <cellStyle name="ÅëÈ­ [0]_L601CPT" xfId="60"/>
    <cellStyle name="ÅëÈ­_      " xfId="61"/>
    <cellStyle name="AeE­_INQUIRY ¿µ¾÷AßAø " xfId="62"/>
    <cellStyle name="ÅëÈ­_L601CPT" xfId="63"/>
    <cellStyle name="ÄÞ¸¶ [0]_      " xfId="64"/>
    <cellStyle name="AÞ¸¶ [0]_INQUIRY ¿?¾÷AßAø " xfId="65"/>
    <cellStyle name="ÄÞ¸¶ [0]_L601CPT" xfId="66"/>
    <cellStyle name="ÄÞ¸¶_      " xfId="67"/>
    <cellStyle name="AÞ¸¶_INQUIRY ¿?¾÷AßAø " xfId="68"/>
    <cellStyle name="ÄÞ¸¶_L601CPT" xfId="69"/>
    <cellStyle name="AutoFormat Options" xfId="70"/>
    <cellStyle name="C?AØ_¿?¾÷CoE² " xfId="71"/>
    <cellStyle name="Ç¥ÁØ_      " xfId="72"/>
    <cellStyle name="C￥AØ_¿μ¾÷CoE² " xfId="73"/>
    <cellStyle name="Ç¥ÁØ_±¸¹Ì´ëÃ¥" xfId="74"/>
    <cellStyle name="category" xfId="75"/>
    <cellStyle name="Cerrency_Sheet2_XANGDAU" xfId="76"/>
    <cellStyle name="Comma" xfId="77" builtinId="3"/>
    <cellStyle name="Comma 2" xfId="78"/>
    <cellStyle name="Comma 2 2" xfId="79"/>
    <cellStyle name="Comma 2 3" xfId="80"/>
    <cellStyle name="Comma 3" xfId="81"/>
    <cellStyle name="Comma 4" xfId="82"/>
    <cellStyle name="Comma 5" xfId="83"/>
    <cellStyle name="Comma0" xfId="84"/>
    <cellStyle name="Co聭ma_Sheet1" xfId="85"/>
    <cellStyle name="Currency0" xfId="86"/>
    <cellStyle name="Date" xfId="87"/>
    <cellStyle name="Fixed" xfId="88"/>
    <cellStyle name="Grey" xfId="89"/>
    <cellStyle name="HEADER" xfId="90"/>
    <cellStyle name="Header1" xfId="91"/>
    <cellStyle name="Header2" xfId="92"/>
    <cellStyle name="Heading 1 2" xfId="93"/>
    <cellStyle name="Heading 2 2" xfId="94"/>
    <cellStyle name="i·0" xfId="95"/>
    <cellStyle name="Input [yellow]" xfId="96"/>
    <cellStyle name="k1" xfId="97"/>
    <cellStyle name="Model" xfId="98"/>
    <cellStyle name="Normal" xfId="0" builtinId="0"/>
    <cellStyle name="Normal - Style1" xfId="99"/>
    <cellStyle name="Normal 10" xfId="100"/>
    <cellStyle name="Normal 11" xfId="101"/>
    <cellStyle name="Normal 12" xfId="102"/>
    <cellStyle name="Normal 13" xfId="103"/>
    <cellStyle name="Normal 14" xfId="104"/>
    <cellStyle name="Normal 15" xfId="105"/>
    <cellStyle name="Normal 16" xfId="106"/>
    <cellStyle name="Normal 17" xfId="107"/>
    <cellStyle name="Normal 18" xfId="108"/>
    <cellStyle name="Normal 19" xfId="109"/>
    <cellStyle name="Normal 2" xfId="110"/>
    <cellStyle name="Normal 20" xfId="111"/>
    <cellStyle name="Normal 21" xfId="112"/>
    <cellStyle name="Normal 22" xfId="113"/>
    <cellStyle name="Normal 23" xfId="114"/>
    <cellStyle name="Normal 24" xfId="115"/>
    <cellStyle name="Normal 25" xfId="116"/>
    <cellStyle name="Normal 27" xfId="165"/>
    <cellStyle name="Normal 3" xfId="117"/>
    <cellStyle name="Normal 4" xfId="118"/>
    <cellStyle name="Normal 5" xfId="119"/>
    <cellStyle name="Normal 6" xfId="120"/>
    <cellStyle name="Normal 7" xfId="121"/>
    <cellStyle name="Normal 8" xfId="122"/>
    <cellStyle name="Normal 9" xfId="123"/>
    <cellStyle name="Normal_DTOAN_Tan Thanh" xfId="124"/>
    <cellStyle name="Percent" xfId="125" builtinId="5"/>
    <cellStyle name="Percent [2]" xfId="126"/>
    <cellStyle name="Percent 2" xfId="127"/>
    <cellStyle name="S—_x0008_" xfId="128"/>
    <cellStyle name="S¬" xfId="129"/>
    <cellStyle name="Style 1" xfId="130"/>
    <cellStyle name="Style 10" xfId="131"/>
    <cellStyle name="Style 11" xfId="132"/>
    <cellStyle name="Style 12" xfId="133"/>
    <cellStyle name="Style 2" xfId="134"/>
    <cellStyle name="Style 3" xfId="135"/>
    <cellStyle name="Style 4" xfId="136"/>
    <cellStyle name="Style 5" xfId="137"/>
    <cellStyle name="Style 6" xfId="138"/>
    <cellStyle name="Style 7" xfId="139"/>
    <cellStyle name="Style 8" xfId="140"/>
    <cellStyle name="Style 9" xfId="141"/>
    <cellStyle name="subhead" xfId="142"/>
    <cellStyle name="T" xfId="143"/>
    <cellStyle name="T_Ht-PTq1-03" xfId="144"/>
    <cellStyle name="th" xfId="145"/>
    <cellStyle name="Total 2" xfId="146"/>
    <cellStyle name="viet" xfId="147"/>
    <cellStyle name="viet2" xfId="148"/>
    <cellStyle name="똿뗦먛귟 [0.00]_PRODUCT DETAIL Q1" xfId="149"/>
    <cellStyle name="똿뗦먛귟_PRODUCT DETAIL Q1" xfId="150"/>
    <cellStyle name="믅됞 [0.00]_PRODUCT DETAIL Q1" xfId="151"/>
    <cellStyle name="믅됞_PRODUCT DETAIL Q1" xfId="152"/>
    <cellStyle name="백분율_95" xfId="153"/>
    <cellStyle name="뷭?_BOOKSHIP" xfId="154"/>
    <cellStyle name="콤마 [0]_1202" xfId="155"/>
    <cellStyle name="콤마_1202" xfId="156"/>
    <cellStyle name="통화 [0]_1202" xfId="157"/>
    <cellStyle name="통화_1202" xfId="158"/>
    <cellStyle name="표준_(정보부문)월별인원계획" xfId="159"/>
    <cellStyle name="一般_Book1" xfId="160"/>
    <cellStyle name="千分位[0]_Book1" xfId="161"/>
    <cellStyle name="千分位_Book1" xfId="162"/>
    <cellStyle name="貨幣 [0]_Book1" xfId="163"/>
    <cellStyle name="貨幣_Book1" xfId="16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1%20-%20Du%20toan%20sinh%20hoa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H&#193;I%202015/C&#212;NG%20TR&#204;NH%202015/THI&#7870;T%20K&#7870;/dd%20xu&#226;n%20ph&#250;-xu&#226;n%20th&#7885;/DU%20TOAN%20DI%20DO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Google%20Drive/Dropbox/1%20-%20Tuan/Dau%20Tu%20Xay%20Dung%20Co%20Ban/2017/8%20-%20Nong%20thon%20sinh%20hoat%202017/3%20-%20Goi%20xay%20lap/7%20-%20Xet%20chon%20thau/File%20du%20thau/Du%20toan%20goi%2003%20-%20T05-2016%20Tham%20dinh%20sinh%20hoat%20CM%20(H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 LIEU"/>
      <sheetName val="1.TONG HOP"/>
      <sheetName val="2.TCP-XD"/>
      <sheetName val="3.XL-DD"/>
      <sheetName val="4.GT"/>
      <sheetName val="5.CT-DD"/>
      <sheetName val="DG"/>
      <sheetName val="6.XL-TR"/>
      <sheetName val="7.CT-TBA"/>
      <sheetName val="8.LD-TB"/>
      <sheetName val="9.CPTN"/>
      <sheetName val="10.TNTB"/>
      <sheetName val="11.CP-VTTH"/>
      <sheetName val="12.VTTH"/>
      <sheetName val="13.VCDD"/>
      <sheetName val="14.CP-TK"/>
      <sheetName val="15.CP-KS"/>
      <sheetName val="16.CTKS"/>
      <sheetName val="17.TH-HOTLINE"/>
      <sheetName val="18.CT-HOTLINE"/>
      <sheetName val="PP1P"/>
      <sheetName val="PP3P"/>
      <sheetName val="PPHT"/>
      <sheetName val="VCT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6">
          <cell r="A6">
            <v>1</v>
          </cell>
          <cell r="B6">
            <v>2</v>
          </cell>
          <cell r="C6">
            <v>3</v>
          </cell>
          <cell r="D6">
            <v>4</v>
          </cell>
          <cell r="E6">
            <v>5</v>
          </cell>
          <cell r="F6">
            <v>6</v>
          </cell>
          <cell r="G6">
            <v>7</v>
          </cell>
          <cell r="H6">
            <v>8</v>
          </cell>
        </row>
        <row r="7">
          <cell r="A7" t="str">
            <v>D12</v>
          </cell>
          <cell r="B7" t="str">
            <v>04.4001</v>
          </cell>
          <cell r="C7" t="str">
            <v>Đà cản BTCT 1,2m</v>
          </cell>
          <cell r="D7" t="str">
            <v>cái</v>
          </cell>
          <cell r="E7">
            <v>354545</v>
          </cell>
          <cell r="F7">
            <v>161119</v>
          </cell>
          <cell r="G7">
            <v>0</v>
          </cell>
          <cell r="H7">
            <v>80</v>
          </cell>
        </row>
        <row r="8">
          <cell r="A8" t="str">
            <v>COM800</v>
          </cell>
          <cell r="C8" t="str">
            <v>Đà hộp composite 110x80x5-800</v>
          </cell>
          <cell r="D8" t="str">
            <v>cái</v>
          </cell>
          <cell r="E8">
            <v>393000</v>
          </cell>
          <cell r="F8">
            <v>0</v>
          </cell>
          <cell r="G8">
            <v>0</v>
          </cell>
          <cell r="H8">
            <v>3.2</v>
          </cell>
        </row>
        <row r="9">
          <cell r="A9" t="str">
            <v>CCOM800</v>
          </cell>
          <cell r="C9" t="str">
            <v>Thanh chống 10x40x720</v>
          </cell>
          <cell r="D9" t="str">
            <v>cái</v>
          </cell>
          <cell r="E9">
            <v>118000</v>
          </cell>
          <cell r="F9">
            <v>0</v>
          </cell>
          <cell r="G9">
            <v>0</v>
          </cell>
          <cell r="H9">
            <v>0.5</v>
          </cell>
        </row>
        <row r="10">
          <cell r="A10" t="str">
            <v>COM2400</v>
          </cell>
          <cell r="C10" t="str">
            <v>Đà hộp composite 110x80x5-2400</v>
          </cell>
          <cell r="D10" t="str">
            <v>cái</v>
          </cell>
          <cell r="E10">
            <v>1100000</v>
          </cell>
          <cell r="F10">
            <v>0</v>
          </cell>
          <cell r="G10">
            <v>0</v>
          </cell>
          <cell r="H10">
            <v>9.6</v>
          </cell>
        </row>
        <row r="11">
          <cell r="A11" t="str">
            <v>CCOM2400</v>
          </cell>
          <cell r="C11" t="str">
            <v>Thanh chống Composite dẹp 10x40x920</v>
          </cell>
          <cell r="D11" t="str">
            <v>cái</v>
          </cell>
          <cell r="E11">
            <v>132000</v>
          </cell>
          <cell r="F11">
            <v>0</v>
          </cell>
          <cell r="G11">
            <v>0</v>
          </cell>
          <cell r="H11">
            <v>0.7</v>
          </cell>
        </row>
        <row r="12">
          <cell r="A12" t="str">
            <v>COM2600</v>
          </cell>
          <cell r="C12" t="str">
            <v>Đà hộp composite 110x80x5-2600</v>
          </cell>
          <cell r="D12" t="str">
            <v>cái</v>
          </cell>
          <cell r="E12">
            <v>1190000</v>
          </cell>
          <cell r="F12">
            <v>0</v>
          </cell>
          <cell r="G12">
            <v>0</v>
          </cell>
          <cell r="H12">
            <v>10.199999999999999</v>
          </cell>
        </row>
        <row r="13">
          <cell r="A13" t="str">
            <v>B1450</v>
          </cell>
          <cell r="C13" t="str">
            <v>Boulon 14x50+ 2 long đền vuông D16-50x50x3/Zn</v>
          </cell>
          <cell r="D13" t="str">
            <v>bộ</v>
          </cell>
          <cell r="F13">
            <v>0</v>
          </cell>
          <cell r="G13">
            <v>0</v>
          </cell>
          <cell r="H13">
            <v>0.2</v>
          </cell>
        </row>
        <row r="14">
          <cell r="A14" t="str">
            <v>B14120</v>
          </cell>
          <cell r="C14" t="str">
            <v>Boulon 14x120+ 2 long đền vuông D16-50x50x3/Zn</v>
          </cell>
          <cell r="D14" t="str">
            <v>bộ</v>
          </cell>
          <cell r="E14">
            <v>18800</v>
          </cell>
          <cell r="F14">
            <v>0</v>
          </cell>
          <cell r="G14">
            <v>0</v>
          </cell>
          <cell r="H14">
            <v>0.2</v>
          </cell>
        </row>
        <row r="15">
          <cell r="A15" t="str">
            <v>B1650</v>
          </cell>
          <cell r="C15" t="str">
            <v>Boulon 16x50+ 2 long đền vuông D18-50x50x3/Zn</v>
          </cell>
          <cell r="D15" t="str">
            <v>bộ</v>
          </cell>
          <cell r="E15">
            <v>15600</v>
          </cell>
          <cell r="F15">
            <v>0</v>
          </cell>
          <cell r="G15">
            <v>0</v>
          </cell>
          <cell r="H15">
            <v>0.25</v>
          </cell>
        </row>
        <row r="16">
          <cell r="A16" t="str">
            <v>B16100</v>
          </cell>
          <cell r="C16" t="str">
            <v>Boulon 16x100+ 2 long đền vuông D18-50x50x3/Zn</v>
          </cell>
          <cell r="D16" t="str">
            <v>bộ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B16250</v>
          </cell>
          <cell r="C17" t="str">
            <v>Boulon 16x250+ 2 long đền vuông D18-50x50x3/Zn</v>
          </cell>
          <cell r="D17" t="str">
            <v>bộ</v>
          </cell>
          <cell r="E17">
            <v>25800</v>
          </cell>
          <cell r="F17">
            <v>0</v>
          </cell>
          <cell r="G17">
            <v>0</v>
          </cell>
          <cell r="H17">
            <v>0.23</v>
          </cell>
        </row>
        <row r="18">
          <cell r="A18" t="str">
            <v>B16300</v>
          </cell>
          <cell r="C18" t="str">
            <v>Boulon 16x300+ 2 long đền vuông D18-50x50x3/Zn</v>
          </cell>
          <cell r="D18" t="str">
            <v>bộ</v>
          </cell>
          <cell r="E18">
            <v>28800</v>
          </cell>
          <cell r="F18">
            <v>0</v>
          </cell>
          <cell r="G18">
            <v>0</v>
          </cell>
          <cell r="H18">
            <v>0.25</v>
          </cell>
        </row>
        <row r="19">
          <cell r="A19" t="str">
            <v>B16350</v>
          </cell>
          <cell r="C19" t="str">
            <v>Boulon 16x350+ 2 long đền vuông D18-50x50x3/Zn</v>
          </cell>
          <cell r="D19" t="str">
            <v>bộ</v>
          </cell>
          <cell r="E19">
            <v>30800</v>
          </cell>
          <cell r="F19">
            <v>0</v>
          </cell>
          <cell r="G19">
            <v>0</v>
          </cell>
          <cell r="H19">
            <v>0.3</v>
          </cell>
        </row>
        <row r="20">
          <cell r="A20" t="str">
            <v>B16400</v>
          </cell>
          <cell r="C20" t="str">
            <v>Boulon 16x400+ 2 long đền vuông D18-50x50x3/Zn</v>
          </cell>
          <cell r="D20" t="str">
            <v>bộ</v>
          </cell>
          <cell r="E20">
            <v>33800</v>
          </cell>
          <cell r="F20">
            <v>0</v>
          </cell>
          <cell r="G20">
            <v>0</v>
          </cell>
          <cell r="H20">
            <v>0.33</v>
          </cell>
        </row>
        <row r="21">
          <cell r="A21" t="str">
            <v>B16450</v>
          </cell>
          <cell r="C21" t="str">
            <v>Boulon 16x450+ 2 long đền vuông D18-50x50x3/Zn</v>
          </cell>
          <cell r="D21" t="str">
            <v>bộ</v>
          </cell>
          <cell r="F21">
            <v>0</v>
          </cell>
          <cell r="G21">
            <v>0</v>
          </cell>
          <cell r="H21">
            <v>0.3</v>
          </cell>
        </row>
        <row r="22">
          <cell r="A22" t="str">
            <v>B16500</v>
          </cell>
          <cell r="C22" t="str">
            <v>Boulon 16x500+ 2 long đền vuông D18-50x50x3/Zn</v>
          </cell>
          <cell r="D22" t="str">
            <v>bộ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B16600</v>
          </cell>
          <cell r="C23" t="str">
            <v>Boulon 16x600+ 2 long đền vuông D18-50x50x3/Zn</v>
          </cell>
          <cell r="D23" t="str">
            <v>bộ</v>
          </cell>
          <cell r="F23">
            <v>0</v>
          </cell>
          <cell r="G23">
            <v>0</v>
          </cell>
          <cell r="H23">
            <v>0.5</v>
          </cell>
        </row>
        <row r="24">
          <cell r="A24" t="str">
            <v>B16250V</v>
          </cell>
          <cell r="C24" t="str">
            <v>Boulon 16x250VRS+ 4 long đền vuông D18-50x50x3/Zn</v>
          </cell>
          <cell r="D24" t="str">
            <v>bộ</v>
          </cell>
          <cell r="E24">
            <v>41800</v>
          </cell>
          <cell r="F24">
            <v>0</v>
          </cell>
          <cell r="G24">
            <v>0</v>
          </cell>
          <cell r="H24">
            <v>0</v>
          </cell>
        </row>
        <row r="25">
          <cell r="A25" t="str">
            <v>B16300V</v>
          </cell>
          <cell r="C25" t="str">
            <v>Boulon 16x300VRS + 4 long đền vuông D18-50x50x3/Zn</v>
          </cell>
          <cell r="D25" t="str">
            <v>bộ</v>
          </cell>
          <cell r="E25">
            <v>43800</v>
          </cell>
          <cell r="F25">
            <v>0</v>
          </cell>
          <cell r="G25">
            <v>0</v>
          </cell>
          <cell r="H25">
            <v>0.3</v>
          </cell>
        </row>
        <row r="26">
          <cell r="A26" t="str">
            <v>B16350V</v>
          </cell>
          <cell r="C26" t="str">
            <v>Boulon 16x350VRS+ 4 long đền vuông D18-50x50x3/Zn</v>
          </cell>
          <cell r="D26" t="str">
            <v>bộ</v>
          </cell>
          <cell r="E26">
            <v>45800</v>
          </cell>
          <cell r="F26">
            <v>0</v>
          </cell>
          <cell r="G26">
            <v>0</v>
          </cell>
          <cell r="H26">
            <v>0.35</v>
          </cell>
        </row>
        <row r="27">
          <cell r="A27" t="str">
            <v>B16400v</v>
          </cell>
          <cell r="C27" t="str">
            <v>Boulon 16x400VRS + 4 long đền vuông D18-50x50x3/Zn</v>
          </cell>
          <cell r="D27" t="str">
            <v>bộ</v>
          </cell>
          <cell r="E27">
            <v>48800</v>
          </cell>
          <cell r="F27">
            <v>0</v>
          </cell>
          <cell r="G27">
            <v>0</v>
          </cell>
          <cell r="H27">
            <v>0.39999999999999997</v>
          </cell>
        </row>
        <row r="28">
          <cell r="A28" t="str">
            <v>B16450v</v>
          </cell>
          <cell r="C28" t="str">
            <v>Boulon 16x450VRS + 4 long đền vuông D18-50x50x3/Zn</v>
          </cell>
          <cell r="D28" t="str">
            <v>bộ</v>
          </cell>
          <cell r="E28">
            <v>51800</v>
          </cell>
          <cell r="F28">
            <v>0</v>
          </cell>
          <cell r="G28">
            <v>0</v>
          </cell>
          <cell r="H28">
            <v>0.44999999999999996</v>
          </cell>
        </row>
        <row r="29">
          <cell r="A29" t="str">
            <v>B16500V</v>
          </cell>
          <cell r="C29" t="str">
            <v>Boulon 16x500VRS + 2 long đền vuông D18-50x50x3/Zn</v>
          </cell>
          <cell r="D29" t="str">
            <v>bộ</v>
          </cell>
          <cell r="F29">
            <v>0</v>
          </cell>
          <cell r="G29">
            <v>0</v>
          </cell>
          <cell r="H29">
            <v>0.49999999999999994</v>
          </cell>
        </row>
        <row r="30">
          <cell r="A30" t="str">
            <v>B16550V</v>
          </cell>
          <cell r="C30" t="str">
            <v>Boulon 16x550VRS + 2 long đền vuông D18-50x50x3/Zn</v>
          </cell>
          <cell r="D30" t="str">
            <v>bộ</v>
          </cell>
          <cell r="F30">
            <v>0</v>
          </cell>
          <cell r="G30">
            <v>0</v>
          </cell>
          <cell r="H30">
            <v>0.54999999999999993</v>
          </cell>
        </row>
        <row r="31">
          <cell r="A31" t="str">
            <v>B16600V</v>
          </cell>
          <cell r="C31" t="str">
            <v>Boulon 16x600VRS + 4 long đền vuông D18-50x50x3/Zn</v>
          </cell>
          <cell r="D31" t="str">
            <v>bộ</v>
          </cell>
          <cell r="F31">
            <v>0</v>
          </cell>
          <cell r="G31">
            <v>0</v>
          </cell>
          <cell r="H31">
            <v>0.6</v>
          </cell>
        </row>
        <row r="32">
          <cell r="A32" t="str">
            <v>B16650V</v>
          </cell>
          <cell r="C32" t="str">
            <v>Boulon 16x650VRS + 2 long đền vuông D18-50x50x3/Zn</v>
          </cell>
          <cell r="D32" t="str">
            <v>bộ</v>
          </cell>
          <cell r="F32">
            <v>0</v>
          </cell>
          <cell r="G32">
            <v>0</v>
          </cell>
          <cell r="H32">
            <v>0.65</v>
          </cell>
        </row>
        <row r="33">
          <cell r="A33" t="str">
            <v>B16700V</v>
          </cell>
          <cell r="C33" t="str">
            <v>Boulon 16x700VRS + 4 long đền vuông D18-50x50x3/Zn</v>
          </cell>
          <cell r="D33" t="str">
            <v>bộ</v>
          </cell>
          <cell r="F33">
            <v>0</v>
          </cell>
          <cell r="G33">
            <v>0</v>
          </cell>
          <cell r="H33">
            <v>0.70000000000000007</v>
          </cell>
        </row>
        <row r="34">
          <cell r="A34" t="str">
            <v>B16750V</v>
          </cell>
          <cell r="C34" t="str">
            <v>Boulon 16x750VRS + 2 long đền vuông D18-50x50x3/Zn</v>
          </cell>
          <cell r="D34" t="str">
            <v>bộ</v>
          </cell>
          <cell r="F34">
            <v>0</v>
          </cell>
          <cell r="G34">
            <v>0</v>
          </cell>
          <cell r="H34">
            <v>0.75000000000000011</v>
          </cell>
        </row>
        <row r="35">
          <cell r="A35" t="str">
            <v>B16400vr</v>
          </cell>
          <cell r="C35" t="str">
            <v>Boulon 16x400VRS + 2 long đền vuông D18-50x50x3/Zn</v>
          </cell>
          <cell r="D35" t="str">
            <v>bộ</v>
          </cell>
          <cell r="E35">
            <v>38400</v>
          </cell>
          <cell r="F35">
            <v>0</v>
          </cell>
          <cell r="G35">
            <v>0</v>
          </cell>
          <cell r="H35">
            <v>0.80000000000000016</v>
          </cell>
        </row>
        <row r="36">
          <cell r="A36" t="str">
            <v>B16450vr</v>
          </cell>
          <cell r="C36" t="str">
            <v>Boulon 16x450VRS + 2 long đền vuông D18-50x50x3/Zn</v>
          </cell>
          <cell r="D36" t="str">
            <v>bộ</v>
          </cell>
          <cell r="E36">
            <v>41400</v>
          </cell>
          <cell r="F36">
            <v>0</v>
          </cell>
          <cell r="G36">
            <v>0</v>
          </cell>
          <cell r="H36">
            <v>0.8500000000000002</v>
          </cell>
        </row>
        <row r="37">
          <cell r="A37" t="str">
            <v>B16500Vr</v>
          </cell>
          <cell r="C37" t="str">
            <v>Boulon 16x500VRS + 2 long đền vuông D18-50x50x3/Zn</v>
          </cell>
          <cell r="D37" t="str">
            <v>bộ</v>
          </cell>
          <cell r="E37">
            <v>43400</v>
          </cell>
          <cell r="F37">
            <v>0</v>
          </cell>
          <cell r="G37">
            <v>0</v>
          </cell>
          <cell r="H37">
            <v>0.90000000000000024</v>
          </cell>
        </row>
        <row r="38">
          <cell r="A38" t="str">
            <v>B16550Vr</v>
          </cell>
          <cell r="C38" t="str">
            <v>Boulon 16x550VRS + 2 long đền vuông D18-50x50x3/Zn</v>
          </cell>
          <cell r="D38" t="str">
            <v>bộ</v>
          </cell>
          <cell r="E38">
            <v>46400</v>
          </cell>
          <cell r="F38">
            <v>0</v>
          </cell>
          <cell r="G38">
            <v>0</v>
          </cell>
          <cell r="H38">
            <v>0.95000000000000029</v>
          </cell>
        </row>
        <row r="39">
          <cell r="A39" t="str">
            <v>B16600Vr</v>
          </cell>
          <cell r="C39" t="str">
            <v>Boulon 16x600VRS + 2 long đền vuông D18-50x50x3/Zn</v>
          </cell>
          <cell r="D39" t="str">
            <v>bộ</v>
          </cell>
          <cell r="E39">
            <v>49400</v>
          </cell>
          <cell r="F39">
            <v>0</v>
          </cell>
          <cell r="G39">
            <v>0</v>
          </cell>
          <cell r="H39">
            <v>1.0000000000000002</v>
          </cell>
        </row>
        <row r="40">
          <cell r="A40" t="str">
            <v>B16650Vr</v>
          </cell>
          <cell r="C40" t="str">
            <v>Boulon 16x650VRS + 2 long đền vuông D18-50x50x3/Zn</v>
          </cell>
          <cell r="D40" t="str">
            <v>bộ</v>
          </cell>
          <cell r="E40">
            <v>51400</v>
          </cell>
          <cell r="F40">
            <v>0</v>
          </cell>
          <cell r="G40">
            <v>0</v>
          </cell>
          <cell r="H40">
            <v>1.0500000000000003</v>
          </cell>
        </row>
        <row r="41">
          <cell r="A41" t="str">
            <v>B16700Vr</v>
          </cell>
          <cell r="C41" t="str">
            <v>Boulon 16x700VRS + 2 long đền vuông D18-50x50x3/Zn</v>
          </cell>
          <cell r="D41" t="str">
            <v>bộ</v>
          </cell>
          <cell r="E41">
            <v>54400</v>
          </cell>
          <cell r="F41">
            <v>0</v>
          </cell>
          <cell r="G41">
            <v>0</v>
          </cell>
          <cell r="H41">
            <v>1.1000000000000003</v>
          </cell>
        </row>
        <row r="42">
          <cell r="A42" t="str">
            <v>B16750Vr</v>
          </cell>
          <cell r="C42" t="str">
            <v>Boulon 16x750VRS + 2 long đền vuông D18-50x50x3/Zn</v>
          </cell>
          <cell r="D42" t="str">
            <v>bộ</v>
          </cell>
          <cell r="E42">
            <v>57400</v>
          </cell>
          <cell r="F42">
            <v>0</v>
          </cell>
          <cell r="G42">
            <v>0</v>
          </cell>
          <cell r="H42">
            <v>1.1500000000000004</v>
          </cell>
        </row>
        <row r="43">
          <cell r="A43" t="str">
            <v>B22500</v>
          </cell>
          <cell r="C43" t="str">
            <v>Boulon 22x500+ 2 long đền vuông D24-50x50x3/Zn</v>
          </cell>
          <cell r="D43" t="str">
            <v>bộ</v>
          </cell>
          <cell r="F43">
            <v>0</v>
          </cell>
          <cell r="G43">
            <v>0</v>
          </cell>
          <cell r="H43">
            <v>0.6</v>
          </cell>
        </row>
        <row r="44">
          <cell r="A44" t="str">
            <v>B22550</v>
          </cell>
          <cell r="C44" t="str">
            <v>Boulon 22x550+ 2 long đền vuông D24-60x60x6/Zn</v>
          </cell>
          <cell r="D44" t="str">
            <v>bộ</v>
          </cell>
          <cell r="F44">
            <v>0</v>
          </cell>
          <cell r="G44">
            <v>0</v>
          </cell>
          <cell r="H44">
            <v>0.5</v>
          </cell>
        </row>
        <row r="45">
          <cell r="A45" t="str">
            <v>B22600</v>
          </cell>
          <cell r="B45" t="str">
            <v xml:space="preserve"> </v>
          </cell>
          <cell r="C45" t="str">
            <v>Boulon 22x600+ 2 long đền vuông D24-60x60x6/Zn</v>
          </cell>
          <cell r="D45" t="str">
            <v>bộ</v>
          </cell>
          <cell r="F45">
            <v>0</v>
          </cell>
          <cell r="G45">
            <v>0</v>
          </cell>
          <cell r="H45">
            <v>0.6</v>
          </cell>
        </row>
        <row r="46">
          <cell r="A46" t="str">
            <v>B22650</v>
          </cell>
          <cell r="C46" t="str">
            <v>Boulon 22x650+ 2 long đền vuông D24-50x50x3/Zn</v>
          </cell>
          <cell r="D46" t="str">
            <v>bộ</v>
          </cell>
          <cell r="F46">
            <v>0</v>
          </cell>
          <cell r="G46">
            <v>0</v>
          </cell>
          <cell r="H46">
            <v>0.6</v>
          </cell>
        </row>
        <row r="47">
          <cell r="A47" t="str">
            <v>B22700</v>
          </cell>
          <cell r="C47" t="str">
            <v>Boulon 22x700+ 2 long đền vuông D24-50x50x3/Zn</v>
          </cell>
          <cell r="D47" t="str">
            <v>bộ</v>
          </cell>
          <cell r="F47">
            <v>0</v>
          </cell>
          <cell r="G47">
            <v>0</v>
          </cell>
          <cell r="H47">
            <v>0</v>
          </cell>
        </row>
        <row r="48">
          <cell r="A48" t="str">
            <v>B22750</v>
          </cell>
          <cell r="C48" t="str">
            <v>Boulon 22x750+ 2 long đền vuông D24-50x50x3/Zn</v>
          </cell>
          <cell r="D48" t="str">
            <v>bộ</v>
          </cell>
          <cell r="F48">
            <v>0</v>
          </cell>
          <cell r="G48">
            <v>0</v>
          </cell>
          <cell r="H48">
            <v>0</v>
          </cell>
        </row>
        <row r="49">
          <cell r="A49" t="str">
            <v>B22800</v>
          </cell>
          <cell r="C49" t="str">
            <v>Boulon 22x800+ 2 long đền vuông D24-50x50x3/Zn</v>
          </cell>
          <cell r="D49" t="str">
            <v>bộ</v>
          </cell>
          <cell r="F49">
            <v>0</v>
          </cell>
          <cell r="G49">
            <v>0</v>
          </cell>
          <cell r="H49">
            <v>1</v>
          </cell>
        </row>
        <row r="50">
          <cell r="A50" t="str">
            <v>B22850</v>
          </cell>
          <cell r="C50" t="str">
            <v>Boulon 22x850+ 2 long đền vuông D24-50x50x3/Zn</v>
          </cell>
          <cell r="D50" t="str">
            <v>bộ</v>
          </cell>
          <cell r="F50">
            <v>0</v>
          </cell>
          <cell r="G50">
            <v>0</v>
          </cell>
          <cell r="H50">
            <v>1.2</v>
          </cell>
        </row>
        <row r="51">
          <cell r="A51" t="str">
            <v>B22800</v>
          </cell>
          <cell r="C51" t="str">
            <v>Boulon 22x800+ 2 long đền vuông D24-50x50x3/Zn</v>
          </cell>
          <cell r="D51" t="str">
            <v>bộ</v>
          </cell>
          <cell r="F51">
            <v>0</v>
          </cell>
          <cell r="G51">
            <v>0</v>
          </cell>
          <cell r="H51">
            <v>1</v>
          </cell>
        </row>
        <row r="52">
          <cell r="A52" t="str">
            <v>B22800v</v>
          </cell>
          <cell r="C52" t="str">
            <v>Boulon 22x800VRS + 2 long đền vuông D24-60x60x6/Zn</v>
          </cell>
          <cell r="D52" t="str">
            <v>bộ</v>
          </cell>
          <cell r="F52">
            <v>0</v>
          </cell>
          <cell r="G52">
            <v>0</v>
          </cell>
          <cell r="H52">
            <v>0.8</v>
          </cell>
        </row>
        <row r="53">
          <cell r="A53" t="str">
            <v>B22750v</v>
          </cell>
          <cell r="C53" t="str">
            <v>Boulon 22x750VRS + 2 long đền vuông D24-60x60x6/Zn</v>
          </cell>
          <cell r="D53" t="str">
            <v>bộ</v>
          </cell>
          <cell r="F53">
            <v>0</v>
          </cell>
          <cell r="G53">
            <v>0</v>
          </cell>
          <cell r="H53">
            <v>0.75</v>
          </cell>
        </row>
        <row r="54">
          <cell r="A54" t="str">
            <v>B22500v</v>
          </cell>
          <cell r="C54" t="str">
            <v>Boulon 22x500VRS + 2 long đền vuông D24-60x60x6/Zn</v>
          </cell>
          <cell r="D54" t="str">
            <v>bộ</v>
          </cell>
          <cell r="F54">
            <v>0</v>
          </cell>
          <cell r="G54">
            <v>0</v>
          </cell>
          <cell r="H54">
            <v>0.5</v>
          </cell>
        </row>
        <row r="55">
          <cell r="A55" t="str">
            <v>B22550v</v>
          </cell>
          <cell r="C55" t="str">
            <v>Boulon 22x550VRS + 2 long đền vuông D24-60x60x6/Zn</v>
          </cell>
          <cell r="D55" t="str">
            <v>bộ</v>
          </cell>
          <cell r="E55">
            <v>86600</v>
          </cell>
          <cell r="F55">
            <v>0</v>
          </cell>
          <cell r="G55">
            <v>0</v>
          </cell>
          <cell r="H55">
            <v>0.55000000000000004</v>
          </cell>
        </row>
        <row r="56">
          <cell r="A56" t="str">
            <v>B22600v</v>
          </cell>
          <cell r="B56" t="str">
            <v xml:space="preserve"> </v>
          </cell>
          <cell r="C56" t="str">
            <v>Boulon 22x600VRS + 2 long đền vuông D24-60x60x6/Zn</v>
          </cell>
          <cell r="D56" t="str">
            <v>bộ</v>
          </cell>
          <cell r="F56">
            <v>0</v>
          </cell>
          <cell r="G56">
            <v>0</v>
          </cell>
          <cell r="H56">
            <v>0.6</v>
          </cell>
        </row>
        <row r="57">
          <cell r="A57" t="str">
            <v>BM16230</v>
          </cell>
          <cell r="C57" t="str">
            <v>Boulon mắt 16x230+ long đền vuông D18-50x50x3/Zn</v>
          </cell>
          <cell r="D57" t="str">
            <v>bộ</v>
          </cell>
          <cell r="F57">
            <v>0</v>
          </cell>
          <cell r="G57">
            <v>0</v>
          </cell>
          <cell r="H57">
            <v>0.3</v>
          </cell>
        </row>
        <row r="58">
          <cell r="A58" t="str">
            <v>BM16250</v>
          </cell>
          <cell r="C58" t="str">
            <v>Boulon mắt 16x250+ long đền vuông D18-50x50x3/Zn</v>
          </cell>
          <cell r="D58" t="str">
            <v>bộ</v>
          </cell>
          <cell r="E58">
            <v>36200</v>
          </cell>
          <cell r="F58">
            <v>0</v>
          </cell>
          <cell r="G58">
            <v>0</v>
          </cell>
          <cell r="H58">
            <v>0.3</v>
          </cell>
        </row>
        <row r="59">
          <cell r="A59" t="str">
            <v>BM16300</v>
          </cell>
          <cell r="C59" t="str">
            <v>Boulon mắt 16x300+ long đền vuông D18-50x50x3/Zn</v>
          </cell>
          <cell r="D59" t="str">
            <v>bộ</v>
          </cell>
          <cell r="E59">
            <v>38200</v>
          </cell>
          <cell r="F59">
            <v>0</v>
          </cell>
          <cell r="G59">
            <v>0</v>
          </cell>
          <cell r="H59">
            <v>0.3</v>
          </cell>
        </row>
        <row r="60">
          <cell r="A60" t="str">
            <v>BMOC16200</v>
          </cell>
          <cell r="C60" t="str">
            <v>Boulon móc 16x200+ long đền vuông D18-50x50x3/Zn</v>
          </cell>
          <cell r="D60" t="str">
            <v>bộ</v>
          </cell>
          <cell r="F60">
            <v>0</v>
          </cell>
          <cell r="G60">
            <v>0</v>
          </cell>
          <cell r="H60">
            <v>0.2</v>
          </cell>
        </row>
        <row r="61">
          <cell r="A61" t="str">
            <v>BMOC16230</v>
          </cell>
          <cell r="C61" t="str">
            <v>Boulon móc 16x230+ long đền vuông D18-50x50x3/Zn</v>
          </cell>
          <cell r="D61" t="str">
            <v>bộ</v>
          </cell>
          <cell r="F61">
            <v>0</v>
          </cell>
          <cell r="G61">
            <v>0</v>
          </cell>
          <cell r="H61">
            <v>0.23</v>
          </cell>
        </row>
        <row r="62">
          <cell r="A62" t="str">
            <v>BMOC16250</v>
          </cell>
          <cell r="C62" t="str">
            <v>Boulon móc 16x250+ long đền vuông D18-50x50x3/Zn</v>
          </cell>
          <cell r="D62" t="str">
            <v>bộ</v>
          </cell>
          <cell r="E62">
            <v>36200</v>
          </cell>
          <cell r="F62">
            <v>0</v>
          </cell>
          <cell r="G62">
            <v>0</v>
          </cell>
          <cell r="H62">
            <v>0.25</v>
          </cell>
        </row>
        <row r="63">
          <cell r="A63" t="str">
            <v>BMOC16300</v>
          </cell>
          <cell r="C63" t="str">
            <v>Boulon móc 16x300+ long đền vuông D18-50x50x3/Zn</v>
          </cell>
          <cell r="D63" t="str">
            <v>bộ</v>
          </cell>
          <cell r="E63">
            <v>39200</v>
          </cell>
          <cell r="F63">
            <v>0</v>
          </cell>
          <cell r="G63">
            <v>0</v>
          </cell>
          <cell r="H63">
            <v>0.3</v>
          </cell>
        </row>
        <row r="64">
          <cell r="A64" t="str">
            <v>BMOC16350</v>
          </cell>
          <cell r="C64" t="str">
            <v>Boulon móc 16x350+ long đền vuông D18-50x50x3/Zn</v>
          </cell>
          <cell r="D64" t="str">
            <v>bộ</v>
          </cell>
          <cell r="E64">
            <v>42200</v>
          </cell>
          <cell r="F64">
            <v>0</v>
          </cell>
          <cell r="G64">
            <v>0</v>
          </cell>
          <cell r="H64">
            <v>0.35</v>
          </cell>
        </row>
        <row r="65">
          <cell r="A65" t="str">
            <v>BMOC16400</v>
          </cell>
          <cell r="C65" t="str">
            <v>Boulon móc 16x400+ long đền vuông D18-50x50x3/Zn</v>
          </cell>
          <cell r="D65" t="str">
            <v>bộ</v>
          </cell>
          <cell r="E65">
            <v>45200</v>
          </cell>
          <cell r="F65">
            <v>0</v>
          </cell>
          <cell r="G65">
            <v>0</v>
          </cell>
          <cell r="H65">
            <v>0.4</v>
          </cell>
        </row>
        <row r="66">
          <cell r="A66" t="str">
            <v>LD tron</v>
          </cell>
          <cell r="C66" t="str">
            <v>Long đền tròn 12-14-16-18</v>
          </cell>
          <cell r="D66" t="str">
            <v>cái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LD 40</v>
          </cell>
          <cell r="C67" t="str">
            <v>Long đền vuông 14-22 (50x50x3)</v>
          </cell>
          <cell r="D67" t="str">
            <v>cái</v>
          </cell>
          <cell r="E67">
            <v>2600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LD 60</v>
          </cell>
          <cell r="C68" t="str">
            <v>Long đền vuông 18-24 (60x60x6)</v>
          </cell>
          <cell r="D68" t="str">
            <v>cái</v>
          </cell>
          <cell r="E68">
            <v>6100</v>
          </cell>
          <cell r="F68">
            <v>0</v>
          </cell>
          <cell r="G68">
            <v>0</v>
          </cell>
          <cell r="H68">
            <v>0</v>
          </cell>
        </row>
        <row r="69">
          <cell r="A69" t="str">
            <v>TAN14</v>
          </cell>
          <cell r="C69" t="str">
            <v>Tán M14</v>
          </cell>
          <cell r="D69" t="str">
            <v>bộ</v>
          </cell>
          <cell r="E69">
            <v>2300</v>
          </cell>
          <cell r="F69">
            <v>0</v>
          </cell>
          <cell r="G69">
            <v>0</v>
          </cell>
          <cell r="H69">
            <v>0</v>
          </cell>
        </row>
        <row r="70">
          <cell r="A70" t="str">
            <v>TAN16</v>
          </cell>
          <cell r="C70" t="str">
            <v>Tán M16</v>
          </cell>
          <cell r="D70" t="str">
            <v>cái</v>
          </cell>
          <cell r="E70">
            <v>2600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TAN22</v>
          </cell>
          <cell r="C71" t="str">
            <v>Tán M22</v>
          </cell>
          <cell r="D71" t="str">
            <v>cái</v>
          </cell>
          <cell r="E71">
            <v>5200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CHUPFCO</v>
          </cell>
          <cell r="C72" t="str">
            <v>Chụp đầu FCO (Trên + Dưới)</v>
          </cell>
          <cell r="D72" t="str">
            <v>bộ</v>
          </cell>
          <cell r="E72">
            <v>210000</v>
          </cell>
          <cell r="F72">
            <v>0</v>
          </cell>
          <cell r="G72">
            <v>0</v>
          </cell>
          <cell r="H72">
            <v>0</v>
          </cell>
        </row>
        <row r="73">
          <cell r="A73" t="str">
            <v>CHUPLA</v>
          </cell>
          <cell r="C73" t="str">
            <v>Chụp đầu LA</v>
          </cell>
          <cell r="D73" t="str">
            <v>cái</v>
          </cell>
          <cell r="E73">
            <v>38000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CHUPMBA</v>
          </cell>
          <cell r="C74" t="str">
            <v>Chụp đầu cực MBA</v>
          </cell>
          <cell r="D74" t="str">
            <v>cái</v>
          </cell>
          <cell r="E74">
            <v>57000</v>
          </cell>
          <cell r="F74">
            <v>0</v>
          </cell>
          <cell r="G74">
            <v>0</v>
          </cell>
          <cell r="H74">
            <v>0</v>
          </cell>
        </row>
        <row r="75">
          <cell r="A75" t="str">
            <v>BATLI</v>
          </cell>
          <cell r="C75" t="str">
            <v>Bass LI bắt FCO, LA</v>
          </cell>
          <cell r="D75" t="str">
            <v>Bộ</v>
          </cell>
          <cell r="E75">
            <v>42000</v>
          </cell>
          <cell r="F75">
            <v>0</v>
          </cell>
          <cell r="G75">
            <v>0</v>
          </cell>
          <cell r="H75">
            <v>0.4</v>
          </cell>
        </row>
        <row r="76">
          <cell r="A76" t="str">
            <v>BATLL</v>
          </cell>
          <cell r="C76" t="str">
            <v>Bass LL bắt FCO và LA</v>
          </cell>
          <cell r="D76" t="str">
            <v>bộ</v>
          </cell>
          <cell r="E76">
            <v>59000</v>
          </cell>
          <cell r="F76">
            <v>0</v>
          </cell>
          <cell r="G76">
            <v>0</v>
          </cell>
          <cell r="H76">
            <v>0.5</v>
          </cell>
        </row>
        <row r="77">
          <cell r="A77" t="str">
            <v>M25</v>
          </cell>
          <cell r="C77" t="str">
            <v>Cáp đồng trần M25mm2</v>
          </cell>
          <cell r="D77" t="str">
            <v>kg</v>
          </cell>
          <cell r="E77">
            <v>251370</v>
          </cell>
          <cell r="F77">
            <v>0</v>
          </cell>
          <cell r="G77">
            <v>0</v>
          </cell>
          <cell r="H77">
            <v>1</v>
          </cell>
        </row>
        <row r="78">
          <cell r="A78" t="str">
            <v>CXV25</v>
          </cell>
          <cell r="C78" t="str">
            <v>Cáp 24KV C/XLPE/PVC 25mm2</v>
          </cell>
          <cell r="D78" t="str">
            <v>mét</v>
          </cell>
          <cell r="E78">
            <v>85050</v>
          </cell>
          <cell r="F78">
            <v>0</v>
          </cell>
          <cell r="G78">
            <v>0</v>
          </cell>
          <cell r="H78">
            <v>0.75</v>
          </cell>
        </row>
        <row r="79">
          <cell r="A79" t="str">
            <v>CXV50</v>
          </cell>
          <cell r="C79" t="str">
            <v>Cáp 24KV C/XLPE/PVC 50mm2</v>
          </cell>
          <cell r="D79" t="str">
            <v>mét</v>
          </cell>
          <cell r="E79">
            <v>154035</v>
          </cell>
          <cell r="F79">
            <v>0</v>
          </cell>
          <cell r="G79">
            <v>0</v>
          </cell>
          <cell r="H79">
            <v>0.86</v>
          </cell>
        </row>
        <row r="80">
          <cell r="A80" t="str">
            <v>XLPE70</v>
          </cell>
          <cell r="C80" t="str">
            <v>Cáp 24KV C/XLPE/PVC 70mm2</v>
          </cell>
          <cell r="D80" t="str">
            <v>mét</v>
          </cell>
          <cell r="F80">
            <v>0</v>
          </cell>
          <cell r="G80">
            <v>0</v>
          </cell>
          <cell r="H80">
            <v>1.25</v>
          </cell>
        </row>
        <row r="81">
          <cell r="A81" t="str">
            <v>XLPE95</v>
          </cell>
          <cell r="C81" t="str">
            <v>Cáp 24KV C/XLPE/PVC 95mm2</v>
          </cell>
          <cell r="D81" t="str">
            <v>mét</v>
          </cell>
          <cell r="E81">
            <v>277830</v>
          </cell>
          <cell r="F81">
            <v>0</v>
          </cell>
          <cell r="G81">
            <v>0</v>
          </cell>
          <cell r="H81">
            <v>1.55</v>
          </cell>
        </row>
        <row r="82">
          <cell r="A82" t="str">
            <v>XLPE120</v>
          </cell>
          <cell r="C82" t="str">
            <v>Cáp 24KV C/XLPE/PVC 120mm2</v>
          </cell>
          <cell r="D82" t="str">
            <v>mét</v>
          </cell>
          <cell r="F82">
            <v>0</v>
          </cell>
          <cell r="G82">
            <v>0</v>
          </cell>
          <cell r="H82">
            <v>1.81</v>
          </cell>
        </row>
        <row r="83">
          <cell r="A83" t="str">
            <v>XLPE150</v>
          </cell>
          <cell r="C83" t="str">
            <v>Cáp 24KV C/XLPE/PVC 150mm2</v>
          </cell>
          <cell r="D83" t="str">
            <v>mét</v>
          </cell>
          <cell r="E83">
            <v>419580</v>
          </cell>
          <cell r="F83">
            <v>0</v>
          </cell>
          <cell r="G83">
            <v>0</v>
          </cell>
          <cell r="H83">
            <v>2.2000000000000002</v>
          </cell>
        </row>
        <row r="84">
          <cell r="A84" t="str">
            <v>XLPE185</v>
          </cell>
          <cell r="C84" t="str">
            <v>Cáp 24KV C/XLPE/PVC 185mm2</v>
          </cell>
          <cell r="D84" t="str">
            <v>mét</v>
          </cell>
          <cell r="E84">
            <v>517860</v>
          </cell>
          <cell r="F84">
            <v>0</v>
          </cell>
          <cell r="G84">
            <v>0</v>
          </cell>
          <cell r="H84">
            <v>2.54</v>
          </cell>
        </row>
        <row r="85">
          <cell r="A85" t="str">
            <v>XLPE240</v>
          </cell>
          <cell r="C85" t="str">
            <v>Cáp 24KV C/XLPE/PVC 240mm2</v>
          </cell>
          <cell r="D85" t="str">
            <v>mét</v>
          </cell>
          <cell r="F85">
            <v>0</v>
          </cell>
          <cell r="G85">
            <v>0</v>
          </cell>
          <cell r="H85">
            <v>3.1669999999999998</v>
          </cell>
        </row>
        <row r="86">
          <cell r="A86" t="str">
            <v>XLPE250</v>
          </cell>
          <cell r="C86" t="str">
            <v>Cáp 24KV C/XLPE/PVC 250mm2</v>
          </cell>
          <cell r="D86" t="str">
            <v>mét</v>
          </cell>
          <cell r="F86">
            <v>0</v>
          </cell>
          <cell r="G86">
            <v>0</v>
          </cell>
          <cell r="H86">
            <v>3.3250000000000002</v>
          </cell>
        </row>
        <row r="87">
          <cell r="A87" t="str">
            <v>ACX50</v>
          </cell>
          <cell r="C87" t="str">
            <v>Cáp 24KV ACX 50mm2</v>
          </cell>
          <cell r="D87" t="str">
            <v>mét</v>
          </cell>
          <cell r="E87">
            <v>39690</v>
          </cell>
          <cell r="F87">
            <v>0</v>
          </cell>
          <cell r="G87">
            <v>0</v>
          </cell>
          <cell r="H87">
            <v>0.65</v>
          </cell>
        </row>
        <row r="88">
          <cell r="A88" t="str">
            <v>ACX70</v>
          </cell>
          <cell r="C88" t="str">
            <v>Cáp 24KV ACX 70mm2</v>
          </cell>
          <cell r="D88" t="str">
            <v>mét</v>
          </cell>
          <cell r="E88">
            <v>49140</v>
          </cell>
          <cell r="F88">
            <v>0</v>
          </cell>
          <cell r="G88">
            <v>0</v>
          </cell>
          <cell r="H88">
            <v>0.72</v>
          </cell>
        </row>
        <row r="89">
          <cell r="A89" t="str">
            <v>ACX95</v>
          </cell>
          <cell r="C89" t="str">
            <v>Cáp 24KV ACX 95mm2</v>
          </cell>
          <cell r="D89" t="str">
            <v>mét</v>
          </cell>
          <cell r="E89">
            <v>61425</v>
          </cell>
          <cell r="F89">
            <v>0</v>
          </cell>
          <cell r="G89">
            <v>0</v>
          </cell>
          <cell r="H89">
            <v>0.87</v>
          </cell>
        </row>
        <row r="90">
          <cell r="A90" t="str">
            <v>ACX120</v>
          </cell>
          <cell r="C90" t="str">
            <v>Cáp 24KV ACX 120mm2</v>
          </cell>
          <cell r="D90" t="str">
            <v>mét</v>
          </cell>
          <cell r="E90">
            <v>83160</v>
          </cell>
          <cell r="F90">
            <v>0</v>
          </cell>
          <cell r="G90">
            <v>0</v>
          </cell>
          <cell r="H90">
            <v>0.93</v>
          </cell>
        </row>
        <row r="91">
          <cell r="A91" t="str">
            <v>ACX150</v>
          </cell>
          <cell r="C91" t="str">
            <v>Cáp 24KV ACX 150mm2</v>
          </cell>
          <cell r="D91" t="str">
            <v>mét</v>
          </cell>
          <cell r="E91">
            <v>83160</v>
          </cell>
          <cell r="F91">
            <v>0</v>
          </cell>
          <cell r="G91">
            <v>0</v>
          </cell>
          <cell r="H91">
            <v>1.22</v>
          </cell>
        </row>
        <row r="92">
          <cell r="A92" t="str">
            <v>ACX185</v>
          </cell>
          <cell r="C92" t="str">
            <v>Cáp 24KV ACX 185mm2</v>
          </cell>
          <cell r="D92" t="str">
            <v>mét</v>
          </cell>
          <cell r="E92">
            <v>116500</v>
          </cell>
          <cell r="F92">
            <v>0</v>
          </cell>
          <cell r="G92">
            <v>0</v>
          </cell>
          <cell r="H92">
            <v>1.53</v>
          </cell>
        </row>
        <row r="93">
          <cell r="A93" t="str">
            <v>ACX240</v>
          </cell>
          <cell r="C93" t="str">
            <v>Cáp 24KV ACX 240mm2</v>
          </cell>
          <cell r="D93" t="str">
            <v>mét</v>
          </cell>
          <cell r="E93">
            <v>122850</v>
          </cell>
          <cell r="F93">
            <v>0</v>
          </cell>
          <cell r="G93">
            <v>0</v>
          </cell>
          <cell r="H93">
            <v>1.86</v>
          </cell>
        </row>
        <row r="94">
          <cell r="A94" t="str">
            <v>XLPE370D</v>
          </cell>
          <cell r="C94" t="str">
            <v>Cáp 24kV C/XLPE/DSTA/PVC3x70mm2</v>
          </cell>
          <cell r="D94" t="str">
            <v>mét</v>
          </cell>
          <cell r="F94">
            <v>0</v>
          </cell>
          <cell r="G94">
            <v>0</v>
          </cell>
          <cell r="H94">
            <v>6.2869999999999999</v>
          </cell>
        </row>
        <row r="95">
          <cell r="A95" t="str">
            <v>XLPE395D</v>
          </cell>
          <cell r="C95" t="str">
            <v>Cáp 24kV C/XLPE/DSTA/PVC3x95mm2</v>
          </cell>
          <cell r="D95" t="str">
            <v>mét</v>
          </cell>
          <cell r="F95">
            <v>0</v>
          </cell>
          <cell r="G95">
            <v>0</v>
          </cell>
          <cell r="H95">
            <v>7.4</v>
          </cell>
        </row>
        <row r="96">
          <cell r="A96" t="str">
            <v>XLPE3120D</v>
          </cell>
          <cell r="C96" t="str">
            <v>Cáp 24kV C/XLPE/DSTA/PVC3x120mm2</v>
          </cell>
          <cell r="D96" t="str">
            <v>mét</v>
          </cell>
          <cell r="F96">
            <v>0</v>
          </cell>
          <cell r="G96">
            <v>0</v>
          </cell>
          <cell r="H96">
            <v>8.36</v>
          </cell>
        </row>
        <row r="97">
          <cell r="A97" t="str">
            <v>XLPE3150D</v>
          </cell>
          <cell r="C97" t="str">
            <v>Cáp 24kV C/XLPE/DSTA/PVC3x150mm2</v>
          </cell>
          <cell r="D97" t="str">
            <v>mét</v>
          </cell>
          <cell r="F97">
            <v>0</v>
          </cell>
          <cell r="G97">
            <v>0</v>
          </cell>
          <cell r="H97">
            <v>9.84</v>
          </cell>
        </row>
        <row r="98">
          <cell r="A98" t="str">
            <v>XLPE3185D</v>
          </cell>
          <cell r="C98" t="str">
            <v>Cáp 24kV C/XLPE/DSTA/PVC3x185mm2</v>
          </cell>
          <cell r="D98" t="str">
            <v>mét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XLPE3240D</v>
          </cell>
          <cell r="C99" t="str">
            <v>Cáp 24kV C/XLPE/DSTA/PVC3x240mm2</v>
          </cell>
          <cell r="D99" t="str">
            <v>mét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AC50</v>
          </cell>
          <cell r="C100" t="str">
            <v>Cáp nhôm lõi thép AC-50/8</v>
          </cell>
          <cell r="D100" t="str">
            <v>kg</v>
          </cell>
          <cell r="E100">
            <v>78435</v>
          </cell>
          <cell r="F100">
            <v>0</v>
          </cell>
          <cell r="G100">
            <v>0</v>
          </cell>
          <cell r="H100">
            <v>1</v>
          </cell>
        </row>
        <row r="101">
          <cell r="A101" t="str">
            <v>AC70</v>
          </cell>
          <cell r="C101" t="str">
            <v>Cáp nhôm lõi thép AC-70/11</v>
          </cell>
          <cell r="D101" t="str">
            <v>kg</v>
          </cell>
          <cell r="E101">
            <v>78435</v>
          </cell>
          <cell r="F101">
            <v>0</v>
          </cell>
          <cell r="G101">
            <v>0</v>
          </cell>
          <cell r="H101">
            <v>1</v>
          </cell>
        </row>
        <row r="102">
          <cell r="A102" t="str">
            <v>AC95</v>
          </cell>
          <cell r="C102" t="str">
            <v>Cáp nhôm lõi thép AC-95/16</v>
          </cell>
          <cell r="D102" t="str">
            <v>kg</v>
          </cell>
          <cell r="E102">
            <v>78435</v>
          </cell>
          <cell r="F102">
            <v>0</v>
          </cell>
          <cell r="G102">
            <v>0</v>
          </cell>
          <cell r="H102">
            <v>1</v>
          </cell>
        </row>
        <row r="103">
          <cell r="A103" t="str">
            <v>AC120</v>
          </cell>
          <cell r="C103" t="str">
            <v>Cáp nhôm lõi thép AC-120/19</v>
          </cell>
          <cell r="D103" t="str">
            <v>kg</v>
          </cell>
          <cell r="E103">
            <v>78435</v>
          </cell>
          <cell r="F103">
            <v>0</v>
          </cell>
          <cell r="G103">
            <v>0</v>
          </cell>
          <cell r="H103">
            <v>1</v>
          </cell>
        </row>
        <row r="104">
          <cell r="A104" t="str">
            <v>AC150</v>
          </cell>
          <cell r="C104" t="str">
            <v>Cáp nhôm lõi thép AC-150/24</v>
          </cell>
          <cell r="D104" t="str">
            <v>kg</v>
          </cell>
          <cell r="E104">
            <v>80325</v>
          </cell>
          <cell r="F104">
            <v>0</v>
          </cell>
          <cell r="G104">
            <v>0</v>
          </cell>
          <cell r="H104">
            <v>1</v>
          </cell>
        </row>
        <row r="105">
          <cell r="A105" t="str">
            <v>AC185</v>
          </cell>
          <cell r="C105" t="str">
            <v>Cáp nhôm lõi thép AC-185/29</v>
          </cell>
          <cell r="D105" t="str">
            <v>kg</v>
          </cell>
          <cell r="E105">
            <v>80325</v>
          </cell>
          <cell r="F105">
            <v>0</v>
          </cell>
          <cell r="G105">
            <v>0</v>
          </cell>
          <cell r="H105">
            <v>1</v>
          </cell>
        </row>
        <row r="106">
          <cell r="A106" t="str">
            <v>AC240</v>
          </cell>
          <cell r="C106" t="str">
            <v>Cáp nhôm lõi thép AC-240/39</v>
          </cell>
          <cell r="D106" t="str">
            <v>kg</v>
          </cell>
          <cell r="E106">
            <v>81270</v>
          </cell>
          <cell r="F106">
            <v>0</v>
          </cell>
          <cell r="G106">
            <v>0</v>
          </cell>
          <cell r="H106">
            <v>1</v>
          </cell>
        </row>
        <row r="107">
          <cell r="A107" t="str">
            <v>av35</v>
          </cell>
          <cell r="C107" t="str">
            <v>Cáp nhôm bọc AV35</v>
          </cell>
          <cell r="D107" t="str">
            <v>mét</v>
          </cell>
          <cell r="F107">
            <v>0</v>
          </cell>
          <cell r="G107">
            <v>0</v>
          </cell>
          <cell r="H107">
            <v>0.17599999999999999</v>
          </cell>
        </row>
        <row r="108">
          <cell r="A108" t="str">
            <v>av50</v>
          </cell>
          <cell r="C108" t="str">
            <v>Cáp nhôm bọc AV50</v>
          </cell>
          <cell r="D108" t="str">
            <v>mét</v>
          </cell>
          <cell r="E108">
            <v>17010</v>
          </cell>
          <cell r="F108">
            <v>0</v>
          </cell>
          <cell r="G108">
            <v>0</v>
          </cell>
          <cell r="H108">
            <v>0.22900000000000001</v>
          </cell>
        </row>
        <row r="109">
          <cell r="A109" t="str">
            <v>av70</v>
          </cell>
          <cell r="C109" t="str">
            <v>Cáp nhôm bọc AV70</v>
          </cell>
          <cell r="D109" t="str">
            <v>mét</v>
          </cell>
          <cell r="E109">
            <v>22680</v>
          </cell>
          <cell r="F109">
            <v>0</v>
          </cell>
          <cell r="G109">
            <v>0</v>
          </cell>
          <cell r="H109">
            <v>0.308</v>
          </cell>
        </row>
        <row r="110">
          <cell r="A110" t="str">
            <v>av95</v>
          </cell>
          <cell r="C110" t="str">
            <v>Cáp nhôm bọc AV95</v>
          </cell>
          <cell r="D110" t="str">
            <v>mét</v>
          </cell>
          <cell r="E110">
            <v>31185</v>
          </cell>
          <cell r="F110">
            <v>0</v>
          </cell>
          <cell r="G110">
            <v>0</v>
          </cell>
          <cell r="H110">
            <v>0.41</v>
          </cell>
        </row>
        <row r="111">
          <cell r="A111" t="str">
            <v>av120</v>
          </cell>
          <cell r="C111" t="str">
            <v>Cáp nhôm bọc AV120</v>
          </cell>
          <cell r="D111" t="str">
            <v>mét</v>
          </cell>
          <cell r="E111">
            <v>33500</v>
          </cell>
          <cell r="F111">
            <v>0</v>
          </cell>
          <cell r="G111">
            <v>0</v>
          </cell>
          <cell r="H111">
            <v>0.496</v>
          </cell>
        </row>
        <row r="112">
          <cell r="A112" t="str">
            <v>av150</v>
          </cell>
          <cell r="C112" t="str">
            <v>Cáp nhôm bọc AV150</v>
          </cell>
          <cell r="D112" t="str">
            <v>mét</v>
          </cell>
          <cell r="E112">
            <v>42300</v>
          </cell>
          <cell r="F112">
            <v>0</v>
          </cell>
          <cell r="G112">
            <v>0</v>
          </cell>
          <cell r="H112">
            <v>0.628</v>
          </cell>
        </row>
        <row r="113">
          <cell r="A113" t="str">
            <v>av185</v>
          </cell>
          <cell r="C113" t="str">
            <v>Cáp nhôm bọc AV185</v>
          </cell>
          <cell r="D113" t="str">
            <v>mét</v>
          </cell>
          <cell r="E113">
            <v>51000</v>
          </cell>
          <cell r="F113">
            <v>0</v>
          </cell>
          <cell r="G113">
            <v>0</v>
          </cell>
          <cell r="H113">
            <v>0.74299999999999999</v>
          </cell>
        </row>
        <row r="114">
          <cell r="A114" t="str">
            <v>av240</v>
          </cell>
          <cell r="C114" t="str">
            <v>Cáp nhôm bọc AV240</v>
          </cell>
          <cell r="D114" t="str">
            <v>mét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av300</v>
          </cell>
          <cell r="C115" t="str">
            <v>Cáp nhôm bọc AV300</v>
          </cell>
          <cell r="D115" t="str">
            <v>mét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ABC4x50</v>
          </cell>
          <cell r="C116" t="str">
            <v>Cáp nhôm ABC 4x50mm2</v>
          </cell>
          <cell r="D116" t="str">
            <v>mét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ABC3x50</v>
          </cell>
          <cell r="C117" t="str">
            <v>Cáp nhôm ABC 3x50mm2</v>
          </cell>
          <cell r="D117" t="str">
            <v>mét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ABC4x70</v>
          </cell>
          <cell r="C118" t="str">
            <v>Cáp nhôm ABC 4x70mm2</v>
          </cell>
          <cell r="D118" t="str">
            <v>mét</v>
          </cell>
          <cell r="E118">
            <v>83300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ABC3x70</v>
          </cell>
          <cell r="C119" t="str">
            <v>Cáp nhôm ABC 3x70mm2</v>
          </cell>
          <cell r="D119" t="str">
            <v>mét</v>
          </cell>
          <cell r="E119">
            <v>63000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ABC4x95</v>
          </cell>
          <cell r="C120" t="str">
            <v>Cáp nhôm ABC 4x95mm2</v>
          </cell>
          <cell r="D120" t="str">
            <v>mét</v>
          </cell>
          <cell r="E120">
            <v>123795</v>
          </cell>
          <cell r="F120">
            <v>0</v>
          </cell>
          <cell r="G120">
            <v>0</v>
          </cell>
          <cell r="H120">
            <v>1.3160000000000001</v>
          </cell>
        </row>
        <row r="121">
          <cell r="A121" t="str">
            <v>ABC3x95</v>
          </cell>
          <cell r="C121" t="str">
            <v>Cáp nhôm ABC 3x95mm2</v>
          </cell>
          <cell r="D121" t="str">
            <v>mét</v>
          </cell>
          <cell r="E121">
            <v>92610</v>
          </cell>
          <cell r="F121">
            <v>0</v>
          </cell>
          <cell r="G121">
            <v>0</v>
          </cell>
          <cell r="H121">
            <v>0.97799999999999998</v>
          </cell>
        </row>
        <row r="122">
          <cell r="A122" t="str">
            <v>ABC3x120</v>
          </cell>
          <cell r="C122" t="str">
            <v>Cáp nhôm ABC 3x120mm2</v>
          </cell>
          <cell r="D122" t="str">
            <v>mét</v>
          </cell>
          <cell r="E122">
            <v>111510</v>
          </cell>
          <cell r="F122">
            <v>0</v>
          </cell>
          <cell r="G122">
            <v>0</v>
          </cell>
          <cell r="H122">
            <v>1.2130000000000001</v>
          </cell>
        </row>
        <row r="123">
          <cell r="A123" t="str">
            <v>ABC4x120</v>
          </cell>
          <cell r="C123" t="str">
            <v>Cáp nhôm ABC 4x120mm2</v>
          </cell>
          <cell r="D123" t="str">
            <v>mét</v>
          </cell>
          <cell r="E123">
            <v>148365</v>
          </cell>
          <cell r="F123">
            <v>0</v>
          </cell>
          <cell r="G123">
            <v>0</v>
          </cell>
          <cell r="H123">
            <v>1.6180000000000001</v>
          </cell>
        </row>
        <row r="124">
          <cell r="A124" t="str">
            <v>ABC4x150</v>
          </cell>
          <cell r="C124" t="str">
            <v>Cáp nhôm ABC 4x150mm2</v>
          </cell>
          <cell r="D124" t="str">
            <v>mét</v>
          </cell>
          <cell r="E124">
            <v>184275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cv25</v>
          </cell>
          <cell r="C125" t="str">
            <v>Cáp đồng bọc CV25</v>
          </cell>
          <cell r="D125" t="str">
            <v>mét</v>
          </cell>
          <cell r="E125">
            <v>61425</v>
          </cell>
          <cell r="F125">
            <v>0</v>
          </cell>
          <cell r="G125">
            <v>0</v>
          </cell>
          <cell r="H125">
            <v>0.29099999999999998</v>
          </cell>
        </row>
        <row r="126">
          <cell r="A126" t="str">
            <v>cv35</v>
          </cell>
          <cell r="C126" t="str">
            <v>Cáp đồng bọc CV35</v>
          </cell>
          <cell r="D126" t="str">
            <v>mét</v>
          </cell>
          <cell r="E126">
            <v>89775</v>
          </cell>
          <cell r="F126">
            <v>0</v>
          </cell>
          <cell r="G126">
            <v>0</v>
          </cell>
          <cell r="H126">
            <v>0.39500000000000002</v>
          </cell>
        </row>
        <row r="127">
          <cell r="A127" t="str">
            <v>cv50</v>
          </cell>
          <cell r="C127" t="str">
            <v>Cáp đồng bọc CV50</v>
          </cell>
          <cell r="D127" t="str">
            <v>mét</v>
          </cell>
          <cell r="E127">
            <v>118125</v>
          </cell>
          <cell r="F127">
            <v>0</v>
          </cell>
          <cell r="G127">
            <v>0</v>
          </cell>
          <cell r="H127">
            <v>0.53400000000000003</v>
          </cell>
        </row>
        <row r="128">
          <cell r="A128" t="str">
            <v>cv70</v>
          </cell>
          <cell r="C128" t="str">
            <v>Cáp đồng bọc CV70</v>
          </cell>
          <cell r="D128" t="str">
            <v>mét</v>
          </cell>
          <cell r="E128">
            <v>166320</v>
          </cell>
          <cell r="F128">
            <v>0</v>
          </cell>
          <cell r="G128">
            <v>0</v>
          </cell>
          <cell r="H128">
            <v>0.73899999999999999</v>
          </cell>
        </row>
        <row r="129">
          <cell r="A129" t="str">
            <v>cv95</v>
          </cell>
          <cell r="C129" t="str">
            <v>Cáp đồng bọc CV95</v>
          </cell>
          <cell r="D129" t="str">
            <v>mét</v>
          </cell>
          <cell r="E129">
            <v>230580</v>
          </cell>
          <cell r="F129">
            <v>0</v>
          </cell>
          <cell r="G129">
            <v>0</v>
          </cell>
          <cell r="H129">
            <v>1.008</v>
          </cell>
        </row>
        <row r="130">
          <cell r="A130" t="str">
            <v>cv120</v>
          </cell>
          <cell r="C130" t="str">
            <v>Cáp đồng bọc CV120</v>
          </cell>
          <cell r="D130" t="str">
            <v>mét</v>
          </cell>
          <cell r="E130">
            <v>291060</v>
          </cell>
          <cell r="F130">
            <v>0</v>
          </cell>
          <cell r="G130">
            <v>0</v>
          </cell>
          <cell r="H130">
            <v>1.2350000000000001</v>
          </cell>
        </row>
        <row r="131">
          <cell r="A131" t="str">
            <v>cv150</v>
          </cell>
          <cell r="C131" t="str">
            <v>Cáp đồng bọc CV150</v>
          </cell>
          <cell r="D131" t="str">
            <v>mét</v>
          </cell>
          <cell r="E131">
            <v>358155</v>
          </cell>
          <cell r="F131">
            <v>0</v>
          </cell>
          <cell r="G131">
            <v>0</v>
          </cell>
          <cell r="H131">
            <v>1.5980000000000001</v>
          </cell>
        </row>
        <row r="132">
          <cell r="A132" t="str">
            <v>cv185</v>
          </cell>
          <cell r="C132" t="str">
            <v>Cáp đồng bọc CV185</v>
          </cell>
          <cell r="D132" t="str">
            <v>mét</v>
          </cell>
          <cell r="E132">
            <v>466830</v>
          </cell>
          <cell r="F132">
            <v>0</v>
          </cell>
          <cell r="G132">
            <v>0</v>
          </cell>
          <cell r="H132">
            <v>1.9079999999999999</v>
          </cell>
        </row>
        <row r="133">
          <cell r="A133" t="str">
            <v>cv200</v>
          </cell>
          <cell r="C133" t="str">
            <v>Cáp đồng bọc CV200</v>
          </cell>
          <cell r="D133" t="str">
            <v>mét</v>
          </cell>
          <cell r="E133">
            <v>478170</v>
          </cell>
          <cell r="F133">
            <v>0</v>
          </cell>
          <cell r="G133">
            <v>0</v>
          </cell>
          <cell r="H133">
            <v>1.2350000000000001</v>
          </cell>
        </row>
        <row r="134">
          <cell r="A134" t="str">
            <v>cv240</v>
          </cell>
          <cell r="C134" t="str">
            <v>Cáp đồng bọc CV240</v>
          </cell>
          <cell r="D134" t="str">
            <v>mét</v>
          </cell>
          <cell r="E134">
            <v>590625</v>
          </cell>
          <cell r="F134">
            <v>0</v>
          </cell>
          <cell r="G134">
            <v>0</v>
          </cell>
          <cell r="H134">
            <v>1.5980000000000001</v>
          </cell>
        </row>
        <row r="135">
          <cell r="A135" t="str">
            <v>cv250</v>
          </cell>
          <cell r="C135" t="str">
            <v>Cáp đồng bọc CV250</v>
          </cell>
          <cell r="D135" t="str">
            <v>mét</v>
          </cell>
          <cell r="F135">
            <v>0</v>
          </cell>
          <cell r="G135">
            <v>0</v>
          </cell>
          <cell r="H135">
            <v>2.5790000000000002</v>
          </cell>
        </row>
        <row r="136">
          <cell r="A136" t="str">
            <v>cv300</v>
          </cell>
          <cell r="C136" t="str">
            <v>Cáp đồng bọc CV300</v>
          </cell>
          <cell r="D136" t="str">
            <v>mét</v>
          </cell>
          <cell r="F136">
            <v>0</v>
          </cell>
          <cell r="G136">
            <v>0</v>
          </cell>
          <cell r="H136">
            <v>2.8759999999999999</v>
          </cell>
        </row>
        <row r="137">
          <cell r="A137" t="str">
            <v>cv400</v>
          </cell>
          <cell r="C137" t="str">
            <v>Cáp đồng bọc CV400</v>
          </cell>
          <cell r="D137" t="str">
            <v>mét</v>
          </cell>
          <cell r="F137">
            <v>0</v>
          </cell>
          <cell r="G137">
            <v>0</v>
          </cell>
          <cell r="H137">
            <v>2.9350000000000001</v>
          </cell>
        </row>
        <row r="138">
          <cell r="A138" t="str">
            <v>CVV4X4</v>
          </cell>
          <cell r="C138" t="str">
            <v>Cáp điều khiển CVV 4x4,0mm2</v>
          </cell>
          <cell r="D138" t="str">
            <v>mét</v>
          </cell>
          <cell r="E138">
            <v>56700</v>
          </cell>
          <cell r="F138">
            <v>0</v>
          </cell>
          <cell r="G138">
            <v>0</v>
          </cell>
          <cell r="H138">
            <v>3.024</v>
          </cell>
        </row>
        <row r="139">
          <cell r="A139" t="str">
            <v>A50</v>
          </cell>
          <cell r="C139" t="str">
            <v>Cáp nhôm A-50</v>
          </cell>
          <cell r="D139" t="str">
            <v>kg</v>
          </cell>
          <cell r="E139">
            <v>95445</v>
          </cell>
          <cell r="F139">
            <v>0</v>
          </cell>
          <cell r="G139">
            <v>0</v>
          </cell>
          <cell r="H139">
            <v>1</v>
          </cell>
        </row>
        <row r="140">
          <cell r="A140" t="str">
            <v>A70</v>
          </cell>
          <cell r="C140" t="str">
            <v>Cáp nhôm A-70</v>
          </cell>
          <cell r="D140" t="str">
            <v>kg</v>
          </cell>
          <cell r="E140">
            <v>95445</v>
          </cell>
          <cell r="F140">
            <v>0</v>
          </cell>
          <cell r="G140">
            <v>0</v>
          </cell>
          <cell r="H140">
            <v>1</v>
          </cell>
        </row>
        <row r="141">
          <cell r="A141" t="str">
            <v>A95</v>
          </cell>
          <cell r="C141" t="str">
            <v>Cáp nhôm A-95</v>
          </cell>
          <cell r="D141" t="str">
            <v>kg</v>
          </cell>
          <cell r="E141">
            <v>102060</v>
          </cell>
          <cell r="F141">
            <v>0</v>
          </cell>
          <cell r="G141">
            <v>0</v>
          </cell>
          <cell r="H141">
            <v>1</v>
          </cell>
        </row>
        <row r="142">
          <cell r="A142" t="str">
            <v>A120</v>
          </cell>
          <cell r="C142" t="str">
            <v>Cáp nhôm A-120</v>
          </cell>
          <cell r="D142" t="str">
            <v>kg</v>
          </cell>
          <cell r="E142">
            <v>102060</v>
          </cell>
          <cell r="F142">
            <v>0</v>
          </cell>
          <cell r="G142">
            <v>0</v>
          </cell>
          <cell r="H142">
            <v>1</v>
          </cell>
        </row>
        <row r="143">
          <cell r="A143" t="str">
            <v>A150</v>
          </cell>
          <cell r="C143" t="str">
            <v>Cáp nhôm A-150</v>
          </cell>
          <cell r="D143" t="str">
            <v>kg</v>
          </cell>
          <cell r="E143">
            <v>102060</v>
          </cell>
          <cell r="F143">
            <v>0</v>
          </cell>
          <cell r="G143">
            <v>0</v>
          </cell>
          <cell r="H143">
            <v>1</v>
          </cell>
        </row>
        <row r="144">
          <cell r="A144" t="str">
            <v>A185</v>
          </cell>
          <cell r="C144" t="str">
            <v>Cáp nhôm A-185</v>
          </cell>
          <cell r="D144" t="str">
            <v>kg</v>
          </cell>
          <cell r="E144">
            <v>102060</v>
          </cell>
          <cell r="F144">
            <v>0</v>
          </cell>
          <cell r="G144">
            <v>0</v>
          </cell>
          <cell r="H144">
            <v>1</v>
          </cell>
        </row>
        <row r="145">
          <cell r="A145" t="str">
            <v>A240</v>
          </cell>
          <cell r="C145" t="str">
            <v>Cáp nhôm A-240</v>
          </cell>
          <cell r="D145" t="str">
            <v>kg</v>
          </cell>
          <cell r="E145">
            <v>102060</v>
          </cell>
          <cell r="F145">
            <v>0</v>
          </cell>
          <cell r="G145">
            <v>0</v>
          </cell>
          <cell r="H145">
            <v>1</v>
          </cell>
        </row>
        <row r="146">
          <cell r="A146" t="str">
            <v>C3/8</v>
          </cell>
          <cell r="C146" t="str">
            <v>Cáp thép 3/8"</v>
          </cell>
          <cell r="D146" t="str">
            <v>kg</v>
          </cell>
          <cell r="E146">
            <v>43470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C5/8</v>
          </cell>
          <cell r="C147" t="str">
            <v>Cáp thép 5/8"</v>
          </cell>
          <cell r="D147" t="str">
            <v>kg</v>
          </cell>
          <cell r="E147">
            <v>44415</v>
          </cell>
          <cell r="F147">
            <v>0</v>
          </cell>
          <cell r="G147">
            <v>0</v>
          </cell>
          <cell r="H147">
            <v>1</v>
          </cell>
        </row>
        <row r="148">
          <cell r="A148" t="str">
            <v>CSDI</v>
          </cell>
          <cell r="C148" t="str">
            <v>Chân sứ đỉnh thẳng dài 870 dày 4mm</v>
          </cell>
          <cell r="D148" t="str">
            <v>cái</v>
          </cell>
          <cell r="E148">
            <v>118000</v>
          </cell>
          <cell r="F148">
            <v>0</v>
          </cell>
          <cell r="G148">
            <v>0</v>
          </cell>
          <cell r="H148">
            <v>5</v>
          </cell>
        </row>
        <row r="149">
          <cell r="A149" t="str">
            <v>CSDG</v>
          </cell>
          <cell r="C149" t="str">
            <v>Chân sứ đỉnh cong dài 870 dày 4mm</v>
          </cell>
          <cell r="D149" t="str">
            <v>cái</v>
          </cell>
          <cell r="E149">
            <v>120000</v>
          </cell>
          <cell r="F149">
            <v>0</v>
          </cell>
          <cell r="G149">
            <v>0</v>
          </cell>
          <cell r="H149">
            <v>5</v>
          </cell>
        </row>
        <row r="150">
          <cell r="A150" t="str">
            <v>CSD</v>
          </cell>
          <cell r="C150" t="str">
            <v>Chân sứ đứng 24kV</v>
          </cell>
          <cell r="D150" t="str">
            <v>cái</v>
          </cell>
          <cell r="E150">
            <v>68000</v>
          </cell>
          <cell r="F150">
            <v>0</v>
          </cell>
          <cell r="G150">
            <v>0</v>
          </cell>
          <cell r="H150">
            <v>3</v>
          </cell>
        </row>
        <row r="151">
          <cell r="A151" t="str">
            <v>K3B42</v>
          </cell>
          <cell r="C151" t="str">
            <v>Kẹp cáp 3 boulon B42x130</v>
          </cell>
          <cell r="D151" t="str">
            <v>cái</v>
          </cell>
          <cell r="E151">
            <v>37000</v>
          </cell>
          <cell r="F151">
            <v>0</v>
          </cell>
          <cell r="G151">
            <v>0</v>
          </cell>
          <cell r="H151">
            <v>0.4</v>
          </cell>
        </row>
        <row r="152">
          <cell r="A152" t="str">
            <v>K3B</v>
          </cell>
          <cell r="C152" t="str">
            <v>Kẹp cáp 3 boulon B46x136</v>
          </cell>
          <cell r="D152" t="str">
            <v>cái</v>
          </cell>
          <cell r="E152">
            <v>40000</v>
          </cell>
          <cell r="F152">
            <v>0</v>
          </cell>
          <cell r="G152">
            <v>0</v>
          </cell>
          <cell r="H152">
            <v>0.2</v>
          </cell>
        </row>
        <row r="153">
          <cell r="A153" t="str">
            <v>CTD</v>
          </cell>
          <cell r="C153" t="str">
            <v>Cọc tiếp đất φ16 - 2,4m</v>
          </cell>
          <cell r="D153" t="str">
            <v>cọc</v>
          </cell>
          <cell r="E153">
            <v>120000</v>
          </cell>
          <cell r="F153">
            <v>0</v>
          </cell>
          <cell r="G153">
            <v>0</v>
          </cell>
          <cell r="H153">
            <v>5.3</v>
          </cell>
        </row>
        <row r="154">
          <cell r="A154" t="str">
            <v>KC</v>
          </cell>
          <cell r="C154" t="str">
            <v>Kẹp cọc tiếp địa</v>
          </cell>
          <cell r="D154" t="str">
            <v>bộ</v>
          </cell>
          <cell r="E154">
            <v>14000</v>
          </cell>
          <cell r="F154">
            <v>0</v>
          </cell>
          <cell r="G154">
            <v>0</v>
          </cell>
          <cell r="H154">
            <v>0.05</v>
          </cell>
        </row>
        <row r="155">
          <cell r="A155" t="str">
            <v>KT50</v>
          </cell>
          <cell r="C155" t="str">
            <v>Kẹp treo cáp ABC4x50mm2</v>
          </cell>
          <cell r="D155" t="str">
            <v>cái</v>
          </cell>
          <cell r="E155">
            <v>28000</v>
          </cell>
          <cell r="F155">
            <v>0</v>
          </cell>
          <cell r="G155">
            <v>0</v>
          </cell>
          <cell r="H155">
            <v>0.4</v>
          </cell>
        </row>
        <row r="156">
          <cell r="A156" t="str">
            <v>KT70</v>
          </cell>
          <cell r="C156" t="str">
            <v>Kẹp treo cáp ABC4x70mm2</v>
          </cell>
          <cell r="D156" t="str">
            <v>cái</v>
          </cell>
          <cell r="E156">
            <v>28000</v>
          </cell>
          <cell r="F156">
            <v>0</v>
          </cell>
          <cell r="G156">
            <v>0</v>
          </cell>
          <cell r="H156">
            <v>0.4</v>
          </cell>
        </row>
        <row r="157">
          <cell r="A157" t="str">
            <v>KT95</v>
          </cell>
          <cell r="C157" t="str">
            <v>Kẹp treo cáp ABC4x95mm2</v>
          </cell>
          <cell r="D157" t="str">
            <v>cái</v>
          </cell>
          <cell r="E157">
            <v>28000</v>
          </cell>
          <cell r="F157">
            <v>0</v>
          </cell>
          <cell r="G157">
            <v>0</v>
          </cell>
          <cell r="H157">
            <v>0.4</v>
          </cell>
        </row>
        <row r="158">
          <cell r="A158" t="str">
            <v>KT120</v>
          </cell>
          <cell r="C158" t="str">
            <v>Kẹp treo cáp ABC4x120mm2</v>
          </cell>
          <cell r="D158" t="str">
            <v>cái</v>
          </cell>
          <cell r="E158">
            <v>31000</v>
          </cell>
          <cell r="F158">
            <v>0</v>
          </cell>
          <cell r="G158">
            <v>0</v>
          </cell>
          <cell r="H158">
            <v>0.4</v>
          </cell>
        </row>
        <row r="159">
          <cell r="A159" t="str">
            <v>KT150</v>
          </cell>
          <cell r="C159" t="str">
            <v>Kẹp treo cáp ABC4x150mm2</v>
          </cell>
          <cell r="D159" t="str">
            <v>cái</v>
          </cell>
          <cell r="E159">
            <v>31000</v>
          </cell>
          <cell r="F159">
            <v>0</v>
          </cell>
          <cell r="G159">
            <v>0</v>
          </cell>
          <cell r="H159">
            <v>0.4</v>
          </cell>
        </row>
        <row r="160">
          <cell r="A160" t="str">
            <v>MT-A</v>
          </cell>
          <cell r="C160" t="str">
            <v>Móc treo chữ A</v>
          </cell>
          <cell r="D160" t="str">
            <v>cái</v>
          </cell>
          <cell r="E160">
            <v>37000</v>
          </cell>
          <cell r="F160">
            <v>0</v>
          </cell>
          <cell r="G160">
            <v>0</v>
          </cell>
          <cell r="H160">
            <v>0.5</v>
          </cell>
        </row>
        <row r="161">
          <cell r="A161" t="str">
            <v>KNGUNG50</v>
          </cell>
          <cell r="B161" t="str">
            <v>D4.6204</v>
          </cell>
          <cell r="C161" t="str">
            <v>Kẹp ngừng cáp ABC4x50mm2</v>
          </cell>
          <cell r="D161" t="str">
            <v>cái</v>
          </cell>
          <cell r="E161">
            <v>67000</v>
          </cell>
          <cell r="F161">
            <v>131725</v>
          </cell>
          <cell r="G161">
            <v>0</v>
          </cell>
          <cell r="H161">
            <v>0</v>
          </cell>
        </row>
        <row r="162">
          <cell r="A162" t="str">
            <v>KNGUNG70</v>
          </cell>
          <cell r="B162" t="str">
            <v>D4.6204</v>
          </cell>
          <cell r="C162" t="str">
            <v>Kẹp ngừng cáp ABC4x70mm2</v>
          </cell>
          <cell r="D162" t="str">
            <v>cái</v>
          </cell>
          <cell r="E162">
            <v>67000</v>
          </cell>
          <cell r="F162">
            <v>158070</v>
          </cell>
          <cell r="G162">
            <v>0</v>
          </cell>
          <cell r="H162">
            <v>0</v>
          </cell>
        </row>
        <row r="163">
          <cell r="A163" t="str">
            <v>KNGUNG95</v>
          </cell>
          <cell r="B163" t="str">
            <v>D4.6205</v>
          </cell>
          <cell r="C163" t="str">
            <v>Kẹp ngừng cáp ABC4x95mm2</v>
          </cell>
          <cell r="D163" t="str">
            <v>cái</v>
          </cell>
          <cell r="E163">
            <v>67000</v>
          </cell>
          <cell r="F163">
            <v>158070</v>
          </cell>
          <cell r="G163">
            <v>0</v>
          </cell>
          <cell r="H163">
            <v>0</v>
          </cell>
        </row>
        <row r="164">
          <cell r="A164" t="str">
            <v>KNGUNG120</v>
          </cell>
          <cell r="B164" t="str">
            <v>D4.6205</v>
          </cell>
          <cell r="C164" t="str">
            <v>Kẹp ngừng cáp ABC4x120mm2</v>
          </cell>
          <cell r="D164" t="str">
            <v>cái</v>
          </cell>
          <cell r="E164">
            <v>85000</v>
          </cell>
          <cell r="F164">
            <v>158070</v>
          </cell>
          <cell r="G164">
            <v>0</v>
          </cell>
          <cell r="H164">
            <v>0</v>
          </cell>
        </row>
        <row r="165">
          <cell r="A165" t="str">
            <v>KNGUNG150</v>
          </cell>
          <cell r="B165" t="str">
            <v>D4.6205</v>
          </cell>
          <cell r="C165" t="str">
            <v>Kẹp ngừng cáp ABC4x150mm2</v>
          </cell>
          <cell r="D165" t="str">
            <v>cái</v>
          </cell>
          <cell r="E165">
            <v>85000</v>
          </cell>
          <cell r="F165">
            <v>0</v>
          </cell>
          <cell r="G165">
            <v>0</v>
          </cell>
          <cell r="H165">
            <v>0</v>
          </cell>
        </row>
        <row r="166">
          <cell r="A166" t="str">
            <v>HOP9C</v>
          </cell>
          <cell r="B166" t="str">
            <v>11.03.204</v>
          </cell>
          <cell r="C166" t="str">
            <v>Hộp phân phối 9 cực bắt trực tiếp</v>
          </cell>
          <cell r="D166" t="str">
            <v>cái</v>
          </cell>
          <cell r="E166">
            <v>390000</v>
          </cell>
          <cell r="F166">
            <v>207248</v>
          </cell>
          <cell r="G166">
            <v>0</v>
          </cell>
          <cell r="H166">
            <v>0.65</v>
          </cell>
        </row>
        <row r="167">
          <cell r="A167" t="str">
            <v>HOP6C</v>
          </cell>
          <cell r="B167" t="str">
            <v>11.03.204</v>
          </cell>
          <cell r="C167" t="str">
            <v>Hộp phân phối 6 cực bắt trực tiếp</v>
          </cell>
          <cell r="D167" t="str">
            <v>cái</v>
          </cell>
          <cell r="E167">
            <v>364000</v>
          </cell>
          <cell r="F167">
            <v>207248</v>
          </cell>
          <cell r="G167">
            <v>0</v>
          </cell>
          <cell r="H167">
            <v>0.6</v>
          </cell>
        </row>
        <row r="168">
          <cell r="A168" t="str">
            <v>HOPCB</v>
          </cell>
          <cell r="C168" t="str">
            <v>Hộp gắn CB phân đoạn</v>
          </cell>
          <cell r="D168" t="str">
            <v>cái</v>
          </cell>
          <cell r="F168">
            <v>0</v>
          </cell>
          <cell r="G168">
            <v>0</v>
          </cell>
          <cell r="H168">
            <v>0.85</v>
          </cell>
        </row>
        <row r="169">
          <cell r="A169" t="str">
            <v>BIT150</v>
          </cell>
          <cell r="C169" t="str">
            <v>Nắp bịt đầu cáp ABC150mm2</v>
          </cell>
          <cell r="D169" t="str">
            <v>cái</v>
          </cell>
          <cell r="F169">
            <v>0</v>
          </cell>
          <cell r="G169">
            <v>0</v>
          </cell>
          <cell r="H169">
            <v>0</v>
          </cell>
        </row>
        <row r="170">
          <cell r="A170" t="str">
            <v>BIT120</v>
          </cell>
          <cell r="C170" t="str">
            <v>Nắp bịt đầu cáp ABC120mm2</v>
          </cell>
          <cell r="D170" t="str">
            <v>cái</v>
          </cell>
          <cell r="F170">
            <v>0</v>
          </cell>
          <cell r="G170">
            <v>0</v>
          </cell>
          <cell r="H170">
            <v>0</v>
          </cell>
        </row>
        <row r="171">
          <cell r="A171" t="str">
            <v>BIT95</v>
          </cell>
          <cell r="C171" t="str">
            <v>Nắp bịt đầu cáp ABC95mm2</v>
          </cell>
          <cell r="D171" t="str">
            <v>cái</v>
          </cell>
          <cell r="F171">
            <v>0</v>
          </cell>
          <cell r="G171">
            <v>0</v>
          </cell>
          <cell r="H171">
            <v>0</v>
          </cell>
        </row>
        <row r="172">
          <cell r="A172" t="str">
            <v>BIT70</v>
          </cell>
          <cell r="C172" t="str">
            <v>Nắp bịt đầu cáp ABC70mm2</v>
          </cell>
          <cell r="D172" t="str">
            <v>cái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BIT50</v>
          </cell>
          <cell r="C173" t="str">
            <v>Nắp bịt đầu cáp ABC50mm2</v>
          </cell>
          <cell r="D173" t="str">
            <v>cái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KE25</v>
          </cell>
          <cell r="C174" t="str">
            <v>Kẹp ép WR cỡ dây 25mm2</v>
          </cell>
          <cell r="D174" t="str">
            <v>cái</v>
          </cell>
          <cell r="F174">
            <v>0</v>
          </cell>
          <cell r="G174">
            <v>0</v>
          </cell>
          <cell r="H174">
            <v>0.2</v>
          </cell>
        </row>
        <row r="175">
          <cell r="A175" t="str">
            <v>KE35</v>
          </cell>
          <cell r="C175" t="str">
            <v>Kẹp ép WR cỡ dây 35mm2</v>
          </cell>
          <cell r="D175" t="str">
            <v>cái</v>
          </cell>
          <cell r="F175">
            <v>0</v>
          </cell>
          <cell r="G175">
            <v>0</v>
          </cell>
          <cell r="H175">
            <v>0.2</v>
          </cell>
        </row>
        <row r="176">
          <cell r="A176" t="str">
            <v>KE50</v>
          </cell>
          <cell r="C176" t="str">
            <v>Kẹp ép WR cỡ dây 50mm2</v>
          </cell>
          <cell r="D176" t="str">
            <v>cái</v>
          </cell>
          <cell r="E176">
            <v>12000</v>
          </cell>
          <cell r="F176">
            <v>0</v>
          </cell>
          <cell r="G176">
            <v>0</v>
          </cell>
          <cell r="H176">
            <v>0.2</v>
          </cell>
        </row>
        <row r="177">
          <cell r="A177" t="str">
            <v>KE70</v>
          </cell>
          <cell r="C177" t="str">
            <v>Kẹp ép WR cỡ dây 70mm2</v>
          </cell>
          <cell r="D177" t="str">
            <v>cái</v>
          </cell>
          <cell r="E177">
            <v>12000</v>
          </cell>
          <cell r="F177">
            <v>0</v>
          </cell>
          <cell r="G177">
            <v>0</v>
          </cell>
          <cell r="H177">
            <v>0.2</v>
          </cell>
        </row>
        <row r="178">
          <cell r="A178" t="str">
            <v>KE95</v>
          </cell>
          <cell r="C178" t="str">
            <v>Kẹp ép WR cỡ dây 95mm2</v>
          </cell>
          <cell r="D178" t="str">
            <v>cái</v>
          </cell>
          <cell r="E178">
            <v>12000</v>
          </cell>
          <cell r="F178">
            <v>0</v>
          </cell>
          <cell r="G178">
            <v>0</v>
          </cell>
          <cell r="H178">
            <v>0.2</v>
          </cell>
        </row>
        <row r="179">
          <cell r="A179" t="str">
            <v>KE120</v>
          </cell>
          <cell r="C179" t="str">
            <v>Kẹp ép WR cỡ dây 120mm2</v>
          </cell>
          <cell r="D179" t="str">
            <v>cái</v>
          </cell>
          <cell r="E179">
            <v>14000</v>
          </cell>
          <cell r="F179">
            <v>0</v>
          </cell>
          <cell r="G179">
            <v>0</v>
          </cell>
          <cell r="H179">
            <v>0.2</v>
          </cell>
        </row>
        <row r="180">
          <cell r="A180" t="str">
            <v>KE150</v>
          </cell>
          <cell r="C180" t="str">
            <v>Kẹp ép WR cỡ dây 150mm2</v>
          </cell>
          <cell r="D180" t="str">
            <v>cái</v>
          </cell>
          <cell r="E180">
            <v>16000</v>
          </cell>
          <cell r="F180">
            <v>0</v>
          </cell>
          <cell r="G180">
            <v>0</v>
          </cell>
          <cell r="H180">
            <v>0.2</v>
          </cell>
        </row>
        <row r="181">
          <cell r="A181" t="str">
            <v>KE185</v>
          </cell>
          <cell r="C181" t="str">
            <v>Kẹp ép WR cỡ dây 185mm2</v>
          </cell>
          <cell r="D181" t="str">
            <v>cái</v>
          </cell>
          <cell r="E181">
            <v>31000</v>
          </cell>
          <cell r="F181">
            <v>0</v>
          </cell>
          <cell r="G181">
            <v>0</v>
          </cell>
          <cell r="H181">
            <v>0.2</v>
          </cell>
        </row>
        <row r="182">
          <cell r="A182" t="str">
            <v>KE240</v>
          </cell>
          <cell r="C182" t="str">
            <v>Kẹp ép WR cỡ dây 240mm2</v>
          </cell>
          <cell r="D182" t="str">
            <v>cái</v>
          </cell>
          <cell r="E182">
            <v>42000</v>
          </cell>
          <cell r="F182">
            <v>0</v>
          </cell>
          <cell r="G182">
            <v>0</v>
          </cell>
          <cell r="H182">
            <v>0.2</v>
          </cell>
        </row>
        <row r="183">
          <cell r="A183" t="str">
            <v>KQ2</v>
          </cell>
          <cell r="B183" t="str">
            <v>D6.6201</v>
          </cell>
          <cell r="C183" t="str">
            <v>Kẹp quai 2/0 (quai đồng 8mm)</v>
          </cell>
          <cell r="D183" t="str">
            <v>cái</v>
          </cell>
          <cell r="E183">
            <v>78000</v>
          </cell>
          <cell r="F183">
            <v>87817</v>
          </cell>
          <cell r="G183">
            <v>0</v>
          </cell>
          <cell r="H183">
            <v>0.3</v>
          </cell>
        </row>
        <row r="184">
          <cell r="A184" t="str">
            <v>KQ4</v>
          </cell>
          <cell r="B184" t="str">
            <v>D6.6201</v>
          </cell>
          <cell r="C184" t="str">
            <v>Kẹp quai 4/0 (quai đồng 8mm)</v>
          </cell>
          <cell r="D184" t="str">
            <v>cái</v>
          </cell>
          <cell r="E184">
            <v>114000</v>
          </cell>
          <cell r="F184">
            <v>87817</v>
          </cell>
          <cell r="G184">
            <v>0</v>
          </cell>
          <cell r="H184">
            <v>0.3</v>
          </cell>
        </row>
        <row r="185">
          <cell r="A185" t="str">
            <v>CKQ</v>
          </cell>
          <cell r="C185" t="str">
            <v>Chụp cách điện kẹp quai</v>
          </cell>
          <cell r="D185" t="str">
            <v>cái</v>
          </cell>
          <cell r="E185">
            <v>125000</v>
          </cell>
          <cell r="F185">
            <v>0</v>
          </cell>
          <cell r="G185">
            <v>0</v>
          </cell>
          <cell r="H185">
            <v>0.2</v>
          </cell>
        </row>
        <row r="186">
          <cell r="A186" t="str">
            <v>HL2</v>
          </cell>
          <cell r="B186" t="str">
            <v>D6.6202</v>
          </cell>
          <cell r="C186" t="str">
            <v>Kẹp hotline 2/0</v>
          </cell>
          <cell r="D186" t="str">
            <v>cái</v>
          </cell>
          <cell r="E186">
            <v>74000</v>
          </cell>
          <cell r="F186">
            <v>109771</v>
          </cell>
          <cell r="G186">
            <v>0</v>
          </cell>
          <cell r="H186">
            <v>0.1</v>
          </cell>
        </row>
        <row r="187">
          <cell r="A187" t="str">
            <v>HL4</v>
          </cell>
          <cell r="B187" t="str">
            <v>D6.6202</v>
          </cell>
          <cell r="C187" t="str">
            <v>Kẹp hotline 4/0</v>
          </cell>
          <cell r="D187" t="str">
            <v>cái</v>
          </cell>
          <cell r="E187">
            <v>114000</v>
          </cell>
          <cell r="F187">
            <v>109771</v>
          </cell>
          <cell r="G187">
            <v>0</v>
          </cell>
          <cell r="H187">
            <v>0.1</v>
          </cell>
        </row>
        <row r="188">
          <cell r="A188" t="str">
            <v>KN50</v>
          </cell>
          <cell r="C188" t="str">
            <v>Khóa néo dây cỡ dây 50 (kẹp dừng dây 3U-3mm)</v>
          </cell>
          <cell r="D188" t="str">
            <v>cái</v>
          </cell>
          <cell r="E188">
            <v>85000</v>
          </cell>
          <cell r="F188">
            <v>0</v>
          </cell>
          <cell r="G188">
            <v>0</v>
          </cell>
          <cell r="H188">
            <v>0.5</v>
          </cell>
        </row>
        <row r="189">
          <cell r="A189" t="str">
            <v>KN70</v>
          </cell>
          <cell r="C189" t="str">
            <v>Khóa néo dây cỡ dây 70 (kẹp dừng dây 3U-3mm)</v>
          </cell>
          <cell r="D189" t="str">
            <v>cái</v>
          </cell>
          <cell r="E189">
            <v>85000</v>
          </cell>
          <cell r="F189">
            <v>0</v>
          </cell>
          <cell r="G189">
            <v>0</v>
          </cell>
          <cell r="H189">
            <v>0.5</v>
          </cell>
        </row>
        <row r="190">
          <cell r="A190" t="str">
            <v>KN95</v>
          </cell>
          <cell r="C190" t="str">
            <v>Khóa néo dây cỡ dây 95 (kẹp dừng dây 5U-4mm)</v>
          </cell>
          <cell r="D190" t="str">
            <v>cái</v>
          </cell>
          <cell r="E190">
            <v>138000</v>
          </cell>
          <cell r="F190">
            <v>0</v>
          </cell>
          <cell r="G190">
            <v>0</v>
          </cell>
          <cell r="H190">
            <v>0.5</v>
          </cell>
        </row>
        <row r="191">
          <cell r="A191" t="str">
            <v>KN120</v>
          </cell>
          <cell r="C191" t="str">
            <v>Khóa néo dây cỡ dây 120 (kẹp dừng dây 5U-4mm)</v>
          </cell>
          <cell r="D191" t="str">
            <v>cái</v>
          </cell>
          <cell r="E191">
            <v>138000</v>
          </cell>
          <cell r="F191">
            <v>0</v>
          </cell>
          <cell r="G191">
            <v>0</v>
          </cell>
          <cell r="H191">
            <v>0.5</v>
          </cell>
        </row>
        <row r="192">
          <cell r="A192" t="str">
            <v>KN150</v>
          </cell>
          <cell r="C192" t="str">
            <v>Khóa néo dây cỡ dây 150 (kẹp dừng dây 5U-4mm)</v>
          </cell>
          <cell r="D192" t="str">
            <v>cái</v>
          </cell>
          <cell r="E192">
            <v>170000</v>
          </cell>
          <cell r="F192">
            <v>0</v>
          </cell>
          <cell r="G192">
            <v>0</v>
          </cell>
          <cell r="H192">
            <v>0.5</v>
          </cell>
        </row>
        <row r="193">
          <cell r="A193" t="str">
            <v>KN185</v>
          </cell>
          <cell r="C193" t="str">
            <v>Khóa néo dây cỡ dây 185 (kẹp dừng dây 5U-4mm)</v>
          </cell>
          <cell r="D193" t="str">
            <v>cái</v>
          </cell>
          <cell r="E193">
            <v>170000</v>
          </cell>
          <cell r="F193">
            <v>0</v>
          </cell>
          <cell r="G193">
            <v>0</v>
          </cell>
          <cell r="H193">
            <v>0.5</v>
          </cell>
        </row>
        <row r="194">
          <cell r="A194" t="str">
            <v>KN240</v>
          </cell>
          <cell r="C194" t="str">
            <v>Khóa néo dây cỡ dây 240 (kẹp dừng dây 5U-4mm)</v>
          </cell>
          <cell r="D194" t="str">
            <v>cái</v>
          </cell>
          <cell r="E194">
            <v>170000</v>
          </cell>
          <cell r="F194">
            <v>0</v>
          </cell>
          <cell r="G194">
            <v>0</v>
          </cell>
          <cell r="H194">
            <v>0.5</v>
          </cell>
        </row>
        <row r="195">
          <cell r="A195" t="str">
            <v>GNIU240</v>
          </cell>
          <cell r="C195" t="str">
            <v>Giáp níu dừng dây bọc 240 + Yếm móng U + Mắt nối yếm</v>
          </cell>
          <cell r="D195" t="str">
            <v>bộ</v>
          </cell>
          <cell r="E195">
            <v>498000</v>
          </cell>
          <cell r="F195">
            <v>0</v>
          </cell>
          <cell r="G195">
            <v>0</v>
          </cell>
          <cell r="H195">
            <v>0.5</v>
          </cell>
        </row>
        <row r="196">
          <cell r="A196" t="str">
            <v>GNIU185</v>
          </cell>
          <cell r="C196" t="str">
            <v>Giáp níu dừng dây bọc 185 + Yếm móng U + Mắt nối yếm</v>
          </cell>
          <cell r="D196" t="str">
            <v>bộ</v>
          </cell>
          <cell r="E196">
            <v>338000</v>
          </cell>
          <cell r="F196">
            <v>0</v>
          </cell>
          <cell r="G196">
            <v>0</v>
          </cell>
          <cell r="H196">
            <v>0.5</v>
          </cell>
        </row>
        <row r="197">
          <cell r="A197" t="str">
            <v>GNIU150</v>
          </cell>
          <cell r="C197" t="str">
            <v>Giáp níu dừng dây bọc 150 + Yếm móng U + Mắt nối yếm</v>
          </cell>
          <cell r="D197" t="str">
            <v>bộ</v>
          </cell>
          <cell r="E197">
            <v>338000</v>
          </cell>
          <cell r="F197">
            <v>0</v>
          </cell>
          <cell r="G197">
            <v>0</v>
          </cell>
          <cell r="H197">
            <v>0.5</v>
          </cell>
        </row>
        <row r="198">
          <cell r="A198" t="str">
            <v>GNIU120</v>
          </cell>
          <cell r="C198" t="str">
            <v>Giáp níu dừng dây bọc 120 + Yếm móng U + Mắt nối yếm</v>
          </cell>
          <cell r="D198" t="str">
            <v>bộ</v>
          </cell>
          <cell r="E198">
            <v>338000</v>
          </cell>
          <cell r="F198">
            <v>0</v>
          </cell>
          <cell r="G198">
            <v>0</v>
          </cell>
          <cell r="H198">
            <v>0.5</v>
          </cell>
        </row>
        <row r="199">
          <cell r="A199" t="str">
            <v>GNIU95</v>
          </cell>
          <cell r="C199" t="str">
            <v>Giáp níu dừng dây bọc 95 + Yếm móng U + Mắt nối yếm</v>
          </cell>
          <cell r="D199" t="str">
            <v>bộ</v>
          </cell>
          <cell r="E199">
            <v>238000</v>
          </cell>
          <cell r="F199">
            <v>0</v>
          </cell>
          <cell r="G199">
            <v>0</v>
          </cell>
          <cell r="H199">
            <v>0.5</v>
          </cell>
        </row>
        <row r="200">
          <cell r="A200" t="str">
            <v>GNIU70</v>
          </cell>
          <cell r="C200" t="str">
            <v>Giáp níu dừng dây bọc 70 + Yếm móng U + Mắt nối yếm</v>
          </cell>
          <cell r="D200" t="str">
            <v>bộ</v>
          </cell>
          <cell r="E200">
            <v>238000</v>
          </cell>
          <cell r="F200">
            <v>0</v>
          </cell>
          <cell r="G200">
            <v>0</v>
          </cell>
          <cell r="H200">
            <v>0.5</v>
          </cell>
        </row>
        <row r="201">
          <cell r="A201" t="str">
            <v>GNIU50</v>
          </cell>
          <cell r="C201" t="str">
            <v>Giáp níu dừng dây bọc 50 + Yếm móng U + Mắt nối yếm</v>
          </cell>
          <cell r="D201" t="str">
            <v>bộ</v>
          </cell>
          <cell r="E201">
            <v>226000</v>
          </cell>
          <cell r="F201">
            <v>0</v>
          </cell>
          <cell r="G201">
            <v>0</v>
          </cell>
          <cell r="H201">
            <v>0.5</v>
          </cell>
        </row>
        <row r="202">
          <cell r="A202" t="str">
            <v>YGNIU50</v>
          </cell>
          <cell r="C202" t="str">
            <v>Yếm móng U giáp níu 50</v>
          </cell>
          <cell r="D202" t="str">
            <v>cái</v>
          </cell>
          <cell r="E202">
            <v>18000</v>
          </cell>
          <cell r="F202">
            <v>0</v>
          </cell>
          <cell r="G202">
            <v>0</v>
          </cell>
          <cell r="H202">
            <v>0.1</v>
          </cell>
        </row>
        <row r="203">
          <cell r="A203" t="str">
            <v>YGNIU150</v>
          </cell>
          <cell r="C203" t="str">
            <v>Yếm móng U giáp níu 150</v>
          </cell>
          <cell r="D203" t="str">
            <v>cái</v>
          </cell>
          <cell r="E203">
            <v>19000</v>
          </cell>
          <cell r="F203">
            <v>0</v>
          </cell>
          <cell r="G203">
            <v>0</v>
          </cell>
          <cell r="H203">
            <v>0.1</v>
          </cell>
        </row>
        <row r="204">
          <cell r="A204" t="str">
            <v>MANG</v>
          </cell>
          <cell r="C204" t="str">
            <v>Máng che dây chằng dày 0,8x2000mm</v>
          </cell>
          <cell r="D204" t="str">
            <v>cái</v>
          </cell>
          <cell r="E204">
            <v>99000</v>
          </cell>
          <cell r="F204">
            <v>0</v>
          </cell>
          <cell r="G204">
            <v>0</v>
          </cell>
          <cell r="H204">
            <v>0.4</v>
          </cell>
        </row>
        <row r="205">
          <cell r="A205" t="str">
            <v>MT</v>
          </cell>
          <cell r="C205" t="str">
            <v xml:space="preserve">Móc treo chữ U </v>
          </cell>
          <cell r="D205" t="str">
            <v>cái</v>
          </cell>
          <cell r="E205">
            <v>20000</v>
          </cell>
          <cell r="F205">
            <v>0</v>
          </cell>
          <cell r="G205">
            <v>0</v>
          </cell>
          <cell r="H205">
            <v>0.5</v>
          </cell>
        </row>
        <row r="206">
          <cell r="A206" t="str">
            <v>MT-D</v>
          </cell>
          <cell r="C206" t="str">
            <v>Móc treo chữ U D16-100</v>
          </cell>
          <cell r="D206" t="str">
            <v>cái</v>
          </cell>
          <cell r="E206">
            <v>22000</v>
          </cell>
          <cell r="F206">
            <v>0</v>
          </cell>
          <cell r="G206">
            <v>0</v>
          </cell>
          <cell r="H206">
            <v>0.3</v>
          </cell>
        </row>
        <row r="207">
          <cell r="A207" t="str">
            <v>ONABC70</v>
          </cell>
          <cell r="C207" t="str">
            <v>Ống nối dây LV-ABC cỡ 70mm2</v>
          </cell>
          <cell r="D207" t="str">
            <v>cái</v>
          </cell>
          <cell r="F207">
            <v>0</v>
          </cell>
          <cell r="G207">
            <v>0</v>
          </cell>
          <cell r="H207">
            <v>0.3</v>
          </cell>
        </row>
        <row r="208">
          <cell r="A208" t="str">
            <v>ONABC95</v>
          </cell>
          <cell r="C208" t="str">
            <v>Ống nối dây LV-ABC cỡ 95mm2</v>
          </cell>
          <cell r="D208" t="str">
            <v>cái</v>
          </cell>
          <cell r="F208">
            <v>0</v>
          </cell>
          <cell r="G208">
            <v>0</v>
          </cell>
          <cell r="H208">
            <v>0</v>
          </cell>
        </row>
        <row r="209">
          <cell r="A209" t="str">
            <v>ONABC120</v>
          </cell>
          <cell r="C209" t="str">
            <v>Ống nối dây LV-ABC cỡ 120mm2</v>
          </cell>
          <cell r="D209" t="str">
            <v>cái</v>
          </cell>
          <cell r="F209">
            <v>0</v>
          </cell>
          <cell r="G209">
            <v>0</v>
          </cell>
          <cell r="H209">
            <v>0</v>
          </cell>
        </row>
        <row r="210">
          <cell r="A210" t="str">
            <v>ONABC150</v>
          </cell>
          <cell r="C210" t="str">
            <v>Ống nối dây LV-ABC cỡ 150mm2</v>
          </cell>
          <cell r="D210" t="str">
            <v>cái</v>
          </cell>
          <cell r="F210">
            <v>0</v>
          </cell>
          <cell r="G210">
            <v>0</v>
          </cell>
          <cell r="H210">
            <v>0</v>
          </cell>
        </row>
        <row r="211">
          <cell r="A211" t="str">
            <v>ON50</v>
          </cell>
          <cell r="B211" t="str">
            <v>D3.4011</v>
          </cell>
          <cell r="C211" t="str">
            <v>Ống nối dây cỡ 50mm2</v>
          </cell>
          <cell r="D211" t="str">
            <v>cái</v>
          </cell>
          <cell r="E211">
            <v>22000</v>
          </cell>
          <cell r="F211">
            <v>259649</v>
          </cell>
          <cell r="G211">
            <v>8168</v>
          </cell>
          <cell r="H211">
            <v>2</v>
          </cell>
        </row>
        <row r="212">
          <cell r="A212" t="str">
            <v>ON70</v>
          </cell>
          <cell r="B212" t="str">
            <v>D3.4011</v>
          </cell>
          <cell r="C212" t="str">
            <v>Ống nối dây cỡ 70mm2</v>
          </cell>
          <cell r="D212" t="str">
            <v>cái</v>
          </cell>
          <cell r="E212">
            <v>27000</v>
          </cell>
          <cell r="F212">
            <v>259649</v>
          </cell>
          <cell r="G212">
            <v>8168</v>
          </cell>
          <cell r="H212">
            <v>2</v>
          </cell>
        </row>
        <row r="213">
          <cell r="A213" t="str">
            <v>ON95</v>
          </cell>
          <cell r="B213" t="str">
            <v>D3.4011</v>
          </cell>
          <cell r="C213" t="str">
            <v>Ống nối dây cỡ 95mm2</v>
          </cell>
          <cell r="D213" t="str">
            <v>cái</v>
          </cell>
          <cell r="E213">
            <v>39000</v>
          </cell>
          <cell r="F213">
            <v>259649</v>
          </cell>
          <cell r="G213">
            <v>8168</v>
          </cell>
          <cell r="H213">
            <v>2.5</v>
          </cell>
        </row>
        <row r="214">
          <cell r="A214" t="str">
            <v>ON120</v>
          </cell>
          <cell r="B214" t="str">
            <v>D3.4011</v>
          </cell>
          <cell r="C214" t="str">
            <v>Ống nối dây cỡ 120mm2</v>
          </cell>
          <cell r="D214" t="str">
            <v>cái</v>
          </cell>
          <cell r="E214">
            <v>56000</v>
          </cell>
          <cell r="F214">
            <v>259649</v>
          </cell>
          <cell r="G214">
            <v>8168</v>
          </cell>
          <cell r="H214">
            <v>2</v>
          </cell>
        </row>
        <row r="215">
          <cell r="A215" t="str">
            <v>ON150</v>
          </cell>
          <cell r="B215" t="str">
            <v>D3.4012</v>
          </cell>
          <cell r="C215" t="str">
            <v>Ống nối dây cỡ 150mm2</v>
          </cell>
          <cell r="D215" t="str">
            <v>cái</v>
          </cell>
          <cell r="E215">
            <v>74000</v>
          </cell>
          <cell r="F215">
            <v>326655</v>
          </cell>
          <cell r="G215">
            <v>8168</v>
          </cell>
          <cell r="H215">
            <v>2</v>
          </cell>
        </row>
        <row r="216">
          <cell r="A216" t="str">
            <v>ON185</v>
          </cell>
          <cell r="B216" t="str">
            <v>D3.4013</v>
          </cell>
          <cell r="C216" t="str">
            <v>Ống nối dây cỡ 185mm2</v>
          </cell>
          <cell r="D216" t="str">
            <v>cái</v>
          </cell>
          <cell r="E216">
            <v>99000</v>
          </cell>
          <cell r="F216">
            <v>402036</v>
          </cell>
          <cell r="G216">
            <v>8168</v>
          </cell>
          <cell r="H216">
            <v>2.5</v>
          </cell>
        </row>
        <row r="217">
          <cell r="A217" t="str">
            <v>ON240</v>
          </cell>
          <cell r="B217" t="str">
            <v>D3.4014</v>
          </cell>
          <cell r="C217" t="str">
            <v>Ống nối dây cỡ 240mm2</v>
          </cell>
          <cell r="D217" t="str">
            <v>cái</v>
          </cell>
          <cell r="E217">
            <v>124000</v>
          </cell>
          <cell r="F217">
            <v>522089</v>
          </cell>
          <cell r="G217">
            <v>10210</v>
          </cell>
          <cell r="H217">
            <v>2.5</v>
          </cell>
        </row>
        <row r="218">
          <cell r="A218" t="str">
            <v>OBCD</v>
          </cell>
          <cell r="C218" t="str">
            <v>Ống bọc cách điện D30</v>
          </cell>
          <cell r="D218" t="str">
            <v>mét</v>
          </cell>
          <cell r="E218">
            <v>135000</v>
          </cell>
          <cell r="F218">
            <v>0</v>
          </cell>
          <cell r="G218">
            <v>0</v>
          </cell>
          <cell r="H218">
            <v>0</v>
          </cell>
        </row>
        <row r="219">
          <cell r="A219" t="str">
            <v>R1</v>
          </cell>
          <cell r="C219" t="str">
            <v>Uclevis - 3mm</v>
          </cell>
          <cell r="D219" t="str">
            <v>bộ</v>
          </cell>
          <cell r="E219">
            <v>21000</v>
          </cell>
          <cell r="F219">
            <v>0</v>
          </cell>
          <cell r="G219">
            <v>0</v>
          </cell>
          <cell r="H219">
            <v>2.5</v>
          </cell>
        </row>
        <row r="220">
          <cell r="A220" t="str">
            <v>R2</v>
          </cell>
          <cell r="C220" t="str">
            <v>Rack 2 sứ</v>
          </cell>
          <cell r="D220" t="str">
            <v>bộ</v>
          </cell>
          <cell r="F220">
            <v>0</v>
          </cell>
          <cell r="G220">
            <v>0</v>
          </cell>
          <cell r="H220">
            <v>3</v>
          </cell>
        </row>
        <row r="221">
          <cell r="A221" t="str">
            <v>R3</v>
          </cell>
          <cell r="C221" t="str">
            <v>Rack 3 sứ</v>
          </cell>
          <cell r="D221" t="str">
            <v>bộ</v>
          </cell>
          <cell r="E221">
            <v>107000</v>
          </cell>
          <cell r="F221">
            <v>0</v>
          </cell>
          <cell r="G221">
            <v>0</v>
          </cell>
          <cell r="H221">
            <v>3.5</v>
          </cell>
        </row>
        <row r="222">
          <cell r="A222" t="str">
            <v>R4</v>
          </cell>
          <cell r="C222" t="str">
            <v>Rack 4 sứ</v>
          </cell>
          <cell r="D222" t="str">
            <v>bộ</v>
          </cell>
          <cell r="E222">
            <v>148000</v>
          </cell>
          <cell r="F222">
            <v>0</v>
          </cell>
          <cell r="G222">
            <v>0</v>
          </cell>
          <cell r="H222">
            <v>3.5</v>
          </cell>
        </row>
        <row r="223">
          <cell r="A223" t="str">
            <v>SD</v>
          </cell>
          <cell r="B223" t="str">
            <v>D3.1115</v>
          </cell>
          <cell r="C223" t="str">
            <v>Sứ đứng 24KV, đường rò 540mm</v>
          </cell>
          <cell r="D223" t="str">
            <v>cái</v>
          </cell>
          <cell r="E223">
            <v>185000</v>
          </cell>
          <cell r="F223">
            <v>49616</v>
          </cell>
          <cell r="G223">
            <v>0</v>
          </cell>
          <cell r="H223">
            <v>4</v>
          </cell>
        </row>
        <row r="224">
          <cell r="A224" t="str">
            <v>SCN</v>
          </cell>
          <cell r="C224" t="str">
            <v>Sứ chằng nhỏ</v>
          </cell>
          <cell r="D224" t="str">
            <v>cái</v>
          </cell>
          <cell r="E224">
            <v>40000</v>
          </cell>
          <cell r="F224">
            <v>0</v>
          </cell>
          <cell r="G224">
            <v>0</v>
          </cell>
          <cell r="H224">
            <v>0.7</v>
          </cell>
        </row>
        <row r="225">
          <cell r="A225" t="str">
            <v>SCL</v>
          </cell>
          <cell r="C225" t="str">
            <v>Sứ chằng lớn</v>
          </cell>
          <cell r="D225" t="str">
            <v>cái</v>
          </cell>
          <cell r="E225">
            <v>75000</v>
          </cell>
          <cell r="F225">
            <v>0</v>
          </cell>
          <cell r="G225">
            <v>0</v>
          </cell>
          <cell r="H225">
            <v>1.5</v>
          </cell>
        </row>
        <row r="226">
          <cell r="A226" t="str">
            <v>SOC</v>
          </cell>
          <cell r="B226" t="str">
            <v>D3.1201</v>
          </cell>
          <cell r="C226" t="str">
            <v xml:space="preserve">Sứ ống chỉ </v>
          </cell>
          <cell r="D226" t="str">
            <v>cái</v>
          </cell>
          <cell r="E226">
            <v>16000</v>
          </cell>
          <cell r="F226">
            <v>13173</v>
          </cell>
          <cell r="G226">
            <v>0</v>
          </cell>
          <cell r="H226">
            <v>0.2</v>
          </cell>
        </row>
        <row r="227">
          <cell r="A227" t="str">
            <v>STply</v>
          </cell>
          <cell r="B227" t="str">
            <v>D3.2411</v>
          </cell>
          <cell r="C227" t="str">
            <v>Sứ treo polymer</v>
          </cell>
          <cell r="D227" t="str">
            <v>chuỗi</v>
          </cell>
          <cell r="E227">
            <v>210000</v>
          </cell>
          <cell r="F227">
            <v>59709</v>
          </cell>
          <cell r="G227">
            <v>0</v>
          </cell>
          <cell r="H227">
            <v>0.3</v>
          </cell>
        </row>
        <row r="228">
          <cell r="A228" t="str">
            <v>D800</v>
          </cell>
          <cell r="C228" t="str">
            <v>Đà sắt L75x75x8-800 - 1 ốp</v>
          </cell>
          <cell r="D228" t="str">
            <v>cái</v>
          </cell>
          <cell r="E228">
            <v>217000</v>
          </cell>
          <cell r="F228">
            <v>0</v>
          </cell>
          <cell r="G228">
            <v>0</v>
          </cell>
          <cell r="H228">
            <v>12.3</v>
          </cell>
        </row>
        <row r="229">
          <cell r="A229" t="str">
            <v>D1660</v>
          </cell>
          <cell r="C229" t="str">
            <v>Đà sắt L75x75x8-1660 - 2 ốp</v>
          </cell>
          <cell r="D229" t="str">
            <v>cái</v>
          </cell>
          <cell r="E229">
            <v>421000</v>
          </cell>
          <cell r="F229">
            <v>0</v>
          </cell>
          <cell r="G229">
            <v>0</v>
          </cell>
          <cell r="H229">
            <v>23</v>
          </cell>
        </row>
        <row r="230">
          <cell r="A230" t="str">
            <v>D2000</v>
          </cell>
          <cell r="C230" t="str">
            <v>Đà sắt L75x75x8-2000 - 3 ốp (Lệch 2/3)</v>
          </cell>
          <cell r="D230" t="str">
            <v>cái</v>
          </cell>
          <cell r="E230">
            <v>519000</v>
          </cell>
          <cell r="F230">
            <v>0</v>
          </cell>
          <cell r="G230">
            <v>0</v>
          </cell>
          <cell r="H230">
            <v>25</v>
          </cell>
        </row>
        <row r="231">
          <cell r="A231" t="str">
            <v>D2100</v>
          </cell>
          <cell r="C231" t="str">
            <v>Đà sắt L75x75x8-2100 - 3 ốp (Lệch 100%)</v>
          </cell>
          <cell r="D231" t="str">
            <v>cái</v>
          </cell>
          <cell r="E231">
            <v>542000</v>
          </cell>
          <cell r="F231">
            <v>0</v>
          </cell>
          <cell r="G231">
            <v>0</v>
          </cell>
          <cell r="H231">
            <v>25</v>
          </cell>
        </row>
        <row r="232">
          <cell r="A232" t="str">
            <v>D2200</v>
          </cell>
          <cell r="C232" t="str">
            <v>Đà sắt L75x75x8-2200 - 4 ốp</v>
          </cell>
          <cell r="D232" t="str">
            <v>cái</v>
          </cell>
          <cell r="E232">
            <v>590000</v>
          </cell>
          <cell r="F232">
            <v>0</v>
          </cell>
          <cell r="G232">
            <v>0</v>
          </cell>
          <cell r="H232">
            <v>26</v>
          </cell>
        </row>
        <row r="233">
          <cell r="A233" t="str">
            <v>U160-2200</v>
          </cell>
          <cell r="C233" t="str">
            <v>Đà U160x68x5x2200 - (15kg/m)</v>
          </cell>
          <cell r="D233" t="str">
            <v>cái</v>
          </cell>
          <cell r="E233">
            <v>1006000</v>
          </cell>
          <cell r="F233">
            <v>0</v>
          </cell>
          <cell r="G233">
            <v>0</v>
          </cell>
          <cell r="H233">
            <v>33</v>
          </cell>
        </row>
        <row r="234">
          <cell r="A234" t="str">
            <v>C700</v>
          </cell>
          <cell r="C234" t="str">
            <v>Thanh chống L50x50x5-700</v>
          </cell>
          <cell r="D234" t="str">
            <v>cái</v>
          </cell>
          <cell r="F234">
            <v>0</v>
          </cell>
          <cell r="G234">
            <v>0</v>
          </cell>
          <cell r="H234">
            <v>3</v>
          </cell>
        </row>
        <row r="235">
          <cell r="A235" t="str">
            <v>C810</v>
          </cell>
          <cell r="C235" t="str">
            <v>Thanh chống L50x50x5-810</v>
          </cell>
          <cell r="D235" t="str">
            <v>cái</v>
          </cell>
          <cell r="E235">
            <v>89000</v>
          </cell>
          <cell r="F235">
            <v>0</v>
          </cell>
          <cell r="G235">
            <v>0</v>
          </cell>
          <cell r="H235">
            <v>3.5</v>
          </cell>
        </row>
        <row r="236">
          <cell r="A236" t="str">
            <v>C1150</v>
          </cell>
          <cell r="C236" t="str">
            <v>Thanh chống L50x50x5-1150</v>
          </cell>
          <cell r="D236" t="str">
            <v>cái</v>
          </cell>
          <cell r="E236">
            <v>123000</v>
          </cell>
          <cell r="F236">
            <v>0</v>
          </cell>
          <cell r="G236">
            <v>0</v>
          </cell>
          <cell r="H236">
            <v>5.5</v>
          </cell>
        </row>
        <row r="237">
          <cell r="A237" t="str">
            <v>C1990</v>
          </cell>
          <cell r="C237" t="str">
            <v>Thanh chống L50x50x5-1990</v>
          </cell>
          <cell r="D237" t="str">
            <v>cái</v>
          </cell>
          <cell r="E237">
            <v>229000</v>
          </cell>
          <cell r="F237">
            <v>0</v>
          </cell>
          <cell r="G237">
            <v>0</v>
          </cell>
          <cell r="H237">
            <v>7.5</v>
          </cell>
        </row>
        <row r="238">
          <cell r="A238" t="str">
            <v>SO6</v>
          </cell>
          <cell r="C238" t="str">
            <v>Sắt   φ6</v>
          </cell>
          <cell r="D238" t="str">
            <v>kg</v>
          </cell>
          <cell r="F238">
            <v>0</v>
          </cell>
          <cell r="G238">
            <v>0</v>
          </cell>
          <cell r="H238">
            <v>1</v>
          </cell>
        </row>
        <row r="239">
          <cell r="A239" t="str">
            <v>SO8</v>
          </cell>
          <cell r="C239" t="str">
            <v>Sắt   φ8</v>
          </cell>
          <cell r="D239" t="str">
            <v>kg</v>
          </cell>
          <cell r="F239">
            <v>0</v>
          </cell>
          <cell r="G239">
            <v>0</v>
          </cell>
          <cell r="H239">
            <v>1</v>
          </cell>
        </row>
        <row r="240">
          <cell r="A240" t="str">
            <v>SO10</v>
          </cell>
          <cell r="C240" t="str">
            <v>Sắt   φ10</v>
          </cell>
          <cell r="D240" t="str">
            <v>kg</v>
          </cell>
          <cell r="F240">
            <v>0</v>
          </cell>
          <cell r="G240">
            <v>0</v>
          </cell>
          <cell r="H240">
            <v>1</v>
          </cell>
        </row>
        <row r="241">
          <cell r="A241" t="str">
            <v>SO12</v>
          </cell>
          <cell r="C241" t="str">
            <v>Sắt   φ12</v>
          </cell>
          <cell r="D241" t="str">
            <v>kg</v>
          </cell>
          <cell r="F241">
            <v>0</v>
          </cell>
          <cell r="G241">
            <v>0</v>
          </cell>
          <cell r="H241">
            <v>1</v>
          </cell>
        </row>
        <row r="242">
          <cell r="A242" t="str">
            <v>SO16</v>
          </cell>
          <cell r="C242" t="str">
            <v>Sắt   φ16</v>
          </cell>
          <cell r="D242" t="str">
            <v>kg</v>
          </cell>
          <cell r="F242">
            <v>0</v>
          </cell>
          <cell r="G242">
            <v>0</v>
          </cell>
          <cell r="H242">
            <v>1</v>
          </cell>
        </row>
        <row r="243">
          <cell r="A243" t="str">
            <v>SO24</v>
          </cell>
          <cell r="C243" t="str">
            <v>Sắt   φ24</v>
          </cell>
          <cell r="D243" t="str">
            <v>kg</v>
          </cell>
          <cell r="F243">
            <v>0</v>
          </cell>
          <cell r="G243">
            <v>0</v>
          </cell>
          <cell r="H243">
            <v>1</v>
          </cell>
        </row>
        <row r="244">
          <cell r="A244" t="str">
            <v>CL</v>
          </cell>
          <cell r="B244" t="str">
            <v>D2.6011</v>
          </cell>
          <cell r="C244" t="str">
            <v>Bộ chống chằng hẹp φ60/50x1500+2BL12x40+BL16x250/80</v>
          </cell>
          <cell r="D244" t="str">
            <v>bộ</v>
          </cell>
          <cell r="E244">
            <v>291000</v>
          </cell>
          <cell r="F244">
            <v>167950</v>
          </cell>
          <cell r="G244">
            <v>0</v>
          </cell>
          <cell r="H244">
            <v>7.5</v>
          </cell>
        </row>
        <row r="245">
          <cell r="A245" t="str">
            <v>CLHT</v>
          </cell>
          <cell r="B245" t="str">
            <v>D2.6011</v>
          </cell>
          <cell r="C245" t="str">
            <v>Bộ chống chằng hẹp φ60/50x1200+2BL12x40+BL16x200/50</v>
          </cell>
          <cell r="D245" t="str">
            <v>bộ</v>
          </cell>
          <cell r="E245">
            <v>252000</v>
          </cell>
          <cell r="F245">
            <v>167950</v>
          </cell>
          <cell r="G245">
            <v>0</v>
          </cell>
          <cell r="H245">
            <v>6.2</v>
          </cell>
        </row>
        <row r="246">
          <cell r="A246" t="str">
            <v>TN1618</v>
          </cell>
          <cell r="C246" t="str">
            <v>Ty neo φ16x1800</v>
          </cell>
          <cell r="D246" t="str">
            <v>cái</v>
          </cell>
          <cell r="E246">
            <v>112000</v>
          </cell>
          <cell r="F246">
            <v>0</v>
          </cell>
          <cell r="G246">
            <v>0</v>
          </cell>
          <cell r="H246">
            <v>3.5</v>
          </cell>
        </row>
        <row r="247">
          <cell r="A247" t="str">
            <v>TN1624</v>
          </cell>
          <cell r="C247" t="str">
            <v>Ty neo φ16x2400</v>
          </cell>
          <cell r="D247" t="str">
            <v>cái</v>
          </cell>
          <cell r="E247">
            <v>146000</v>
          </cell>
          <cell r="F247">
            <v>0</v>
          </cell>
          <cell r="G247">
            <v>0</v>
          </cell>
          <cell r="H247">
            <v>3.5</v>
          </cell>
        </row>
        <row r="248">
          <cell r="A248" t="str">
            <v>TN1824</v>
          </cell>
          <cell r="C248" t="str">
            <v>Ty neo φ18x2400</v>
          </cell>
          <cell r="D248" t="str">
            <v>cái</v>
          </cell>
          <cell r="E248">
            <v>170000</v>
          </cell>
          <cell r="F248">
            <v>0</v>
          </cell>
          <cell r="G248">
            <v>0</v>
          </cell>
          <cell r="H248">
            <v>3.8</v>
          </cell>
        </row>
        <row r="249">
          <cell r="A249" t="str">
            <v>TN2224</v>
          </cell>
          <cell r="C249" t="str">
            <v>Ty neo φ22x2400</v>
          </cell>
          <cell r="D249" t="str">
            <v>cái</v>
          </cell>
          <cell r="E249">
            <v>250000</v>
          </cell>
          <cell r="F249">
            <v>0</v>
          </cell>
          <cell r="G249">
            <v>0</v>
          </cell>
          <cell r="H249">
            <v>4.2</v>
          </cell>
        </row>
        <row r="250">
          <cell r="A250" t="str">
            <v>NX</v>
          </cell>
          <cell r="C250" t="str">
            <v>Neo xòe 8 hướng (dày 3,2mm)</v>
          </cell>
          <cell r="D250" t="str">
            <v>cái</v>
          </cell>
          <cell r="E250">
            <v>83000</v>
          </cell>
          <cell r="F250">
            <v>0</v>
          </cell>
          <cell r="G250">
            <v>0</v>
          </cell>
          <cell r="H250">
            <v>0.8</v>
          </cell>
        </row>
        <row r="251">
          <cell r="A251" t="str">
            <v>CD90</v>
          </cell>
          <cell r="B251" t="str">
            <v>D3.3241</v>
          </cell>
          <cell r="C251" t="str">
            <v>Cổ dê kẹp ống PVC φ 90 (có giá nới)</v>
          </cell>
          <cell r="D251" t="str">
            <v>bộ</v>
          </cell>
          <cell r="E251">
            <v>56000</v>
          </cell>
          <cell r="F251">
            <v>82929</v>
          </cell>
          <cell r="G251">
            <v>0</v>
          </cell>
          <cell r="H251">
            <v>1.5</v>
          </cell>
        </row>
        <row r="252">
          <cell r="A252" t="str">
            <v>CD114</v>
          </cell>
          <cell r="B252" t="str">
            <v>D3.3241</v>
          </cell>
          <cell r="C252" t="str">
            <v>Cổ dê kẹp ống PVC φ 114 (có giá nới)</v>
          </cell>
          <cell r="D252" t="str">
            <v>bộ</v>
          </cell>
          <cell r="E252">
            <v>59000</v>
          </cell>
          <cell r="F252">
            <v>82929</v>
          </cell>
          <cell r="G252">
            <v>0</v>
          </cell>
          <cell r="H252">
            <v>1.5</v>
          </cell>
        </row>
        <row r="253">
          <cell r="A253" t="str">
            <v>T75</v>
          </cell>
          <cell r="C253" t="str">
            <v>Trụ BTLT 7,5m F300 dự ứng lực</v>
          </cell>
          <cell r="D253" t="str">
            <v>trụ</v>
          </cell>
          <cell r="E253">
            <v>1936364</v>
          </cell>
          <cell r="F253">
            <v>0</v>
          </cell>
          <cell r="G253">
            <v>0</v>
          </cell>
          <cell r="H253">
            <v>600</v>
          </cell>
        </row>
        <row r="254">
          <cell r="A254" t="str">
            <v>T84</v>
          </cell>
          <cell r="C254" t="str">
            <v>Trụ BTLT 8,4m F200 dự ứng lực</v>
          </cell>
          <cell r="D254" t="str">
            <v>trụ</v>
          </cell>
          <cell r="E254">
            <v>2427273</v>
          </cell>
          <cell r="F254">
            <v>0</v>
          </cell>
          <cell r="G254">
            <v>0</v>
          </cell>
          <cell r="H254">
            <v>700</v>
          </cell>
        </row>
        <row r="255">
          <cell r="A255" t="str">
            <v>T85</v>
          </cell>
          <cell r="C255" t="str">
            <v>Trụ BTLT 8,5m F200 dự ứng lực</v>
          </cell>
          <cell r="D255" t="str">
            <v>trụ</v>
          </cell>
          <cell r="E255">
            <v>2427273</v>
          </cell>
          <cell r="F255">
            <v>0</v>
          </cell>
          <cell r="G255">
            <v>0</v>
          </cell>
          <cell r="H255">
            <v>700</v>
          </cell>
        </row>
        <row r="256">
          <cell r="A256" t="str">
            <v>T85300</v>
          </cell>
          <cell r="C256" t="str">
            <v>Trụ BTLT 8,5m F300 dự ứng lực</v>
          </cell>
          <cell r="D256" t="str">
            <v>trụ</v>
          </cell>
          <cell r="E256">
            <v>2427273</v>
          </cell>
          <cell r="F256">
            <v>0</v>
          </cell>
          <cell r="G256">
            <v>0</v>
          </cell>
          <cell r="H256">
            <v>700</v>
          </cell>
        </row>
        <row r="257">
          <cell r="A257" t="str">
            <v>T10</v>
          </cell>
          <cell r="C257" t="str">
            <v>Trụ BTLT 10,5m F350 dự ứng lực</v>
          </cell>
          <cell r="D257" t="str">
            <v>trụ</v>
          </cell>
          <cell r="E257">
            <v>3500000</v>
          </cell>
          <cell r="F257">
            <v>0</v>
          </cell>
          <cell r="G257">
            <v>0</v>
          </cell>
          <cell r="H257">
            <v>700</v>
          </cell>
        </row>
        <row r="258">
          <cell r="A258" t="str">
            <v>T12</v>
          </cell>
          <cell r="C258" t="str">
            <v>Trụ BTLT 12m F540 dự ứng lực</v>
          </cell>
          <cell r="D258" t="str">
            <v>trụ</v>
          </cell>
          <cell r="E258">
            <v>4427273</v>
          </cell>
          <cell r="F258">
            <v>0</v>
          </cell>
          <cell r="G258">
            <v>0</v>
          </cell>
          <cell r="H258">
            <v>1250</v>
          </cell>
        </row>
        <row r="259">
          <cell r="A259" t="str">
            <v>T14</v>
          </cell>
          <cell r="C259" t="str">
            <v>Trụ BTLT 14m F650 dự ứng lực</v>
          </cell>
          <cell r="D259" t="str">
            <v>trụ</v>
          </cell>
          <cell r="E259">
            <v>5963636</v>
          </cell>
          <cell r="F259">
            <v>0</v>
          </cell>
          <cell r="G259">
            <v>0</v>
          </cell>
          <cell r="H259">
            <v>1390</v>
          </cell>
        </row>
        <row r="260">
          <cell r="A260" t="str">
            <v>T20</v>
          </cell>
          <cell r="C260" t="str">
            <v>Trụ BTLT 20m F1300 dự ứng lực</v>
          </cell>
          <cell r="D260" t="str">
            <v>trụ</v>
          </cell>
          <cell r="E260">
            <v>20800000</v>
          </cell>
          <cell r="F260">
            <v>0</v>
          </cell>
          <cell r="G260">
            <v>0</v>
          </cell>
          <cell r="H260">
            <v>2720</v>
          </cell>
        </row>
        <row r="261">
          <cell r="A261" t="str">
            <v>D1x2</v>
          </cell>
          <cell r="C261" t="str">
            <v>Đá 1x2</v>
          </cell>
          <cell r="D261" t="str">
            <v>m3</v>
          </cell>
          <cell r="E261">
            <v>320000</v>
          </cell>
          <cell r="F261">
            <v>0</v>
          </cell>
          <cell r="G261">
            <v>0</v>
          </cell>
          <cell r="H261">
            <v>1500</v>
          </cell>
        </row>
        <row r="262">
          <cell r="A262" t="str">
            <v>XM</v>
          </cell>
          <cell r="C262" t="str">
            <v>Xi măng</v>
          </cell>
          <cell r="D262" t="str">
            <v>kg</v>
          </cell>
          <cell r="E262">
            <v>1700</v>
          </cell>
          <cell r="F262">
            <v>0</v>
          </cell>
          <cell r="G262">
            <v>0</v>
          </cell>
          <cell r="H262">
            <v>1</v>
          </cell>
        </row>
        <row r="263">
          <cell r="A263" t="str">
            <v>CV</v>
          </cell>
          <cell r="C263" t="str">
            <v>Cát vàng</v>
          </cell>
          <cell r="D263" t="str">
            <v>m3</v>
          </cell>
          <cell r="E263">
            <v>320000</v>
          </cell>
          <cell r="F263">
            <v>0</v>
          </cell>
          <cell r="G263">
            <v>0</v>
          </cell>
          <cell r="H263">
            <v>1500</v>
          </cell>
        </row>
        <row r="264">
          <cell r="A264" t="str">
            <v>YC</v>
          </cell>
          <cell r="C264" t="str">
            <v>Yếm cáp dày 2mm</v>
          </cell>
          <cell r="D264" t="str">
            <v>cái</v>
          </cell>
          <cell r="E264">
            <v>5300</v>
          </cell>
          <cell r="F264">
            <v>0</v>
          </cell>
          <cell r="G264">
            <v>0</v>
          </cell>
          <cell r="H264">
            <v>0.3</v>
          </cell>
        </row>
        <row r="265">
          <cell r="F265">
            <v>0</v>
          </cell>
          <cell r="G265">
            <v>0</v>
          </cell>
          <cell r="H265">
            <v>0</v>
          </cell>
        </row>
        <row r="266">
          <cell r="A266" t="str">
            <v>Bảng kê đơn giá nhân công</v>
          </cell>
          <cell r="F266">
            <v>0</v>
          </cell>
          <cell r="G266">
            <v>0</v>
          </cell>
          <cell r="H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</row>
        <row r="268">
          <cell r="A268" t="str">
            <v>MDDA1</v>
          </cell>
          <cell r="B268" t="str">
            <v>AB.11211</v>
          </cell>
          <cell r="C268" t="str">
            <v>Phá đá chân hố móng, đá cấp I</v>
          </cell>
          <cell r="D268" t="str">
            <v>m3</v>
          </cell>
          <cell r="F268">
            <v>1131597</v>
          </cell>
          <cell r="G268">
            <v>0</v>
          </cell>
          <cell r="H268">
            <v>0</v>
          </cell>
        </row>
        <row r="269">
          <cell r="A269" t="str">
            <v>MDDA2</v>
          </cell>
          <cell r="B269" t="str">
            <v>AB.11212</v>
          </cell>
          <cell r="C269" t="str">
            <v>Phá đá chân hố móng, đá cấp II</v>
          </cell>
          <cell r="D269" t="str">
            <v>m3</v>
          </cell>
          <cell r="F269">
            <v>877964</v>
          </cell>
          <cell r="G269">
            <v>0</v>
          </cell>
          <cell r="H269">
            <v>0</v>
          </cell>
        </row>
        <row r="270">
          <cell r="A270" t="str">
            <v>MDDA3</v>
          </cell>
          <cell r="B270" t="str">
            <v>AB.11213</v>
          </cell>
          <cell r="C270" t="str">
            <v>Phá đá chân hố móng, đá cấp III</v>
          </cell>
          <cell r="D270" t="str">
            <v>m3</v>
          </cell>
          <cell r="F270">
            <v>760902</v>
          </cell>
          <cell r="G270">
            <v>0</v>
          </cell>
          <cell r="H270">
            <v>0</v>
          </cell>
        </row>
        <row r="271">
          <cell r="A271" t="str">
            <v>MDD11</v>
          </cell>
          <cell r="B271" t="str">
            <v>03.1101</v>
          </cell>
          <cell r="C271" t="str">
            <v>Đào hố móng đất cấp 1 sâu &lt;=1m</v>
          </cell>
          <cell r="D271" t="str">
            <v>m3</v>
          </cell>
          <cell r="F271">
            <v>0</v>
          </cell>
          <cell r="G271">
            <v>0</v>
          </cell>
          <cell r="H271">
            <v>0</v>
          </cell>
        </row>
        <row r="272">
          <cell r="A272" t="str">
            <v>MDD21</v>
          </cell>
          <cell r="B272" t="str">
            <v>03.1102</v>
          </cell>
          <cell r="C272" t="str">
            <v>Đào hố móng đất cấp 2 sâu &lt;=1m</v>
          </cell>
          <cell r="D272" t="str">
            <v>m3</v>
          </cell>
          <cell r="F272">
            <v>0</v>
          </cell>
          <cell r="G272">
            <v>0</v>
          </cell>
          <cell r="H272">
            <v>0</v>
          </cell>
        </row>
        <row r="273">
          <cell r="A273" t="str">
            <v>MDD31</v>
          </cell>
          <cell r="B273" t="str">
            <v>AB.11413</v>
          </cell>
          <cell r="C273" t="str">
            <v>Đào hố móng đất cấp 3 sâu &lt;=1m</v>
          </cell>
          <cell r="D273" t="str">
            <v>m3</v>
          </cell>
          <cell r="F273">
            <v>340001</v>
          </cell>
          <cell r="G273">
            <v>0</v>
          </cell>
          <cell r="H273">
            <v>0</v>
          </cell>
        </row>
        <row r="274">
          <cell r="A274" t="str">
            <v>MDD41</v>
          </cell>
          <cell r="B274" t="str">
            <v>03.1104</v>
          </cell>
          <cell r="C274" t="str">
            <v>Đào hố móng đất cấp 4 sâu &lt;=1m</v>
          </cell>
          <cell r="D274" t="str">
            <v>m3</v>
          </cell>
          <cell r="F274">
            <v>0</v>
          </cell>
          <cell r="G274">
            <v>0</v>
          </cell>
          <cell r="H274">
            <v>0</v>
          </cell>
        </row>
        <row r="275">
          <cell r="A275" t="str">
            <v>MDD2</v>
          </cell>
          <cell r="B275" t="str">
            <v>03.1012</v>
          </cell>
          <cell r="C275" t="str">
            <v>Đào hố móng đất cấp 2 sâu &gt;1m</v>
          </cell>
          <cell r="D275" t="str">
            <v>m3</v>
          </cell>
          <cell r="F275">
            <v>0</v>
          </cell>
          <cell r="G275">
            <v>0</v>
          </cell>
          <cell r="H275">
            <v>0</v>
          </cell>
        </row>
        <row r="276">
          <cell r="A276" t="str">
            <v>MDD3</v>
          </cell>
          <cell r="B276" t="str">
            <v>AB.11423</v>
          </cell>
          <cell r="C276" t="str">
            <v>Đào hố móng đất cấp 3 sâu &gt;1m</v>
          </cell>
          <cell r="D276" t="str">
            <v>m3</v>
          </cell>
          <cell r="F276">
            <v>418738</v>
          </cell>
          <cell r="G276">
            <v>0</v>
          </cell>
          <cell r="H276">
            <v>0</v>
          </cell>
        </row>
        <row r="277">
          <cell r="A277" t="str">
            <v>MDD4</v>
          </cell>
          <cell r="B277" t="str">
            <v>03.1114</v>
          </cell>
          <cell r="C277" t="str">
            <v>Đào hố móng đất cấp 4 sâu &gt;1m</v>
          </cell>
          <cell r="D277" t="str">
            <v>m3</v>
          </cell>
          <cell r="F277">
            <v>0</v>
          </cell>
          <cell r="G277">
            <v>0</v>
          </cell>
          <cell r="H277">
            <v>0</v>
          </cell>
        </row>
        <row r="278">
          <cell r="A278" t="str">
            <v>MDAP1</v>
          </cell>
          <cell r="B278" t="str">
            <v>03.2201</v>
          </cell>
          <cell r="C278" t="str">
            <v>Đắp đất hố móng, đất cấp 1</v>
          </cell>
          <cell r="D278" t="str">
            <v>m3</v>
          </cell>
          <cell r="F278">
            <v>0</v>
          </cell>
          <cell r="G278">
            <v>0</v>
          </cell>
          <cell r="H278">
            <v>0</v>
          </cell>
        </row>
        <row r="279">
          <cell r="A279" t="str">
            <v>MDAP2</v>
          </cell>
          <cell r="B279" t="str">
            <v>03.2202</v>
          </cell>
          <cell r="C279" t="str">
            <v>Đắp đất hố móng, đất cấp 2</v>
          </cell>
          <cell r="D279" t="str">
            <v>m3</v>
          </cell>
          <cell r="F279">
            <v>0</v>
          </cell>
          <cell r="G279">
            <v>0</v>
          </cell>
          <cell r="H279">
            <v>0</v>
          </cell>
        </row>
        <row r="280">
          <cell r="A280" t="str">
            <v>MDAP3</v>
          </cell>
          <cell r="B280" t="str">
            <v>AB.13113</v>
          </cell>
          <cell r="C280" t="str">
            <v>Đắp đất hố móng (K=0,95)</v>
          </cell>
          <cell r="D280" t="str">
            <v>m3</v>
          </cell>
          <cell r="F280">
            <v>149636</v>
          </cell>
          <cell r="G280">
            <v>0</v>
          </cell>
          <cell r="H280">
            <v>0</v>
          </cell>
        </row>
        <row r="281">
          <cell r="A281" t="str">
            <v>MDAP4</v>
          </cell>
          <cell r="B281" t="str">
            <v>03.2203</v>
          </cell>
          <cell r="C281" t="str">
            <v>Đắp đất hố móng, đất cấp 4</v>
          </cell>
          <cell r="D281" t="str">
            <v>m3</v>
          </cell>
          <cell r="F281">
            <v>0</v>
          </cell>
          <cell r="G281">
            <v>0</v>
          </cell>
          <cell r="H281">
            <v>0</v>
          </cell>
        </row>
        <row r="282">
          <cell r="A282" t="str">
            <v>DMC2</v>
          </cell>
          <cell r="B282" t="str">
            <v>03.3102</v>
          </cell>
          <cell r="C282" t="str">
            <v>Đào mương cáp ngầm đất cấp 2</v>
          </cell>
          <cell r="D282" t="str">
            <v>m3</v>
          </cell>
          <cell r="F282">
            <v>0</v>
          </cell>
          <cell r="G282">
            <v>0</v>
          </cell>
          <cell r="H282">
            <v>0</v>
          </cell>
        </row>
        <row r="283">
          <cell r="A283" t="str">
            <v>DMC3</v>
          </cell>
          <cell r="B283" t="str">
            <v>03.3103</v>
          </cell>
          <cell r="C283" t="str">
            <v>Đào mương cáp ngầm đất cấp 3</v>
          </cell>
          <cell r="D283" t="str">
            <v>m3</v>
          </cell>
          <cell r="F283">
            <v>0</v>
          </cell>
          <cell r="G283">
            <v>0</v>
          </cell>
          <cell r="H283">
            <v>0</v>
          </cell>
        </row>
        <row r="284">
          <cell r="A284" t="str">
            <v>DMC4</v>
          </cell>
          <cell r="B284" t="str">
            <v>03.3104</v>
          </cell>
          <cell r="C284" t="str">
            <v>Đào mương cáp ngầm đất cấp 4</v>
          </cell>
          <cell r="D284" t="str">
            <v>m3</v>
          </cell>
          <cell r="F284">
            <v>0</v>
          </cell>
          <cell r="G284">
            <v>0</v>
          </cell>
          <cell r="H284">
            <v>0</v>
          </cell>
        </row>
        <row r="285">
          <cell r="A285" t="str">
            <v>DDMC2</v>
          </cell>
          <cell r="B285" t="str">
            <v>03.3202</v>
          </cell>
          <cell r="C285" t="str">
            <v>Đắp đất mương cáp ngầm, đất cấp 2</v>
          </cell>
          <cell r="D285" t="str">
            <v>m3</v>
          </cell>
          <cell r="F285">
            <v>0</v>
          </cell>
          <cell r="G285">
            <v>0</v>
          </cell>
          <cell r="H285">
            <v>0</v>
          </cell>
        </row>
        <row r="286">
          <cell r="A286" t="str">
            <v>DDMC3</v>
          </cell>
          <cell r="B286" t="str">
            <v>03.3203</v>
          </cell>
          <cell r="C286" t="str">
            <v>Đắp đất mương cáp ngầm, đất cấp 3</v>
          </cell>
          <cell r="D286" t="str">
            <v>m3</v>
          </cell>
          <cell r="F286">
            <v>0</v>
          </cell>
          <cell r="G286">
            <v>0</v>
          </cell>
          <cell r="H286">
            <v>0</v>
          </cell>
        </row>
        <row r="287">
          <cell r="A287" t="str">
            <v>DDMC4</v>
          </cell>
          <cell r="B287" t="str">
            <v>03.3203</v>
          </cell>
          <cell r="C287" t="str">
            <v>Đắp đất mương cáp ngầm, đất cấp 4</v>
          </cell>
          <cell r="D287" t="str">
            <v>m3</v>
          </cell>
          <cell r="F287">
            <v>0</v>
          </cell>
          <cell r="G287">
            <v>0</v>
          </cell>
          <cell r="H287">
            <v>0</v>
          </cell>
        </row>
        <row r="288">
          <cell r="A288" t="str">
            <v>DCAT</v>
          </cell>
          <cell r="B288" t="str">
            <v>03.7000</v>
          </cell>
          <cell r="C288" t="str">
            <v xml:space="preserve">Đắp cát </v>
          </cell>
          <cell r="D288" t="str">
            <v>m3</v>
          </cell>
          <cell r="F288">
            <v>0</v>
          </cell>
          <cell r="G288">
            <v>0</v>
          </cell>
          <cell r="H288">
            <v>0</v>
          </cell>
        </row>
        <row r="289">
          <cell r="A289" t="str">
            <v>DD1x2</v>
          </cell>
          <cell r="B289" t="str">
            <v>03.7000</v>
          </cell>
          <cell r="C289" t="str">
            <v>Đắp đá 1x2</v>
          </cell>
          <cell r="D289" t="str">
            <v>m3</v>
          </cell>
          <cell r="F289">
            <v>0</v>
          </cell>
          <cell r="G289">
            <v>0</v>
          </cell>
          <cell r="H289">
            <v>0</v>
          </cell>
        </row>
        <row r="290">
          <cell r="A290" t="str">
            <v>DD2x4</v>
          </cell>
          <cell r="B290" t="str">
            <v>03.7000</v>
          </cell>
          <cell r="C290" t="str">
            <v>Đắp đá 2x4</v>
          </cell>
          <cell r="D290" t="str">
            <v>m3</v>
          </cell>
          <cell r="F290">
            <v>0</v>
          </cell>
          <cell r="G290">
            <v>0</v>
          </cell>
          <cell r="H290">
            <v>0</v>
          </cell>
        </row>
        <row r="291">
          <cell r="A291" t="str">
            <v>DTD2</v>
          </cell>
          <cell r="B291" t="str">
            <v>03.3102</v>
          </cell>
          <cell r="C291" t="str">
            <v>Đào rãnh tiếp địa đất cấp 2</v>
          </cell>
          <cell r="D291" t="str">
            <v>m3</v>
          </cell>
          <cell r="F291">
            <v>0</v>
          </cell>
          <cell r="G291">
            <v>0</v>
          </cell>
          <cell r="H291">
            <v>0</v>
          </cell>
        </row>
        <row r="292">
          <cell r="A292" t="str">
            <v>DTD3</v>
          </cell>
          <cell r="B292" t="str">
            <v>AB.11513</v>
          </cell>
          <cell r="C292" t="str">
            <v>Đào rãnh tiếp địa đất cấp 3</v>
          </cell>
          <cell r="D292" t="str">
            <v>m3</v>
          </cell>
          <cell r="F292">
            <v>241580</v>
          </cell>
          <cell r="G292">
            <v>0</v>
          </cell>
          <cell r="H292">
            <v>0</v>
          </cell>
        </row>
        <row r="293">
          <cell r="A293" t="str">
            <v>DTD4</v>
          </cell>
          <cell r="B293" t="str">
            <v>03.3103</v>
          </cell>
          <cell r="C293" t="str">
            <v>Đào rãnh tiếp địa đất cấp 4</v>
          </cell>
          <cell r="D293" t="str">
            <v>m3</v>
          </cell>
          <cell r="F293">
            <v>0</v>
          </cell>
          <cell r="G293">
            <v>0</v>
          </cell>
          <cell r="H293">
            <v>0</v>
          </cell>
        </row>
        <row r="294">
          <cell r="A294" t="str">
            <v>DATD2</v>
          </cell>
          <cell r="B294" t="str">
            <v>03.3202</v>
          </cell>
          <cell r="C294" t="str">
            <v>Đắp đất rãnh tiếp địa cấp 2</v>
          </cell>
          <cell r="D294" t="str">
            <v>m3</v>
          </cell>
          <cell r="F294">
            <v>0</v>
          </cell>
          <cell r="G294">
            <v>0</v>
          </cell>
          <cell r="H294">
            <v>0</v>
          </cell>
        </row>
        <row r="295">
          <cell r="A295" t="str">
            <v>DATD3</v>
          </cell>
          <cell r="B295" t="str">
            <v>AB.13111</v>
          </cell>
          <cell r="C295" t="str">
            <v>Đắp đất rãnh tiếp địa (K=0,85)</v>
          </cell>
          <cell r="D295" t="str">
            <v>m3</v>
          </cell>
          <cell r="F295">
            <v>107226</v>
          </cell>
          <cell r="G295">
            <v>0</v>
          </cell>
          <cell r="H295">
            <v>0</v>
          </cell>
        </row>
        <row r="296">
          <cell r="A296" t="str">
            <v>DATD4</v>
          </cell>
          <cell r="B296" t="str">
            <v>03.3203</v>
          </cell>
          <cell r="C296" t="str">
            <v>Đắp đất rãnh tiếp địa cấp 4</v>
          </cell>
          <cell r="D296" t="str">
            <v>m3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LGIA</v>
          </cell>
          <cell r="B297" t="str">
            <v>05.6101</v>
          </cell>
          <cell r="C297" t="str">
            <v>Lắp gía đỡ cáp</v>
          </cell>
          <cell r="D297" t="str">
            <v>bộ</v>
          </cell>
          <cell r="F297">
            <v>0</v>
          </cell>
          <cell r="G297">
            <v>0</v>
          </cell>
          <cell r="H297">
            <v>0</v>
          </cell>
        </row>
        <row r="298">
          <cell r="A298" t="str">
            <v>lapkep</v>
          </cell>
          <cell r="B298" t="str">
            <v>04.3107</v>
          </cell>
          <cell r="C298" t="str">
            <v>Lắp kẹp các loại</v>
          </cell>
          <cell r="D298" t="str">
            <v>bộ</v>
          </cell>
          <cell r="F298">
            <v>0</v>
          </cell>
          <cell r="G298">
            <v>0</v>
          </cell>
          <cell r="H298">
            <v>0</v>
          </cell>
        </row>
        <row r="299">
          <cell r="A299" t="str">
            <v>LGACH</v>
          </cell>
          <cell r="B299" t="str">
            <v>07.2104</v>
          </cell>
          <cell r="C299" t="str">
            <v>Lắp gạch làm dấu</v>
          </cell>
          <cell r="D299" t="str">
            <v>viên</v>
          </cell>
          <cell r="F299">
            <v>0</v>
          </cell>
          <cell r="G299">
            <v>0</v>
          </cell>
          <cell r="H299">
            <v>0</v>
          </cell>
        </row>
        <row r="300">
          <cell r="A300" t="str">
            <v>M12</v>
          </cell>
          <cell r="B300" t="str">
            <v>04.3801</v>
          </cell>
          <cell r="C300" t="str">
            <v>Đặt đà cản 1,2m</v>
          </cell>
          <cell r="D300" t="str">
            <v>cái</v>
          </cell>
          <cell r="F300">
            <v>0</v>
          </cell>
          <cell r="G300">
            <v>0</v>
          </cell>
          <cell r="H300">
            <v>0</v>
          </cell>
        </row>
        <row r="301">
          <cell r="A301" t="str">
            <v>M15</v>
          </cell>
          <cell r="B301" t="str">
            <v>04.3801</v>
          </cell>
          <cell r="C301" t="str">
            <v>Đặt đà cản 1,5m</v>
          </cell>
          <cell r="D301" t="str">
            <v>cái</v>
          </cell>
          <cell r="F301">
            <v>0</v>
          </cell>
          <cell r="G301">
            <v>0</v>
          </cell>
          <cell r="H301">
            <v>0</v>
          </cell>
        </row>
        <row r="302">
          <cell r="A302" t="str">
            <v>MD25</v>
          </cell>
          <cell r="B302" t="str">
            <v>04.3802</v>
          </cell>
          <cell r="C302" t="str">
            <v xml:space="preserve">Đặt đà cản 2,5m </v>
          </cell>
          <cell r="D302" t="str">
            <v>cái</v>
          </cell>
          <cell r="F302">
            <v>0</v>
          </cell>
          <cell r="G302">
            <v>0</v>
          </cell>
          <cell r="H302">
            <v>0</v>
          </cell>
        </row>
        <row r="303">
          <cell r="A303" t="str">
            <v>DCT25</v>
          </cell>
          <cell r="B303" t="str">
            <v>04.5142</v>
          </cell>
          <cell r="C303" t="str">
            <v>Đóng cừ tràm 2,5 m</v>
          </cell>
          <cell r="D303" t="str">
            <v>cây</v>
          </cell>
          <cell r="F303">
            <v>0</v>
          </cell>
          <cell r="G303">
            <v>0</v>
          </cell>
          <cell r="H303">
            <v>0</v>
          </cell>
        </row>
        <row r="304">
          <cell r="A304" t="str">
            <v>DCT30</v>
          </cell>
          <cell r="B304" t="str">
            <v>04.5142</v>
          </cell>
          <cell r="C304" t="str">
            <v>Đóng cừ tràm 3 m</v>
          </cell>
          <cell r="D304" t="str">
            <v>cây</v>
          </cell>
          <cell r="F304">
            <v>0</v>
          </cell>
          <cell r="G304">
            <v>0</v>
          </cell>
          <cell r="H304">
            <v>0</v>
          </cell>
        </row>
        <row r="305">
          <cell r="A305" t="str">
            <v>DCT50</v>
          </cell>
          <cell r="B305" t="str">
            <v>04.5142</v>
          </cell>
          <cell r="C305" t="str">
            <v>Đóng cừ tràm 5 m</v>
          </cell>
          <cell r="D305" t="str">
            <v>cây</v>
          </cell>
          <cell r="F305">
            <v>0</v>
          </cell>
          <cell r="G305">
            <v>0</v>
          </cell>
          <cell r="H305">
            <v>0</v>
          </cell>
        </row>
        <row r="306">
          <cell r="A306" t="str">
            <v>KTD</v>
          </cell>
          <cell r="B306" t="str">
            <v>D2.7001</v>
          </cell>
          <cell r="C306" t="str">
            <v xml:space="preserve">Kéo dây tiếp địa </v>
          </cell>
          <cell r="D306" t="str">
            <v>kg</v>
          </cell>
          <cell r="F306">
            <v>2195</v>
          </cell>
          <cell r="G306">
            <v>0</v>
          </cell>
          <cell r="H306">
            <v>0</v>
          </cell>
        </row>
        <row r="307">
          <cell r="A307" t="str">
            <v>KTDTBA</v>
          </cell>
          <cell r="B307" t="str">
            <v>T4.7001</v>
          </cell>
          <cell r="C307" t="str">
            <v>Kéo dây tiếp địa trong TBA</v>
          </cell>
          <cell r="D307" t="str">
            <v>mét</v>
          </cell>
          <cell r="F307">
            <v>6871</v>
          </cell>
          <cell r="G307">
            <v>0</v>
          </cell>
          <cell r="H307">
            <v>0</v>
          </cell>
        </row>
        <row r="308">
          <cell r="A308" t="str">
            <v>DCTD3</v>
          </cell>
          <cell r="B308" t="str">
            <v>D2.8103</v>
          </cell>
          <cell r="C308" t="str">
            <v>Đóng cọc tiếp địa đất cấp 3</v>
          </cell>
          <cell r="D308" t="str">
            <v>cọc</v>
          </cell>
          <cell r="F308">
            <v>76928</v>
          </cell>
          <cell r="G308">
            <v>0</v>
          </cell>
          <cell r="H308">
            <v>0</v>
          </cell>
        </row>
        <row r="309">
          <cell r="A309" t="str">
            <v>DCTD4</v>
          </cell>
          <cell r="B309" t="str">
            <v>D2.8104</v>
          </cell>
          <cell r="C309" t="str">
            <v>Đóng cọc tiếp địa đất cấp 4</v>
          </cell>
          <cell r="D309" t="str">
            <v>cọc</v>
          </cell>
          <cell r="F309">
            <v>1646565</v>
          </cell>
          <cell r="G309">
            <v>0</v>
          </cell>
          <cell r="H309">
            <v>0</v>
          </cell>
        </row>
        <row r="310">
          <cell r="A310" t="str">
            <v>DCTDTBA</v>
          </cell>
          <cell r="B310" t="str">
            <v>D2.8103</v>
          </cell>
          <cell r="C310" t="str">
            <v>Đóng cọc tiếp địa trong TBA (đất cấp 3)</v>
          </cell>
          <cell r="D310" t="str">
            <v>cọc</v>
          </cell>
          <cell r="F310">
            <v>76928</v>
          </cell>
          <cell r="G310">
            <v>0</v>
          </cell>
          <cell r="H310">
            <v>0</v>
          </cell>
        </row>
        <row r="311">
          <cell r="A311" t="str">
            <v>C8</v>
          </cell>
          <cell r="B311" t="str">
            <v>D2.5211</v>
          </cell>
          <cell r="C311" t="str">
            <v>Dựng trụ BTLT &lt;=8m bằng thủ công</v>
          </cell>
          <cell r="D311" t="str">
            <v>trụ</v>
          </cell>
          <cell r="F311">
            <v>1092293</v>
          </cell>
          <cell r="G311">
            <v>0</v>
          </cell>
          <cell r="H311">
            <v>0</v>
          </cell>
        </row>
        <row r="312">
          <cell r="A312" t="str">
            <v>C10</v>
          </cell>
          <cell r="B312" t="str">
            <v>D2.5221</v>
          </cell>
          <cell r="C312" t="str">
            <v>Dựng trụ BTLT &lt;=10m bằng thủ công</v>
          </cell>
          <cell r="D312" t="str">
            <v>trụ</v>
          </cell>
          <cell r="F312">
            <v>1175222</v>
          </cell>
          <cell r="G312">
            <v>0</v>
          </cell>
          <cell r="H312">
            <v>0</v>
          </cell>
        </row>
        <row r="313">
          <cell r="A313" t="str">
            <v>C105</v>
          </cell>
          <cell r="B313" t="str">
            <v>D2.5231</v>
          </cell>
          <cell r="C313" t="str">
            <v>Dựng trụ BTLT 10,5m bằng thủ công</v>
          </cell>
          <cell r="D313" t="str">
            <v>trụ</v>
          </cell>
          <cell r="F313">
            <v>1258151</v>
          </cell>
          <cell r="G313">
            <v>0</v>
          </cell>
          <cell r="H313">
            <v>0</v>
          </cell>
        </row>
        <row r="314">
          <cell r="A314" t="str">
            <v>C12</v>
          </cell>
          <cell r="B314" t="str">
            <v>D2.5231</v>
          </cell>
          <cell r="C314" t="str">
            <v>Dựng trụ BTLT 12m bằng thủ công</v>
          </cell>
          <cell r="D314" t="str">
            <v>trụ</v>
          </cell>
          <cell r="F314">
            <v>1258151</v>
          </cell>
          <cell r="G314">
            <v>0</v>
          </cell>
          <cell r="H314">
            <v>0</v>
          </cell>
        </row>
        <row r="315">
          <cell r="A315" t="str">
            <v>C14</v>
          </cell>
          <cell r="B315" t="str">
            <v>D2.5241</v>
          </cell>
          <cell r="C315" t="str">
            <v>Dựng trụ BTLT 14m bằng thủ công</v>
          </cell>
          <cell r="D315" t="str">
            <v>trụ</v>
          </cell>
          <cell r="F315">
            <v>1566173</v>
          </cell>
          <cell r="G315">
            <v>0</v>
          </cell>
          <cell r="H315">
            <v>0</v>
          </cell>
        </row>
        <row r="316">
          <cell r="A316" t="str">
            <v>C20</v>
          </cell>
          <cell r="B316" t="str">
            <v>05.5217</v>
          </cell>
          <cell r="C316" t="str">
            <v>Dựng trụ BTLT 20m bằng thủ công</v>
          </cell>
          <cell r="D316" t="str">
            <v>trụ</v>
          </cell>
          <cell r="F316">
            <v>0</v>
          </cell>
          <cell r="G316">
            <v>0</v>
          </cell>
          <cell r="H316">
            <v>0</v>
          </cell>
        </row>
        <row r="317">
          <cell r="A317" t="str">
            <v>C8m</v>
          </cell>
          <cell r="B317" t="str">
            <v>D2.5222</v>
          </cell>
          <cell r="C317" t="str">
            <v>Dựng trụ BTLT &lt;=8m thủ công +cơ giới</v>
          </cell>
          <cell r="D317" t="str">
            <v>trụ</v>
          </cell>
          <cell r="F317">
            <v>438339</v>
          </cell>
          <cell r="G317">
            <v>139152</v>
          </cell>
          <cell r="H317">
            <v>0</v>
          </cell>
        </row>
        <row r="318">
          <cell r="A318" t="str">
            <v>C10m</v>
          </cell>
          <cell r="B318" t="str">
            <v>D2.5222</v>
          </cell>
          <cell r="C318" t="str">
            <v>Dựng trụ BTLT &lt;=10m thủ công +cơ giới</v>
          </cell>
          <cell r="D318" t="str">
            <v>trụ</v>
          </cell>
          <cell r="F318">
            <v>469141</v>
          </cell>
          <cell r="G318">
            <v>139152</v>
          </cell>
          <cell r="H318">
            <v>0</v>
          </cell>
        </row>
        <row r="319">
          <cell r="A319" t="str">
            <v>C105m</v>
          </cell>
          <cell r="B319" t="str">
            <v>D2.5232</v>
          </cell>
          <cell r="C319" t="str">
            <v>Dựng trụ BTLT 10,5m thủ công + cơ giới</v>
          </cell>
          <cell r="D319" t="str">
            <v>trụ</v>
          </cell>
          <cell r="F319">
            <v>502313</v>
          </cell>
          <cell r="G319">
            <v>198789</v>
          </cell>
          <cell r="H319">
            <v>0</v>
          </cell>
        </row>
        <row r="320">
          <cell r="A320" t="str">
            <v>C12m</v>
          </cell>
          <cell r="B320" t="str">
            <v>D2.5232</v>
          </cell>
          <cell r="C320" t="str">
            <v>Dựng trụ BTLT 12m thủ công + cơ giới</v>
          </cell>
          <cell r="D320" t="str">
            <v>trụ</v>
          </cell>
          <cell r="F320">
            <v>502313</v>
          </cell>
          <cell r="G320">
            <v>198789</v>
          </cell>
          <cell r="H320">
            <v>0</v>
          </cell>
        </row>
        <row r="321">
          <cell r="A321" t="str">
            <v>C14m</v>
          </cell>
          <cell r="B321" t="str">
            <v>D2.5242</v>
          </cell>
          <cell r="C321" t="str">
            <v>Dựng trụ BTLT 14m thủ công + cơ giới</v>
          </cell>
          <cell r="D321" t="str">
            <v>trụ</v>
          </cell>
          <cell r="F321">
            <v>625522</v>
          </cell>
          <cell r="G321">
            <v>198789</v>
          </cell>
          <cell r="H321">
            <v>0</v>
          </cell>
        </row>
        <row r="322">
          <cell r="A322" t="str">
            <v>C20m</v>
          </cell>
          <cell r="B322" t="str">
            <v>05.5227</v>
          </cell>
          <cell r="C322" t="str">
            <v>Dựng trụ BTLT 20m thủ công + cơ giới</v>
          </cell>
          <cell r="D322" t="str">
            <v>trụ</v>
          </cell>
          <cell r="F322">
            <v>0</v>
          </cell>
          <cell r="G322">
            <v>0</v>
          </cell>
          <cell r="H322">
            <v>0</v>
          </cell>
        </row>
        <row r="323">
          <cell r="A323" t="str">
            <v>LCOM800</v>
          </cell>
          <cell r="B323" t="str">
            <v>D2.6011</v>
          </cell>
          <cell r="C323" t="str">
            <v>Lắp đà composite 800mm đơn</v>
          </cell>
          <cell r="D323" t="str">
            <v>bộ</v>
          </cell>
          <cell r="F323">
            <v>167950</v>
          </cell>
          <cell r="G323">
            <v>0</v>
          </cell>
          <cell r="H323">
            <v>0</v>
          </cell>
        </row>
        <row r="324">
          <cell r="A324" t="str">
            <v>LCOM2400</v>
          </cell>
          <cell r="B324" t="str">
            <v>D2.6011</v>
          </cell>
          <cell r="C324" t="str">
            <v>Lắp đà composite 2400mm đơn</v>
          </cell>
          <cell r="D324" t="str">
            <v>bộ</v>
          </cell>
          <cell r="F324">
            <v>167950</v>
          </cell>
          <cell r="G324">
            <v>0</v>
          </cell>
          <cell r="H324">
            <v>0</v>
          </cell>
        </row>
        <row r="325">
          <cell r="A325" t="str">
            <v>LCOM800K</v>
          </cell>
          <cell r="B325" t="str">
            <v>D2.6011</v>
          </cell>
          <cell r="C325" t="str">
            <v>Lắp đà composite 800mm kép</v>
          </cell>
          <cell r="D325" t="str">
            <v>bộ</v>
          </cell>
          <cell r="F325">
            <v>167950</v>
          </cell>
          <cell r="G325">
            <v>0</v>
          </cell>
          <cell r="H325">
            <v>0</v>
          </cell>
        </row>
        <row r="326">
          <cell r="A326" t="str">
            <v>LCOM2400K</v>
          </cell>
          <cell r="B326" t="str">
            <v>D2.6011</v>
          </cell>
          <cell r="C326" t="str">
            <v>Lắp đà composite 2400mm kép</v>
          </cell>
          <cell r="D326" t="str">
            <v>bộ</v>
          </cell>
          <cell r="F326">
            <v>167950</v>
          </cell>
          <cell r="G326">
            <v>0</v>
          </cell>
          <cell r="H326">
            <v>0</v>
          </cell>
        </row>
        <row r="327">
          <cell r="A327" t="str">
            <v>LCOM2600</v>
          </cell>
          <cell r="B327" t="str">
            <v>D2.6011</v>
          </cell>
          <cell r="C327" t="str">
            <v>Lắp đà composite 2600mm đơn</v>
          </cell>
          <cell r="D327" t="str">
            <v>bộ</v>
          </cell>
          <cell r="F327">
            <v>167950</v>
          </cell>
          <cell r="G327">
            <v>0</v>
          </cell>
          <cell r="H327">
            <v>0</v>
          </cell>
        </row>
        <row r="328">
          <cell r="A328" t="str">
            <v>LX2000D</v>
          </cell>
          <cell r="B328" t="str">
            <v>D2.6021a</v>
          </cell>
          <cell r="C328" t="str">
            <v>Lắp đặt xà thép L75x75x8x2000 đơn cột đỡ (25,356 kg/bộ)</v>
          </cell>
          <cell r="D328" t="str">
            <v>bộ</v>
          </cell>
          <cell r="F328">
            <v>283835</v>
          </cell>
          <cell r="G328">
            <v>0</v>
          </cell>
          <cell r="H328">
            <v>0</v>
          </cell>
        </row>
        <row r="329">
          <cell r="A329" t="str">
            <v>LX2000K</v>
          </cell>
          <cell r="B329" t="str">
            <v>D2.6031a</v>
          </cell>
          <cell r="C329" t="str">
            <v>Lắp đặt xà thép L75x75x8x2000 kép cột đỡ (50,7514 kg/bộ)</v>
          </cell>
          <cell r="D329" t="str">
            <v>bộ</v>
          </cell>
          <cell r="F329">
            <v>380603</v>
          </cell>
          <cell r="G329">
            <v>0</v>
          </cell>
          <cell r="H329">
            <v>0</v>
          </cell>
        </row>
        <row r="330">
          <cell r="A330" t="str">
            <v>LX1660D</v>
          </cell>
          <cell r="B330" t="str">
            <v>D2.6021c</v>
          </cell>
          <cell r="C330" t="str">
            <v>Lắp đặt xà thép L75x75x8x1660 đơn cột đỡ (26,5504 kg/bộ)</v>
          </cell>
          <cell r="D330" t="str">
            <v>bộ</v>
          </cell>
          <cell r="F330">
            <v>286074</v>
          </cell>
          <cell r="G330">
            <v>0</v>
          </cell>
          <cell r="H330">
            <v>0</v>
          </cell>
        </row>
        <row r="331">
          <cell r="A331" t="str">
            <v>LX1660K</v>
          </cell>
          <cell r="B331" t="str">
            <v>D2.6031c</v>
          </cell>
          <cell r="C331" t="str">
            <v>Lắp đặt xà thép L75x75x8x1660 kép cột đỡ (51,5748 kg/bộ)</v>
          </cell>
          <cell r="D331" t="str">
            <v>bộ</v>
          </cell>
          <cell r="F331">
            <v>382876</v>
          </cell>
          <cell r="G331">
            <v>0</v>
          </cell>
          <cell r="H331">
            <v>0</v>
          </cell>
        </row>
        <row r="332">
          <cell r="A332" t="str">
            <v>LX2100D</v>
          </cell>
          <cell r="B332" t="str">
            <v>D2.6021d</v>
          </cell>
          <cell r="C332" t="str">
            <v>Lắp đặt xà thép L75x75x8x2100 đơn cột đỡ (29,4245 kg/bộ)</v>
          </cell>
          <cell r="D332" t="str">
            <v>bộ</v>
          </cell>
          <cell r="F332">
            <v>297271</v>
          </cell>
          <cell r="G332">
            <v>0</v>
          </cell>
          <cell r="H332">
            <v>0</v>
          </cell>
        </row>
        <row r="333">
          <cell r="A333" t="str">
            <v>LX2100K</v>
          </cell>
          <cell r="B333" t="str">
            <v>D2.6031d</v>
          </cell>
          <cell r="C333" t="str">
            <v>Lắp đặt xà thép L75x75x8x2100 kép cột đỡ (58,889 kg/bộ)</v>
          </cell>
          <cell r="D333" t="str">
            <v>bộ</v>
          </cell>
          <cell r="F333">
            <v>402190</v>
          </cell>
          <cell r="G333">
            <v>0</v>
          </cell>
          <cell r="H333">
            <v>0</v>
          </cell>
        </row>
        <row r="334">
          <cell r="A334" t="str">
            <v>LX2200D</v>
          </cell>
          <cell r="B334" t="str">
            <v>D2.6021e</v>
          </cell>
          <cell r="C334" t="str">
            <v>Lắp đặt xà thép L75x75x8x2200 đơn cột đỡ (29,759 kg/bộ)</v>
          </cell>
          <cell r="D334" t="str">
            <v>bộ</v>
          </cell>
          <cell r="F334">
            <v>298670</v>
          </cell>
          <cell r="G334">
            <v>0</v>
          </cell>
          <cell r="H334">
            <v>0</v>
          </cell>
        </row>
        <row r="335">
          <cell r="A335" t="str">
            <v>LX2200K</v>
          </cell>
          <cell r="B335" t="str">
            <v>D2.6032b</v>
          </cell>
          <cell r="C335" t="str">
            <v>Lắp đặt xà thép L75x75x8x2200 kép cột néo (58,628 kg/bộ)</v>
          </cell>
          <cell r="D335" t="str">
            <v>bộ</v>
          </cell>
          <cell r="F335">
            <v>534080</v>
          </cell>
          <cell r="G335">
            <v>0</v>
          </cell>
          <cell r="H335">
            <v>0</v>
          </cell>
        </row>
        <row r="336">
          <cell r="A336" t="str">
            <v>LXU160-22D</v>
          </cell>
          <cell r="B336" t="str">
            <v>D2.6021e</v>
          </cell>
          <cell r="C336" t="str">
            <v>Lắp đặt xà tháp U160x68x5x2200 đơn cột đỡ (29,759 kg/bộ)</v>
          </cell>
          <cell r="D336" t="str">
            <v>bộ</v>
          </cell>
          <cell r="F336">
            <v>279916</v>
          </cell>
          <cell r="G336">
            <v>0</v>
          </cell>
          <cell r="H336">
            <v>0</v>
          </cell>
        </row>
        <row r="337">
          <cell r="A337" t="str">
            <v>LXU160-22K</v>
          </cell>
          <cell r="B337" t="str">
            <v>D2.6031b</v>
          </cell>
          <cell r="C337" t="str">
            <v>Lắp đặt xà tháp U160x68x5x2200 kép cột đỡ (76,74 kg/bộ)</v>
          </cell>
          <cell r="D337" t="str">
            <v>bộ</v>
          </cell>
          <cell r="F337">
            <v>449132</v>
          </cell>
          <cell r="G337">
            <v>0</v>
          </cell>
          <cell r="H337">
            <v>0</v>
          </cell>
        </row>
        <row r="338">
          <cell r="A338" t="str">
            <v>LX800D</v>
          </cell>
          <cell r="B338" t="str">
            <v>D2.6021c</v>
          </cell>
          <cell r="C338" t="str">
            <v>Lắp đặt xà thép L75x75x8x800 đơn cột đỡ (13,5504 kg/bộ)</v>
          </cell>
          <cell r="D338" t="str">
            <v>bộ</v>
          </cell>
          <cell r="F338">
            <v>279916</v>
          </cell>
          <cell r="G338">
            <v>0</v>
          </cell>
          <cell r="H338">
            <v>0</v>
          </cell>
        </row>
        <row r="339">
          <cell r="A339" t="str">
            <v>LX800K</v>
          </cell>
          <cell r="B339" t="str">
            <v>D2.6031c</v>
          </cell>
          <cell r="C339" t="str">
            <v>Lắp đặt xà thép L75x75x8x800 kép cột đỡ (26,55 kg/bộ)</v>
          </cell>
          <cell r="D339" t="str">
            <v>bộ</v>
          </cell>
          <cell r="F339">
            <v>378710</v>
          </cell>
          <cell r="G339">
            <v>0</v>
          </cell>
          <cell r="H339">
            <v>0</v>
          </cell>
        </row>
        <row r="340">
          <cell r="A340" t="str">
            <v>LXID</v>
          </cell>
          <cell r="B340" t="str">
            <v>05.6301</v>
          </cell>
          <cell r="C340" t="str">
            <v>Lắp xà trụ ghép ≤ 140kg</v>
          </cell>
          <cell r="D340" t="str">
            <v>bộ</v>
          </cell>
          <cell r="F340">
            <v>0</v>
          </cell>
          <cell r="G340">
            <v>0</v>
          </cell>
          <cell r="H340">
            <v>0</v>
          </cell>
        </row>
        <row r="341">
          <cell r="A341" t="str">
            <v>LXIDL</v>
          </cell>
          <cell r="B341" t="str">
            <v>05.6302</v>
          </cell>
          <cell r="C341" t="str">
            <v>Lắp xà trụ ghép ≤ 230kg</v>
          </cell>
          <cell r="D341" t="str">
            <v>bộ</v>
          </cell>
          <cell r="F341">
            <v>0</v>
          </cell>
          <cell r="G341">
            <v>0</v>
          </cell>
          <cell r="H341">
            <v>0</v>
          </cell>
        </row>
        <row r="342">
          <cell r="A342" t="str">
            <v>LXHN1</v>
          </cell>
          <cell r="B342" t="str">
            <v>05.6044</v>
          </cell>
          <cell r="C342" t="str">
            <v>Lắp xà cột Pi loại ≤140kg/xà</v>
          </cell>
          <cell r="D342" t="str">
            <v>bộ</v>
          </cell>
          <cell r="F342">
            <v>511533</v>
          </cell>
          <cell r="G342">
            <v>0</v>
          </cell>
          <cell r="H342">
            <v>0</v>
          </cell>
        </row>
        <row r="343">
          <cell r="A343" t="str">
            <v>LXHN2</v>
          </cell>
          <cell r="B343" t="str">
            <v>05.6402</v>
          </cell>
          <cell r="C343" t="str">
            <v>Lắp xà cột Pi loại ≤ 230kg/xà</v>
          </cell>
          <cell r="D343" t="str">
            <v>bộ</v>
          </cell>
          <cell r="F343">
            <v>0</v>
          </cell>
          <cell r="G343">
            <v>0</v>
          </cell>
          <cell r="H343">
            <v>0</v>
          </cell>
        </row>
        <row r="344">
          <cell r="A344" t="str">
            <v>LXHN3</v>
          </cell>
          <cell r="B344" t="str">
            <v>05.6403</v>
          </cell>
          <cell r="C344" t="str">
            <v>Lắp xà cột Pi loại ≤ 320kg/xà</v>
          </cell>
          <cell r="D344" t="str">
            <v>bộ</v>
          </cell>
          <cell r="F344">
            <v>0</v>
          </cell>
          <cell r="G344">
            <v>0</v>
          </cell>
          <cell r="H344">
            <v>0</v>
          </cell>
        </row>
        <row r="345">
          <cell r="A345" t="str">
            <v>LDAUCAP70</v>
          </cell>
          <cell r="B345" t="str">
            <v>07.4312</v>
          </cell>
          <cell r="C345" t="str">
            <v>Lắp đầu cáp trung thế 3x50mm2, 70mm2</v>
          </cell>
          <cell r="D345" t="str">
            <v>cái</v>
          </cell>
          <cell r="F345">
            <v>0</v>
          </cell>
          <cell r="G345">
            <v>0</v>
          </cell>
          <cell r="H345">
            <v>0</v>
          </cell>
        </row>
        <row r="346">
          <cell r="A346" t="str">
            <v>LDAUCAP120</v>
          </cell>
          <cell r="B346" t="str">
            <v>07.4313</v>
          </cell>
          <cell r="C346" t="str">
            <v>Lắp đầu cáp trung thế 3x120mm2, 95mm2</v>
          </cell>
          <cell r="D346" t="str">
            <v>cái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LDAUCAP185</v>
          </cell>
          <cell r="B347" t="str">
            <v>07.4314</v>
          </cell>
          <cell r="C347" t="str">
            <v>Lắp đầu cáp trung thế 3x150mm2, 185mm2</v>
          </cell>
          <cell r="D347" t="str">
            <v>cái</v>
          </cell>
          <cell r="F347">
            <v>0</v>
          </cell>
          <cell r="G347">
            <v>0</v>
          </cell>
          <cell r="H347">
            <v>0</v>
          </cell>
        </row>
        <row r="348">
          <cell r="A348" t="str">
            <v>LDAUCAP70HT</v>
          </cell>
          <cell r="B348" t="str">
            <v>07.4102</v>
          </cell>
          <cell r="C348" t="str">
            <v>Lắp đầu cáp hạ thế 3x50mm2, 70mm2</v>
          </cell>
          <cell r="D348" t="str">
            <v>cái</v>
          </cell>
          <cell r="F348">
            <v>0</v>
          </cell>
          <cell r="G348">
            <v>0</v>
          </cell>
          <cell r="H348">
            <v>0</v>
          </cell>
        </row>
        <row r="349">
          <cell r="A349" t="str">
            <v>LDAUCAP120HT</v>
          </cell>
          <cell r="B349" t="str">
            <v>07.4103</v>
          </cell>
          <cell r="C349" t="str">
            <v>Lắp đầu cáp hạ thế 3x120mm2, 95mm2</v>
          </cell>
          <cell r="D349" t="str">
            <v>cái</v>
          </cell>
          <cell r="F349">
            <v>0</v>
          </cell>
          <cell r="G349">
            <v>0</v>
          </cell>
          <cell r="H349">
            <v>0</v>
          </cell>
        </row>
        <row r="350">
          <cell r="A350" t="str">
            <v>LDAUCAP185HT</v>
          </cell>
          <cell r="B350" t="str">
            <v>07.4104</v>
          </cell>
          <cell r="C350" t="str">
            <v>Lắp đầu cáp hạ thế 3x150mm2, 185mm2</v>
          </cell>
          <cell r="D350" t="str">
            <v>cái</v>
          </cell>
          <cell r="F350">
            <v>0</v>
          </cell>
          <cell r="G350">
            <v>0</v>
          </cell>
          <cell r="H350">
            <v>0</v>
          </cell>
        </row>
        <row r="351">
          <cell r="A351" t="str">
            <v>XLCD</v>
          </cell>
          <cell r="B351" t="str">
            <v>06.2110</v>
          </cell>
          <cell r="C351" t="str">
            <v>Lắp cổ dề</v>
          </cell>
          <cell r="D351" t="str">
            <v>cái</v>
          </cell>
          <cell r="F351">
            <v>0</v>
          </cell>
          <cell r="G351">
            <v>0</v>
          </cell>
          <cell r="H351">
            <v>0</v>
          </cell>
        </row>
        <row r="352">
          <cell r="A352" t="str">
            <v>LBAKE</v>
          </cell>
          <cell r="C352" t="str">
            <v>Lắp tấm bakelit</v>
          </cell>
          <cell r="F352">
            <v>0</v>
          </cell>
          <cell r="G352">
            <v>0</v>
          </cell>
          <cell r="H352">
            <v>0</v>
          </cell>
        </row>
        <row r="353">
          <cell r="A353" t="str">
            <v>LCHI</v>
          </cell>
          <cell r="C353" t="str">
            <v>Lắp cầu chì 5A</v>
          </cell>
          <cell r="F353">
            <v>0</v>
          </cell>
          <cell r="G353">
            <v>0</v>
          </cell>
          <cell r="H353">
            <v>0</v>
          </cell>
        </row>
        <row r="354">
          <cell r="A354" t="str">
            <v>LCSD</v>
          </cell>
          <cell r="B354" t="str">
            <v>06.2110</v>
          </cell>
          <cell r="C354" t="str">
            <v>Lắp chân sứ đỉnh</v>
          </cell>
          <cell r="D354" t="str">
            <v>cái</v>
          </cell>
          <cell r="F354">
            <v>0</v>
          </cell>
          <cell r="G354">
            <v>0</v>
          </cell>
          <cell r="H354">
            <v>0</v>
          </cell>
        </row>
        <row r="355">
          <cell r="A355" t="str">
            <v>LCL</v>
          </cell>
          <cell r="B355" t="str">
            <v>05.6011</v>
          </cell>
          <cell r="C355" t="str">
            <v>Lắp bộ chống lệch</v>
          </cell>
          <cell r="D355" t="str">
            <v>bộ</v>
          </cell>
          <cell r="F355">
            <v>0</v>
          </cell>
          <cell r="G355">
            <v>0</v>
          </cell>
          <cell r="H355">
            <v>0</v>
          </cell>
        </row>
        <row r="356">
          <cell r="A356" t="str">
            <v>LDN</v>
          </cell>
          <cell r="B356" t="str">
            <v>D3.3251</v>
          </cell>
          <cell r="C356" t="str">
            <v>Lắp bộ dây néo</v>
          </cell>
          <cell r="D356" t="str">
            <v>bộ</v>
          </cell>
          <cell r="F356">
            <v>106623</v>
          </cell>
          <cell r="G356">
            <v>0</v>
          </cell>
          <cell r="H356">
            <v>0</v>
          </cell>
        </row>
        <row r="357">
          <cell r="A357" t="str">
            <v>NXOE</v>
          </cell>
          <cell r="B357" t="str">
            <v>04.3801</v>
          </cell>
          <cell r="C357" t="str">
            <v>Đặt neo xòe 8 hướng (dày 3,2mm)</v>
          </cell>
          <cell r="D357" t="str">
            <v>cái</v>
          </cell>
          <cell r="F357">
            <v>0</v>
          </cell>
          <cell r="G357">
            <v>0</v>
          </cell>
          <cell r="H357">
            <v>0</v>
          </cell>
        </row>
        <row r="358">
          <cell r="A358" t="str">
            <v>LDN0212</v>
          </cell>
          <cell r="B358" t="str">
            <v>04.3801</v>
          </cell>
          <cell r="C358" t="str">
            <v>Đặt đế néo BTCT 200x1200</v>
          </cell>
          <cell r="D358" t="str">
            <v>cái</v>
          </cell>
          <cell r="F358">
            <v>0</v>
          </cell>
          <cell r="G358">
            <v>0</v>
          </cell>
          <cell r="H358">
            <v>0</v>
          </cell>
        </row>
        <row r="359">
          <cell r="A359" t="str">
            <v>LDN0412</v>
          </cell>
          <cell r="B359" t="str">
            <v>04.3801</v>
          </cell>
          <cell r="C359" t="str">
            <v>Đặt đế néo BTCT 400x1200</v>
          </cell>
          <cell r="D359" t="str">
            <v>cái</v>
          </cell>
          <cell r="F359">
            <v>0</v>
          </cell>
          <cell r="G359">
            <v>0</v>
          </cell>
          <cell r="H359">
            <v>0</v>
          </cell>
        </row>
        <row r="360">
          <cell r="A360" t="str">
            <v>LDN0415</v>
          </cell>
          <cell r="B360" t="str">
            <v>04.3802</v>
          </cell>
          <cell r="C360" t="str">
            <v>Đặt đế néo BTCT 400x1500</v>
          </cell>
          <cell r="D360" t="str">
            <v>cái</v>
          </cell>
          <cell r="F360">
            <v>0</v>
          </cell>
          <cell r="G360">
            <v>0</v>
          </cell>
          <cell r="H360">
            <v>0</v>
          </cell>
        </row>
        <row r="361">
          <cell r="A361" t="str">
            <v>LDN0615</v>
          </cell>
          <cell r="B361" t="str">
            <v>04.3802</v>
          </cell>
          <cell r="C361" t="str">
            <v>Đặt đế néo BTCT 600x1500</v>
          </cell>
          <cell r="D361" t="str">
            <v>cái</v>
          </cell>
          <cell r="F361">
            <v>0</v>
          </cell>
          <cell r="G361">
            <v>0</v>
          </cell>
          <cell r="H361">
            <v>0</v>
          </cell>
        </row>
        <row r="362">
          <cell r="A362" t="str">
            <v>LDN4</v>
          </cell>
          <cell r="B362" t="str">
            <v>04.3801</v>
          </cell>
          <cell r="C362" t="str">
            <v>Đặt đế néo BTCT 500x1200</v>
          </cell>
          <cell r="D362" t="str">
            <v>cái</v>
          </cell>
          <cell r="F362">
            <v>0</v>
          </cell>
          <cell r="G362">
            <v>0</v>
          </cell>
          <cell r="H362">
            <v>0</v>
          </cell>
        </row>
        <row r="363">
          <cell r="A363" t="str">
            <v>LDN6</v>
          </cell>
          <cell r="B363" t="str">
            <v>04.3802</v>
          </cell>
          <cell r="C363" t="str">
            <v>Đặt đế néo BTCT 500x1500</v>
          </cell>
          <cell r="D363" t="str">
            <v>cái</v>
          </cell>
          <cell r="F363">
            <v>0</v>
          </cell>
          <cell r="G363">
            <v>0</v>
          </cell>
          <cell r="H363">
            <v>0</v>
          </cell>
        </row>
        <row r="364">
          <cell r="A364" t="str">
            <v>DBT10046</v>
          </cell>
          <cell r="B364" t="str">
            <v>04.3112</v>
          </cell>
          <cell r="C364" t="str">
            <v>Đổ bê tông mác M100 đá 4x6</v>
          </cell>
          <cell r="D364" t="str">
            <v>m3</v>
          </cell>
          <cell r="F364">
            <v>0</v>
          </cell>
          <cell r="G364">
            <v>0</v>
          </cell>
          <cell r="H364">
            <v>0</v>
          </cell>
        </row>
        <row r="365">
          <cell r="A365" t="str">
            <v>DBT15012</v>
          </cell>
          <cell r="B365" t="str">
            <v>AF.11210</v>
          </cell>
          <cell r="C365" t="str">
            <v xml:space="preserve">Đổ bê tông mác M150 </v>
          </cell>
          <cell r="D365" t="str">
            <v>m3</v>
          </cell>
          <cell r="F365">
            <v>293475</v>
          </cell>
          <cell r="G365">
            <v>24767</v>
          </cell>
          <cell r="H365">
            <v>0</v>
          </cell>
        </row>
        <row r="366">
          <cell r="A366" t="str">
            <v>DBT20012</v>
          </cell>
          <cell r="B366" t="str">
            <v>AF.11210</v>
          </cell>
          <cell r="C366" t="str">
            <v>Đổ bê tông mác M200 đá 1x2</v>
          </cell>
          <cell r="D366" t="str">
            <v>m3</v>
          </cell>
          <cell r="F366">
            <v>293475</v>
          </cell>
          <cell r="G366">
            <v>24767</v>
          </cell>
          <cell r="H366">
            <v>0</v>
          </cell>
        </row>
        <row r="367">
          <cell r="A367" t="str">
            <v>LCT10</v>
          </cell>
          <cell r="B367" t="str">
            <v>04.1101</v>
          </cell>
          <cell r="C367" t="str">
            <v>Gia công và lắp dựng cốt thép D&lt;=10</v>
          </cell>
          <cell r="D367" t="str">
            <v>kg</v>
          </cell>
          <cell r="F367">
            <v>0</v>
          </cell>
          <cell r="G367">
            <v>0</v>
          </cell>
          <cell r="H367">
            <v>0</v>
          </cell>
        </row>
        <row r="368">
          <cell r="A368" t="str">
            <v>LCT18</v>
          </cell>
          <cell r="B368" t="str">
            <v>04.1102</v>
          </cell>
          <cell r="C368" t="str">
            <v>Gia công và lắp dựng cốt thép D&lt;=18</v>
          </cell>
          <cell r="D368" t="str">
            <v>kg</v>
          </cell>
          <cell r="F368">
            <v>0</v>
          </cell>
          <cell r="G368">
            <v>0</v>
          </cell>
          <cell r="H368">
            <v>0</v>
          </cell>
        </row>
        <row r="369">
          <cell r="A369" t="str">
            <v>LCT&gt;18</v>
          </cell>
          <cell r="B369" t="str">
            <v>04.1103</v>
          </cell>
          <cell r="C369" t="str">
            <v>Gia công và lắp dựng cốt thép D&gt;18</v>
          </cell>
          <cell r="D369" t="str">
            <v>kg</v>
          </cell>
          <cell r="F369">
            <v>0</v>
          </cell>
          <cell r="G369">
            <v>0</v>
          </cell>
          <cell r="H369">
            <v>0</v>
          </cell>
        </row>
        <row r="370">
          <cell r="A370" t="str">
            <v>LDVANK</v>
          </cell>
          <cell r="B370" t="str">
            <v>04.2001</v>
          </cell>
          <cell r="C370" t="str">
            <v>Gia công và lắp dựng ván khuôn</v>
          </cell>
          <cell r="D370" t="str">
            <v>m2</v>
          </cell>
          <cell r="F370">
            <v>0</v>
          </cell>
          <cell r="G370">
            <v>0</v>
          </cell>
          <cell r="H370">
            <v>0</v>
          </cell>
        </row>
        <row r="371">
          <cell r="A371" t="str">
            <v>KDA35</v>
          </cell>
          <cell r="B371" t="str">
            <v>06.6123</v>
          </cell>
          <cell r="C371" t="str">
            <v>Kéo dây nhôm cỡ dây 35mm2</v>
          </cell>
          <cell r="D371" t="str">
            <v>km</v>
          </cell>
          <cell r="F371">
            <v>0</v>
          </cell>
          <cell r="G371">
            <v>0</v>
          </cell>
          <cell r="H371">
            <v>0</v>
          </cell>
        </row>
        <row r="372">
          <cell r="A372" t="str">
            <v>KDA50</v>
          </cell>
          <cell r="B372" t="str">
            <v>06.6124</v>
          </cell>
          <cell r="C372" t="str">
            <v>Kéo dây nhôm cỡ dây 50mm2</v>
          </cell>
          <cell r="D372" t="str">
            <v>km</v>
          </cell>
          <cell r="F372">
            <v>0</v>
          </cell>
          <cell r="G372">
            <v>0</v>
          </cell>
          <cell r="H372">
            <v>0</v>
          </cell>
        </row>
        <row r="373">
          <cell r="A373" t="str">
            <v>KDA70</v>
          </cell>
          <cell r="B373" t="str">
            <v>06.6125</v>
          </cell>
          <cell r="C373" t="str">
            <v>Kéo dây nhôm cỡ dây 70mm2</v>
          </cell>
          <cell r="D373" t="str">
            <v>km</v>
          </cell>
          <cell r="F373">
            <v>0</v>
          </cell>
          <cell r="G373">
            <v>0</v>
          </cell>
          <cell r="H373">
            <v>0</v>
          </cell>
        </row>
        <row r="374">
          <cell r="A374" t="str">
            <v>KDA95</v>
          </cell>
          <cell r="B374" t="str">
            <v>06.6126</v>
          </cell>
          <cell r="C374" t="str">
            <v>Kéo dây nhôm cỡ dây 95mm2</v>
          </cell>
          <cell r="D374" t="str">
            <v>km</v>
          </cell>
          <cell r="F374">
            <v>0</v>
          </cell>
          <cell r="G374">
            <v>0</v>
          </cell>
          <cell r="H374">
            <v>0</v>
          </cell>
        </row>
        <row r="375">
          <cell r="A375" t="str">
            <v>KDA35B</v>
          </cell>
          <cell r="B375" t="str">
            <v>06.6103</v>
          </cell>
          <cell r="C375" t="str">
            <v>Kéo dây nhôm bọc 35mm2</v>
          </cell>
          <cell r="D375" t="str">
            <v>km</v>
          </cell>
          <cell r="F375">
            <v>0</v>
          </cell>
          <cell r="G375">
            <v>0</v>
          </cell>
          <cell r="H375">
            <v>0</v>
          </cell>
        </row>
        <row r="376">
          <cell r="A376" t="str">
            <v>KDA50B</v>
          </cell>
          <cell r="B376" t="str">
            <v>06.6104</v>
          </cell>
          <cell r="C376" t="str">
            <v>Kéo dây nhôm bọc 50mm2</v>
          </cell>
          <cell r="D376" t="str">
            <v>km</v>
          </cell>
          <cell r="F376">
            <v>0</v>
          </cell>
          <cell r="G376">
            <v>0</v>
          </cell>
          <cell r="H376">
            <v>0</v>
          </cell>
        </row>
        <row r="377">
          <cell r="A377" t="str">
            <v>KDA70B</v>
          </cell>
          <cell r="B377" t="str">
            <v>06.6105</v>
          </cell>
          <cell r="C377" t="str">
            <v>Kéo dây nhôm bọc 70mm2</v>
          </cell>
          <cell r="D377" t="str">
            <v>km</v>
          </cell>
          <cell r="F377">
            <v>0</v>
          </cell>
          <cell r="G377">
            <v>0</v>
          </cell>
          <cell r="H377">
            <v>0</v>
          </cell>
        </row>
        <row r="378">
          <cell r="A378" t="str">
            <v>KDA95B</v>
          </cell>
          <cell r="B378" t="str">
            <v>06.6106</v>
          </cell>
          <cell r="C378" t="str">
            <v>Kéo dây nhôm bọc 95mm2</v>
          </cell>
          <cell r="D378" t="str">
            <v>km</v>
          </cell>
          <cell r="F378">
            <v>0</v>
          </cell>
          <cell r="G378">
            <v>0</v>
          </cell>
          <cell r="H378">
            <v>0</v>
          </cell>
        </row>
        <row r="379">
          <cell r="A379" t="str">
            <v>KDA120B</v>
          </cell>
          <cell r="B379" t="str">
            <v>06.6107</v>
          </cell>
          <cell r="C379" t="str">
            <v>Kéo dây nhôm bọc 120mm2</v>
          </cell>
          <cell r="D379" t="str">
            <v>km</v>
          </cell>
          <cell r="F379">
            <v>0</v>
          </cell>
          <cell r="G379">
            <v>0</v>
          </cell>
          <cell r="H379">
            <v>0</v>
          </cell>
        </row>
        <row r="380">
          <cell r="A380" t="str">
            <v>KDA150B</v>
          </cell>
          <cell r="B380" t="str">
            <v>06.6108</v>
          </cell>
          <cell r="C380" t="str">
            <v>Kéo dây nhôm bọc 150mm2</v>
          </cell>
          <cell r="D380" t="str">
            <v>km</v>
          </cell>
          <cell r="F380">
            <v>0</v>
          </cell>
          <cell r="G380">
            <v>0</v>
          </cell>
          <cell r="H380">
            <v>0</v>
          </cell>
        </row>
        <row r="381">
          <cell r="A381" t="str">
            <v>KDA185B</v>
          </cell>
          <cell r="B381" t="str">
            <v>06.6109</v>
          </cell>
          <cell r="C381" t="str">
            <v>Kéo dây nhôm bọc 185mm2</v>
          </cell>
          <cell r="D381" t="str">
            <v>km</v>
          </cell>
          <cell r="F381">
            <v>0</v>
          </cell>
          <cell r="G381">
            <v>0</v>
          </cell>
          <cell r="H381">
            <v>0</v>
          </cell>
        </row>
        <row r="382">
          <cell r="A382" t="str">
            <v>KDA240B</v>
          </cell>
          <cell r="B382" t="str">
            <v>06.6110</v>
          </cell>
          <cell r="C382" t="str">
            <v>Kéo dây nhôm bọc 240mm2</v>
          </cell>
          <cell r="D382" t="str">
            <v>km</v>
          </cell>
          <cell r="F382">
            <v>0</v>
          </cell>
          <cell r="G382">
            <v>0</v>
          </cell>
          <cell r="H382">
            <v>0</v>
          </cell>
        </row>
        <row r="383">
          <cell r="A383" t="str">
            <v>KDAABC50</v>
          </cell>
          <cell r="B383" t="str">
            <v>D3.6304</v>
          </cell>
          <cell r="C383" t="str">
            <v>Kéo dây ABC 4x50mm2</v>
          </cell>
          <cell r="D383" t="str">
            <v>km</v>
          </cell>
          <cell r="F383">
            <v>5651019</v>
          </cell>
          <cell r="G383">
            <v>0</v>
          </cell>
          <cell r="H383">
            <v>0</v>
          </cell>
        </row>
        <row r="384">
          <cell r="A384" t="str">
            <v>KDAABC70</v>
          </cell>
          <cell r="B384" t="str">
            <v>D3.6305</v>
          </cell>
          <cell r="C384" t="str">
            <v>Kéo dây ABC 4x70mm2</v>
          </cell>
          <cell r="D384" t="str">
            <v>km</v>
          </cell>
          <cell r="F384">
            <v>6669861</v>
          </cell>
          <cell r="G384">
            <v>0</v>
          </cell>
          <cell r="H384">
            <v>0</v>
          </cell>
        </row>
        <row r="385">
          <cell r="A385" t="str">
            <v>KDAABC95</v>
          </cell>
          <cell r="B385" t="str">
            <v>D3.6306</v>
          </cell>
          <cell r="C385" t="str">
            <v>Kéo dây ABC 4x95mm2</v>
          </cell>
          <cell r="D385" t="str">
            <v>km</v>
          </cell>
          <cell r="F385">
            <v>9250138</v>
          </cell>
          <cell r="G385">
            <v>0</v>
          </cell>
          <cell r="H385">
            <v>0</v>
          </cell>
        </row>
        <row r="386">
          <cell r="A386" t="str">
            <v>KDAABC120</v>
          </cell>
          <cell r="B386" t="str">
            <v>D3.6307</v>
          </cell>
          <cell r="C386" t="str">
            <v>Kéo dây ABC 4x120mm2</v>
          </cell>
          <cell r="D386" t="str">
            <v>km</v>
          </cell>
          <cell r="F386">
            <v>12211888</v>
          </cell>
          <cell r="G386">
            <v>0</v>
          </cell>
          <cell r="H386">
            <v>0</v>
          </cell>
        </row>
        <row r="387">
          <cell r="A387" t="str">
            <v>KDAABC150</v>
          </cell>
          <cell r="B387" t="str">
            <v>D3.6308</v>
          </cell>
          <cell r="C387" t="str">
            <v>Kéo dây ABC 4x150mm2</v>
          </cell>
          <cell r="D387" t="str">
            <v>km</v>
          </cell>
          <cell r="F387">
            <v>14654739</v>
          </cell>
          <cell r="G387">
            <v>0</v>
          </cell>
          <cell r="H387">
            <v>0</v>
          </cell>
        </row>
        <row r="388">
          <cell r="A388" t="str">
            <v>KDAABC703</v>
          </cell>
          <cell r="B388" t="str">
            <v>D3.6305</v>
          </cell>
          <cell r="C388" t="str">
            <v>Kéo dây ABC 3x70mm2</v>
          </cell>
          <cell r="D388" t="str">
            <v>km</v>
          </cell>
          <cell r="F388">
            <v>5669382</v>
          </cell>
          <cell r="G388">
            <v>0</v>
          </cell>
          <cell r="H388">
            <v>0</v>
          </cell>
        </row>
        <row r="389">
          <cell r="A389" t="str">
            <v>KDAABC953</v>
          </cell>
          <cell r="B389" t="str">
            <v>D3.6306</v>
          </cell>
          <cell r="C389" t="str">
            <v>Kéo dây ABC 3x95mm2</v>
          </cell>
          <cell r="D389" t="str">
            <v>km</v>
          </cell>
          <cell r="F389">
            <v>7862617</v>
          </cell>
          <cell r="G389">
            <v>0</v>
          </cell>
          <cell r="H389">
            <v>0</v>
          </cell>
        </row>
        <row r="390">
          <cell r="A390" t="str">
            <v>KDAABC1203</v>
          </cell>
          <cell r="B390" t="str">
            <v>D3.6307</v>
          </cell>
          <cell r="C390" t="str">
            <v>Kéo dây ABC 3x120mm2</v>
          </cell>
          <cell r="D390" t="str">
            <v>km</v>
          </cell>
          <cell r="F390">
            <v>10380104</v>
          </cell>
          <cell r="G390">
            <v>0</v>
          </cell>
          <cell r="H390">
            <v>0</v>
          </cell>
        </row>
        <row r="391">
          <cell r="A391" t="str">
            <v>KDAABC1503</v>
          </cell>
          <cell r="B391" t="str">
            <v>D3.6308</v>
          </cell>
          <cell r="C391" t="str">
            <v>Kéo dây ABC 3x150mm2</v>
          </cell>
          <cell r="D391" t="str">
            <v>km</v>
          </cell>
          <cell r="F391">
            <v>12456528</v>
          </cell>
          <cell r="G391">
            <v>0</v>
          </cell>
          <cell r="H391">
            <v>0</v>
          </cell>
        </row>
        <row r="392">
          <cell r="A392" t="str">
            <v>KDAC35</v>
          </cell>
          <cell r="B392" t="str">
            <v>06.6103</v>
          </cell>
          <cell r="C392" t="str">
            <v>Kéo dây nhôm lõi thép cỡ dây 35mm2</v>
          </cell>
          <cell r="D392" t="str">
            <v>km</v>
          </cell>
          <cell r="F392">
            <v>0</v>
          </cell>
          <cell r="G392">
            <v>0</v>
          </cell>
          <cell r="H392">
            <v>0</v>
          </cell>
        </row>
        <row r="393">
          <cell r="A393" t="str">
            <v>KDAC50</v>
          </cell>
          <cell r="B393" t="str">
            <v>D3.6211</v>
          </cell>
          <cell r="C393" t="str">
            <v>Kéo dây nhôm lõi thép cỡ dây 50mm2</v>
          </cell>
          <cell r="D393" t="str">
            <v>km</v>
          </cell>
          <cell r="F393">
            <v>1577041</v>
          </cell>
          <cell r="G393">
            <v>141419</v>
          </cell>
          <cell r="H393">
            <v>0</v>
          </cell>
        </row>
        <row r="394">
          <cell r="A394" t="str">
            <v>KDAC70</v>
          </cell>
          <cell r="B394" t="str">
            <v>D3.6211</v>
          </cell>
          <cell r="C394" t="str">
            <v>Kéo dây nhôm lõi thép cỡ dây 70mm2</v>
          </cell>
          <cell r="D394" t="str">
            <v>km</v>
          </cell>
          <cell r="F394">
            <v>1577041</v>
          </cell>
          <cell r="G394">
            <v>141419</v>
          </cell>
          <cell r="H394">
            <v>0</v>
          </cell>
        </row>
        <row r="395">
          <cell r="A395" t="str">
            <v>KDAC95</v>
          </cell>
          <cell r="B395" t="str">
            <v>D3.6212</v>
          </cell>
          <cell r="C395" t="str">
            <v>Kéo dây nhôm lõi thép cỡ dây 95mm2</v>
          </cell>
          <cell r="D395" t="str">
            <v>km</v>
          </cell>
          <cell r="F395">
            <v>2140657</v>
          </cell>
          <cell r="G395">
            <v>191717</v>
          </cell>
          <cell r="H395">
            <v>0</v>
          </cell>
        </row>
        <row r="396">
          <cell r="A396" t="str">
            <v>KDAC50T</v>
          </cell>
          <cell r="B396" t="str">
            <v>06.6114</v>
          </cell>
          <cell r="C396" t="str">
            <v>Kéo dây nhôm lõi thép cỡ dây 50mm2 (TC)</v>
          </cell>
          <cell r="D396" t="str">
            <v>km</v>
          </cell>
          <cell r="F396">
            <v>2665338</v>
          </cell>
          <cell r="G396">
            <v>0</v>
          </cell>
          <cell r="H396">
            <v>0</v>
          </cell>
        </row>
        <row r="397">
          <cell r="A397" t="str">
            <v>KDAC70T</v>
          </cell>
          <cell r="B397" t="str">
            <v>06.6115</v>
          </cell>
          <cell r="C397" t="str">
            <v>Kéo dây nhôm lõi thép cỡ dây 70mm2 (TC)</v>
          </cell>
          <cell r="D397" t="str">
            <v>km</v>
          </cell>
          <cell r="F397">
            <v>5087102</v>
          </cell>
          <cell r="G397">
            <v>0</v>
          </cell>
          <cell r="H397">
            <v>0</v>
          </cell>
        </row>
        <row r="398">
          <cell r="A398" t="str">
            <v>KDAC95T</v>
          </cell>
          <cell r="B398" t="str">
            <v>06.6116</v>
          </cell>
          <cell r="C398" t="str">
            <v>Kéo dây nhôm lõi thép cỡ dây 95mm2 (TC)</v>
          </cell>
          <cell r="D398" t="str">
            <v>km</v>
          </cell>
          <cell r="F398">
            <v>6928126</v>
          </cell>
          <cell r="G398">
            <v>0</v>
          </cell>
          <cell r="H398">
            <v>0</v>
          </cell>
        </row>
        <row r="399">
          <cell r="A399" t="str">
            <v>KDAC120</v>
          </cell>
          <cell r="B399" t="str">
            <v>06.6161</v>
          </cell>
          <cell r="C399" t="str">
            <v>Kéo dây nhôm lõi thép cỡ dây 120mm2</v>
          </cell>
          <cell r="D399" t="str">
            <v>km</v>
          </cell>
          <cell r="F399">
            <v>0</v>
          </cell>
          <cell r="G399">
            <v>0</v>
          </cell>
          <cell r="H399">
            <v>0</v>
          </cell>
        </row>
        <row r="400">
          <cell r="A400" t="str">
            <v>KDAC150</v>
          </cell>
          <cell r="B400" t="str">
            <v>06.6162</v>
          </cell>
          <cell r="C400" t="str">
            <v>Kéo dây nhôm lõi thép cỡ dây 150mm2</v>
          </cell>
          <cell r="D400" t="str">
            <v>km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KDACXV150</v>
          </cell>
          <cell r="B401" t="str">
            <v>06.6252</v>
          </cell>
          <cell r="C401" t="str">
            <v>Kéo dây nhôm lõi thép bọc XLPE cỡ dây 150mm2</v>
          </cell>
          <cell r="D401" t="str">
            <v>km</v>
          </cell>
          <cell r="F401">
            <v>0</v>
          </cell>
          <cell r="G401">
            <v>0</v>
          </cell>
          <cell r="H401">
            <v>0</v>
          </cell>
        </row>
        <row r="402">
          <cell r="A402" t="str">
            <v>KDAC185</v>
          </cell>
          <cell r="B402" t="str">
            <v>06.6163</v>
          </cell>
          <cell r="C402" t="str">
            <v>Kéo dây nhôm lõi thép cỡ dây 185mm2</v>
          </cell>
          <cell r="D402" t="str">
            <v>km</v>
          </cell>
          <cell r="F402">
            <v>0</v>
          </cell>
          <cell r="G402">
            <v>0</v>
          </cell>
          <cell r="H402">
            <v>0</v>
          </cell>
        </row>
        <row r="403">
          <cell r="A403" t="str">
            <v>KDAC240</v>
          </cell>
          <cell r="B403" t="str">
            <v>06.6164</v>
          </cell>
          <cell r="C403" t="str">
            <v>Kéo dây nhôm lõi thép cỡ dây 240mm2</v>
          </cell>
          <cell r="D403" t="str">
            <v>km</v>
          </cell>
          <cell r="F403">
            <v>0</v>
          </cell>
          <cell r="G403">
            <v>0</v>
          </cell>
          <cell r="H403">
            <v>0</v>
          </cell>
        </row>
        <row r="404">
          <cell r="A404" t="str">
            <v>KDAC50B</v>
          </cell>
          <cell r="B404" t="str">
            <v>D3.6211</v>
          </cell>
          <cell r="C404" t="str">
            <v>Kéo dây nhôm lõi thép bọc XLPE cỡ dây 50mm2</v>
          </cell>
          <cell r="D404" t="str">
            <v>km</v>
          </cell>
          <cell r="F404">
            <v>2478208</v>
          </cell>
          <cell r="G404">
            <v>155561</v>
          </cell>
          <cell r="H404">
            <v>0</v>
          </cell>
        </row>
        <row r="405">
          <cell r="A405" t="str">
            <v>KDAC70B</v>
          </cell>
          <cell r="B405" t="str">
            <v>D3.6211</v>
          </cell>
          <cell r="C405" t="str">
            <v>Kéo dây nhôm lõi thép bọc XLPE cỡ dây 70mm2</v>
          </cell>
          <cell r="D405" t="str">
            <v>km</v>
          </cell>
          <cell r="F405">
            <v>2478208</v>
          </cell>
          <cell r="G405">
            <v>155561</v>
          </cell>
          <cell r="H405">
            <v>0</v>
          </cell>
        </row>
        <row r="406">
          <cell r="A406" t="str">
            <v>KDAC95B</v>
          </cell>
          <cell r="B406" t="str">
            <v>D3.6212</v>
          </cell>
          <cell r="C406" t="str">
            <v>Kéo dây nhôm lõi thép bọc XLPE cỡ dây 95mm2</v>
          </cell>
          <cell r="D406" t="str">
            <v>km</v>
          </cell>
          <cell r="F406">
            <v>3363890</v>
          </cell>
          <cell r="G406">
            <v>210888</v>
          </cell>
          <cell r="H406">
            <v>0</v>
          </cell>
        </row>
        <row r="407">
          <cell r="A407" t="str">
            <v>KDAC50BT</v>
          </cell>
          <cell r="B407" t="str">
            <v>D3.6114</v>
          </cell>
          <cell r="C407" t="str">
            <v>Kéo dây nhôm lõi thép bọc XLPE cỡ dây 50mm2 (TC)</v>
          </cell>
          <cell r="D407" t="str">
            <v>km</v>
          </cell>
          <cell r="F407">
            <v>3807626</v>
          </cell>
          <cell r="G407">
            <v>0</v>
          </cell>
          <cell r="H407">
            <v>0</v>
          </cell>
        </row>
        <row r="408">
          <cell r="A408" t="str">
            <v>KDAC70BT</v>
          </cell>
          <cell r="B408" t="str">
            <v>D3.6115</v>
          </cell>
          <cell r="C408" t="str">
            <v>Kéo dây nhôm lõi thép bọc XLPE cỡ dây 70mm2 (TC)</v>
          </cell>
          <cell r="D408" t="str">
            <v>km</v>
          </cell>
          <cell r="F408">
            <v>5087102</v>
          </cell>
          <cell r="G408">
            <v>0</v>
          </cell>
          <cell r="H408">
            <v>0</v>
          </cell>
        </row>
        <row r="409">
          <cell r="A409" t="str">
            <v>KDAC95BT</v>
          </cell>
          <cell r="B409" t="str">
            <v>D3.6116</v>
          </cell>
          <cell r="C409" t="str">
            <v>Kéo dây nhôm lõi thép bọc XLPE cỡ dây 95mm2 (TC)</v>
          </cell>
          <cell r="D409" t="str">
            <v>km</v>
          </cell>
          <cell r="F409">
            <v>6928126</v>
          </cell>
          <cell r="G409">
            <v>0</v>
          </cell>
          <cell r="H409">
            <v>0</v>
          </cell>
        </row>
        <row r="410">
          <cell r="A410" t="str">
            <v>KDAC120B</v>
          </cell>
          <cell r="B410" t="str">
            <v>D3.6251</v>
          </cell>
          <cell r="C410" t="str">
            <v>Kéo dây nhôm lõi thép bọc XLPE cỡ dây 120mm2</v>
          </cell>
          <cell r="D410" t="str">
            <v>km</v>
          </cell>
          <cell r="F410">
            <v>0</v>
          </cell>
          <cell r="G410">
            <v>0</v>
          </cell>
          <cell r="H410">
            <v>0</v>
          </cell>
        </row>
        <row r="411">
          <cell r="A411" t="str">
            <v>KDAC150B</v>
          </cell>
          <cell r="B411" t="str">
            <v>D3.6252</v>
          </cell>
          <cell r="C411" t="str">
            <v>Kéo dây nhôm lõi thép bọc XLPE cỡ dây 150mm2</v>
          </cell>
          <cell r="D411" t="str">
            <v>km</v>
          </cell>
          <cell r="F411">
            <v>0</v>
          </cell>
          <cell r="G411">
            <v>0</v>
          </cell>
          <cell r="H411">
            <v>0</v>
          </cell>
        </row>
        <row r="412">
          <cell r="A412" t="str">
            <v>KDM22</v>
          </cell>
          <cell r="B412" t="str">
            <v>06.6142</v>
          </cell>
          <cell r="C412" t="str">
            <v>Kéo dây đồng trần 22mm2</v>
          </cell>
          <cell r="D412" t="str">
            <v>km</v>
          </cell>
          <cell r="F412">
            <v>2717702</v>
          </cell>
          <cell r="G412">
            <v>0</v>
          </cell>
          <cell r="H412">
            <v>0</v>
          </cell>
        </row>
        <row r="413">
          <cell r="A413" t="str">
            <v>KDM25</v>
          </cell>
          <cell r="B413" t="str">
            <v>06.6142</v>
          </cell>
          <cell r="C413" t="str">
            <v>Kéo dây đồng trần 25mm2</v>
          </cell>
          <cell r="D413" t="str">
            <v>km</v>
          </cell>
          <cell r="F413">
            <v>2717702</v>
          </cell>
          <cell r="G413">
            <v>0</v>
          </cell>
          <cell r="H413">
            <v>0</v>
          </cell>
        </row>
        <row r="414">
          <cell r="A414" t="str">
            <v>KDM35</v>
          </cell>
          <cell r="B414" t="str">
            <v>06.6143</v>
          </cell>
          <cell r="C414" t="str">
            <v>Kéo dây đồng trần 35mm2</v>
          </cell>
          <cell r="D414" t="str">
            <v>km</v>
          </cell>
          <cell r="F414">
            <v>3757868</v>
          </cell>
          <cell r="G414">
            <v>0</v>
          </cell>
          <cell r="H414">
            <v>0</v>
          </cell>
        </row>
        <row r="415">
          <cell r="A415" t="str">
            <v>KDM48</v>
          </cell>
          <cell r="B415" t="str">
            <v>06.6144</v>
          </cell>
          <cell r="C415" t="str">
            <v>Kéo dây đồng trần 48mm2</v>
          </cell>
          <cell r="D415" t="str">
            <v>km</v>
          </cell>
          <cell r="F415">
            <v>4909397</v>
          </cell>
          <cell r="G415">
            <v>0</v>
          </cell>
          <cell r="H415">
            <v>0</v>
          </cell>
        </row>
        <row r="416">
          <cell r="A416" t="str">
            <v>KDM50</v>
          </cell>
          <cell r="B416" t="str">
            <v>06.6144</v>
          </cell>
          <cell r="C416" t="str">
            <v>Kéo dây đồng trần 50mm2</v>
          </cell>
          <cell r="D416" t="str">
            <v>km</v>
          </cell>
          <cell r="F416">
            <v>4909397</v>
          </cell>
          <cell r="G416">
            <v>0</v>
          </cell>
          <cell r="H416">
            <v>0</v>
          </cell>
        </row>
        <row r="417">
          <cell r="A417" t="str">
            <v>KDM70</v>
          </cell>
          <cell r="B417" t="str">
            <v>06.6145</v>
          </cell>
          <cell r="C417" t="str">
            <v>Kéo dây đồng trần 70mm2</v>
          </cell>
          <cell r="D417" t="str">
            <v>km</v>
          </cell>
          <cell r="F417">
            <v>6612995</v>
          </cell>
          <cell r="G417">
            <v>0</v>
          </cell>
          <cell r="H417">
            <v>0</v>
          </cell>
        </row>
        <row r="418">
          <cell r="A418" t="str">
            <v>KDM95</v>
          </cell>
          <cell r="B418" t="str">
            <v>06.6146</v>
          </cell>
          <cell r="C418" t="str">
            <v>Kéo dây đồng trần 95mm2</v>
          </cell>
          <cell r="D418" t="str">
            <v>km</v>
          </cell>
          <cell r="F418">
            <v>9013198</v>
          </cell>
          <cell r="G418">
            <v>0</v>
          </cell>
          <cell r="H418">
            <v>0</v>
          </cell>
        </row>
        <row r="419">
          <cell r="A419" t="str">
            <v>KDM25B</v>
          </cell>
          <cell r="B419" t="str">
            <v>06.6142</v>
          </cell>
          <cell r="C419" t="str">
            <v>Kéo dây đồng bọc 25mm2</v>
          </cell>
          <cell r="D419" t="str">
            <v>km</v>
          </cell>
          <cell r="F419">
            <v>0</v>
          </cell>
          <cell r="G419">
            <v>0</v>
          </cell>
          <cell r="H419">
            <v>0</v>
          </cell>
        </row>
        <row r="420">
          <cell r="A420" t="str">
            <v>KDM50B</v>
          </cell>
          <cell r="B420" t="str">
            <v>06.6144</v>
          </cell>
          <cell r="C420" t="str">
            <v>Kéo dây đồng bọc 50mm3</v>
          </cell>
          <cell r="D420" t="str">
            <v>km</v>
          </cell>
          <cell r="F420">
            <v>0</v>
          </cell>
          <cell r="G420">
            <v>0</v>
          </cell>
          <cell r="H420">
            <v>0</v>
          </cell>
        </row>
        <row r="421">
          <cell r="A421" t="str">
            <v>KDM95B</v>
          </cell>
          <cell r="B421" t="str">
            <v>06.6146</v>
          </cell>
          <cell r="C421" t="str">
            <v>Kéo dây đồng bọc 95mm2</v>
          </cell>
          <cell r="D421" t="str">
            <v>km</v>
          </cell>
          <cell r="F421">
            <v>0</v>
          </cell>
          <cell r="G421">
            <v>0</v>
          </cell>
          <cell r="H421">
            <v>0</v>
          </cell>
        </row>
        <row r="422">
          <cell r="A422" t="str">
            <v>LPVC90CL</v>
          </cell>
          <cell r="B422" t="str">
            <v>D4.1410</v>
          </cell>
          <cell r="C422" t="str">
            <v>Lắp ống nhựa PVC D90</v>
          </cell>
          <cell r="D422" t="str">
            <v>mét</v>
          </cell>
          <cell r="F422">
            <v>46719</v>
          </cell>
          <cell r="G422">
            <v>0</v>
          </cell>
          <cell r="H422">
            <v>0</v>
          </cell>
        </row>
        <row r="423">
          <cell r="A423" t="str">
            <v>LPVC114CL</v>
          </cell>
          <cell r="B423" t="str">
            <v>D4.1412</v>
          </cell>
          <cell r="C423" t="str">
            <v>Lắp ống nhựa PVC D114</v>
          </cell>
          <cell r="D423" t="str">
            <v>mét</v>
          </cell>
          <cell r="F423">
            <v>63074</v>
          </cell>
          <cell r="G423">
            <v>0</v>
          </cell>
          <cell r="H423">
            <v>0</v>
          </cell>
        </row>
        <row r="424">
          <cell r="A424" t="str">
            <v>LPVC140CL</v>
          </cell>
          <cell r="B424" t="str">
            <v>D4.1412</v>
          </cell>
          <cell r="C424" t="str">
            <v>Lắp ống nhựa PVC D140</v>
          </cell>
          <cell r="D424" t="str">
            <v>mét</v>
          </cell>
          <cell r="F424">
            <v>63074</v>
          </cell>
          <cell r="G424">
            <v>0</v>
          </cell>
          <cell r="H424">
            <v>0</v>
          </cell>
        </row>
        <row r="425">
          <cell r="A425" t="str">
            <v>LSD</v>
          </cell>
          <cell r="B425" t="str">
            <v>D3.1115</v>
          </cell>
          <cell r="C425" t="str">
            <v>Lắp sứ đứng 24KV</v>
          </cell>
          <cell r="D425" t="str">
            <v>bộ</v>
          </cell>
          <cell r="F425">
            <v>49616</v>
          </cell>
          <cell r="G425">
            <v>0</v>
          </cell>
          <cell r="H425">
            <v>0</v>
          </cell>
        </row>
        <row r="426">
          <cell r="A426" t="str">
            <v>LSD_T</v>
          </cell>
          <cell r="B426" t="str">
            <v>06.1115</v>
          </cell>
          <cell r="C426" t="str">
            <v>Tháo sứ đứng 24KV</v>
          </cell>
          <cell r="D426" t="str">
            <v>bộ</v>
          </cell>
          <cell r="F426">
            <v>0</v>
          </cell>
          <cell r="G426">
            <v>0</v>
          </cell>
          <cell r="H426">
            <v>0</v>
          </cell>
        </row>
        <row r="427">
          <cell r="A427" t="str">
            <v>lsd35</v>
          </cell>
          <cell r="B427" t="str">
            <v>06.1116</v>
          </cell>
          <cell r="C427" t="str">
            <v>Lắp sứ đứng 35KV</v>
          </cell>
          <cell r="D427" t="str">
            <v>bộ</v>
          </cell>
          <cell r="F427">
            <v>0</v>
          </cell>
          <cell r="G427">
            <v>0</v>
          </cell>
          <cell r="H427">
            <v>0</v>
          </cell>
        </row>
        <row r="428">
          <cell r="A428" t="str">
            <v>LCHSNply</v>
          </cell>
          <cell r="B428" t="str">
            <v>D3.2411</v>
          </cell>
          <cell r="C428" t="str">
            <v>Lắp chuỗi sứ néo Polymer</v>
          </cell>
          <cell r="D428" t="str">
            <v>chuỗi</v>
          </cell>
          <cell r="F428">
            <v>59709</v>
          </cell>
          <cell r="G428">
            <v>0</v>
          </cell>
          <cell r="H428">
            <v>0</v>
          </cell>
        </row>
        <row r="429">
          <cell r="A429" t="str">
            <v>LSOC</v>
          </cell>
          <cell r="B429" t="str">
            <v>D3.1201</v>
          </cell>
          <cell r="C429" t="str">
            <v>Lắp rack sứ + sứ ống chỉ</v>
          </cell>
          <cell r="D429" t="str">
            <v>bộ</v>
          </cell>
          <cell r="F429">
            <v>13173</v>
          </cell>
          <cell r="G429">
            <v>0</v>
          </cell>
          <cell r="H429">
            <v>0</v>
          </cell>
        </row>
        <row r="430">
          <cell r="A430" t="str">
            <v>LR2</v>
          </cell>
          <cell r="B430" t="str">
            <v>06.1213</v>
          </cell>
          <cell r="C430" t="str">
            <v>Lắp rack 2 sứ + sứ ống chỉ</v>
          </cell>
          <cell r="D430" t="str">
            <v>bộ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LR3</v>
          </cell>
          <cell r="B431" t="str">
            <v>06.1214</v>
          </cell>
          <cell r="C431" t="str">
            <v>Lắp rack 3 sứ + sứ ống chỉ</v>
          </cell>
          <cell r="D431" t="str">
            <v>bộ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LR4</v>
          </cell>
          <cell r="B432" t="str">
            <v>06.1215</v>
          </cell>
          <cell r="C432" t="str">
            <v>Lắp rack 4 sứ + sứ ống chỉ</v>
          </cell>
          <cell r="D432" t="str">
            <v>bộ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LcapdongTB95</v>
          </cell>
          <cell r="B433" t="str">
            <v>T4.4201</v>
          </cell>
          <cell r="C433" t="str">
            <v>Lắp cáp đồng xuống thiết bị D ≤ 95mm2</v>
          </cell>
          <cell r="D433" t="str">
            <v>m</v>
          </cell>
          <cell r="F433">
            <v>11847</v>
          </cell>
          <cell r="G433">
            <v>0</v>
          </cell>
          <cell r="H433">
            <v>0</v>
          </cell>
        </row>
        <row r="434">
          <cell r="A434" t="str">
            <v>LcapdongTB150</v>
          </cell>
          <cell r="B434" t="str">
            <v>T4.4202</v>
          </cell>
          <cell r="C434" t="str">
            <v>Lắp cáp đồng xuống thiết bị D ≤ 150mm2</v>
          </cell>
          <cell r="D434" t="str">
            <v>m</v>
          </cell>
          <cell r="F434">
            <v>28433</v>
          </cell>
          <cell r="G434">
            <v>0</v>
          </cell>
          <cell r="H434">
            <v>0</v>
          </cell>
        </row>
        <row r="435">
          <cell r="A435" t="str">
            <v>LcapdongTB240</v>
          </cell>
          <cell r="B435" t="str">
            <v>T4.4203</v>
          </cell>
          <cell r="C435" t="str">
            <v>Lắp cáp đồng xuống thiết bị D &gt; 150mm2</v>
          </cell>
          <cell r="D435" t="str">
            <v>m</v>
          </cell>
          <cell r="F435">
            <v>40280</v>
          </cell>
          <cell r="G435">
            <v>0</v>
          </cell>
          <cell r="H435">
            <v>0</v>
          </cell>
        </row>
        <row r="436">
          <cell r="A436" t="str">
            <v>LFCO</v>
          </cell>
          <cell r="B436" t="str">
            <v>02.3505</v>
          </cell>
          <cell r="C436" t="str">
            <v>Lắp FCO 24KV</v>
          </cell>
          <cell r="D436" t="str">
            <v>cái</v>
          </cell>
          <cell r="F436">
            <v>0</v>
          </cell>
          <cell r="G436">
            <v>0</v>
          </cell>
          <cell r="H436">
            <v>0</v>
          </cell>
        </row>
        <row r="437"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Bảng kê đơn gía trạm biến áp</v>
          </cell>
          <cell r="F438">
            <v>0</v>
          </cell>
          <cell r="G438">
            <v>0</v>
          </cell>
          <cell r="H438">
            <v>0</v>
          </cell>
        </row>
        <row r="439">
          <cell r="F439">
            <v>0</v>
          </cell>
          <cell r="G439">
            <v>0</v>
          </cell>
          <cell r="H439">
            <v>0</v>
          </cell>
        </row>
        <row r="440">
          <cell r="A440" t="str">
            <v>TR251</v>
          </cell>
          <cell r="B440" t="str">
            <v>T1.1431</v>
          </cell>
          <cell r="C440" t="str">
            <v>Máy biến áp AMORPHOUS 12,7/0,22-0,44kV  25kVA</v>
          </cell>
          <cell r="D440" t="str">
            <v>máy</v>
          </cell>
          <cell r="E440">
            <v>41513000</v>
          </cell>
          <cell r="F440">
            <v>647230</v>
          </cell>
          <cell r="G440">
            <v>309160</v>
          </cell>
          <cell r="H440">
            <v>320</v>
          </cell>
        </row>
        <row r="441">
          <cell r="A441" t="str">
            <v>TR371</v>
          </cell>
          <cell r="B441" t="str">
            <v>T1.1432</v>
          </cell>
          <cell r="C441" t="str">
            <v>Máy biến áp AMORPHOUS 12,7/0,22-0,44kV  37,5kVA</v>
          </cell>
          <cell r="D441" t="str">
            <v>máy</v>
          </cell>
          <cell r="E441">
            <v>51310000</v>
          </cell>
          <cell r="F441">
            <v>746585</v>
          </cell>
          <cell r="G441">
            <v>309160</v>
          </cell>
          <cell r="H441">
            <v>355</v>
          </cell>
        </row>
        <row r="442">
          <cell r="A442" t="str">
            <v>TR501</v>
          </cell>
          <cell r="B442" t="str">
            <v>T1.1432</v>
          </cell>
          <cell r="C442" t="str">
            <v>Máy biến áp AMORPHOUS 12,7/0,23-0,46kV  50kVA</v>
          </cell>
          <cell r="D442" t="str">
            <v>máy</v>
          </cell>
          <cell r="E442">
            <v>44055000</v>
          </cell>
          <cell r="F442">
            <v>746585</v>
          </cell>
          <cell r="G442">
            <v>309160</v>
          </cell>
          <cell r="H442">
            <v>390</v>
          </cell>
        </row>
        <row r="443">
          <cell r="A443" t="str">
            <v>TR751</v>
          </cell>
          <cell r="B443" t="str">
            <v>T1.1433</v>
          </cell>
          <cell r="C443" t="str">
            <v>Máy biến áp AMORPHOUS 12,7/0,22-0,44kV  75kVA</v>
          </cell>
          <cell r="D443" t="str">
            <v>máy</v>
          </cell>
          <cell r="E443">
            <v>58180000</v>
          </cell>
          <cell r="F443">
            <v>993554</v>
          </cell>
          <cell r="G443">
            <v>309160</v>
          </cell>
          <cell r="H443">
            <v>455</v>
          </cell>
        </row>
        <row r="444">
          <cell r="A444" t="str">
            <v>TR1001</v>
          </cell>
          <cell r="B444" t="str">
            <v>T1.1434</v>
          </cell>
          <cell r="C444" t="str">
            <v>Máy biến áp AMORPHOUS 12,7/0,22-0,44kV  100kVA</v>
          </cell>
          <cell r="D444" t="str">
            <v>máy</v>
          </cell>
          <cell r="E444">
            <v>68939000</v>
          </cell>
          <cell r="F444">
            <v>1056006</v>
          </cell>
          <cell r="G444">
            <v>309160</v>
          </cell>
          <cell r="H444">
            <v>565</v>
          </cell>
        </row>
        <row r="445">
          <cell r="A445" t="str">
            <v>TR160</v>
          </cell>
          <cell r="B445" t="str">
            <v>01.1154</v>
          </cell>
          <cell r="C445" t="str">
            <v>Máy biến áp AMORPHOUS 22/0,4kV- 160kVA</v>
          </cell>
          <cell r="D445" t="str">
            <v>máy</v>
          </cell>
          <cell r="E445">
            <v>160209000</v>
          </cell>
          <cell r="F445">
            <v>0</v>
          </cell>
          <cell r="G445">
            <v>0</v>
          </cell>
          <cell r="H445">
            <v>904</v>
          </cell>
        </row>
        <row r="446">
          <cell r="A446" t="str">
            <v>TR250</v>
          </cell>
          <cell r="B446" t="str">
            <v>01.1155</v>
          </cell>
          <cell r="C446" t="str">
            <v>Máy biến áp AMORPHOUS 22/0,4kV- 250kVA</v>
          </cell>
          <cell r="D446" t="str">
            <v>máy</v>
          </cell>
          <cell r="E446">
            <v>230215000</v>
          </cell>
          <cell r="F446">
            <v>0</v>
          </cell>
          <cell r="G446">
            <v>0</v>
          </cell>
          <cell r="H446">
            <v>1155</v>
          </cell>
        </row>
        <row r="447">
          <cell r="A447" t="str">
            <v>TR320</v>
          </cell>
          <cell r="B447" t="str">
            <v>01.1155</v>
          </cell>
          <cell r="C447" t="str">
            <v>Máy biến áp AMORPHOUS 22/0,4kV- 320kVA</v>
          </cell>
          <cell r="D447" t="str">
            <v>máy</v>
          </cell>
          <cell r="E447">
            <v>277826000</v>
          </cell>
          <cell r="F447">
            <v>0</v>
          </cell>
          <cell r="G447">
            <v>0</v>
          </cell>
          <cell r="H447">
            <v>0</v>
          </cell>
        </row>
        <row r="448">
          <cell r="A448" t="str">
            <v>TR400</v>
          </cell>
          <cell r="B448" t="str">
            <v>01.1155</v>
          </cell>
          <cell r="C448" t="str">
            <v>Máy biến áp AMORPHOUS 22/0,4kV- 400kVA</v>
          </cell>
          <cell r="D448" t="str">
            <v>máy</v>
          </cell>
          <cell r="E448">
            <v>324723000</v>
          </cell>
          <cell r="F448">
            <v>0</v>
          </cell>
          <cell r="G448">
            <v>0</v>
          </cell>
          <cell r="H448">
            <v>0</v>
          </cell>
        </row>
        <row r="449">
          <cell r="A449" t="str">
            <v>TR560</v>
          </cell>
          <cell r="B449" t="str">
            <v>01.1156</v>
          </cell>
          <cell r="C449" t="str">
            <v>Máy biến áp AMORPHOUS 22/0,4kV- 560kVA</v>
          </cell>
          <cell r="D449" t="str">
            <v>máy</v>
          </cell>
          <cell r="E449">
            <v>372166000</v>
          </cell>
          <cell r="F449">
            <v>1788397</v>
          </cell>
          <cell r="G449">
            <v>392395</v>
          </cell>
          <cell r="H449">
            <v>2069</v>
          </cell>
        </row>
        <row r="450">
          <cell r="A450" t="str">
            <v>TR630</v>
          </cell>
          <cell r="B450" t="str">
            <v>01.1156</v>
          </cell>
          <cell r="C450" t="str">
            <v>Máy biến áp AMORPHOUS 22/0,4kV- 630kVA</v>
          </cell>
          <cell r="D450" t="str">
            <v>máy</v>
          </cell>
          <cell r="E450">
            <v>384573000</v>
          </cell>
          <cell r="F450">
            <v>1788397</v>
          </cell>
          <cell r="G450">
            <v>392395</v>
          </cell>
          <cell r="H450">
            <v>0</v>
          </cell>
        </row>
        <row r="451">
          <cell r="A451" t="str">
            <v>FCO100</v>
          </cell>
          <cell r="B451" t="str">
            <v>T2.3505</v>
          </cell>
          <cell r="C451" t="str">
            <v>FCO 27kV - 100A</v>
          </cell>
          <cell r="D451" t="str">
            <v>cái</v>
          </cell>
          <cell r="E451">
            <v>1023000</v>
          </cell>
          <cell r="F451">
            <v>568656</v>
          </cell>
          <cell r="G451">
            <v>0</v>
          </cell>
          <cell r="H451">
            <v>1.5</v>
          </cell>
        </row>
        <row r="452">
          <cell r="A452" t="str">
            <v>FCO200</v>
          </cell>
          <cell r="B452" t="str">
            <v>T2.3505</v>
          </cell>
          <cell r="C452" t="str">
            <v xml:space="preserve">FCO 27KV - 200A </v>
          </cell>
          <cell r="D452" t="str">
            <v>cái</v>
          </cell>
          <cell r="E452">
            <v>1191000</v>
          </cell>
          <cell r="F452">
            <v>568656</v>
          </cell>
          <cell r="G452">
            <v>0</v>
          </cell>
          <cell r="H452">
            <v>2</v>
          </cell>
        </row>
        <row r="453">
          <cell r="A453" t="str">
            <v>DS1P</v>
          </cell>
          <cell r="B453" t="str">
            <v>02.3302</v>
          </cell>
          <cell r="C453" t="str">
            <v xml:space="preserve">DS 1P - 24KV - 600A </v>
          </cell>
          <cell r="D453" t="str">
            <v>bộ</v>
          </cell>
          <cell r="F453">
            <v>0</v>
          </cell>
          <cell r="G453">
            <v>0</v>
          </cell>
          <cell r="H453">
            <v>0</v>
          </cell>
        </row>
        <row r="454">
          <cell r="A454" t="str">
            <v>DS3P</v>
          </cell>
          <cell r="B454" t="str">
            <v>02.3302</v>
          </cell>
          <cell r="C454" t="str">
            <v xml:space="preserve">DS 3P - 24KV - 630A </v>
          </cell>
          <cell r="D454" t="str">
            <v>bộ</v>
          </cell>
          <cell r="F454">
            <v>0</v>
          </cell>
          <cell r="G454">
            <v>0</v>
          </cell>
          <cell r="H454">
            <v>50</v>
          </cell>
        </row>
        <row r="455">
          <cell r="A455" t="str">
            <v>DS1PDD</v>
          </cell>
          <cell r="B455" t="str">
            <v>02.3109</v>
          </cell>
          <cell r="C455" t="str">
            <v xml:space="preserve">DS 1P - 24KV - 600A </v>
          </cell>
          <cell r="D455" t="str">
            <v>bộ</v>
          </cell>
          <cell r="F455">
            <v>0</v>
          </cell>
          <cell r="G455">
            <v>0</v>
          </cell>
          <cell r="H455">
            <v>0</v>
          </cell>
        </row>
        <row r="456">
          <cell r="A456" t="str">
            <v>DS3PDD</v>
          </cell>
          <cell r="B456" t="str">
            <v>02.3207</v>
          </cell>
          <cell r="C456" t="str">
            <v xml:space="preserve">DS 3P - 24KV - 630A </v>
          </cell>
          <cell r="D456" t="str">
            <v>bộ</v>
          </cell>
          <cell r="F456">
            <v>0</v>
          </cell>
          <cell r="G456">
            <v>0</v>
          </cell>
          <cell r="H456">
            <v>0</v>
          </cell>
        </row>
        <row r="457">
          <cell r="A457" t="str">
            <v>LBS 16</v>
          </cell>
          <cell r="B457" t="str">
            <v>02.2124</v>
          </cell>
          <cell r="C457" t="str">
            <v>LBS SF6 3pha 24kV 630A - 16kA</v>
          </cell>
          <cell r="D457" t="str">
            <v>bộ</v>
          </cell>
          <cell r="F457">
            <v>0</v>
          </cell>
          <cell r="G457">
            <v>0</v>
          </cell>
          <cell r="H457">
            <v>0</v>
          </cell>
        </row>
        <row r="458">
          <cell r="A458" t="str">
            <v>LBS treo</v>
          </cell>
          <cell r="B458" t="str">
            <v>02.2124</v>
          </cell>
          <cell r="C458" t="str">
            <v>LBS SF6 3pha 24kV 630A 12kA + bộ truyền động</v>
          </cell>
          <cell r="D458" t="str">
            <v>bộ</v>
          </cell>
          <cell r="F458">
            <v>0</v>
          </cell>
          <cell r="G458">
            <v>0</v>
          </cell>
          <cell r="H458">
            <v>0</v>
          </cell>
        </row>
        <row r="459">
          <cell r="A459" t="str">
            <v>REC</v>
          </cell>
          <cell r="B459" t="str">
            <v>02.2113</v>
          </cell>
          <cell r="C459" t="str">
            <v>Recloser 24kV 630A</v>
          </cell>
          <cell r="D459" t="str">
            <v>bộ</v>
          </cell>
          <cell r="F459">
            <v>0</v>
          </cell>
          <cell r="G459">
            <v>0</v>
          </cell>
          <cell r="H459">
            <v>0</v>
          </cell>
        </row>
        <row r="460">
          <cell r="A460" t="str">
            <v>Recloser</v>
          </cell>
          <cell r="B460" t="str">
            <v>02.2124</v>
          </cell>
          <cell r="C460" t="str">
            <v>Recloser 24kV 630-800A</v>
          </cell>
          <cell r="D460" t="str">
            <v>bộ</v>
          </cell>
          <cell r="F460">
            <v>0</v>
          </cell>
          <cell r="G460">
            <v>0</v>
          </cell>
          <cell r="H460">
            <v>0</v>
          </cell>
        </row>
        <row r="461">
          <cell r="A461" t="str">
            <v>LTD</v>
          </cell>
          <cell r="B461" t="str">
            <v>02.3104</v>
          </cell>
          <cell r="C461" t="str">
            <v>LTD 1P 24KV - 800A</v>
          </cell>
          <cell r="D461" t="str">
            <v>cái</v>
          </cell>
          <cell r="F461">
            <v>0</v>
          </cell>
          <cell r="G461">
            <v>0</v>
          </cell>
          <cell r="H461">
            <v>0</v>
          </cell>
        </row>
        <row r="462">
          <cell r="A462" t="str">
            <v>LA12</v>
          </cell>
          <cell r="B462" t="str">
            <v>02.5114</v>
          </cell>
          <cell r="C462" t="str">
            <v>LA 12kV 10kA</v>
          </cell>
          <cell r="D462" t="str">
            <v>cái</v>
          </cell>
          <cell r="F462">
            <v>0</v>
          </cell>
          <cell r="G462">
            <v>0</v>
          </cell>
          <cell r="H462">
            <v>0.8</v>
          </cell>
        </row>
        <row r="463">
          <cell r="A463" t="str">
            <v>LA18</v>
          </cell>
          <cell r="B463" t="str">
            <v>T2.5004</v>
          </cell>
          <cell r="C463" t="str">
            <v>LA 18kV 10kA</v>
          </cell>
          <cell r="D463" t="str">
            <v>cái</v>
          </cell>
          <cell r="E463">
            <v>784000</v>
          </cell>
          <cell r="F463">
            <v>213246</v>
          </cell>
          <cell r="G463">
            <v>0</v>
          </cell>
          <cell r="H463">
            <v>0.8</v>
          </cell>
        </row>
        <row r="464">
          <cell r="A464" t="str">
            <v>TI1005</v>
          </cell>
          <cell r="C464" t="str">
            <v>Biến dòng 600V - 100/5A</v>
          </cell>
          <cell r="D464" t="str">
            <v>cái</v>
          </cell>
          <cell r="F464">
            <v>0</v>
          </cell>
          <cell r="G464">
            <v>0</v>
          </cell>
          <cell r="H464">
            <v>0</v>
          </cell>
        </row>
        <row r="465">
          <cell r="A465" t="str">
            <v>TI1255</v>
          </cell>
          <cell r="C465" t="str">
            <v xml:space="preserve">Biến dòng 600V - 125/5A </v>
          </cell>
          <cell r="D465" t="str">
            <v>cái</v>
          </cell>
          <cell r="F465">
            <v>0</v>
          </cell>
          <cell r="G465">
            <v>0</v>
          </cell>
          <cell r="H465">
            <v>1</v>
          </cell>
        </row>
        <row r="466">
          <cell r="A466" t="str">
            <v>TI1505</v>
          </cell>
          <cell r="C466" t="str">
            <v xml:space="preserve">Biến dòng 600V - 150/5A </v>
          </cell>
          <cell r="D466" t="str">
            <v>cái</v>
          </cell>
          <cell r="F466">
            <v>0</v>
          </cell>
          <cell r="G466">
            <v>0</v>
          </cell>
          <cell r="H466">
            <v>0</v>
          </cell>
        </row>
        <row r="467">
          <cell r="A467" t="str">
            <v>TI200</v>
          </cell>
          <cell r="C467" t="str">
            <v xml:space="preserve">Biến dòng 600V - 200/5A </v>
          </cell>
          <cell r="D467" t="str">
            <v>cái</v>
          </cell>
          <cell r="F467">
            <v>0</v>
          </cell>
          <cell r="G467">
            <v>0</v>
          </cell>
          <cell r="H467">
            <v>0</v>
          </cell>
        </row>
        <row r="468">
          <cell r="A468" t="str">
            <v>TI250</v>
          </cell>
          <cell r="C468" t="str">
            <v>Biến dòng 600V - 250/5A</v>
          </cell>
          <cell r="D468" t="str">
            <v>cái</v>
          </cell>
          <cell r="F468">
            <v>0</v>
          </cell>
          <cell r="G468">
            <v>0</v>
          </cell>
          <cell r="H468">
            <v>1</v>
          </cell>
        </row>
        <row r="469">
          <cell r="A469" t="str">
            <v>TI300</v>
          </cell>
          <cell r="C469" t="str">
            <v xml:space="preserve">Biến dòng 600V - 300/5A </v>
          </cell>
          <cell r="D469" t="str">
            <v>cái</v>
          </cell>
          <cell r="F469">
            <v>0</v>
          </cell>
          <cell r="G469">
            <v>0</v>
          </cell>
          <cell r="H469">
            <v>0</v>
          </cell>
        </row>
        <row r="470">
          <cell r="A470" t="str">
            <v>TI400</v>
          </cell>
          <cell r="C470" t="str">
            <v>Biến dòng 600V - 400/5A</v>
          </cell>
          <cell r="D470" t="str">
            <v>cái</v>
          </cell>
          <cell r="F470">
            <v>0</v>
          </cell>
          <cell r="G470">
            <v>0</v>
          </cell>
          <cell r="H470">
            <v>0</v>
          </cell>
        </row>
        <row r="471">
          <cell r="A471" t="str">
            <v>TI500</v>
          </cell>
          <cell r="C471" t="str">
            <v>Biến dòng 600V - 500/5A</v>
          </cell>
          <cell r="D471" t="str">
            <v>cái</v>
          </cell>
          <cell r="F471">
            <v>0</v>
          </cell>
          <cell r="G471">
            <v>0</v>
          </cell>
          <cell r="H471">
            <v>0</v>
          </cell>
        </row>
        <row r="472">
          <cell r="A472" t="str">
            <v>TI600</v>
          </cell>
          <cell r="C472" t="str">
            <v>Biến dòng 600V - 600/5A</v>
          </cell>
          <cell r="D472" t="str">
            <v>cái</v>
          </cell>
          <cell r="F472">
            <v>0</v>
          </cell>
          <cell r="G472">
            <v>0</v>
          </cell>
          <cell r="H472">
            <v>0</v>
          </cell>
        </row>
        <row r="473">
          <cell r="A473" t="str">
            <v>TI800</v>
          </cell>
          <cell r="C473" t="str">
            <v>Biến dòng 600V - 800/5A</v>
          </cell>
          <cell r="D473" t="str">
            <v>cái</v>
          </cell>
          <cell r="F473">
            <v>0</v>
          </cell>
          <cell r="G473">
            <v>0</v>
          </cell>
          <cell r="H473">
            <v>1</v>
          </cell>
        </row>
        <row r="474">
          <cell r="A474" t="str">
            <v>TUBU250</v>
          </cell>
          <cell r="B474" t="str">
            <v>02.8504</v>
          </cell>
          <cell r="C474" t="str">
            <v>Tủ tụ bù hạ thế 250kVAr</v>
          </cell>
          <cell r="D474" t="str">
            <v>tủ</v>
          </cell>
          <cell r="F474">
            <v>502313</v>
          </cell>
          <cell r="G474">
            <v>118908</v>
          </cell>
          <cell r="H474">
            <v>0</v>
          </cell>
        </row>
        <row r="475">
          <cell r="A475" t="str">
            <v>TUBU220</v>
          </cell>
          <cell r="B475" t="str">
            <v>02.8504</v>
          </cell>
          <cell r="C475" t="str">
            <v>Tủ tụ bù hạ thế 220kVAr</v>
          </cell>
          <cell r="D475" t="str">
            <v>tủ</v>
          </cell>
          <cell r="F475">
            <v>502313</v>
          </cell>
          <cell r="G475">
            <v>118908</v>
          </cell>
          <cell r="H475">
            <v>0</v>
          </cell>
        </row>
        <row r="476">
          <cell r="A476" t="str">
            <v>TUBU160</v>
          </cell>
          <cell r="B476" t="str">
            <v>02.8504</v>
          </cell>
          <cell r="C476" t="str">
            <v>Tủ tụ bù hạ thế 160kVAr</v>
          </cell>
          <cell r="D476" t="str">
            <v>tủ</v>
          </cell>
          <cell r="F476">
            <v>502313</v>
          </cell>
          <cell r="G476">
            <v>118908</v>
          </cell>
          <cell r="H476">
            <v>0</v>
          </cell>
        </row>
        <row r="477">
          <cell r="A477" t="str">
            <v>TUBU135</v>
          </cell>
          <cell r="B477" t="str">
            <v>02.8504</v>
          </cell>
          <cell r="C477" t="str">
            <v>Tủ tụ bù hạ thế 135kVAr</v>
          </cell>
          <cell r="D477" t="str">
            <v>tủ</v>
          </cell>
          <cell r="F477">
            <v>502313</v>
          </cell>
          <cell r="G477">
            <v>118908</v>
          </cell>
          <cell r="H477">
            <v>0</v>
          </cell>
        </row>
        <row r="478">
          <cell r="A478" t="str">
            <v>TUBU130</v>
          </cell>
          <cell r="B478" t="str">
            <v>02.8504</v>
          </cell>
          <cell r="C478" t="str">
            <v>Tủ tụ bù hạ thế 130kVAr</v>
          </cell>
          <cell r="D478" t="str">
            <v>tủ</v>
          </cell>
          <cell r="F478">
            <v>502313</v>
          </cell>
          <cell r="G478">
            <v>118908</v>
          </cell>
          <cell r="H478">
            <v>0</v>
          </cell>
        </row>
        <row r="479">
          <cell r="A479" t="str">
            <v>TUBU100</v>
          </cell>
          <cell r="B479" t="str">
            <v>02.8504</v>
          </cell>
          <cell r="C479" t="str">
            <v>Tủ tụ bù hạ thế 100kVAr</v>
          </cell>
          <cell r="D479" t="str">
            <v>tủ</v>
          </cell>
          <cell r="F479">
            <v>502313</v>
          </cell>
          <cell r="G479">
            <v>118908</v>
          </cell>
          <cell r="H479">
            <v>0</v>
          </cell>
        </row>
        <row r="480">
          <cell r="A480" t="str">
            <v>TUBU95</v>
          </cell>
          <cell r="B480" t="str">
            <v>02.8504</v>
          </cell>
          <cell r="C480" t="str">
            <v>Tủ tụ bù hạ thế 95kVAr</v>
          </cell>
          <cell r="D480" t="str">
            <v>tủ</v>
          </cell>
          <cell r="F480">
            <v>502313</v>
          </cell>
          <cell r="G480">
            <v>118908</v>
          </cell>
          <cell r="H480">
            <v>0</v>
          </cell>
        </row>
        <row r="481">
          <cell r="A481" t="str">
            <v>TUBU80</v>
          </cell>
          <cell r="B481" t="str">
            <v>02.8504</v>
          </cell>
          <cell r="C481" t="str">
            <v>Tủ tụ bù hạ thế 80kVAr</v>
          </cell>
          <cell r="D481" t="str">
            <v>tủ</v>
          </cell>
          <cell r="F481">
            <v>502313</v>
          </cell>
          <cell r="G481">
            <v>118908</v>
          </cell>
          <cell r="H481">
            <v>0</v>
          </cell>
        </row>
        <row r="482">
          <cell r="A482" t="str">
            <v>TUBU60</v>
          </cell>
          <cell r="B482" t="str">
            <v>02.8504</v>
          </cell>
          <cell r="C482" t="str">
            <v>Tủ tụ bù hạ thế 60kVAr</v>
          </cell>
          <cell r="D482" t="str">
            <v>tủ</v>
          </cell>
          <cell r="F482">
            <v>502313</v>
          </cell>
          <cell r="G482">
            <v>118908</v>
          </cell>
          <cell r="H482">
            <v>0</v>
          </cell>
        </row>
        <row r="483">
          <cell r="A483" t="str">
            <v>TUBU40</v>
          </cell>
          <cell r="B483" t="str">
            <v>02.8504</v>
          </cell>
          <cell r="C483" t="str">
            <v>Tủ tụ bù hạ thế 40kVAr</v>
          </cell>
          <cell r="D483" t="str">
            <v>tủ</v>
          </cell>
          <cell r="F483">
            <v>502313</v>
          </cell>
          <cell r="G483">
            <v>118908</v>
          </cell>
          <cell r="H483">
            <v>0</v>
          </cell>
        </row>
        <row r="484">
          <cell r="A484" t="str">
            <v>TUAP1</v>
          </cell>
          <cell r="B484" t="str">
            <v>T5.1001</v>
          </cell>
          <cell r="C484" t="str">
            <v>Tủ trạm treo + khóa + boulon + Bakelit + Collier</v>
          </cell>
          <cell r="D484" t="str">
            <v>cái</v>
          </cell>
          <cell r="E484">
            <v>3706000</v>
          </cell>
          <cell r="F484">
            <v>838715</v>
          </cell>
          <cell r="G484">
            <v>0</v>
          </cell>
          <cell r="H484">
            <v>45</v>
          </cell>
        </row>
        <row r="485">
          <cell r="A485" t="str">
            <v>TUAP3</v>
          </cell>
          <cell r="B485" t="str">
            <v>T5.1002</v>
          </cell>
          <cell r="C485" t="str">
            <v>Tủ trạm treo + khóa + boulon + Bakelit + Collier</v>
          </cell>
          <cell r="D485" t="str">
            <v>cái</v>
          </cell>
          <cell r="E485">
            <v>3706000</v>
          </cell>
          <cell r="F485">
            <v>966199</v>
          </cell>
          <cell r="G485">
            <v>0</v>
          </cell>
          <cell r="H485">
            <v>45</v>
          </cell>
        </row>
        <row r="486">
          <cell r="A486" t="str">
            <v>TUAP3L</v>
          </cell>
          <cell r="B486" t="str">
            <v>T5.1002</v>
          </cell>
          <cell r="C486" t="str">
            <v>Vỏ tủ trạm giàn 2 ngăn + khóa tủ</v>
          </cell>
          <cell r="D486" t="str">
            <v>cái</v>
          </cell>
          <cell r="E486">
            <v>4500000</v>
          </cell>
          <cell r="F486">
            <v>743230</v>
          </cell>
          <cell r="G486">
            <v>0</v>
          </cell>
          <cell r="H486">
            <v>45</v>
          </cell>
        </row>
        <row r="487">
          <cell r="A487" t="str">
            <v>ATM125</v>
          </cell>
          <cell r="B487" t="str">
            <v>T2.8403</v>
          </cell>
          <cell r="C487" t="str">
            <v>MCCB 3 cực 400V -125A - 30KA</v>
          </cell>
          <cell r="D487" t="str">
            <v>cái</v>
          </cell>
          <cell r="E487">
            <v>2575000</v>
          </cell>
          <cell r="F487">
            <v>450186</v>
          </cell>
          <cell r="G487">
            <v>0</v>
          </cell>
          <cell r="H487">
            <v>2</v>
          </cell>
        </row>
        <row r="488">
          <cell r="A488" t="str">
            <v>ATM150</v>
          </cell>
          <cell r="B488" t="str">
            <v>T2.8403</v>
          </cell>
          <cell r="C488" t="str">
            <v>MCCB 3 cực 400V -160A - 35KA</v>
          </cell>
          <cell r="D488" t="str">
            <v>cái</v>
          </cell>
          <cell r="E488">
            <v>3230000</v>
          </cell>
          <cell r="F488">
            <v>450186</v>
          </cell>
          <cell r="G488">
            <v>0</v>
          </cell>
          <cell r="H488">
            <v>2</v>
          </cell>
        </row>
        <row r="489">
          <cell r="A489" t="str">
            <v>ATM200</v>
          </cell>
          <cell r="B489" t="str">
            <v>T2.8403</v>
          </cell>
          <cell r="C489" t="str">
            <v>MCCB 3 cực 400V -200A - 35KA</v>
          </cell>
          <cell r="D489" t="str">
            <v>cái</v>
          </cell>
          <cell r="E489">
            <v>4082000</v>
          </cell>
          <cell r="F489">
            <v>450186</v>
          </cell>
          <cell r="G489">
            <v>0</v>
          </cell>
          <cell r="H489">
            <v>2</v>
          </cell>
        </row>
        <row r="490">
          <cell r="A490" t="str">
            <v>ATM250</v>
          </cell>
          <cell r="B490" t="str">
            <v>T2.8404</v>
          </cell>
          <cell r="C490" t="str">
            <v xml:space="preserve">MCCB 3 cực 600V -250A - 35KA </v>
          </cell>
          <cell r="D490" t="str">
            <v>cái</v>
          </cell>
          <cell r="E490">
            <v>5302000</v>
          </cell>
          <cell r="F490">
            <v>592350</v>
          </cell>
          <cell r="G490">
            <v>0</v>
          </cell>
          <cell r="H490">
            <v>2</v>
          </cell>
        </row>
        <row r="491">
          <cell r="A491" t="str">
            <v>ATM320</v>
          </cell>
          <cell r="B491" t="str">
            <v>T2.8404</v>
          </cell>
          <cell r="C491" t="str">
            <v xml:space="preserve">MCCB 3 cực 600V -320A - 35KA </v>
          </cell>
          <cell r="D491" t="str">
            <v>cái</v>
          </cell>
          <cell r="E491">
            <v>6786000</v>
          </cell>
          <cell r="F491">
            <v>592350</v>
          </cell>
          <cell r="G491">
            <v>0</v>
          </cell>
          <cell r="H491">
            <v>3</v>
          </cell>
        </row>
        <row r="492">
          <cell r="A492" t="str">
            <v>ATM400</v>
          </cell>
          <cell r="B492" t="str">
            <v>T2.8405</v>
          </cell>
          <cell r="C492" t="str">
            <v>MCCB 3 cực 400V -400A - 35KA</v>
          </cell>
          <cell r="D492" t="str">
            <v>cái</v>
          </cell>
          <cell r="E492">
            <v>7180000</v>
          </cell>
          <cell r="F492">
            <v>829290</v>
          </cell>
          <cell r="G492">
            <v>0</v>
          </cell>
          <cell r="H492">
            <v>3</v>
          </cell>
        </row>
        <row r="493">
          <cell r="A493" t="str">
            <v>ATM500</v>
          </cell>
          <cell r="B493" t="str">
            <v>T2.8406</v>
          </cell>
          <cell r="C493" t="str">
            <v>MCCB 3 cực 600V - 500A - 45KA</v>
          </cell>
          <cell r="D493" t="str">
            <v>cái</v>
          </cell>
          <cell r="F493">
            <v>947760</v>
          </cell>
          <cell r="G493">
            <v>0</v>
          </cell>
          <cell r="H493">
            <v>3</v>
          </cell>
        </row>
        <row r="494">
          <cell r="A494" t="str">
            <v>ATM600</v>
          </cell>
          <cell r="B494" t="str">
            <v>02.8403</v>
          </cell>
          <cell r="C494" t="str">
            <v>MCCB 3 cực 400V -600A - 35KA</v>
          </cell>
          <cell r="D494" t="str">
            <v>cái</v>
          </cell>
          <cell r="F494">
            <v>947760</v>
          </cell>
          <cell r="G494">
            <v>0</v>
          </cell>
          <cell r="H494">
            <v>4</v>
          </cell>
        </row>
        <row r="495">
          <cell r="A495" t="str">
            <v>ATM630</v>
          </cell>
          <cell r="B495" t="str">
            <v>02.8403</v>
          </cell>
          <cell r="C495" t="str">
            <v>MCCB 3 cực 400V -630A - 50KA (300-630A)</v>
          </cell>
          <cell r="D495" t="str">
            <v>cái</v>
          </cell>
          <cell r="F495">
            <v>0</v>
          </cell>
          <cell r="G495">
            <v>0</v>
          </cell>
          <cell r="H495">
            <v>4</v>
          </cell>
        </row>
        <row r="496">
          <cell r="A496" t="str">
            <v>ATM800</v>
          </cell>
          <cell r="B496" t="str">
            <v>02.8403</v>
          </cell>
          <cell r="C496" t="str">
            <v>MCCB 3 cực 400V -800A - 50KA (400-800A)</v>
          </cell>
          <cell r="D496" t="str">
            <v>cái</v>
          </cell>
          <cell r="F496">
            <v>0</v>
          </cell>
          <cell r="G496">
            <v>0</v>
          </cell>
          <cell r="H496">
            <v>4</v>
          </cell>
        </row>
        <row r="497">
          <cell r="A497" t="str">
            <v>CHI3K</v>
          </cell>
          <cell r="C497" t="str">
            <v>Dây chảy 3K</v>
          </cell>
          <cell r="D497" t="str">
            <v>Sợi</v>
          </cell>
          <cell r="E497">
            <v>54500</v>
          </cell>
          <cell r="F497">
            <v>0</v>
          </cell>
          <cell r="G497">
            <v>0</v>
          </cell>
          <cell r="H497">
            <v>0</v>
          </cell>
        </row>
        <row r="498">
          <cell r="A498" t="str">
            <v>CHI6K</v>
          </cell>
          <cell r="C498" t="str">
            <v>Dây chảy 6K</v>
          </cell>
          <cell r="D498" t="str">
            <v>Sợi</v>
          </cell>
          <cell r="E498">
            <v>54500</v>
          </cell>
          <cell r="F498">
            <v>0</v>
          </cell>
          <cell r="G498">
            <v>0</v>
          </cell>
          <cell r="H498">
            <v>0</v>
          </cell>
        </row>
        <row r="499">
          <cell r="A499" t="str">
            <v>CHI8K</v>
          </cell>
          <cell r="C499" t="str">
            <v>Dây chảy 8K</v>
          </cell>
          <cell r="D499" t="str">
            <v>Sợi</v>
          </cell>
          <cell r="E499">
            <v>54500</v>
          </cell>
          <cell r="F499">
            <v>0</v>
          </cell>
          <cell r="G499">
            <v>0</v>
          </cell>
          <cell r="H499">
            <v>0</v>
          </cell>
        </row>
        <row r="500">
          <cell r="A500" t="str">
            <v>CHI10K</v>
          </cell>
          <cell r="C500" t="str">
            <v>Dây chảy 10K</v>
          </cell>
          <cell r="D500" t="str">
            <v>Sợi</v>
          </cell>
          <cell r="E500">
            <v>54500</v>
          </cell>
          <cell r="F500">
            <v>0</v>
          </cell>
          <cell r="G500">
            <v>0</v>
          </cell>
          <cell r="H500">
            <v>0</v>
          </cell>
        </row>
        <row r="501">
          <cell r="A501" t="str">
            <v>CHI12K</v>
          </cell>
          <cell r="C501" t="str">
            <v>Dây chảy 12K</v>
          </cell>
          <cell r="D501" t="str">
            <v>Sợi</v>
          </cell>
          <cell r="E501">
            <v>56500</v>
          </cell>
          <cell r="F501">
            <v>0</v>
          </cell>
          <cell r="G501">
            <v>0</v>
          </cell>
          <cell r="H501">
            <v>0</v>
          </cell>
        </row>
        <row r="502">
          <cell r="A502" t="str">
            <v>CHI15K</v>
          </cell>
          <cell r="C502" t="str">
            <v>Dây chảy 15K</v>
          </cell>
          <cell r="D502" t="str">
            <v>Sợi</v>
          </cell>
          <cell r="E502">
            <v>69500</v>
          </cell>
          <cell r="F502">
            <v>0</v>
          </cell>
          <cell r="G502">
            <v>0</v>
          </cell>
          <cell r="H502">
            <v>0</v>
          </cell>
        </row>
        <row r="503">
          <cell r="A503" t="str">
            <v>CHI20K</v>
          </cell>
          <cell r="C503" t="str">
            <v>Dây chảy 20K</v>
          </cell>
          <cell r="D503" t="str">
            <v>Sợi</v>
          </cell>
          <cell r="F503">
            <v>0</v>
          </cell>
          <cell r="G503">
            <v>0</v>
          </cell>
          <cell r="H503">
            <v>0</v>
          </cell>
        </row>
        <row r="504">
          <cell r="A504" t="str">
            <v>CHI25K</v>
          </cell>
          <cell r="C504" t="str">
            <v>Dây chảy 25K</v>
          </cell>
          <cell r="D504" t="str">
            <v>Sợi</v>
          </cell>
          <cell r="F504">
            <v>0</v>
          </cell>
          <cell r="G504">
            <v>0</v>
          </cell>
          <cell r="H504">
            <v>0</v>
          </cell>
        </row>
        <row r="505">
          <cell r="A505" t="str">
            <v>CHI30K</v>
          </cell>
          <cell r="C505" t="str">
            <v>Dây chảy 30K</v>
          </cell>
          <cell r="D505" t="str">
            <v>Sợi</v>
          </cell>
          <cell r="F505">
            <v>0</v>
          </cell>
          <cell r="G505">
            <v>0</v>
          </cell>
          <cell r="H505">
            <v>0</v>
          </cell>
        </row>
        <row r="506">
          <cell r="A506" t="str">
            <v>CHI40K</v>
          </cell>
          <cell r="C506" t="str">
            <v>Dây chảy 40K</v>
          </cell>
          <cell r="D506" t="str">
            <v>Sợi</v>
          </cell>
          <cell r="F506">
            <v>0</v>
          </cell>
          <cell r="G506">
            <v>0</v>
          </cell>
          <cell r="H506">
            <v>0</v>
          </cell>
        </row>
        <row r="507">
          <cell r="A507" t="str">
            <v>CHI50K</v>
          </cell>
          <cell r="C507" t="str">
            <v>Dây chảy 50K</v>
          </cell>
          <cell r="D507" t="str">
            <v>Sợi</v>
          </cell>
          <cell r="F507">
            <v>0</v>
          </cell>
          <cell r="G507">
            <v>0</v>
          </cell>
          <cell r="H507">
            <v>0</v>
          </cell>
        </row>
        <row r="508">
          <cell r="A508" t="str">
            <v>CHI65K</v>
          </cell>
          <cell r="C508" t="str">
            <v>Dây chảy 65K</v>
          </cell>
          <cell r="D508" t="str">
            <v>Sợi</v>
          </cell>
          <cell r="F508">
            <v>0</v>
          </cell>
          <cell r="G508">
            <v>0</v>
          </cell>
          <cell r="H508">
            <v>0</v>
          </cell>
        </row>
        <row r="509">
          <cell r="A509" t="str">
            <v>CHI80K</v>
          </cell>
          <cell r="C509" t="str">
            <v>Dây chảy 80K</v>
          </cell>
          <cell r="D509" t="str">
            <v>Sợi</v>
          </cell>
          <cell r="F509">
            <v>0</v>
          </cell>
          <cell r="G509">
            <v>0</v>
          </cell>
          <cell r="H509">
            <v>0</v>
          </cell>
        </row>
        <row r="510">
          <cell r="A510" t="str">
            <v>CHI100K</v>
          </cell>
          <cell r="C510" t="str">
            <v>Dây chảy 100K</v>
          </cell>
          <cell r="D510" t="str">
            <v>Sợi</v>
          </cell>
          <cell r="F510">
            <v>0</v>
          </cell>
          <cell r="G510">
            <v>0</v>
          </cell>
          <cell r="H510">
            <v>0</v>
          </cell>
        </row>
        <row r="511">
          <cell r="A511" t="str">
            <v>CHI140K</v>
          </cell>
          <cell r="C511" t="str">
            <v>Dây chảy 140K</v>
          </cell>
          <cell r="D511" t="str">
            <v>Sợi</v>
          </cell>
          <cell r="F511">
            <v>0</v>
          </cell>
          <cell r="G511">
            <v>0</v>
          </cell>
          <cell r="H511">
            <v>0</v>
          </cell>
        </row>
        <row r="512">
          <cell r="A512" t="str">
            <v>DK1p100A</v>
          </cell>
          <cell r="C512" t="str">
            <v>Điện kế 1 pha 2 dây 220V-100A</v>
          </cell>
          <cell r="D512" t="str">
            <v>cái</v>
          </cell>
          <cell r="F512">
            <v>0</v>
          </cell>
          <cell r="G512">
            <v>0</v>
          </cell>
          <cell r="H512">
            <v>0</v>
          </cell>
        </row>
        <row r="513">
          <cell r="A513" t="str">
            <v>DK1p80A</v>
          </cell>
          <cell r="C513" t="str">
            <v>Điện kế 1 pha 2 dây 220V-80A</v>
          </cell>
          <cell r="D513" t="str">
            <v>cái</v>
          </cell>
          <cell r="F513">
            <v>0</v>
          </cell>
          <cell r="G513">
            <v>0</v>
          </cell>
          <cell r="H513">
            <v>0</v>
          </cell>
        </row>
        <row r="514">
          <cell r="A514" t="str">
            <v>DK1p5A</v>
          </cell>
          <cell r="C514" t="str">
            <v>Điện kế 1 pha 2 dây 220V-5A</v>
          </cell>
          <cell r="D514" t="str">
            <v>cái</v>
          </cell>
          <cell r="F514">
            <v>0</v>
          </cell>
          <cell r="G514">
            <v>0</v>
          </cell>
          <cell r="H514">
            <v>1</v>
          </cell>
        </row>
        <row r="515">
          <cell r="A515" t="str">
            <v>DK3p50(100)A</v>
          </cell>
          <cell r="C515" t="str">
            <v>Điện kế 3 pha 4 dây 220/380V-50(100)A</v>
          </cell>
          <cell r="D515" t="str">
            <v>cái</v>
          </cell>
          <cell r="F515">
            <v>0</v>
          </cell>
          <cell r="G515">
            <v>0</v>
          </cell>
          <cell r="H515">
            <v>0</v>
          </cell>
        </row>
        <row r="516">
          <cell r="A516" t="str">
            <v>DK3p5A</v>
          </cell>
          <cell r="B516" t="str">
            <v>05.5104</v>
          </cell>
          <cell r="C516" t="str">
            <v>Điện kế 3 pha 4 dây 220/380V-5A</v>
          </cell>
          <cell r="D516" t="str">
            <v>cái</v>
          </cell>
          <cell r="F516">
            <v>0</v>
          </cell>
          <cell r="G516">
            <v>0</v>
          </cell>
          <cell r="H516">
            <v>1.5</v>
          </cell>
        </row>
        <row r="517">
          <cell r="A517" t="str">
            <v>DK3DT</v>
          </cell>
          <cell r="C517" t="str">
            <v>Điện kế 3 pha điện tử 120(60)V-5A</v>
          </cell>
          <cell r="D517" t="str">
            <v>cái</v>
          </cell>
          <cell r="F517">
            <v>0</v>
          </cell>
          <cell r="G517">
            <v>0</v>
          </cell>
          <cell r="H517">
            <v>1.5</v>
          </cell>
        </row>
        <row r="518">
          <cell r="A518" t="str">
            <v>DK3P</v>
          </cell>
          <cell r="B518" t="str">
            <v>05.5104</v>
          </cell>
          <cell r="C518" t="str">
            <v>Điện năng kế 3 pha 380V-5A</v>
          </cell>
          <cell r="D518" t="str">
            <v>cái</v>
          </cell>
          <cell r="F518">
            <v>0</v>
          </cell>
          <cell r="G518">
            <v>0</v>
          </cell>
          <cell r="H518">
            <v>0</v>
          </cell>
        </row>
        <row r="519">
          <cell r="A519" t="str">
            <v>DK-1P</v>
          </cell>
          <cell r="B519" t="str">
            <v>D4.6301</v>
          </cell>
          <cell r="C519" t="str">
            <v>Điện năng kế 1 pha</v>
          </cell>
          <cell r="D519" t="str">
            <v>cái</v>
          </cell>
          <cell r="F519">
            <v>30736</v>
          </cell>
          <cell r="G519">
            <v>0</v>
          </cell>
          <cell r="H519">
            <v>0</v>
          </cell>
        </row>
        <row r="520">
          <cell r="A520" t="str">
            <v>DK-3P</v>
          </cell>
          <cell r="B520" t="str">
            <v>D4.6302</v>
          </cell>
          <cell r="C520" t="str">
            <v>Điện năng kế 3 pha</v>
          </cell>
          <cell r="D520" t="str">
            <v>cái</v>
          </cell>
          <cell r="F520">
            <v>35127</v>
          </cell>
          <cell r="G520">
            <v>0</v>
          </cell>
          <cell r="H520">
            <v>0</v>
          </cell>
        </row>
        <row r="521">
          <cell r="A521" t="str">
            <v>BANG</v>
          </cell>
          <cell r="B521" t="str">
            <v>06.2070</v>
          </cell>
          <cell r="C521" t="str">
            <v>Bảng tên trạm + bulon</v>
          </cell>
          <cell r="D521" t="str">
            <v>bộ</v>
          </cell>
          <cell r="E521">
            <v>50000</v>
          </cell>
          <cell r="F521">
            <v>0</v>
          </cell>
          <cell r="G521">
            <v>0</v>
          </cell>
          <cell r="H521">
            <v>0</v>
          </cell>
        </row>
        <row r="522">
          <cell r="A522" t="str">
            <v>GTMBA50</v>
          </cell>
          <cell r="B522" t="str">
            <v>T4.9302</v>
          </cell>
          <cell r="C522" t="str">
            <v>Gía chùm treo máy biến áp 3x50</v>
          </cell>
          <cell r="D522" t="str">
            <v>Bộ</v>
          </cell>
          <cell r="E522">
            <v>1560000</v>
          </cell>
          <cell r="F522">
            <v>103615.056</v>
          </cell>
          <cell r="G522">
            <v>0</v>
          </cell>
          <cell r="H522">
            <v>38</v>
          </cell>
        </row>
        <row r="523">
          <cell r="A523" t="str">
            <v>GTMBA25</v>
          </cell>
          <cell r="B523" t="str">
            <v>T4.9302</v>
          </cell>
          <cell r="C523" t="str">
            <v>Gía chùm treo máy biến áp 3x25</v>
          </cell>
          <cell r="D523" t="str">
            <v>Bộ</v>
          </cell>
          <cell r="E523">
            <v>780000</v>
          </cell>
          <cell r="F523">
            <v>95434.92</v>
          </cell>
          <cell r="G523">
            <v>0</v>
          </cell>
          <cell r="H523">
            <v>35</v>
          </cell>
        </row>
        <row r="524">
          <cell r="A524" t="str">
            <v>GTMBA37,5</v>
          </cell>
          <cell r="B524" t="str">
            <v>T4.9302</v>
          </cell>
          <cell r="C524" t="str">
            <v>Gía chùm treo máy biến áp 3x37,5</v>
          </cell>
          <cell r="D524" t="str">
            <v>Bộ</v>
          </cell>
          <cell r="E524">
            <v>1560000</v>
          </cell>
          <cell r="F524">
            <v>100888.344</v>
          </cell>
          <cell r="G524">
            <v>0</v>
          </cell>
          <cell r="H524">
            <v>37</v>
          </cell>
        </row>
        <row r="525">
          <cell r="A525" t="str">
            <v>GTMBA</v>
          </cell>
          <cell r="B525" t="str">
            <v>T4.9302</v>
          </cell>
          <cell r="C525" t="str">
            <v>Gía chùm treo máy biến áp 3x75</v>
          </cell>
          <cell r="D525" t="str">
            <v>Bộ</v>
          </cell>
          <cell r="E525">
            <v>1950000</v>
          </cell>
          <cell r="F525">
            <v>139062.31200000001</v>
          </cell>
          <cell r="G525">
            <v>0</v>
          </cell>
          <cell r="H525">
            <v>51</v>
          </cell>
        </row>
        <row r="526">
          <cell r="A526" t="str">
            <v>GTMBA100</v>
          </cell>
          <cell r="B526" t="str">
            <v>T4.9302</v>
          </cell>
          <cell r="C526" t="str">
            <v>Gía chùm treo máy biến áp 3x100</v>
          </cell>
          <cell r="D526" t="str">
            <v>Bộ</v>
          </cell>
          <cell r="E526">
            <v>2158000</v>
          </cell>
          <cell r="F526">
            <v>149969.16</v>
          </cell>
          <cell r="G526">
            <v>0</v>
          </cell>
          <cell r="H526">
            <v>55</v>
          </cell>
        </row>
        <row r="527">
          <cell r="A527" t="str">
            <v>COSe16</v>
          </cell>
          <cell r="B527" t="str">
            <v>03.4001</v>
          </cell>
          <cell r="C527" t="str">
            <v>Đầu cosse ép Cu-Al 16mm2</v>
          </cell>
          <cell r="D527" t="str">
            <v>cái</v>
          </cell>
          <cell r="E527">
            <v>9100</v>
          </cell>
          <cell r="F527">
            <v>0</v>
          </cell>
          <cell r="G527">
            <v>0</v>
          </cell>
          <cell r="H527">
            <v>0</v>
          </cell>
        </row>
        <row r="528">
          <cell r="A528" t="str">
            <v>COSe25</v>
          </cell>
          <cell r="B528" t="str">
            <v>03.4001</v>
          </cell>
          <cell r="C528" t="str">
            <v>Đầu cosse ép Cu-Al 25mm2</v>
          </cell>
          <cell r="D528" t="str">
            <v>cái</v>
          </cell>
          <cell r="E528">
            <v>9800</v>
          </cell>
          <cell r="F528">
            <v>0</v>
          </cell>
          <cell r="G528">
            <v>0</v>
          </cell>
          <cell r="H528">
            <v>0</v>
          </cell>
        </row>
        <row r="529">
          <cell r="A529" t="str">
            <v>COSe50</v>
          </cell>
          <cell r="B529" t="str">
            <v>03.4002</v>
          </cell>
          <cell r="C529" t="str">
            <v>Đầu cosse ép Cu-Al 50mm2</v>
          </cell>
          <cell r="D529" t="str">
            <v>cái</v>
          </cell>
          <cell r="E529">
            <v>13000</v>
          </cell>
          <cell r="F529">
            <v>0</v>
          </cell>
          <cell r="G529">
            <v>0</v>
          </cell>
          <cell r="H529">
            <v>0</v>
          </cell>
        </row>
        <row r="530">
          <cell r="A530" t="str">
            <v>COSe70</v>
          </cell>
          <cell r="B530" t="str">
            <v>03.4003</v>
          </cell>
          <cell r="C530" t="str">
            <v>Đầu cosse ép Cu-Al 70mm2</v>
          </cell>
          <cell r="D530" t="str">
            <v>cái</v>
          </cell>
          <cell r="E530">
            <v>18000</v>
          </cell>
          <cell r="F530">
            <v>0</v>
          </cell>
          <cell r="G530">
            <v>0</v>
          </cell>
          <cell r="H530">
            <v>0.2</v>
          </cell>
        </row>
        <row r="531">
          <cell r="A531" t="str">
            <v>COSe95</v>
          </cell>
          <cell r="B531" t="str">
            <v>03.4004</v>
          </cell>
          <cell r="C531" t="str">
            <v>Đầu cosse ép Cu-Al 95mm2</v>
          </cell>
          <cell r="D531" t="str">
            <v>cái</v>
          </cell>
          <cell r="E531">
            <v>25000</v>
          </cell>
          <cell r="F531">
            <v>0</v>
          </cell>
          <cell r="G531">
            <v>0</v>
          </cell>
          <cell r="H531">
            <v>0.2</v>
          </cell>
        </row>
        <row r="532">
          <cell r="A532" t="str">
            <v>COSe120</v>
          </cell>
          <cell r="B532" t="str">
            <v>03.4005</v>
          </cell>
          <cell r="C532" t="str">
            <v>Đầu cosse ép Cu-Al 120mm2</v>
          </cell>
          <cell r="D532" t="str">
            <v>cái</v>
          </cell>
          <cell r="E532">
            <v>34000</v>
          </cell>
          <cell r="F532">
            <v>0</v>
          </cell>
          <cell r="G532">
            <v>0</v>
          </cell>
          <cell r="H532">
            <v>0.2</v>
          </cell>
        </row>
        <row r="533">
          <cell r="A533" t="str">
            <v>COSe150</v>
          </cell>
          <cell r="B533" t="str">
            <v>03.4006</v>
          </cell>
          <cell r="C533" t="str">
            <v>Đầu cosse ép Cu-Al 150mm2</v>
          </cell>
          <cell r="D533" t="str">
            <v>cái</v>
          </cell>
          <cell r="E533">
            <v>39000</v>
          </cell>
          <cell r="F533">
            <v>0</v>
          </cell>
          <cell r="G533">
            <v>0</v>
          </cell>
          <cell r="H533">
            <v>0.2</v>
          </cell>
        </row>
        <row r="534">
          <cell r="A534" t="str">
            <v>COSe185</v>
          </cell>
          <cell r="B534" t="str">
            <v>03.4007</v>
          </cell>
          <cell r="C534" t="str">
            <v>Đầu cosse ép Cu-Al 185mm2</v>
          </cell>
          <cell r="D534" t="str">
            <v>cái</v>
          </cell>
          <cell r="E534">
            <v>46000</v>
          </cell>
          <cell r="F534">
            <v>0</v>
          </cell>
          <cell r="G534">
            <v>0</v>
          </cell>
          <cell r="H534">
            <v>0.2</v>
          </cell>
        </row>
        <row r="535">
          <cell r="A535" t="str">
            <v>COSe200</v>
          </cell>
          <cell r="B535" t="str">
            <v>03.4008</v>
          </cell>
          <cell r="C535" t="str">
            <v>Đầu cosse ép Cu-Al 200mm2</v>
          </cell>
          <cell r="D535" t="str">
            <v>cái</v>
          </cell>
          <cell r="E535">
            <v>52000</v>
          </cell>
          <cell r="F535">
            <v>0</v>
          </cell>
          <cell r="G535">
            <v>0</v>
          </cell>
          <cell r="H535">
            <v>0</v>
          </cell>
        </row>
        <row r="536">
          <cell r="A536" t="str">
            <v>COSe240</v>
          </cell>
          <cell r="B536" t="str">
            <v>03.4008</v>
          </cell>
          <cell r="C536" t="str">
            <v>Đầu cosse ép Cu-Al 240mm2</v>
          </cell>
          <cell r="D536" t="str">
            <v>cái</v>
          </cell>
          <cell r="E536">
            <v>59000</v>
          </cell>
          <cell r="F536">
            <v>0</v>
          </cell>
          <cell r="G536">
            <v>0</v>
          </cell>
          <cell r="H536">
            <v>0.2</v>
          </cell>
        </row>
        <row r="537">
          <cell r="A537" t="str">
            <v>COSe250</v>
          </cell>
          <cell r="B537" t="str">
            <v>03.4008</v>
          </cell>
          <cell r="C537" t="str">
            <v>Đầu cosse ép Cu-Al 250mm2</v>
          </cell>
          <cell r="D537" t="str">
            <v>cái</v>
          </cell>
          <cell r="E537">
            <v>60000</v>
          </cell>
          <cell r="F537">
            <v>0</v>
          </cell>
          <cell r="G537">
            <v>0</v>
          </cell>
          <cell r="H537">
            <v>0</v>
          </cell>
        </row>
        <row r="538">
          <cell r="A538" t="str">
            <v>COSe300</v>
          </cell>
          <cell r="B538" t="str">
            <v>03.4008</v>
          </cell>
          <cell r="C538" t="str">
            <v>Đầu cosse ép Cu-Al 300mm2</v>
          </cell>
          <cell r="D538" t="str">
            <v>cái</v>
          </cell>
          <cell r="E538">
            <v>139000</v>
          </cell>
          <cell r="F538">
            <v>0</v>
          </cell>
          <cell r="G538">
            <v>0</v>
          </cell>
          <cell r="H538">
            <v>0.2</v>
          </cell>
        </row>
        <row r="539">
          <cell r="A539" t="str">
            <v>COSe300</v>
          </cell>
          <cell r="B539" t="str">
            <v>03.4008</v>
          </cell>
          <cell r="C539" t="str">
            <v>Đầu cosse ép Cu-Al 400mm2</v>
          </cell>
          <cell r="D539" t="str">
            <v>cái</v>
          </cell>
          <cell r="E539">
            <v>195000</v>
          </cell>
          <cell r="F539">
            <v>0</v>
          </cell>
          <cell r="G539">
            <v>0</v>
          </cell>
          <cell r="H539">
            <v>0.2</v>
          </cell>
        </row>
        <row r="540">
          <cell r="A540" t="str">
            <v>COS25</v>
          </cell>
          <cell r="B540" t="str">
            <v>03.4001</v>
          </cell>
          <cell r="C540" t="str">
            <v>Đầu cosse ép Cu 25mm2</v>
          </cell>
          <cell r="D540" t="str">
            <v>cái</v>
          </cell>
          <cell r="E540">
            <v>6500</v>
          </cell>
          <cell r="F540">
            <v>0</v>
          </cell>
          <cell r="G540">
            <v>0</v>
          </cell>
          <cell r="H540">
            <v>0.1</v>
          </cell>
        </row>
        <row r="541">
          <cell r="A541" t="str">
            <v>COS35</v>
          </cell>
          <cell r="B541" t="str">
            <v>03.4002</v>
          </cell>
          <cell r="C541" t="str">
            <v>Đầu cosse ép Cu 35mm2</v>
          </cell>
          <cell r="D541" t="str">
            <v>cái</v>
          </cell>
          <cell r="E541">
            <v>7800</v>
          </cell>
          <cell r="F541">
            <v>0</v>
          </cell>
          <cell r="G541">
            <v>0</v>
          </cell>
          <cell r="H541">
            <v>0</v>
          </cell>
        </row>
        <row r="542">
          <cell r="A542" t="str">
            <v>COS38</v>
          </cell>
          <cell r="B542" t="str">
            <v>03.4002</v>
          </cell>
          <cell r="C542" t="str">
            <v>Đầu cosse ép Cu 38mm2</v>
          </cell>
          <cell r="D542" t="str">
            <v>cái</v>
          </cell>
          <cell r="E542">
            <v>8100</v>
          </cell>
          <cell r="F542">
            <v>0</v>
          </cell>
          <cell r="G542">
            <v>0</v>
          </cell>
          <cell r="H542">
            <v>0</v>
          </cell>
        </row>
        <row r="543">
          <cell r="A543" t="str">
            <v>COS50</v>
          </cell>
          <cell r="B543" t="str">
            <v>D4.5002</v>
          </cell>
          <cell r="C543" t="str">
            <v>Đầu cosse ép Cu 50mm2</v>
          </cell>
          <cell r="D543" t="str">
            <v>cái</v>
          </cell>
          <cell r="E543">
            <v>9100</v>
          </cell>
          <cell r="F543">
            <v>9032</v>
          </cell>
          <cell r="G543">
            <v>2553</v>
          </cell>
          <cell r="H543">
            <v>0.1</v>
          </cell>
        </row>
        <row r="544">
          <cell r="A544" t="str">
            <v>COS70</v>
          </cell>
          <cell r="B544" t="str">
            <v>D4.5003</v>
          </cell>
          <cell r="C544" t="str">
            <v>Đầu cosse ép Cu 70mm2</v>
          </cell>
          <cell r="D544" t="str">
            <v>cái</v>
          </cell>
          <cell r="E544">
            <v>14000</v>
          </cell>
          <cell r="F544">
            <v>14194</v>
          </cell>
          <cell r="G544">
            <v>3063</v>
          </cell>
          <cell r="H544">
            <v>0.2</v>
          </cell>
        </row>
        <row r="545">
          <cell r="A545" t="str">
            <v>COS95</v>
          </cell>
          <cell r="B545" t="str">
            <v>D4.5004</v>
          </cell>
          <cell r="C545" t="str">
            <v>Đầu cosse ép Cu 95mm2</v>
          </cell>
          <cell r="D545" t="str">
            <v>cái</v>
          </cell>
          <cell r="E545">
            <v>21000</v>
          </cell>
          <cell r="F545">
            <v>18065</v>
          </cell>
          <cell r="G545">
            <v>3063</v>
          </cell>
          <cell r="H545">
            <v>0.2</v>
          </cell>
        </row>
        <row r="546">
          <cell r="A546" t="str">
            <v>COS120</v>
          </cell>
          <cell r="B546" t="str">
            <v>D4.5005</v>
          </cell>
          <cell r="C546" t="str">
            <v>Đầu cosse ép Cu 120mm2</v>
          </cell>
          <cell r="D546" t="str">
            <v>cái</v>
          </cell>
          <cell r="E546">
            <v>27000</v>
          </cell>
          <cell r="F546">
            <v>23226</v>
          </cell>
          <cell r="G546">
            <v>3574</v>
          </cell>
          <cell r="H546">
            <v>0.1</v>
          </cell>
        </row>
        <row r="547">
          <cell r="A547" t="str">
            <v>COS150</v>
          </cell>
          <cell r="B547" t="str">
            <v>D4.5006</v>
          </cell>
          <cell r="C547" t="str">
            <v>Đầu cosse ép Cu 150mm2</v>
          </cell>
          <cell r="D547" t="str">
            <v>cái</v>
          </cell>
          <cell r="E547">
            <v>36000</v>
          </cell>
          <cell r="F547">
            <v>28387</v>
          </cell>
          <cell r="G547">
            <v>4084</v>
          </cell>
          <cell r="H547">
            <v>0.2</v>
          </cell>
        </row>
        <row r="548">
          <cell r="A548" t="str">
            <v>COS185</v>
          </cell>
          <cell r="B548" t="str">
            <v>D4.5007</v>
          </cell>
          <cell r="C548" t="str">
            <v>Đầu cosse ép Cu 185mm2</v>
          </cell>
          <cell r="D548" t="str">
            <v>cái</v>
          </cell>
          <cell r="E548">
            <v>51000</v>
          </cell>
          <cell r="F548">
            <v>34065</v>
          </cell>
          <cell r="G548">
            <v>4595</v>
          </cell>
          <cell r="H548">
            <v>0</v>
          </cell>
        </row>
        <row r="549">
          <cell r="A549" t="str">
            <v>COS200</v>
          </cell>
          <cell r="B549" t="str">
            <v>03.4008</v>
          </cell>
          <cell r="C549" t="str">
            <v>Đầu cosse ép Cu 200mm2</v>
          </cell>
          <cell r="D549" t="str">
            <v>cái</v>
          </cell>
          <cell r="E549">
            <v>65000</v>
          </cell>
          <cell r="F549">
            <v>0</v>
          </cell>
          <cell r="G549">
            <v>0</v>
          </cell>
          <cell r="H549">
            <v>0</v>
          </cell>
        </row>
        <row r="550">
          <cell r="A550" t="str">
            <v>COS240</v>
          </cell>
          <cell r="B550" t="str">
            <v>03.4008</v>
          </cell>
          <cell r="C550" t="str">
            <v>Đầu cosse ép Cu 240mm2</v>
          </cell>
          <cell r="D550" t="str">
            <v>cái</v>
          </cell>
          <cell r="E550">
            <v>70000</v>
          </cell>
          <cell r="F550">
            <v>0</v>
          </cell>
          <cell r="G550">
            <v>0</v>
          </cell>
          <cell r="H550">
            <v>0.2</v>
          </cell>
        </row>
        <row r="551">
          <cell r="A551" t="str">
            <v>COS250</v>
          </cell>
          <cell r="B551" t="str">
            <v>03.4009</v>
          </cell>
          <cell r="C551" t="str">
            <v>Đầu cosse ép Cu 250mm2</v>
          </cell>
          <cell r="D551" t="str">
            <v>cái</v>
          </cell>
          <cell r="E551">
            <v>70000</v>
          </cell>
          <cell r="F551">
            <v>0</v>
          </cell>
          <cell r="G551">
            <v>0</v>
          </cell>
          <cell r="H551">
            <v>0.2</v>
          </cell>
        </row>
        <row r="552">
          <cell r="A552" t="str">
            <v>COS300</v>
          </cell>
          <cell r="B552" t="str">
            <v>03.4009</v>
          </cell>
          <cell r="C552" t="str">
            <v>Đầu cosse ép Cu 300mm2</v>
          </cell>
          <cell r="D552" t="str">
            <v>cái</v>
          </cell>
          <cell r="E552">
            <v>108000</v>
          </cell>
          <cell r="F552">
            <v>0</v>
          </cell>
          <cell r="G552">
            <v>0</v>
          </cell>
          <cell r="H552">
            <v>0</v>
          </cell>
        </row>
        <row r="553">
          <cell r="A553" t="str">
            <v>CHCOS11</v>
          </cell>
          <cell r="C553" t="str">
            <v>Chụp đầu cosse  11mm2</v>
          </cell>
          <cell r="D553" t="str">
            <v>cái</v>
          </cell>
          <cell r="E553">
            <v>700</v>
          </cell>
          <cell r="F553">
            <v>0</v>
          </cell>
          <cell r="G553">
            <v>0</v>
          </cell>
          <cell r="H553">
            <v>0</v>
          </cell>
        </row>
        <row r="554">
          <cell r="A554" t="str">
            <v>CHCOS16</v>
          </cell>
          <cell r="C554" t="str">
            <v>Chụp đầu cosse  16mm2</v>
          </cell>
          <cell r="D554" t="str">
            <v>cái</v>
          </cell>
          <cell r="E554">
            <v>700</v>
          </cell>
          <cell r="F554">
            <v>0</v>
          </cell>
          <cell r="G554">
            <v>0</v>
          </cell>
          <cell r="H554">
            <v>0</v>
          </cell>
        </row>
        <row r="555">
          <cell r="A555" t="str">
            <v>CHCOS25</v>
          </cell>
          <cell r="C555" t="str">
            <v>Chụp đầu cosse  25mm2</v>
          </cell>
          <cell r="D555" t="str">
            <v>cái</v>
          </cell>
          <cell r="E555">
            <v>800</v>
          </cell>
          <cell r="F555">
            <v>0</v>
          </cell>
          <cell r="G555">
            <v>0</v>
          </cell>
          <cell r="H555">
            <v>0</v>
          </cell>
        </row>
        <row r="556">
          <cell r="A556" t="str">
            <v>CHCOS35</v>
          </cell>
          <cell r="C556" t="str">
            <v>Chụp đầu cosse  35mm2</v>
          </cell>
          <cell r="D556" t="str">
            <v>cái</v>
          </cell>
          <cell r="E556">
            <v>900</v>
          </cell>
          <cell r="F556">
            <v>0</v>
          </cell>
          <cell r="G556">
            <v>0</v>
          </cell>
          <cell r="H556">
            <v>0</v>
          </cell>
        </row>
        <row r="557">
          <cell r="A557" t="str">
            <v>CHCOS50</v>
          </cell>
          <cell r="C557" t="str">
            <v>Chụp đầu cosse  50mm2</v>
          </cell>
          <cell r="D557" t="str">
            <v>cái</v>
          </cell>
          <cell r="E557">
            <v>1300</v>
          </cell>
          <cell r="F557">
            <v>0</v>
          </cell>
          <cell r="G557">
            <v>0</v>
          </cell>
          <cell r="H557">
            <v>0</v>
          </cell>
        </row>
        <row r="558">
          <cell r="A558" t="str">
            <v>CHCOS70</v>
          </cell>
          <cell r="C558" t="str">
            <v>Chụp đầu cosse  70mm2</v>
          </cell>
          <cell r="D558" t="str">
            <v>cái</v>
          </cell>
          <cell r="E558">
            <v>2300</v>
          </cell>
          <cell r="F558">
            <v>0</v>
          </cell>
          <cell r="G558">
            <v>0</v>
          </cell>
          <cell r="H558">
            <v>0</v>
          </cell>
        </row>
        <row r="559">
          <cell r="A559" t="str">
            <v>CHCOS95</v>
          </cell>
          <cell r="C559" t="str">
            <v>Chụp đầu cosse  95mm2</v>
          </cell>
          <cell r="D559" t="str">
            <v>cái</v>
          </cell>
          <cell r="E559">
            <v>3300</v>
          </cell>
          <cell r="F559">
            <v>0</v>
          </cell>
          <cell r="G559">
            <v>0</v>
          </cell>
          <cell r="H559">
            <v>0</v>
          </cell>
        </row>
        <row r="560">
          <cell r="A560" t="str">
            <v>CHCOS120</v>
          </cell>
          <cell r="C560" t="str">
            <v>Chụp đầu cosse  120mm2</v>
          </cell>
          <cell r="D560" t="str">
            <v>cái</v>
          </cell>
          <cell r="E560">
            <v>3900</v>
          </cell>
          <cell r="F560">
            <v>0</v>
          </cell>
          <cell r="G560">
            <v>0</v>
          </cell>
          <cell r="H560">
            <v>0</v>
          </cell>
        </row>
        <row r="561">
          <cell r="A561" t="str">
            <v>CHCOS150</v>
          </cell>
          <cell r="C561" t="str">
            <v>Chụp đầu cosse  150mm2</v>
          </cell>
          <cell r="D561" t="str">
            <v>cái</v>
          </cell>
          <cell r="E561">
            <v>4600</v>
          </cell>
          <cell r="F561">
            <v>0</v>
          </cell>
          <cell r="G561">
            <v>0</v>
          </cell>
          <cell r="H561">
            <v>0</v>
          </cell>
        </row>
        <row r="562">
          <cell r="A562" t="str">
            <v>CHCOS185</v>
          </cell>
          <cell r="C562" t="str">
            <v>Chụp đầu cosse  185mm2</v>
          </cell>
          <cell r="D562" t="str">
            <v>cái</v>
          </cell>
          <cell r="E562">
            <v>5200</v>
          </cell>
          <cell r="F562">
            <v>0</v>
          </cell>
          <cell r="G562">
            <v>0</v>
          </cell>
          <cell r="H562">
            <v>0</v>
          </cell>
        </row>
        <row r="563">
          <cell r="A563" t="str">
            <v>CHCOS200</v>
          </cell>
          <cell r="C563" t="str">
            <v>Chụp đầu cosse  200mm2</v>
          </cell>
          <cell r="D563" t="str">
            <v>cái</v>
          </cell>
          <cell r="E563">
            <v>5200</v>
          </cell>
          <cell r="F563">
            <v>0</v>
          </cell>
          <cell r="G563">
            <v>0</v>
          </cell>
          <cell r="H563">
            <v>0</v>
          </cell>
        </row>
        <row r="564">
          <cell r="A564" t="str">
            <v>CHCOS240</v>
          </cell>
          <cell r="C564" t="str">
            <v>Chụp đầu cosse  240mm2</v>
          </cell>
          <cell r="D564" t="str">
            <v>cái</v>
          </cell>
          <cell r="E564">
            <v>5900</v>
          </cell>
          <cell r="F564">
            <v>0</v>
          </cell>
          <cell r="G564">
            <v>0</v>
          </cell>
          <cell r="H564">
            <v>0</v>
          </cell>
        </row>
        <row r="565">
          <cell r="A565" t="str">
            <v>CHCOS250</v>
          </cell>
          <cell r="C565" t="str">
            <v>Chụp đầu cosse  250mm2</v>
          </cell>
          <cell r="D565" t="str">
            <v>cái</v>
          </cell>
          <cell r="E565">
            <v>5900</v>
          </cell>
          <cell r="F565">
            <v>0</v>
          </cell>
          <cell r="G565">
            <v>0</v>
          </cell>
          <cell r="H565">
            <v>0</v>
          </cell>
        </row>
        <row r="566">
          <cell r="A566" t="str">
            <v>CHCOS300</v>
          </cell>
          <cell r="C566" t="str">
            <v>Chụp đầu cosse  300mm2</v>
          </cell>
          <cell r="D566" t="str">
            <v>cái</v>
          </cell>
          <cell r="E566">
            <v>7800</v>
          </cell>
          <cell r="F566">
            <v>0</v>
          </cell>
          <cell r="G566">
            <v>0</v>
          </cell>
          <cell r="H566">
            <v>0</v>
          </cell>
        </row>
        <row r="567">
          <cell r="A567" t="str">
            <v>Duplex 216</v>
          </cell>
          <cell r="C567" t="str">
            <v>Cáp Duplex 2x16</v>
          </cell>
          <cell r="D567" t="str">
            <v>m</v>
          </cell>
          <cell r="F567">
            <v>0</v>
          </cell>
          <cell r="G567">
            <v>0</v>
          </cell>
          <cell r="H567">
            <v>0</v>
          </cell>
        </row>
        <row r="568">
          <cell r="A568" t="str">
            <v>Duplex 311</v>
          </cell>
          <cell r="C568" t="str">
            <v>Cáp Triplex 3x11</v>
          </cell>
          <cell r="D568" t="str">
            <v>m</v>
          </cell>
          <cell r="F568">
            <v>0</v>
          </cell>
          <cell r="G568">
            <v>0</v>
          </cell>
          <cell r="H568">
            <v>0</v>
          </cell>
        </row>
        <row r="569">
          <cell r="A569" t="str">
            <v>Duplex 316</v>
          </cell>
          <cell r="C569" t="str">
            <v>Cáp Triplex 3x16</v>
          </cell>
          <cell r="D569" t="str">
            <v>m</v>
          </cell>
          <cell r="F569">
            <v>0</v>
          </cell>
          <cell r="G569">
            <v>0</v>
          </cell>
          <cell r="H569">
            <v>0</v>
          </cell>
        </row>
        <row r="570">
          <cell r="A570" t="str">
            <v>Duplex 411</v>
          </cell>
          <cell r="C570" t="str">
            <v>Cáp Quadruplex 4x11</v>
          </cell>
          <cell r="D570" t="str">
            <v>m</v>
          </cell>
          <cell r="F570">
            <v>0</v>
          </cell>
          <cell r="G570">
            <v>0</v>
          </cell>
          <cell r="H570">
            <v>0</v>
          </cell>
        </row>
        <row r="571">
          <cell r="A571" t="str">
            <v>Duplex 416</v>
          </cell>
          <cell r="C571" t="str">
            <v>Cáp Quadruplex 4x16</v>
          </cell>
          <cell r="D571" t="str">
            <v>m</v>
          </cell>
          <cell r="F571">
            <v>0</v>
          </cell>
          <cell r="G571">
            <v>0</v>
          </cell>
          <cell r="H571">
            <v>0</v>
          </cell>
        </row>
        <row r="572">
          <cell r="A572" t="str">
            <v>PVC114</v>
          </cell>
          <cell r="C572" t="str">
            <v xml:space="preserve">Ống PVC D114x4,9mm </v>
          </cell>
          <cell r="D572" t="str">
            <v>m</v>
          </cell>
          <cell r="E572">
            <v>103700</v>
          </cell>
          <cell r="F572">
            <v>0</v>
          </cell>
          <cell r="G572">
            <v>0</v>
          </cell>
          <cell r="H572">
            <v>2</v>
          </cell>
        </row>
        <row r="573">
          <cell r="A573" t="str">
            <v>PVC90</v>
          </cell>
          <cell r="C573" t="str">
            <v xml:space="preserve">Ống PVC D90x3,8mm </v>
          </cell>
          <cell r="D573" t="str">
            <v>m</v>
          </cell>
          <cell r="E573">
            <v>63200</v>
          </cell>
          <cell r="F573">
            <v>0</v>
          </cell>
          <cell r="G573">
            <v>0</v>
          </cell>
          <cell r="H573">
            <v>2</v>
          </cell>
        </row>
        <row r="574">
          <cell r="A574" t="str">
            <v>CUT90</v>
          </cell>
          <cell r="C574" t="str">
            <v>Co sừng 90 độ PVC 90</v>
          </cell>
          <cell r="D574" t="str">
            <v>cái</v>
          </cell>
          <cell r="E574">
            <v>165000</v>
          </cell>
          <cell r="F574">
            <v>0</v>
          </cell>
          <cell r="G574">
            <v>0</v>
          </cell>
          <cell r="H574">
            <v>0</v>
          </cell>
        </row>
        <row r="575">
          <cell r="A575" t="str">
            <v>CUT90135</v>
          </cell>
          <cell r="C575" t="str">
            <v>Co 135 độ PVC 90</v>
          </cell>
          <cell r="D575" t="str">
            <v>cái</v>
          </cell>
          <cell r="E575">
            <v>33900</v>
          </cell>
          <cell r="F575">
            <v>0</v>
          </cell>
          <cell r="G575">
            <v>0</v>
          </cell>
          <cell r="H575">
            <v>0</v>
          </cell>
        </row>
        <row r="576">
          <cell r="A576" t="str">
            <v>CUT90T</v>
          </cell>
          <cell r="C576" t="str">
            <v>Co  90 độ PVC 90</v>
          </cell>
          <cell r="D576" t="str">
            <v>cái</v>
          </cell>
          <cell r="E576">
            <v>65000</v>
          </cell>
          <cell r="F576">
            <v>0</v>
          </cell>
          <cell r="G576">
            <v>0</v>
          </cell>
          <cell r="H576">
            <v>0</v>
          </cell>
        </row>
        <row r="577">
          <cell r="A577" t="str">
            <v>CUT114T</v>
          </cell>
          <cell r="C577" t="str">
            <v>Co  90 độ PVC 114</v>
          </cell>
          <cell r="D577" t="str">
            <v>cái</v>
          </cell>
          <cell r="E577">
            <v>75000</v>
          </cell>
          <cell r="F577">
            <v>0</v>
          </cell>
          <cell r="G577">
            <v>0</v>
          </cell>
          <cell r="H577">
            <v>0</v>
          </cell>
        </row>
        <row r="578">
          <cell r="A578" t="str">
            <v>CUT114</v>
          </cell>
          <cell r="C578" t="str">
            <v>Co sừng 90 độ PVC 114</v>
          </cell>
          <cell r="D578" t="str">
            <v>cái</v>
          </cell>
          <cell r="E578">
            <v>195000</v>
          </cell>
          <cell r="F578">
            <v>0</v>
          </cell>
          <cell r="G578">
            <v>0</v>
          </cell>
          <cell r="H578">
            <v>0</v>
          </cell>
        </row>
        <row r="579">
          <cell r="A579" t="str">
            <v>CUT114135</v>
          </cell>
          <cell r="C579" t="str">
            <v>Co 135 độ PVC 114</v>
          </cell>
          <cell r="D579" t="str">
            <v>cái</v>
          </cell>
          <cell r="E579">
            <v>70800</v>
          </cell>
          <cell r="F579">
            <v>0</v>
          </cell>
          <cell r="G579">
            <v>0</v>
          </cell>
          <cell r="H579">
            <v>0</v>
          </cell>
        </row>
        <row r="580">
          <cell r="A580" t="str">
            <v>NG11490</v>
          </cell>
          <cell r="C580" t="str">
            <v>Nối giảm PVC 114-90</v>
          </cell>
          <cell r="D580" t="str">
            <v>cái</v>
          </cell>
          <cell r="E580">
            <v>52800</v>
          </cell>
          <cell r="F580">
            <v>0</v>
          </cell>
          <cell r="G580">
            <v>0</v>
          </cell>
          <cell r="H580">
            <v>0</v>
          </cell>
        </row>
        <row r="581">
          <cell r="A581" t="str">
            <v>BAKE</v>
          </cell>
          <cell r="C581" t="str">
            <v xml:space="preserve">Bakelit 550x450 dầy 10mm </v>
          </cell>
          <cell r="D581" t="str">
            <v>cái</v>
          </cell>
          <cell r="E581">
            <v>150000</v>
          </cell>
          <cell r="F581">
            <v>0</v>
          </cell>
          <cell r="G581">
            <v>0</v>
          </cell>
          <cell r="H581">
            <v>0</v>
          </cell>
        </row>
        <row r="582">
          <cell r="A582" t="str">
            <v>BANGKEO</v>
          </cell>
          <cell r="C582" t="str">
            <v>Băng keo cách điện</v>
          </cell>
          <cell r="D582" t="str">
            <v>cuộn</v>
          </cell>
          <cell r="E582">
            <v>6500</v>
          </cell>
          <cell r="F582">
            <v>0</v>
          </cell>
          <cell r="G582">
            <v>0</v>
          </cell>
          <cell r="H582">
            <v>0</v>
          </cell>
        </row>
        <row r="583">
          <cell r="A583" t="str">
            <v>KEOBIT</v>
          </cell>
          <cell r="C583" t="str">
            <v>Keo silicon bít miệng ống</v>
          </cell>
          <cell r="D583" t="str">
            <v>ống</v>
          </cell>
          <cell r="E583">
            <v>45000</v>
          </cell>
          <cell r="F583">
            <v>0</v>
          </cell>
          <cell r="G583">
            <v>0</v>
          </cell>
          <cell r="H583">
            <v>0</v>
          </cell>
        </row>
        <row r="584">
          <cell r="A584" t="str">
            <v>KEODAN</v>
          </cell>
          <cell r="C584" t="str">
            <v>Keo dán ống PVC (100gr)</v>
          </cell>
          <cell r="D584" t="str">
            <v>tuýp</v>
          </cell>
          <cell r="E584">
            <v>11500</v>
          </cell>
          <cell r="F584">
            <v>0</v>
          </cell>
          <cell r="G584">
            <v>0</v>
          </cell>
          <cell r="H584">
            <v>0</v>
          </cell>
        </row>
        <row r="585">
          <cell r="A585" t="str">
            <v>KEO</v>
          </cell>
          <cell r="C585" t="str">
            <v>Keo dán ống PVC (500gr)</v>
          </cell>
          <cell r="D585" t="str">
            <v>lon</v>
          </cell>
          <cell r="E585">
            <v>54100</v>
          </cell>
          <cell r="F585">
            <v>0</v>
          </cell>
          <cell r="G585">
            <v>0</v>
          </cell>
          <cell r="H585">
            <v>0</v>
          </cell>
        </row>
        <row r="586">
          <cell r="A586" t="str">
            <v>KVRT90</v>
          </cell>
          <cell r="C586" t="str">
            <v>Khâu ven răng trong D90</v>
          </cell>
          <cell r="D586" t="str">
            <v>cái</v>
          </cell>
          <cell r="E586">
            <v>25800</v>
          </cell>
          <cell r="F586">
            <v>0</v>
          </cell>
          <cell r="G586">
            <v>0</v>
          </cell>
          <cell r="H586">
            <v>0</v>
          </cell>
        </row>
        <row r="587">
          <cell r="A587" t="str">
            <v>KVRT114</v>
          </cell>
          <cell r="C587" t="str">
            <v>Khâu ven răng trong D114</v>
          </cell>
          <cell r="D587" t="str">
            <v>cái</v>
          </cell>
          <cell r="E587">
            <v>35700</v>
          </cell>
          <cell r="F587">
            <v>0</v>
          </cell>
          <cell r="G587">
            <v>0</v>
          </cell>
          <cell r="H587">
            <v>0</v>
          </cell>
        </row>
        <row r="588">
          <cell r="A588" t="str">
            <v>KVRT140</v>
          </cell>
          <cell r="C588" t="str">
            <v>Khâu ven răng trong D140</v>
          </cell>
          <cell r="D588" t="str">
            <v>cái</v>
          </cell>
          <cell r="F588">
            <v>0</v>
          </cell>
          <cell r="G588">
            <v>0</v>
          </cell>
          <cell r="H588">
            <v>0</v>
          </cell>
        </row>
        <row r="589">
          <cell r="A589" t="str">
            <v>KVRN90</v>
          </cell>
          <cell r="C589" t="str">
            <v>Khâu ven răng ngoài D90</v>
          </cell>
          <cell r="D589" t="str">
            <v>cái</v>
          </cell>
          <cell r="E589">
            <v>21500</v>
          </cell>
          <cell r="F589">
            <v>0</v>
          </cell>
          <cell r="G589">
            <v>0</v>
          </cell>
          <cell r="H589">
            <v>0</v>
          </cell>
        </row>
        <row r="590">
          <cell r="A590" t="str">
            <v>KVRN114</v>
          </cell>
          <cell r="C590" t="str">
            <v>Khâu ven răng ngoài D114</v>
          </cell>
          <cell r="D590" t="str">
            <v>cái</v>
          </cell>
          <cell r="E590">
            <v>25600</v>
          </cell>
          <cell r="F590">
            <v>0</v>
          </cell>
          <cell r="G590">
            <v>0</v>
          </cell>
          <cell r="H590">
            <v>0</v>
          </cell>
        </row>
        <row r="591">
          <cell r="A591" t="str">
            <v>KVRN140</v>
          </cell>
          <cell r="C591" t="str">
            <v>Khâu ven răng ngoài D140</v>
          </cell>
          <cell r="D591" t="str">
            <v>cái</v>
          </cell>
          <cell r="F591">
            <v>0</v>
          </cell>
          <cell r="G591">
            <v>0</v>
          </cell>
          <cell r="H591">
            <v>0</v>
          </cell>
        </row>
        <row r="592">
          <cell r="A592" t="str">
            <v>OXC25</v>
          </cell>
          <cell r="C592" t="str">
            <v>Ốc xiết cáp cỡ 25mm2</v>
          </cell>
          <cell r="D592" t="str">
            <v>cái</v>
          </cell>
          <cell r="E592">
            <v>20000</v>
          </cell>
          <cell r="F592">
            <v>0</v>
          </cell>
          <cell r="G592">
            <v>0</v>
          </cell>
          <cell r="H592">
            <v>0</v>
          </cell>
        </row>
        <row r="593">
          <cell r="A593" t="str">
            <v>OXC38</v>
          </cell>
          <cell r="C593" t="str">
            <v xml:space="preserve">Ốc xiết cáp cỡ 38mm2 </v>
          </cell>
          <cell r="D593" t="str">
            <v>cái</v>
          </cell>
          <cell r="E593">
            <v>21000</v>
          </cell>
          <cell r="F593">
            <v>0</v>
          </cell>
          <cell r="G593">
            <v>0</v>
          </cell>
          <cell r="H593">
            <v>0</v>
          </cell>
        </row>
        <row r="594">
          <cell r="A594" t="str">
            <v>OXC50</v>
          </cell>
          <cell r="C594" t="str">
            <v xml:space="preserve">Ốc xiết cáp cỡ 50mm2 </v>
          </cell>
          <cell r="D594" t="str">
            <v>cái</v>
          </cell>
          <cell r="F594">
            <v>0</v>
          </cell>
          <cell r="G594">
            <v>0</v>
          </cell>
          <cell r="H594">
            <v>0</v>
          </cell>
        </row>
        <row r="595">
          <cell r="A595" t="str">
            <v>OXC70</v>
          </cell>
          <cell r="C595" t="str">
            <v xml:space="preserve">Ốc xiết cáp cỡ 70mm2 </v>
          </cell>
          <cell r="D595" t="str">
            <v>cái</v>
          </cell>
          <cell r="F595">
            <v>0</v>
          </cell>
          <cell r="G595">
            <v>0</v>
          </cell>
          <cell r="H595">
            <v>0</v>
          </cell>
        </row>
        <row r="596">
          <cell r="A596" t="str">
            <v>OXC95</v>
          </cell>
          <cell r="C596" t="str">
            <v xml:space="preserve">Ốc xiết cáp cỡ 95mm2 </v>
          </cell>
          <cell r="D596" t="str">
            <v>cái</v>
          </cell>
          <cell r="F596">
            <v>0</v>
          </cell>
          <cell r="G596">
            <v>0</v>
          </cell>
          <cell r="H596">
            <v>0</v>
          </cell>
        </row>
        <row r="597">
          <cell r="A597" t="str">
            <v>OXC120</v>
          </cell>
          <cell r="C597" t="str">
            <v xml:space="preserve">Ốc xiết cáp cỡ 120mm2 </v>
          </cell>
          <cell r="D597" t="str">
            <v>cái</v>
          </cell>
          <cell r="F597">
            <v>0</v>
          </cell>
          <cell r="G597">
            <v>0</v>
          </cell>
          <cell r="H597">
            <v>0</v>
          </cell>
        </row>
        <row r="598">
          <cell r="A598" t="str">
            <v>OXC150</v>
          </cell>
          <cell r="C598" t="str">
            <v>Ốc xiết cáp cỡ 150mm2</v>
          </cell>
          <cell r="D598" t="str">
            <v>cái</v>
          </cell>
          <cell r="F598">
            <v>0</v>
          </cell>
          <cell r="G598">
            <v>0</v>
          </cell>
          <cell r="H598">
            <v>0</v>
          </cell>
        </row>
        <row r="599">
          <cell r="A599" t="str">
            <v>OXC185</v>
          </cell>
          <cell r="C599" t="str">
            <v>Ốc xiết cáp cỡ 185mm2</v>
          </cell>
          <cell r="D599" t="str">
            <v>cái</v>
          </cell>
          <cell r="F599">
            <v>0</v>
          </cell>
          <cell r="G599">
            <v>0</v>
          </cell>
          <cell r="H599">
            <v>0</v>
          </cell>
        </row>
        <row r="600">
          <cell r="A600" t="str">
            <v>OXC240</v>
          </cell>
          <cell r="C600" t="str">
            <v>Ốc xiết cáp cỡ 240mm2</v>
          </cell>
          <cell r="D600" t="str">
            <v>cái</v>
          </cell>
          <cell r="F600">
            <v>0</v>
          </cell>
          <cell r="G600">
            <v>0</v>
          </cell>
          <cell r="H600">
            <v>0</v>
          </cell>
        </row>
        <row r="601">
          <cell r="A601" t="str">
            <v>U16-280</v>
          </cell>
          <cell r="B601" t="str">
            <v>05.6044</v>
          </cell>
          <cell r="C601" t="str">
            <v>Đà U160x68x5x2800 đỡ MBA</v>
          </cell>
          <cell r="D601" t="str">
            <v>kg</v>
          </cell>
          <cell r="F601">
            <v>0</v>
          </cell>
          <cell r="G601">
            <v>0</v>
          </cell>
          <cell r="H601">
            <v>42.839999999999996</v>
          </cell>
        </row>
        <row r="602">
          <cell r="A602" t="str">
            <v>U20-280</v>
          </cell>
          <cell r="B602" t="str">
            <v>05.6044</v>
          </cell>
          <cell r="C602" t="str">
            <v>Đà U200x80x5,2x2800 đỡ MBA</v>
          </cell>
          <cell r="D602" t="str">
            <v>kg</v>
          </cell>
          <cell r="F602">
            <v>0</v>
          </cell>
          <cell r="G602">
            <v>0</v>
          </cell>
          <cell r="H602">
            <v>54.25</v>
          </cell>
        </row>
        <row r="603">
          <cell r="A603" t="str">
            <v>U1008</v>
          </cell>
          <cell r="B603" t="str">
            <v>05.6044</v>
          </cell>
          <cell r="C603" t="str">
            <v xml:space="preserve">Đà U100x46x4.5x800 </v>
          </cell>
          <cell r="D603" t="str">
            <v>kg</v>
          </cell>
          <cell r="F603">
            <v>0</v>
          </cell>
          <cell r="G603">
            <v>0</v>
          </cell>
          <cell r="H603">
            <v>6.8719999999999999</v>
          </cell>
        </row>
        <row r="604">
          <cell r="A604" t="str">
            <v>U1004</v>
          </cell>
          <cell r="B604" t="str">
            <v>05.6044</v>
          </cell>
          <cell r="C604" t="str">
            <v xml:space="preserve">Đà U100x46x4.5x400 </v>
          </cell>
          <cell r="D604" t="str">
            <v>kg</v>
          </cell>
          <cell r="F604">
            <v>0</v>
          </cell>
          <cell r="G604">
            <v>0</v>
          </cell>
          <cell r="H604">
            <v>3.4359999999999999</v>
          </cell>
        </row>
        <row r="605">
          <cell r="A605" t="str">
            <v>GIP50-35</v>
          </cell>
          <cell r="B605" t="str">
            <v>D4.6203</v>
          </cell>
          <cell r="C605" t="str">
            <v>Ghíp nối IPC 50-35</v>
          </cell>
          <cell r="D605" t="str">
            <v>cái</v>
          </cell>
          <cell r="F605">
            <v>109771</v>
          </cell>
          <cell r="G605">
            <v>0</v>
          </cell>
          <cell r="H605">
            <v>0.1</v>
          </cell>
        </row>
        <row r="606">
          <cell r="A606" t="str">
            <v>GIP70-35</v>
          </cell>
          <cell r="B606" t="str">
            <v>D4.6203</v>
          </cell>
          <cell r="C606" t="str">
            <v>Ghíp nối IPC 70-35</v>
          </cell>
          <cell r="D606" t="str">
            <v>cái</v>
          </cell>
          <cell r="E606">
            <v>27000</v>
          </cell>
          <cell r="F606">
            <v>109771</v>
          </cell>
          <cell r="G606">
            <v>0</v>
          </cell>
          <cell r="H606">
            <v>0.1</v>
          </cell>
        </row>
        <row r="607">
          <cell r="A607" t="str">
            <v>GIP95-35</v>
          </cell>
          <cell r="B607" t="str">
            <v>D4.6203</v>
          </cell>
          <cell r="C607" t="str">
            <v>Ghíp nối IPC 95-35</v>
          </cell>
          <cell r="D607" t="str">
            <v>cái</v>
          </cell>
          <cell r="E607">
            <v>27000</v>
          </cell>
          <cell r="F607">
            <v>109771</v>
          </cell>
          <cell r="G607">
            <v>0</v>
          </cell>
          <cell r="H607">
            <v>0.1</v>
          </cell>
        </row>
        <row r="608">
          <cell r="A608" t="str">
            <v>GIP120-35</v>
          </cell>
          <cell r="B608" t="str">
            <v>D4.6203</v>
          </cell>
          <cell r="C608" t="str">
            <v>Ghíp nối IPC 120-35</v>
          </cell>
          <cell r="D608" t="str">
            <v>cái</v>
          </cell>
          <cell r="E608">
            <v>40000</v>
          </cell>
          <cell r="F608">
            <v>109771</v>
          </cell>
          <cell r="G608">
            <v>0</v>
          </cell>
          <cell r="H608">
            <v>0.1</v>
          </cell>
        </row>
        <row r="609">
          <cell r="A609" t="str">
            <v>GIP150-35</v>
          </cell>
          <cell r="B609" t="str">
            <v>D4.6203</v>
          </cell>
          <cell r="C609" t="str">
            <v>Ghíp nối IPC 150-35</v>
          </cell>
          <cell r="D609" t="str">
            <v>cái</v>
          </cell>
          <cell r="E609">
            <v>40000</v>
          </cell>
          <cell r="F609">
            <v>109771</v>
          </cell>
          <cell r="G609">
            <v>0</v>
          </cell>
          <cell r="H609">
            <v>0.1</v>
          </cell>
        </row>
        <row r="610">
          <cell r="A610" t="str">
            <v>GIP95-95</v>
          </cell>
          <cell r="B610" t="str">
            <v>D4.6203</v>
          </cell>
          <cell r="C610" t="str">
            <v>Ghíp nối IPC 95-95</v>
          </cell>
          <cell r="D610" t="str">
            <v>cái</v>
          </cell>
          <cell r="E610">
            <v>40000</v>
          </cell>
          <cell r="F610">
            <v>109771</v>
          </cell>
          <cell r="G610">
            <v>0</v>
          </cell>
          <cell r="H610">
            <v>0.1</v>
          </cell>
        </row>
        <row r="611">
          <cell r="A611" t="str">
            <v>GIP120-120</v>
          </cell>
          <cell r="B611" t="str">
            <v>D4.6203</v>
          </cell>
          <cell r="C611" t="str">
            <v>Ghíp nối IPC 120-120</v>
          </cell>
          <cell r="D611" t="str">
            <v>cái</v>
          </cell>
          <cell r="E611">
            <v>45000</v>
          </cell>
          <cell r="F611">
            <v>109771</v>
          </cell>
          <cell r="G611">
            <v>0</v>
          </cell>
          <cell r="H611">
            <v>0.1</v>
          </cell>
        </row>
        <row r="612">
          <cell r="A612" t="str">
            <v>GIP95-150</v>
          </cell>
          <cell r="B612" t="str">
            <v>D4.6203</v>
          </cell>
          <cell r="C612" t="str">
            <v>Ghíp nối IPC 95-150</v>
          </cell>
          <cell r="D612" t="str">
            <v>cái</v>
          </cell>
          <cell r="F612">
            <v>109771</v>
          </cell>
          <cell r="G612">
            <v>0</v>
          </cell>
          <cell r="H612">
            <v>0.1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1">
          <cell r="A11" t="str">
            <v>MÃ VC</v>
          </cell>
          <cell r="B11" t="str">
            <v>MÃ</v>
          </cell>
          <cell r="C11" t="str">
            <v>SỐ HIỆU ĐƠN GIÁ</v>
          </cell>
          <cell r="D11" t="str">
            <v>LOẠI VẬT LIỆU</v>
          </cell>
          <cell r="E11" t="str">
            <v>ĐƠN VỊ</v>
          </cell>
          <cell r="F11" t="str">
            <v>ĐỊNH MỨC</v>
          </cell>
          <cell r="G11" t="str">
            <v>HAO HỤT</v>
          </cell>
          <cell r="H11" t="str">
            <v>HỆ SỐ</v>
          </cell>
          <cell r="I11" t="str">
            <v>ĐƠN GÍA VẬN CHUYỂN</v>
          </cell>
        </row>
        <row r="12">
          <cell r="F12" t="str">
            <v>THEO QĐ</v>
          </cell>
          <cell r="G12" t="str">
            <v>THEO QĐ</v>
          </cell>
          <cell r="H12" t="str">
            <v>KHÓ KHĂN</v>
          </cell>
          <cell r="I12" t="str">
            <v>TÍNH CHO 1KM</v>
          </cell>
          <cell r="J12" t="str">
            <v>CỰ LY TÍNH TOÁN</v>
          </cell>
        </row>
        <row r="13">
          <cell r="A13">
            <v>1</v>
          </cell>
          <cell r="B13">
            <v>2</v>
          </cell>
          <cell r="C13">
            <v>3</v>
          </cell>
          <cell r="D13">
            <v>4</v>
          </cell>
          <cell r="E13">
            <v>5</v>
          </cell>
          <cell r="F13">
            <v>6</v>
          </cell>
          <cell r="G13">
            <v>7</v>
          </cell>
          <cell r="H13">
            <v>8</v>
          </cell>
          <cell r="I13">
            <v>9</v>
          </cell>
          <cell r="J13">
            <v>10</v>
          </cell>
        </row>
        <row r="15">
          <cell r="A15" t="str">
            <v>THEP</v>
          </cell>
          <cell r="B15" t="str">
            <v>VCFE3</v>
          </cell>
          <cell r="C15" t="str">
            <v>02.1351</v>
          </cell>
          <cell r="D15" t="str">
            <v>V/c cốt thép ( cự ly &lt;=100m)</v>
          </cell>
          <cell r="E15" t="str">
            <v>tấn</v>
          </cell>
          <cell r="F15">
            <v>1</v>
          </cell>
          <cell r="G15">
            <v>1</v>
          </cell>
          <cell r="H15">
            <v>1</v>
          </cell>
          <cell r="I15">
            <v>221974</v>
          </cell>
          <cell r="J15">
            <v>90787.365999999995</v>
          </cell>
        </row>
        <row r="16">
          <cell r="A16" t="str">
            <v>XIMANG</v>
          </cell>
          <cell r="B16" t="str">
            <v>VCXM3</v>
          </cell>
          <cell r="C16" t="str">
            <v>02.1211</v>
          </cell>
          <cell r="D16" t="str">
            <v>V/c xi măng ( cự ly &lt;=100m)</v>
          </cell>
          <cell r="E16" t="str">
            <v>tấn</v>
          </cell>
          <cell r="F16">
            <v>1</v>
          </cell>
          <cell r="G16">
            <v>1</v>
          </cell>
          <cell r="H16">
            <v>1</v>
          </cell>
          <cell r="I16">
            <v>144624</v>
          </cell>
          <cell r="J16">
            <v>59151.215999999993</v>
          </cell>
        </row>
        <row r="17">
          <cell r="A17" t="str">
            <v>CAT</v>
          </cell>
          <cell r="B17" t="str">
            <v>VCCAT3</v>
          </cell>
          <cell r="C17" t="str">
            <v>02.1231</v>
          </cell>
          <cell r="D17" t="str">
            <v>V/c cát vàng cự ly &lt;=100m</v>
          </cell>
          <cell r="E17" t="str">
            <v>m3</v>
          </cell>
          <cell r="F17">
            <v>1</v>
          </cell>
          <cell r="G17">
            <v>1</v>
          </cell>
          <cell r="H17">
            <v>1</v>
          </cell>
          <cell r="I17">
            <v>135437</v>
          </cell>
          <cell r="J17">
            <v>55393.733</v>
          </cell>
        </row>
        <row r="18">
          <cell r="A18" t="str">
            <v>DADAM</v>
          </cell>
          <cell r="B18" t="str">
            <v>VCLD3</v>
          </cell>
          <cell r="C18" t="str">
            <v>02.1241</v>
          </cell>
          <cell r="D18" t="str">
            <v>V/c đá dăm ( cự ly &lt;=100m)</v>
          </cell>
          <cell r="E18" t="str">
            <v>m3</v>
          </cell>
          <cell r="F18">
            <v>1</v>
          </cell>
          <cell r="G18">
            <v>1</v>
          </cell>
          <cell r="H18">
            <v>1</v>
          </cell>
          <cell r="I18">
            <v>142253</v>
          </cell>
          <cell r="J18">
            <v>58181.476999999999</v>
          </cell>
        </row>
        <row r="19">
          <cell r="A19" t="str">
            <v>DA</v>
          </cell>
          <cell r="B19" t="str">
            <v>VCDA3</v>
          </cell>
          <cell r="C19" t="str">
            <v>02.1451</v>
          </cell>
          <cell r="D19" t="str">
            <v>V/c đà cản vào vị trí (cự ly &lt;=100m)</v>
          </cell>
          <cell r="E19" t="str">
            <v>tấn</v>
          </cell>
          <cell r="F19">
            <v>1</v>
          </cell>
          <cell r="G19">
            <v>1</v>
          </cell>
          <cell r="H19">
            <v>1</v>
          </cell>
          <cell r="I19">
            <v>181669</v>
          </cell>
          <cell r="J19">
            <v>74302.620999999999</v>
          </cell>
        </row>
        <row r="20">
          <cell r="A20" t="str">
            <v>TD</v>
          </cell>
          <cell r="B20" t="str">
            <v>VCTD3</v>
          </cell>
          <cell r="C20" t="str">
            <v>02.1351</v>
          </cell>
          <cell r="D20" t="str">
            <v>V/c tiếp địa vào vị trí ( cự ly &lt;=100m)</v>
          </cell>
          <cell r="E20" t="str">
            <v>tấn</v>
          </cell>
          <cell r="F20">
            <v>1</v>
          </cell>
          <cell r="G20">
            <v>1</v>
          </cell>
          <cell r="H20">
            <v>1</v>
          </cell>
          <cell r="I20">
            <v>221974</v>
          </cell>
          <cell r="J20">
            <v>90787.365999999995</v>
          </cell>
        </row>
        <row r="21">
          <cell r="A21" t="str">
            <v>DN</v>
          </cell>
          <cell r="B21" t="str">
            <v>VCDN3</v>
          </cell>
          <cell r="C21" t="str">
            <v>02.1451</v>
          </cell>
          <cell r="D21" t="str">
            <v>V/c đế néo vào vị trí (cự ly &lt;=100m)</v>
          </cell>
          <cell r="E21" t="str">
            <v>tấn</v>
          </cell>
          <cell r="F21">
            <v>1</v>
          </cell>
          <cell r="G21">
            <v>1</v>
          </cell>
          <cell r="H21">
            <v>1</v>
          </cell>
          <cell r="I21">
            <v>181669</v>
          </cell>
          <cell r="J21">
            <v>74302.620999999999</v>
          </cell>
        </row>
        <row r="22">
          <cell r="A22" t="str">
            <v>NX</v>
          </cell>
          <cell r="B22" t="str">
            <v>VCNX3</v>
          </cell>
          <cell r="C22" t="str">
            <v>02.1421</v>
          </cell>
          <cell r="D22" t="str">
            <v>V/c neo xòe vào vị trí (cự ly &lt;=100m)</v>
          </cell>
          <cell r="E22" t="str">
            <v>tấn</v>
          </cell>
          <cell r="F22">
            <v>1</v>
          </cell>
          <cell r="G22">
            <v>1</v>
          </cell>
          <cell r="H22">
            <v>1</v>
          </cell>
          <cell r="I22">
            <v>199747</v>
          </cell>
          <cell r="J22">
            <v>81696.523000000001</v>
          </cell>
        </row>
        <row r="23">
          <cell r="A23" t="str">
            <v>COT</v>
          </cell>
          <cell r="B23" t="str">
            <v>VCC3</v>
          </cell>
          <cell r="C23" t="str">
            <v>D1.1102</v>
          </cell>
          <cell r="D23" t="str">
            <v>V/c cột vào vị trí (cự ly &lt;=100m)</v>
          </cell>
          <cell r="E23" t="str">
            <v>tấn</v>
          </cell>
          <cell r="F23">
            <v>1</v>
          </cell>
          <cell r="G23">
            <v>1</v>
          </cell>
          <cell r="H23">
            <v>1</v>
          </cell>
          <cell r="I23">
            <v>1926441.8499999999</v>
          </cell>
          <cell r="J23">
            <v>787914.71664999984</v>
          </cell>
        </row>
        <row r="24">
          <cell r="A24" t="str">
            <v>COT500+</v>
          </cell>
          <cell r="B24" t="str">
            <v>VCC3</v>
          </cell>
          <cell r="C24" t="str">
            <v>D1.1105</v>
          </cell>
          <cell r="D24" t="str">
            <v>V/c cột vào vị trí (cự ly &gt;500m)</v>
          </cell>
          <cell r="E24" t="str">
            <v>tấn</v>
          </cell>
          <cell r="F24">
            <v>1</v>
          </cell>
          <cell r="G24">
            <v>1</v>
          </cell>
          <cell r="H24">
            <v>1</v>
          </cell>
          <cell r="I24">
            <v>1768768.75</v>
          </cell>
          <cell r="J24">
            <v>723426.41874999995</v>
          </cell>
        </row>
        <row r="25">
          <cell r="A25" t="str">
            <v>COT500</v>
          </cell>
          <cell r="B25" t="str">
            <v>VCC3</v>
          </cell>
          <cell r="C25" t="str">
            <v>D1.1104</v>
          </cell>
          <cell r="D25" t="str">
            <v>V/c cột vào vị trí (cự ly &lt;=500m)</v>
          </cell>
          <cell r="E25" t="str">
            <v>tấn</v>
          </cell>
          <cell r="F25">
            <v>1</v>
          </cell>
          <cell r="G25">
            <v>1</v>
          </cell>
          <cell r="H25">
            <v>1</v>
          </cell>
          <cell r="I25">
            <v>1784940.35</v>
          </cell>
          <cell r="J25">
            <v>730040.60314999998</v>
          </cell>
        </row>
        <row r="26">
          <cell r="A26" t="str">
            <v>COT300</v>
          </cell>
          <cell r="B26" t="str">
            <v>VCC3</v>
          </cell>
          <cell r="C26" t="str">
            <v>D1.1103</v>
          </cell>
          <cell r="D26" t="str">
            <v>V/c cột vào vị trí (cự ly &lt;=300m)</v>
          </cell>
          <cell r="E26" t="str">
            <v>tấn</v>
          </cell>
          <cell r="F26">
            <v>1</v>
          </cell>
          <cell r="G26">
            <v>1</v>
          </cell>
          <cell r="H26">
            <v>1</v>
          </cell>
          <cell r="I26">
            <v>1809197.7499999998</v>
          </cell>
          <cell r="J26">
            <v>739961.87974999985</v>
          </cell>
        </row>
        <row r="27">
          <cell r="A27" t="str">
            <v>COT100</v>
          </cell>
          <cell r="B27" t="str">
            <v>VCC3</v>
          </cell>
          <cell r="C27" t="str">
            <v>D1.1102</v>
          </cell>
          <cell r="D27" t="str">
            <v>V/c cột vào vị trí (cự ly &lt;=100m)</v>
          </cell>
          <cell r="E27" t="str">
            <v>tấn</v>
          </cell>
          <cell r="F27">
            <v>1</v>
          </cell>
          <cell r="G27">
            <v>1</v>
          </cell>
          <cell r="H27">
            <v>1</v>
          </cell>
          <cell r="I27">
            <v>1926441.8499999999</v>
          </cell>
          <cell r="J27">
            <v>787914.71664999984</v>
          </cell>
        </row>
        <row r="28">
          <cell r="A28" t="str">
            <v>XA</v>
          </cell>
          <cell r="B28" t="str">
            <v>VCX3</v>
          </cell>
          <cell r="C28" t="str">
            <v>02.1361</v>
          </cell>
          <cell r="D28" t="str">
            <v>V/c xà vào vị trí (cư ly &lt;=100m)</v>
          </cell>
          <cell r="E28" t="str">
            <v>tấn</v>
          </cell>
          <cell r="F28">
            <v>1</v>
          </cell>
          <cell r="G28">
            <v>1</v>
          </cell>
          <cell r="H28">
            <v>1</v>
          </cell>
          <cell r="I28">
            <v>201821</v>
          </cell>
          <cell r="J28">
            <v>82544.78899999999</v>
          </cell>
        </row>
        <row r="29">
          <cell r="A29" t="str">
            <v>PK</v>
          </cell>
          <cell r="B29" t="str">
            <v>VCPK3</v>
          </cell>
          <cell r="C29" t="str">
            <v>02.1421</v>
          </cell>
          <cell r="D29" t="str">
            <v>V/c phụ kiện vào vị trí ( cự ly &lt;=100m)</v>
          </cell>
          <cell r="E29" t="str">
            <v>tấn</v>
          </cell>
          <cell r="F29">
            <v>1</v>
          </cell>
          <cell r="G29">
            <v>1</v>
          </cell>
          <cell r="H29">
            <v>1</v>
          </cell>
          <cell r="I29">
            <v>199747</v>
          </cell>
          <cell r="J29">
            <v>81696.523000000001</v>
          </cell>
        </row>
        <row r="30">
          <cell r="A30" t="str">
            <v>ctram</v>
          </cell>
          <cell r="B30" t="str">
            <v>VCct7</v>
          </cell>
          <cell r="C30" t="str">
            <v>02.1411</v>
          </cell>
          <cell r="D30" t="str">
            <v>V/c cừ tràm 5m ( cự ly &lt;=100m)</v>
          </cell>
          <cell r="E30" t="str">
            <v>cây</v>
          </cell>
          <cell r="F30">
            <v>1</v>
          </cell>
          <cell r="G30">
            <v>1</v>
          </cell>
          <cell r="H30">
            <v>1</v>
          </cell>
          <cell r="I30">
            <v>2661.31</v>
          </cell>
          <cell r="J30">
            <v>1088.47579</v>
          </cell>
        </row>
        <row r="31">
          <cell r="A31" t="str">
            <v>DAY</v>
          </cell>
          <cell r="B31" t="str">
            <v>VCD3</v>
          </cell>
          <cell r="C31" t="str">
            <v>02.1441</v>
          </cell>
          <cell r="D31" t="str">
            <v>V/c dây vào vị trí (cự ly &lt;=100m)</v>
          </cell>
          <cell r="E31" t="str">
            <v>tấn</v>
          </cell>
          <cell r="F31">
            <v>1</v>
          </cell>
          <cell r="G31">
            <v>1</v>
          </cell>
          <cell r="H31">
            <v>1</v>
          </cell>
          <cell r="I31">
            <v>201821</v>
          </cell>
          <cell r="J31">
            <v>82544.78899999999</v>
          </cell>
        </row>
        <row r="32">
          <cell r="A32" t="str">
            <v>DCTC</v>
          </cell>
          <cell r="B32" t="str">
            <v>VCDC3</v>
          </cell>
          <cell r="C32" t="str">
            <v>02.1482</v>
          </cell>
          <cell r="D32" t="str">
            <v>V/c dụng cụ thi công ( cự ly &lt;=100m)</v>
          </cell>
          <cell r="E32" t="str">
            <v>tấn</v>
          </cell>
          <cell r="F32">
            <v>1</v>
          </cell>
          <cell r="G32">
            <v>1</v>
          </cell>
          <cell r="H32">
            <v>1</v>
          </cell>
          <cell r="I32">
            <v>183447</v>
          </cell>
          <cell r="J32">
            <v>75029.822999999989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HXL"/>
      <sheetName val="GT"/>
      <sheetName val="vc"/>
      <sheetName val="bu"/>
      <sheetName val="TH-cap"/>
      <sheetName val="BKCAP&amp;TU"/>
      <sheetName val="BK DEN CS"/>
      <sheetName val="kl CN"/>
      <sheetName val="Cap ngam"/>
      <sheetName val="THXL-tr"/>
      <sheetName val="bu-tr"/>
      <sheetName val="ThuHoiVT DD"/>
      <sheetName val="THLD-TB"/>
      <sheetName val="kl thao lap"/>
      <sheetName val="chitiet"/>
      <sheetName val="ThuHoiVT"/>
      <sheetName val="CT_tram"/>
      <sheetName val="TCP-TNHC"/>
      <sheetName val="KL_TNHC"/>
      <sheetName val="TNHC"/>
      <sheetName val="kl3pct"/>
      <sheetName val="klHTHH"/>
      <sheetName val="VCDD"/>
      <sheetName val="TK"/>
      <sheetName val="pp_NC"/>
      <sheetName val="pp3p2m "/>
      <sheetName val="CP KS"/>
      <sheetName val="kl KS"/>
      <sheetName val="pp1p"/>
      <sheetName val="PPHTCS"/>
      <sheetName val="klHTDL"/>
      <sheetName val="ppht NC"/>
      <sheetName val="ppht"/>
      <sheetName val="DG"/>
      <sheetName val="PHUONG AN TH"/>
      <sheetName val="pp3p1m"/>
      <sheetName val="kl3p1m"/>
      <sheetName val="PP KHAO SAT"/>
      <sheetName val="PP CAITAO"/>
      <sheetName val="kl1p"/>
      <sheetName val="kl"/>
      <sheetName val="thu ho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Ñaø caûn BTCT 1,2m</v>
          </cell>
          <cell r="D6" t="str">
            <v>caùi</v>
          </cell>
          <cell r="F6">
            <v>150000</v>
          </cell>
          <cell r="G6">
            <v>67874</v>
          </cell>
          <cell r="I6">
            <v>150000</v>
          </cell>
        </row>
        <row r="7">
          <cell r="A7" t="str">
            <v>D15</v>
          </cell>
          <cell r="B7" t="str">
            <v>04.4001</v>
          </cell>
          <cell r="C7" t="str">
            <v>Ñaø caûn BTCT 1,5m</v>
          </cell>
          <cell r="D7" t="str">
            <v>caùi</v>
          </cell>
          <cell r="F7">
            <v>427273</v>
          </cell>
          <cell r="G7">
            <v>67874</v>
          </cell>
          <cell r="I7">
            <v>427273</v>
          </cell>
        </row>
        <row r="8">
          <cell r="A8" t="str">
            <v>D20</v>
          </cell>
          <cell r="B8" t="str">
            <v>04.3802</v>
          </cell>
          <cell r="C8" t="str">
            <v>Ñaø caûn BTCT 2,0m</v>
          </cell>
          <cell r="D8" t="str">
            <v>caùi</v>
          </cell>
          <cell r="F8">
            <v>1000000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Ñaø caûn BTCT 2,5m</v>
          </cell>
          <cell r="D9" t="str">
            <v>caùi</v>
          </cell>
          <cell r="F9">
            <v>1100000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04.4001</v>
          </cell>
          <cell r="C10" t="str">
            <v>Ñeá neo BTCT 200x1200</v>
          </cell>
          <cell r="D10" t="str">
            <v>caùi</v>
          </cell>
          <cell r="F10">
            <v>327273</v>
          </cell>
          <cell r="G10">
            <v>67874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Ñeá neo BTCT 400x1200</v>
          </cell>
          <cell r="D11" t="str">
            <v>caùi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Ñeá neo BTCT 400x1500</v>
          </cell>
          <cell r="D12" t="str">
            <v>caùi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Ñeá neo BTCT 600x1500</v>
          </cell>
          <cell r="D13" t="str">
            <v>caùi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Ñeá neo BTCT 600x1800</v>
          </cell>
          <cell r="D14" t="str">
            <v>caùi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Ñeá neo BTCT 1500x500</v>
          </cell>
          <cell r="D15" t="str">
            <v>caùi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Ñeá neo BTCT 1200x500</v>
          </cell>
          <cell r="D16" t="str">
            <v>caùi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BNH</v>
          </cell>
          <cell r="C17" t="str">
            <v>Bieån soá - Baûng nguy hieåm</v>
          </cell>
          <cell r="D17" t="str">
            <v>caùi</v>
          </cell>
          <cell r="F17">
            <v>26500</v>
          </cell>
          <cell r="I17">
            <v>26500</v>
          </cell>
        </row>
        <row r="18">
          <cell r="A18" t="str">
            <v>B460</v>
          </cell>
          <cell r="C18" t="str">
            <v>Boulon 4x60+ 2 long ñeàn vuoâng</v>
          </cell>
          <cell r="D18" t="str">
            <v>boä</v>
          </cell>
          <cell r="F18">
            <v>1000</v>
          </cell>
          <cell r="I18">
            <v>1000</v>
          </cell>
        </row>
        <row r="19">
          <cell r="A19" t="str">
            <v>B630</v>
          </cell>
          <cell r="C19" t="str">
            <v>Boulon 6x30+ 2 long ñeàn vuoâng</v>
          </cell>
          <cell r="D19" t="str">
            <v>boä</v>
          </cell>
          <cell r="F19">
            <v>1000</v>
          </cell>
          <cell r="I19">
            <v>1000</v>
          </cell>
        </row>
        <row r="20">
          <cell r="A20" t="str">
            <v>B1030TH</v>
          </cell>
          <cell r="C20" t="str">
            <v>Boulon thau 10x30 + 2 long ñeàn vuoâng</v>
          </cell>
          <cell r="D20" t="str">
            <v>boä</v>
          </cell>
          <cell r="F20">
            <v>4000</v>
          </cell>
          <cell r="I20">
            <v>4000</v>
          </cell>
        </row>
        <row r="21">
          <cell r="A21" t="str">
            <v>B1040</v>
          </cell>
          <cell r="C21" t="str">
            <v>Boulon 10x40+ 2 long ñeàn vuoâng D12-50x50x3/Zn</v>
          </cell>
          <cell r="D21" t="str">
            <v>boä</v>
          </cell>
          <cell r="F21">
            <v>1500</v>
          </cell>
          <cell r="I21">
            <v>1500</v>
          </cell>
        </row>
        <row r="22">
          <cell r="A22" t="str">
            <v>B1050</v>
          </cell>
          <cell r="C22" t="str">
            <v>Boulon 10x50+ 2 long ñeàn vuoâng D12-50x50x3/Zn</v>
          </cell>
          <cell r="D22" t="str">
            <v>boä</v>
          </cell>
          <cell r="F22">
            <v>1500</v>
          </cell>
          <cell r="I22">
            <v>1500</v>
          </cell>
        </row>
        <row r="23">
          <cell r="A23" t="str">
            <v>B10250</v>
          </cell>
          <cell r="C23" t="str">
            <v>Boulon 10x250+ 2 long ñeàn vuoâng D14-50x50x3/Zn</v>
          </cell>
          <cell r="D23" t="str">
            <v>boä</v>
          </cell>
          <cell r="F23">
            <v>4400</v>
          </cell>
          <cell r="I23">
            <v>4400</v>
          </cell>
        </row>
        <row r="24">
          <cell r="A24" t="str">
            <v>B1230</v>
          </cell>
          <cell r="C24" t="str">
            <v>Boulon 12x30+ 2 long ñeàn vuoâng D14-50x50x3/Zn</v>
          </cell>
          <cell r="D24" t="str">
            <v>boä</v>
          </cell>
          <cell r="E24">
            <v>3800</v>
          </cell>
          <cell r="F24">
            <v>8200</v>
          </cell>
          <cell r="I24">
            <v>8200</v>
          </cell>
        </row>
        <row r="25">
          <cell r="A25" t="str">
            <v>B1240</v>
          </cell>
          <cell r="C25" t="str">
            <v>Boulon 12x40+ 2 long ñeàn vuoâng D14-50x50x3/Zn</v>
          </cell>
          <cell r="D25" t="str">
            <v>boä</v>
          </cell>
          <cell r="E25">
            <v>4100</v>
          </cell>
          <cell r="F25">
            <v>8500</v>
          </cell>
          <cell r="I25">
            <v>8500</v>
          </cell>
        </row>
        <row r="26">
          <cell r="A26" t="str">
            <v>B1250</v>
          </cell>
          <cell r="C26" t="str">
            <v>Boulon 12x50+ 2 long ñeàn vuoâng D14-50x50x3/Zn</v>
          </cell>
          <cell r="D26" t="str">
            <v>boä</v>
          </cell>
          <cell r="E26">
            <v>4300</v>
          </cell>
          <cell r="F26">
            <v>8700</v>
          </cell>
          <cell r="I26">
            <v>8700</v>
          </cell>
        </row>
        <row r="27">
          <cell r="A27" t="str">
            <v>B1260</v>
          </cell>
          <cell r="C27" t="str">
            <v>Boulon 12x60+ 2 long ñeàn vuoâng D14-50x50x3/Zn</v>
          </cell>
          <cell r="D27" t="str">
            <v>boä</v>
          </cell>
          <cell r="E27">
            <v>4600</v>
          </cell>
          <cell r="F27">
            <v>9000</v>
          </cell>
          <cell r="I27">
            <v>9000</v>
          </cell>
        </row>
        <row r="28">
          <cell r="A28" t="str">
            <v>B1280</v>
          </cell>
          <cell r="C28" t="str">
            <v>Boulon 12x80+ 2 long ñeàn vuoâng D14-50x50x3/Zn</v>
          </cell>
          <cell r="D28" t="str">
            <v>boä</v>
          </cell>
          <cell r="E28">
            <v>5200</v>
          </cell>
          <cell r="F28">
            <v>9600</v>
          </cell>
          <cell r="I28">
            <v>9600</v>
          </cell>
        </row>
        <row r="29">
          <cell r="A29" t="str">
            <v>B12100</v>
          </cell>
          <cell r="C29" t="str">
            <v>Boulon 12x100+ 2 long ñeàn vuoâng D14-50x50x3/Zn</v>
          </cell>
          <cell r="D29" t="str">
            <v>boä</v>
          </cell>
          <cell r="E29">
            <v>5600</v>
          </cell>
          <cell r="F29">
            <v>10000</v>
          </cell>
          <cell r="I29">
            <v>10000</v>
          </cell>
        </row>
        <row r="30">
          <cell r="A30" t="str">
            <v>B12150</v>
          </cell>
          <cell r="C30" t="str">
            <v>Boulon 12x150+ 2 long ñeàn vuoâng D14-50x50x3/Zn</v>
          </cell>
          <cell r="D30" t="str">
            <v>boä</v>
          </cell>
          <cell r="E30">
            <v>7100</v>
          </cell>
          <cell r="F30">
            <v>11500</v>
          </cell>
          <cell r="I30">
            <v>11500</v>
          </cell>
        </row>
        <row r="31">
          <cell r="A31" t="str">
            <v>B12200</v>
          </cell>
          <cell r="C31" t="str">
            <v>Boulon 12x200+ 2 long ñeàn vuoâng D14-50x50x3/Zn</v>
          </cell>
          <cell r="D31" t="str">
            <v>boä</v>
          </cell>
          <cell r="E31">
            <v>8700</v>
          </cell>
          <cell r="F31">
            <v>13100</v>
          </cell>
          <cell r="I31">
            <v>13100</v>
          </cell>
        </row>
        <row r="32">
          <cell r="A32" t="str">
            <v>B1230TH</v>
          </cell>
          <cell r="C32" t="str">
            <v>Boulon thau 12x30 + 2 long ñeàn vuoâng D14-50x50x3/Zn</v>
          </cell>
          <cell r="D32" t="str">
            <v>boä</v>
          </cell>
          <cell r="E32">
            <v>3800</v>
          </cell>
          <cell r="F32">
            <v>8200</v>
          </cell>
          <cell r="I32">
            <v>8200</v>
          </cell>
        </row>
        <row r="33">
          <cell r="A33" t="str">
            <v>B1240TH</v>
          </cell>
          <cell r="C33" t="str">
            <v>Boulon thau 12x40 + 2 long ñeàn vuoâng D14-50x50x3/Zn</v>
          </cell>
          <cell r="D33" t="str">
            <v>boä</v>
          </cell>
          <cell r="E33">
            <v>4100</v>
          </cell>
          <cell r="F33">
            <v>8500</v>
          </cell>
          <cell r="I33">
            <v>8500</v>
          </cell>
        </row>
        <row r="34">
          <cell r="A34" t="str">
            <v>B1250TH</v>
          </cell>
          <cell r="C34" t="str">
            <v>Boulon thau 12x50 + 2 long ñeàn vuoâng D14-50x50x3/Zn</v>
          </cell>
          <cell r="D34" t="str">
            <v>boä</v>
          </cell>
          <cell r="E34">
            <v>4300</v>
          </cell>
          <cell r="F34">
            <v>8700</v>
          </cell>
          <cell r="I34">
            <v>8700</v>
          </cell>
        </row>
        <row r="35">
          <cell r="A35" t="str">
            <v>B1450</v>
          </cell>
          <cell r="C35" t="str">
            <v>Boulon 14x50+ 2 long ñeàn vuoâng D16-50x50x3/Zn</v>
          </cell>
          <cell r="D35" t="str">
            <v>boä</v>
          </cell>
          <cell r="E35">
            <v>6000</v>
          </cell>
          <cell r="F35">
            <v>10400</v>
          </cell>
          <cell r="I35">
            <v>10400</v>
          </cell>
        </row>
        <row r="36">
          <cell r="A36" t="str">
            <v>B1635</v>
          </cell>
          <cell r="C36" t="str">
            <v>Boulon 16x35+ 2 long ñeàn vuoâng D18-50x50x3/Zn</v>
          </cell>
          <cell r="D36" t="str">
            <v>boä</v>
          </cell>
          <cell r="E36">
            <v>6700</v>
          </cell>
          <cell r="F36">
            <v>11100</v>
          </cell>
          <cell r="I36">
            <v>11100</v>
          </cell>
        </row>
        <row r="37">
          <cell r="A37" t="str">
            <v>B1640</v>
          </cell>
          <cell r="C37" t="str">
            <v>Boulon 16x40+ 2 long ñeàn vuoâng D18-50x50x3/Zn</v>
          </cell>
          <cell r="D37" t="str">
            <v>boä</v>
          </cell>
          <cell r="E37">
            <v>6700</v>
          </cell>
          <cell r="F37">
            <v>11100</v>
          </cell>
          <cell r="I37">
            <v>11100</v>
          </cell>
        </row>
        <row r="38">
          <cell r="A38" t="str">
            <v>B1650</v>
          </cell>
          <cell r="C38" t="str">
            <v>Boulon 16x50+ 2 long ñeàn vuoâng D18-50x50x3/Zn</v>
          </cell>
          <cell r="D38" t="str">
            <v>boä</v>
          </cell>
          <cell r="E38">
            <v>7100</v>
          </cell>
          <cell r="F38">
            <v>10700</v>
          </cell>
          <cell r="I38">
            <v>10700</v>
          </cell>
        </row>
        <row r="39">
          <cell r="A39" t="str">
            <v>B16100</v>
          </cell>
          <cell r="C39" t="str">
            <v>Boulon 16x100+ 2 long ñeàn vuoâng D18-50x50x3/Zn</v>
          </cell>
          <cell r="D39" t="str">
            <v>boä</v>
          </cell>
          <cell r="E39">
            <v>9400</v>
          </cell>
          <cell r="F39">
            <v>13000</v>
          </cell>
          <cell r="I39">
            <v>13000</v>
          </cell>
        </row>
        <row r="40">
          <cell r="A40" t="str">
            <v>B16150</v>
          </cell>
          <cell r="C40" t="str">
            <v>Boulon 16x150+ 2 long ñeàn vuoâng D18-50x50x3/Zn</v>
          </cell>
          <cell r="D40" t="str">
            <v>boä</v>
          </cell>
          <cell r="E40">
            <v>11800</v>
          </cell>
          <cell r="F40">
            <v>15400</v>
          </cell>
          <cell r="I40">
            <v>15400</v>
          </cell>
        </row>
        <row r="41">
          <cell r="A41" t="str">
            <v>B16200</v>
          </cell>
          <cell r="C41" t="str">
            <v>Boulon 16x200+ 2 long ñeàn vuoâng D18-50x50x3/Zn</v>
          </cell>
          <cell r="D41" t="str">
            <v>boä</v>
          </cell>
          <cell r="E41">
            <v>14600</v>
          </cell>
          <cell r="F41">
            <v>18200</v>
          </cell>
          <cell r="I41">
            <v>18200</v>
          </cell>
        </row>
        <row r="42">
          <cell r="A42" t="str">
            <v>B16230</v>
          </cell>
          <cell r="C42" t="str">
            <v>Boulon 16x230/80+ 2 long ñeàn vuoâng D18-50x50x3/Zn</v>
          </cell>
          <cell r="D42" t="str">
            <v>boä</v>
          </cell>
          <cell r="E42">
            <v>16500</v>
          </cell>
          <cell r="F42">
            <v>20100</v>
          </cell>
          <cell r="I42">
            <v>20100</v>
          </cell>
        </row>
        <row r="43">
          <cell r="A43" t="str">
            <v>B16240</v>
          </cell>
          <cell r="C43" t="str">
            <v>Boulon 16x240/80+ 2 long ñeàn vuoâng D18-50x50x3/Zn</v>
          </cell>
          <cell r="D43" t="str">
            <v>boä</v>
          </cell>
          <cell r="E43">
            <v>16500</v>
          </cell>
          <cell r="F43">
            <v>20100</v>
          </cell>
          <cell r="I43">
            <v>20100</v>
          </cell>
        </row>
        <row r="44">
          <cell r="A44" t="str">
            <v>B16250</v>
          </cell>
          <cell r="C44" t="str">
            <v>Boulon 16x250+ 2 long ñeàn vuoâng D18-50x50x3/Zn</v>
          </cell>
          <cell r="D44" t="str">
            <v>boä</v>
          </cell>
          <cell r="E44">
            <v>16500</v>
          </cell>
          <cell r="F44">
            <v>20100</v>
          </cell>
          <cell r="I44">
            <v>20100</v>
          </cell>
        </row>
        <row r="45">
          <cell r="A45" t="str">
            <v>B16260</v>
          </cell>
          <cell r="C45" t="str">
            <v>Boulon 16x260/80+ 2 long ñeàn vuoâng D18-50x50x3/Zn</v>
          </cell>
          <cell r="D45" t="str">
            <v>boä</v>
          </cell>
          <cell r="E45">
            <v>18900</v>
          </cell>
          <cell r="F45">
            <v>22500</v>
          </cell>
          <cell r="I45">
            <v>22500</v>
          </cell>
        </row>
        <row r="46">
          <cell r="A46" t="str">
            <v>B16270</v>
          </cell>
          <cell r="C46" t="str">
            <v>Boulon 16x270/80+ 2 long ñeàn vuoâng D18-50x50x3/Zn</v>
          </cell>
          <cell r="D46" t="str">
            <v>boä</v>
          </cell>
          <cell r="E46">
            <v>18900</v>
          </cell>
          <cell r="F46">
            <v>22500</v>
          </cell>
          <cell r="I46">
            <v>22500</v>
          </cell>
        </row>
        <row r="47">
          <cell r="A47" t="str">
            <v>B16280</v>
          </cell>
          <cell r="C47" t="str">
            <v>Boulon 16x280/80+ 2 long ñeàn vuoâng D18-50x50x3/Zn</v>
          </cell>
          <cell r="D47" t="str">
            <v>boä</v>
          </cell>
          <cell r="E47">
            <v>18900</v>
          </cell>
          <cell r="F47">
            <v>22500</v>
          </cell>
          <cell r="I47">
            <v>22500</v>
          </cell>
        </row>
        <row r="48">
          <cell r="A48" t="str">
            <v>B16300</v>
          </cell>
          <cell r="C48" t="str">
            <v>Boulon 16x300+ 2 long ñeàn vuoâng D18-50x50x3/Zn</v>
          </cell>
          <cell r="D48" t="str">
            <v>boä</v>
          </cell>
          <cell r="E48">
            <v>19300</v>
          </cell>
          <cell r="F48">
            <v>22900</v>
          </cell>
          <cell r="I48">
            <v>22900</v>
          </cell>
        </row>
        <row r="49">
          <cell r="A49" t="str">
            <v>B16320</v>
          </cell>
          <cell r="C49" t="str">
            <v>Boulon 16x320+ 2 long ñeàn vuoâng D18-50x50x3/Zn</v>
          </cell>
          <cell r="D49" t="str">
            <v>boä</v>
          </cell>
          <cell r="E49">
            <v>21300</v>
          </cell>
          <cell r="F49">
            <v>24900</v>
          </cell>
          <cell r="I49">
            <v>24900</v>
          </cell>
        </row>
        <row r="50">
          <cell r="A50" t="str">
            <v>B16350</v>
          </cell>
          <cell r="C50" t="str">
            <v>Boulon 16x350+ 2 long ñeàn vuoâng D18-50x50x3/Zn</v>
          </cell>
          <cell r="D50" t="str">
            <v>boä</v>
          </cell>
          <cell r="E50">
            <v>21700</v>
          </cell>
          <cell r="F50">
            <v>25300</v>
          </cell>
          <cell r="I50">
            <v>25300</v>
          </cell>
        </row>
        <row r="51">
          <cell r="A51" t="str">
            <v>B16400</v>
          </cell>
          <cell r="C51" t="str">
            <v>Boulon 16x400+ 2 long ñeàn vuoâng D18-50x50x3/Zn</v>
          </cell>
          <cell r="D51" t="str">
            <v>boä</v>
          </cell>
          <cell r="E51">
            <v>24100</v>
          </cell>
          <cell r="F51">
            <v>27700</v>
          </cell>
          <cell r="I51">
            <v>30100</v>
          </cell>
        </row>
        <row r="52">
          <cell r="A52" t="str">
            <v>B16450</v>
          </cell>
          <cell r="C52" t="str">
            <v>Boulon 16x450+ 2 long ñeàn vuoâng D18-50x50x3/Zn</v>
          </cell>
          <cell r="D52" t="str">
            <v>boä</v>
          </cell>
          <cell r="E52">
            <v>26500</v>
          </cell>
          <cell r="F52">
            <v>30100</v>
          </cell>
          <cell r="I52">
            <v>30100</v>
          </cell>
        </row>
        <row r="53">
          <cell r="A53" t="str">
            <v>B16500</v>
          </cell>
          <cell r="C53" t="str">
            <v>Boulon 16x500+ 2 long ñeàn vuoâng D18-50x50x3/Zn</v>
          </cell>
          <cell r="D53" t="str">
            <v>boä</v>
          </cell>
          <cell r="E53">
            <v>28800</v>
          </cell>
          <cell r="F53">
            <v>32400</v>
          </cell>
          <cell r="I53">
            <v>32400</v>
          </cell>
        </row>
        <row r="54">
          <cell r="A54" t="str">
            <v>B16600</v>
          </cell>
          <cell r="C54" t="str">
            <v>Boulon 16x600+ 2 long ñeàn vuoâng D18-50x50x3/Zn</v>
          </cell>
          <cell r="D54" t="str">
            <v>boä</v>
          </cell>
          <cell r="E54">
            <v>28400</v>
          </cell>
          <cell r="F54">
            <v>32800</v>
          </cell>
          <cell r="I54">
            <v>32800</v>
          </cell>
        </row>
        <row r="55">
          <cell r="A55" t="str">
            <v>B1680V</v>
          </cell>
          <cell r="C55" t="str">
            <v>Boulon 16x80VRS+ 4 long ñeàn vuoâng D18-50x50x3/Zn</v>
          </cell>
          <cell r="D55" t="str">
            <v>boä</v>
          </cell>
          <cell r="E55">
            <v>14300</v>
          </cell>
          <cell r="F55">
            <v>18700</v>
          </cell>
          <cell r="I55">
            <v>18700</v>
          </cell>
        </row>
        <row r="56">
          <cell r="A56" t="str">
            <v>B16100V</v>
          </cell>
          <cell r="C56" t="str">
            <v>Boulon 16x100VRS+ 4 long ñeàn vuoâng D18-50x50x3/Zn</v>
          </cell>
          <cell r="D56" t="str">
            <v>boä</v>
          </cell>
          <cell r="E56">
            <v>14300</v>
          </cell>
          <cell r="F56">
            <v>18700</v>
          </cell>
          <cell r="I56">
            <v>18700</v>
          </cell>
        </row>
        <row r="57">
          <cell r="A57" t="str">
            <v>B16200V</v>
          </cell>
          <cell r="C57" t="str">
            <v>Boulon 16x200VRS+ 4 long ñeàn vuoâng D18-50x50x3/Zn</v>
          </cell>
          <cell r="D57" t="str">
            <v>boä</v>
          </cell>
          <cell r="E57">
            <v>19300</v>
          </cell>
          <cell r="F57">
            <v>26500</v>
          </cell>
          <cell r="I57">
            <v>26500</v>
          </cell>
        </row>
        <row r="58">
          <cell r="A58" t="str">
            <v>B16250V</v>
          </cell>
          <cell r="C58" t="str">
            <v>Boulon 16x250VRS+ 4 long ñeàn vuoâng D18-50x50x3/Zn</v>
          </cell>
          <cell r="D58" t="str">
            <v>boä</v>
          </cell>
          <cell r="E58">
            <v>21300</v>
          </cell>
          <cell r="F58">
            <v>28500</v>
          </cell>
          <cell r="I58">
            <v>28500</v>
          </cell>
        </row>
        <row r="59">
          <cell r="A59" t="str">
            <v>B16300V</v>
          </cell>
          <cell r="C59" t="str">
            <v>Boulon 16x300VRS+ 4 long ñeàn vuoâng D18-50x50x3/Zn</v>
          </cell>
          <cell r="D59" t="str">
            <v>boä</v>
          </cell>
          <cell r="E59">
            <v>23800</v>
          </cell>
          <cell r="F59">
            <v>31000</v>
          </cell>
          <cell r="I59">
            <v>31000</v>
          </cell>
        </row>
        <row r="60">
          <cell r="A60" t="str">
            <v>B16350V</v>
          </cell>
          <cell r="C60" t="str">
            <v>Boulon 16x350VRS+ 4 long ñeàn vuoâng D18-50x50x3/Zn</v>
          </cell>
          <cell r="D60" t="str">
            <v>boä</v>
          </cell>
          <cell r="E60">
            <v>26300</v>
          </cell>
          <cell r="F60">
            <v>33500</v>
          </cell>
          <cell r="I60">
            <v>33500</v>
          </cell>
        </row>
        <row r="61">
          <cell r="A61" t="str">
            <v>B16400v</v>
          </cell>
          <cell r="C61" t="str">
            <v>Boulon 16x400VRS+ 4 long ñeàn vuoâng D18-50x50x3/Zn</v>
          </cell>
          <cell r="D61" t="str">
            <v>boä</v>
          </cell>
          <cell r="E61">
            <v>28800</v>
          </cell>
          <cell r="F61">
            <v>36000</v>
          </cell>
          <cell r="I61">
            <v>36000</v>
          </cell>
        </row>
        <row r="62">
          <cell r="A62" t="str">
            <v>B16500V</v>
          </cell>
          <cell r="C62" t="str">
            <v>Boulon 16x500VRS+ 4 long ñeàn vuoâng D18-50x50x3/Zn</v>
          </cell>
          <cell r="D62" t="str">
            <v>boä</v>
          </cell>
          <cell r="E62">
            <v>33900</v>
          </cell>
          <cell r="F62">
            <v>41100</v>
          </cell>
          <cell r="I62">
            <v>41100</v>
          </cell>
        </row>
        <row r="63">
          <cell r="A63" t="str">
            <v>B16550V</v>
          </cell>
          <cell r="C63" t="str">
            <v>Boulon 16x550VRS+ 4 long ñeàn vuoâng D18-50x50x3/Zn</v>
          </cell>
          <cell r="D63" t="str">
            <v>boä</v>
          </cell>
          <cell r="E63">
            <v>36400</v>
          </cell>
          <cell r="F63">
            <v>43600</v>
          </cell>
          <cell r="I63">
            <v>43600</v>
          </cell>
        </row>
        <row r="64">
          <cell r="A64" t="str">
            <v>B16600V</v>
          </cell>
          <cell r="C64" t="str">
            <v>Boulon 16x600VRS+ 4 long ñeàn vuoâng D18-50x50x3/Zn</v>
          </cell>
          <cell r="D64" t="str">
            <v>boä</v>
          </cell>
          <cell r="E64">
            <v>38900</v>
          </cell>
          <cell r="F64">
            <v>46100</v>
          </cell>
          <cell r="I64">
            <v>46100</v>
          </cell>
        </row>
        <row r="65">
          <cell r="A65" t="str">
            <v>B16650V</v>
          </cell>
          <cell r="C65" t="str">
            <v>Boulon 16x650VRS+ 4 long ñeàn vuoâng D18-50x50x3/Zn</v>
          </cell>
          <cell r="D65" t="str">
            <v>boä</v>
          </cell>
          <cell r="E65">
            <v>41400</v>
          </cell>
          <cell r="F65">
            <v>48600</v>
          </cell>
          <cell r="I65">
            <v>48600</v>
          </cell>
        </row>
        <row r="66">
          <cell r="A66" t="str">
            <v>B16700V</v>
          </cell>
          <cell r="C66" t="str">
            <v>Boulon 16x700VRS+ 4 long ñeàn vuoâng D18-50x50x3/Zn</v>
          </cell>
          <cell r="D66" t="str">
            <v>boä</v>
          </cell>
          <cell r="E66">
            <v>44500</v>
          </cell>
          <cell r="F66">
            <v>51700</v>
          </cell>
          <cell r="I66">
            <v>51700</v>
          </cell>
        </row>
        <row r="67">
          <cell r="A67" t="str">
            <v>B22260</v>
          </cell>
          <cell r="C67" t="str">
            <v>Boulon 22x260+ 2 long ñeàn vuoâng D24-50x50x3/Zn</v>
          </cell>
          <cell r="D67" t="str">
            <v>boä</v>
          </cell>
          <cell r="F67">
            <v>11600</v>
          </cell>
          <cell r="I67">
            <v>11600</v>
          </cell>
        </row>
        <row r="68">
          <cell r="A68" t="str">
            <v>B22450</v>
          </cell>
          <cell r="C68" t="str">
            <v>Boulon 22x450+ 2 long ñeàn vuoâng D24-50x50x3/Zn</v>
          </cell>
          <cell r="D68" t="str">
            <v>boä</v>
          </cell>
          <cell r="E68">
            <v>62000</v>
          </cell>
          <cell r="F68">
            <v>66200</v>
          </cell>
          <cell r="I68">
            <v>66200</v>
          </cell>
        </row>
        <row r="69">
          <cell r="A69" t="str">
            <v>B22500</v>
          </cell>
          <cell r="C69" t="str">
            <v>Boulon 22x500+ 2 long ñeàn vuoâng D24-50x50x3/Zn</v>
          </cell>
          <cell r="D69" t="str">
            <v>boä</v>
          </cell>
          <cell r="E69">
            <v>66900</v>
          </cell>
          <cell r="F69">
            <v>71100</v>
          </cell>
          <cell r="I69">
            <v>71100</v>
          </cell>
        </row>
        <row r="70">
          <cell r="A70" t="str">
            <v>B22550</v>
          </cell>
          <cell r="C70" t="str">
            <v>Boulon 22x550/100+ 2 long ñeàn vuoâng D24-50x50x3/Zn</v>
          </cell>
          <cell r="D70" t="str">
            <v>boä</v>
          </cell>
          <cell r="E70">
            <v>71800</v>
          </cell>
          <cell r="F70">
            <v>76000</v>
          </cell>
          <cell r="I70">
            <v>76000</v>
          </cell>
        </row>
        <row r="71">
          <cell r="A71" t="str">
            <v>B22600</v>
          </cell>
          <cell r="B71" t="str">
            <v xml:space="preserve"> </v>
          </cell>
          <cell r="C71" t="str">
            <v>Boulon 22x600+ 2 long ñeàn vuoâng D24-50x50x3/Zn</v>
          </cell>
          <cell r="D71" t="str">
            <v>boä</v>
          </cell>
          <cell r="E71">
            <v>76700</v>
          </cell>
          <cell r="F71">
            <v>80900</v>
          </cell>
          <cell r="I71">
            <v>80900</v>
          </cell>
        </row>
        <row r="72">
          <cell r="A72" t="str">
            <v>B22650</v>
          </cell>
          <cell r="C72" t="str">
            <v>Boulon 22x650+ 2 long ñeàn vuoâng D24-50x50x3/Zn</v>
          </cell>
          <cell r="D72" t="str">
            <v>boä</v>
          </cell>
          <cell r="E72">
            <v>81600</v>
          </cell>
          <cell r="F72">
            <v>85800</v>
          </cell>
          <cell r="I72">
            <v>85800</v>
          </cell>
        </row>
        <row r="73">
          <cell r="A73" t="str">
            <v>B22700</v>
          </cell>
          <cell r="C73" t="str">
            <v>Boulon 22x700+ 2 long ñeàn vuoâng D24-50x50x3/Zn</v>
          </cell>
          <cell r="D73" t="str">
            <v>boä</v>
          </cell>
          <cell r="E73">
            <v>86500</v>
          </cell>
          <cell r="F73">
            <v>90700</v>
          </cell>
          <cell r="I73">
            <v>90700</v>
          </cell>
        </row>
        <row r="74">
          <cell r="A74" t="str">
            <v>B22750</v>
          </cell>
          <cell r="C74" t="str">
            <v>Boulon 22x750+ 2 long ñeàn vuoâng D24-50x50x3/Zn</v>
          </cell>
          <cell r="D74" t="str">
            <v>boä</v>
          </cell>
          <cell r="E74">
            <v>91400</v>
          </cell>
          <cell r="F74">
            <v>95600</v>
          </cell>
          <cell r="I74">
            <v>95600</v>
          </cell>
        </row>
        <row r="75">
          <cell r="A75" t="str">
            <v>B22800</v>
          </cell>
          <cell r="C75" t="str">
            <v>Boulon 22x800+ 2 long ñeàn vuoâng D24-50x50x3/Zn</v>
          </cell>
          <cell r="D75" t="str">
            <v>boä</v>
          </cell>
          <cell r="E75">
            <v>96300</v>
          </cell>
          <cell r="F75">
            <v>100500</v>
          </cell>
          <cell r="I75">
            <v>100500</v>
          </cell>
        </row>
        <row r="76">
          <cell r="A76" t="str">
            <v>B22850</v>
          </cell>
          <cell r="C76" t="str">
            <v>Boulon 22x850+ 2 long ñeàn vuoâng D24-50x50x3/Zn</v>
          </cell>
          <cell r="D76" t="str">
            <v>boä</v>
          </cell>
          <cell r="E76">
            <v>109600</v>
          </cell>
          <cell r="F76">
            <v>121200</v>
          </cell>
          <cell r="I76">
            <v>121200</v>
          </cell>
        </row>
        <row r="77">
          <cell r="A77" t="str">
            <v>B221000</v>
          </cell>
          <cell r="C77" t="str">
            <v>Boulon 22x1000+ 2 long ñeàn vuoâng D24-50x50x3/Zn</v>
          </cell>
          <cell r="D77" t="str">
            <v>boä</v>
          </cell>
          <cell r="E77">
            <v>126000</v>
          </cell>
          <cell r="F77">
            <v>137600</v>
          </cell>
          <cell r="I77">
            <v>137600</v>
          </cell>
        </row>
        <row r="78">
          <cell r="A78" t="str">
            <v>B22500C</v>
          </cell>
          <cell r="C78" t="str">
            <v>Boulon 22x500/150 cheû ñuoâi caù + 2 long ñeàn vuoâng D24-50x50x3/Zn</v>
          </cell>
          <cell r="D78" t="str">
            <v>boä</v>
          </cell>
          <cell r="E78">
            <v>76900</v>
          </cell>
          <cell r="F78">
            <v>88500</v>
          </cell>
          <cell r="I78">
            <v>88500</v>
          </cell>
        </row>
        <row r="79">
          <cell r="A79" t="str">
            <v>B22550VRS</v>
          </cell>
          <cell r="C79" t="str">
            <v>Boulon 22x550VRS+ 2 long ñeàn vuoâng D24-50x50x3/Zn</v>
          </cell>
          <cell r="D79" t="str">
            <v>boä</v>
          </cell>
          <cell r="E79">
            <v>76900</v>
          </cell>
          <cell r="F79">
            <v>88500</v>
          </cell>
          <cell r="I79">
            <v>88500</v>
          </cell>
        </row>
        <row r="80">
          <cell r="A80" t="str">
            <v>B22600VRS</v>
          </cell>
          <cell r="B80" t="str">
            <v xml:space="preserve"> </v>
          </cell>
          <cell r="C80" t="str">
            <v>Boulon 22x600VRS + 2 long ñeàn vuoâng D24-50x50x3/Zn</v>
          </cell>
          <cell r="D80" t="str">
            <v>boä</v>
          </cell>
          <cell r="E80">
            <v>82300</v>
          </cell>
          <cell r="F80">
            <v>93900</v>
          </cell>
          <cell r="I80">
            <v>93900</v>
          </cell>
        </row>
        <row r="81">
          <cell r="A81" t="str">
            <v>B22650VRS</v>
          </cell>
          <cell r="C81" t="str">
            <v>Boulon 22x650VRS + 2 long ñeàn vuoâng D24-50x50x3/Zn</v>
          </cell>
          <cell r="D81" t="str">
            <v>boä</v>
          </cell>
          <cell r="E81">
            <v>87800</v>
          </cell>
          <cell r="F81">
            <v>99400</v>
          </cell>
          <cell r="I81">
            <v>99400</v>
          </cell>
        </row>
        <row r="82">
          <cell r="A82" t="str">
            <v>B30800</v>
          </cell>
          <cell r="C82" t="str">
            <v>Boulon 30x800+ 2 long ñeàn vuoâng D18-50x50x3/Zn</v>
          </cell>
          <cell r="D82" t="str">
            <v>boä</v>
          </cell>
          <cell r="F82">
            <v>52800</v>
          </cell>
          <cell r="I82">
            <v>52800</v>
          </cell>
        </row>
        <row r="83">
          <cell r="A83" t="str">
            <v>B301000</v>
          </cell>
          <cell r="C83" t="str">
            <v>Boulon 30x1000+ 2 long ñeàn vuoâng D18-50x50x3/Zn</v>
          </cell>
          <cell r="D83" t="str">
            <v>boä</v>
          </cell>
          <cell r="F83">
            <v>60000</v>
          </cell>
          <cell r="I83">
            <v>60000</v>
          </cell>
        </row>
        <row r="84">
          <cell r="A84" t="str">
            <v>BM16230</v>
          </cell>
          <cell r="C84" t="str">
            <v>Boulon maét 16x230+ 2 long ñeàn vuoâng D18-50x50x3/Zn</v>
          </cell>
          <cell r="D84" t="str">
            <v>boä</v>
          </cell>
          <cell r="F84">
            <v>8000</v>
          </cell>
          <cell r="I84">
            <v>8000</v>
          </cell>
        </row>
        <row r="85">
          <cell r="A85" t="str">
            <v>BM16250</v>
          </cell>
          <cell r="C85" t="str">
            <v>Boulon maét 16x250+ long ñeàn vuoâng D18-50x50x3/Zn</v>
          </cell>
          <cell r="D85" t="str">
            <v>boä</v>
          </cell>
          <cell r="F85">
            <v>29500</v>
          </cell>
          <cell r="I85">
            <v>29500</v>
          </cell>
        </row>
        <row r="86">
          <cell r="A86" t="str">
            <v>BM16300</v>
          </cell>
          <cell r="C86" t="str">
            <v>Boulon maét 16x300+ long ñeàn vuoâng D18-50x50x3/Zn</v>
          </cell>
          <cell r="D86" t="str">
            <v>boä</v>
          </cell>
          <cell r="F86">
            <v>31800</v>
          </cell>
          <cell r="I86">
            <v>31800</v>
          </cell>
        </row>
        <row r="87">
          <cell r="A87" t="str">
            <v>BMOC16250</v>
          </cell>
          <cell r="C87" t="str">
            <v>Boulon moùc 16x250+ long ñeàn vuoâng D18-50x50x3/Zn</v>
          </cell>
          <cell r="D87" t="str">
            <v>boä</v>
          </cell>
          <cell r="F87">
            <v>29200</v>
          </cell>
          <cell r="I87">
            <v>29200</v>
          </cell>
        </row>
        <row r="88">
          <cell r="A88" t="str">
            <v>BMOC16300</v>
          </cell>
          <cell r="C88" t="str">
            <v>Boulon moùc 16x300+ long ñeàn vuoâng D18-50x50x3/Zn</v>
          </cell>
          <cell r="D88" t="str">
            <v>boä</v>
          </cell>
          <cell r="F88">
            <v>32800</v>
          </cell>
          <cell r="I88">
            <v>32800</v>
          </cell>
        </row>
        <row r="89">
          <cell r="A89" t="str">
            <v>BulonVRS + ÑO</v>
          </cell>
          <cell r="C89" t="str">
            <v>Boulon 16x500VRS + ñai oác maét + 2 long ñeàn vuoâng D18-50x50x3/Zn</v>
          </cell>
          <cell r="D89" t="str">
            <v>boä</v>
          </cell>
          <cell r="F89">
            <v>56100</v>
          </cell>
          <cell r="I89">
            <v>56100</v>
          </cell>
        </row>
        <row r="90">
          <cell r="A90" t="str">
            <v>LD tron</v>
          </cell>
          <cell r="C90" t="str">
            <v>Long ñeàn troøn 12-14-16-18</v>
          </cell>
          <cell r="D90" t="str">
            <v>caùi</v>
          </cell>
          <cell r="F90">
            <v>1800</v>
          </cell>
          <cell r="I90">
            <v>1800</v>
          </cell>
        </row>
        <row r="91">
          <cell r="A91" t="str">
            <v>LD 40</v>
          </cell>
          <cell r="C91" t="str">
            <v>Long ñeàn vuoâng 14-22 (50x50x3)</v>
          </cell>
          <cell r="D91" t="str">
            <v>caùi</v>
          </cell>
          <cell r="F91">
            <v>2200</v>
          </cell>
          <cell r="I91">
            <v>2200</v>
          </cell>
        </row>
        <row r="92">
          <cell r="A92" t="str">
            <v>LD 60</v>
          </cell>
          <cell r="C92" t="str">
            <v>Long ñeàn vuoâng 18-24 (60x60x6)</v>
          </cell>
          <cell r="D92" t="str">
            <v>caùi</v>
          </cell>
          <cell r="F92">
            <v>5800</v>
          </cell>
          <cell r="I92">
            <v>5800</v>
          </cell>
        </row>
        <row r="93">
          <cell r="A93" t="str">
            <v>BATLI</v>
          </cell>
          <cell r="C93" t="str">
            <v>Bass LI baét FCO</v>
          </cell>
          <cell r="D93" t="str">
            <v>Boä</v>
          </cell>
          <cell r="F93">
            <v>38000</v>
          </cell>
          <cell r="I93">
            <v>38000</v>
          </cell>
        </row>
        <row r="94">
          <cell r="A94" t="str">
            <v>BATLIA</v>
          </cell>
          <cell r="C94" t="str">
            <v>Bass LI baét LA</v>
          </cell>
          <cell r="D94" t="str">
            <v>Boä</v>
          </cell>
          <cell r="F94">
            <v>38000</v>
          </cell>
        </row>
        <row r="95">
          <cell r="A95" t="str">
            <v>BATLL</v>
          </cell>
          <cell r="C95" t="str">
            <v>Bass LL baét FCO vaø LA</v>
          </cell>
          <cell r="D95" t="str">
            <v>boä</v>
          </cell>
          <cell r="F95">
            <v>59000</v>
          </cell>
          <cell r="I95">
            <v>59000</v>
          </cell>
        </row>
        <row r="96">
          <cell r="A96" t="str">
            <v>CT25</v>
          </cell>
          <cell r="B96" t="str">
            <v>04.5142</v>
          </cell>
          <cell r="C96" t="str">
            <v>Cöø traøm 2,5m</v>
          </cell>
          <cell r="D96" t="str">
            <v>caây</v>
          </cell>
          <cell r="F96">
            <v>7000</v>
          </cell>
          <cell r="G96">
            <v>1393.5</v>
          </cell>
          <cell r="I96">
            <v>7000</v>
          </cell>
        </row>
        <row r="97">
          <cell r="A97" t="str">
            <v>CT3</v>
          </cell>
          <cell r="B97" t="str">
            <v>04.5142</v>
          </cell>
          <cell r="C97" t="str">
            <v>Cöø traøm 3m</v>
          </cell>
          <cell r="D97" t="str">
            <v>caây</v>
          </cell>
          <cell r="F97">
            <v>8000</v>
          </cell>
          <cell r="G97">
            <v>1672.1999999999998</v>
          </cell>
          <cell r="I97">
            <v>8000</v>
          </cell>
        </row>
        <row r="98">
          <cell r="A98" t="str">
            <v>cong 1</v>
          </cell>
          <cell r="B98" t="str">
            <v>04.5142</v>
          </cell>
          <cell r="C98" t="str">
            <v>Cong D1000x1000mm</v>
          </cell>
          <cell r="D98" t="str">
            <v>caùi</v>
          </cell>
          <cell r="F98">
            <v>300000</v>
          </cell>
          <cell r="G98">
            <v>1672.1999999999998</v>
          </cell>
          <cell r="I98">
            <v>300000</v>
          </cell>
        </row>
        <row r="99">
          <cell r="A99" t="str">
            <v>cong 2</v>
          </cell>
          <cell r="B99" t="str">
            <v>04.5142</v>
          </cell>
          <cell r="C99" t="str">
            <v>Cong D1000x400mm</v>
          </cell>
          <cell r="D99" t="str">
            <v>caùi</v>
          </cell>
          <cell r="F99">
            <v>150000</v>
          </cell>
          <cell r="G99">
            <v>1672.1999999999998</v>
          </cell>
          <cell r="I99">
            <v>150000</v>
          </cell>
        </row>
        <row r="100">
          <cell r="A100" t="str">
            <v>CT5</v>
          </cell>
          <cell r="B100" t="str">
            <v>04.5142</v>
          </cell>
          <cell r="C100" t="str">
            <v>Cöø traøm 5m</v>
          </cell>
          <cell r="D100" t="str">
            <v>caây</v>
          </cell>
          <cell r="F100">
            <v>12000</v>
          </cell>
          <cell r="G100">
            <v>2787</v>
          </cell>
          <cell r="I100">
            <v>12000</v>
          </cell>
        </row>
        <row r="101">
          <cell r="A101" t="str">
            <v>MongTB</v>
          </cell>
          <cell r="C101" t="str">
            <v>Moùng ñaët tuû buø (0,2x0,2x0,4)x4 moùng</v>
          </cell>
          <cell r="D101" t="str">
            <v>Troïn boä</v>
          </cell>
          <cell r="F101">
            <v>100000</v>
          </cell>
          <cell r="I101">
            <v>100000</v>
          </cell>
        </row>
        <row r="102">
          <cell r="A102" t="str">
            <v>M11</v>
          </cell>
          <cell r="C102" t="str">
            <v>Caùp ñoàng traàn M11mm2</v>
          </cell>
          <cell r="D102" t="str">
            <v>kg</v>
          </cell>
          <cell r="F102">
            <v>159100</v>
          </cell>
        </row>
        <row r="103">
          <cell r="A103" t="str">
            <v>M22</v>
          </cell>
          <cell r="C103" t="str">
            <v>Caùp ñoàng traàn M22mm2</v>
          </cell>
          <cell r="D103" t="str">
            <v>kg</v>
          </cell>
          <cell r="F103">
            <v>157900</v>
          </cell>
          <cell r="I103">
            <v>157900</v>
          </cell>
        </row>
        <row r="104">
          <cell r="A104" t="str">
            <v>M25</v>
          </cell>
          <cell r="C104" t="str">
            <v>Caùp ñoàng traàn M25mm2</v>
          </cell>
          <cell r="D104" t="str">
            <v>kg</v>
          </cell>
          <cell r="F104">
            <v>204380</v>
          </cell>
          <cell r="I104">
            <v>34000</v>
          </cell>
        </row>
        <row r="105">
          <cell r="A105" t="str">
            <v>M38</v>
          </cell>
          <cell r="C105" t="str">
            <v>Caùp ñoàng traàn M38mm2</v>
          </cell>
          <cell r="D105" t="str">
            <v>kg</v>
          </cell>
          <cell r="F105">
            <v>204380</v>
          </cell>
          <cell r="I105">
            <v>204380</v>
          </cell>
        </row>
        <row r="106">
          <cell r="A106" t="str">
            <v>MTBU</v>
          </cell>
          <cell r="C106" t="str">
            <v>Boä moùng tuû buø 0,2x0,2x0,4x4moùng</v>
          </cell>
          <cell r="D106" t="str">
            <v>troïn boä</v>
          </cell>
          <cell r="F106">
            <v>100000</v>
          </cell>
        </row>
        <row r="107">
          <cell r="A107" t="str">
            <v>M50</v>
          </cell>
          <cell r="C107" t="str">
            <v>Caùp ñoàng traàn M50mm2</v>
          </cell>
          <cell r="D107" t="str">
            <v>kg</v>
          </cell>
          <cell r="F107">
            <v>204380</v>
          </cell>
          <cell r="I107">
            <v>204380</v>
          </cell>
        </row>
        <row r="108">
          <cell r="A108" t="str">
            <v>XLPE22</v>
          </cell>
          <cell r="C108" t="str">
            <v>Caùp 24KV C/XLPE/PVC 22mm2</v>
          </cell>
          <cell r="D108" t="str">
            <v>meùt</v>
          </cell>
          <cell r="F108">
            <v>46200</v>
          </cell>
          <cell r="I108">
            <v>46200</v>
          </cell>
        </row>
        <row r="109">
          <cell r="A109" t="str">
            <v>XLPE25</v>
          </cell>
          <cell r="B109" t="str">
            <v>04.4201</v>
          </cell>
          <cell r="C109" t="str">
            <v>Caùp 24KV CX-25mm2</v>
          </cell>
          <cell r="D109" t="str">
            <v>meùt</v>
          </cell>
          <cell r="F109">
            <v>65990</v>
          </cell>
          <cell r="G109">
            <v>5989</v>
          </cell>
          <cell r="I109">
            <v>65990</v>
          </cell>
        </row>
        <row r="110">
          <cell r="A110" t="str">
            <v>XLPE35</v>
          </cell>
          <cell r="C110" t="str">
            <v>Caùp 24KV C/XLPE/PVC 35mm2</v>
          </cell>
          <cell r="D110" t="str">
            <v>meùt</v>
          </cell>
          <cell r="F110">
            <v>67300</v>
          </cell>
          <cell r="I110">
            <v>67300</v>
          </cell>
        </row>
        <row r="111">
          <cell r="A111" t="str">
            <v>XLPE50</v>
          </cell>
          <cell r="C111" t="str">
            <v>Caùp 24KV C/XLPE/PVC 50mm2</v>
          </cell>
          <cell r="D111" t="str">
            <v>meùt</v>
          </cell>
          <cell r="F111">
            <v>91500</v>
          </cell>
          <cell r="I111">
            <v>91500</v>
          </cell>
        </row>
        <row r="112">
          <cell r="A112" t="str">
            <v>XLPE70</v>
          </cell>
          <cell r="C112" t="str">
            <v>Caùp 24KV C/XLPE/PVC 70mm2</v>
          </cell>
          <cell r="D112" t="str">
            <v>meùt</v>
          </cell>
          <cell r="F112">
            <v>121900</v>
          </cell>
          <cell r="I112">
            <v>121900</v>
          </cell>
        </row>
        <row r="113">
          <cell r="A113" t="str">
            <v>XLPE95</v>
          </cell>
          <cell r="C113" t="str">
            <v>Caùp 24KV C/XLPE/PVC 95mm2</v>
          </cell>
          <cell r="D113" t="str">
            <v>meùt</v>
          </cell>
          <cell r="F113">
            <v>163800</v>
          </cell>
          <cell r="I113">
            <v>163800</v>
          </cell>
        </row>
        <row r="114">
          <cell r="A114" t="str">
            <v>XLPE120</v>
          </cell>
          <cell r="C114" t="str">
            <v>Caùp 24KV C/XLPE/PVC 120mm2</v>
          </cell>
          <cell r="D114" t="str">
            <v>meùt</v>
          </cell>
          <cell r="F114">
            <v>198900</v>
          </cell>
          <cell r="I114">
            <v>198900</v>
          </cell>
        </row>
        <row r="115">
          <cell r="A115" t="str">
            <v>XLPE150</v>
          </cell>
          <cell r="C115" t="str">
            <v>Caùp 24KV C/XLPE/PVC 150mm2</v>
          </cell>
          <cell r="D115" t="str">
            <v>meùt</v>
          </cell>
          <cell r="F115">
            <v>453400</v>
          </cell>
          <cell r="I115">
            <v>453400</v>
          </cell>
        </row>
        <row r="116">
          <cell r="A116" t="str">
            <v>XLPE185</v>
          </cell>
          <cell r="C116" t="str">
            <v>Caùp 24KV C/XLPE/PVC 185mm2</v>
          </cell>
          <cell r="D116" t="str">
            <v>meùt</v>
          </cell>
          <cell r="F116">
            <v>305700</v>
          </cell>
          <cell r="I116">
            <v>305700</v>
          </cell>
        </row>
        <row r="117">
          <cell r="A117" t="str">
            <v>XLPE240</v>
          </cell>
          <cell r="B117" t="str">
            <v>04.4203</v>
          </cell>
          <cell r="C117" t="str">
            <v>Caùp 24KV CX-240mm2</v>
          </cell>
          <cell r="D117" t="str">
            <v>meùt</v>
          </cell>
          <cell r="F117">
            <v>474580</v>
          </cell>
          <cell r="G117">
            <v>19963</v>
          </cell>
          <cell r="I117">
            <v>474580</v>
          </cell>
        </row>
        <row r="118">
          <cell r="A118" t="str">
            <v>XLPE250</v>
          </cell>
          <cell r="C118" t="str">
            <v>Caùp 24KV C/XLPE/PVC 250mm2</v>
          </cell>
          <cell r="D118" t="str">
            <v>meùt</v>
          </cell>
          <cell r="F118">
            <v>522038.00000000006</v>
          </cell>
          <cell r="I118">
            <v>522038.00000000006</v>
          </cell>
        </row>
        <row r="119">
          <cell r="A119" t="str">
            <v>XLPE25A</v>
          </cell>
          <cell r="C119" t="str">
            <v>Caùp 24KV A/XLPE/PVC 25mm2</v>
          </cell>
          <cell r="D119" t="str">
            <v>meùt</v>
          </cell>
          <cell r="F119">
            <v>27300</v>
          </cell>
          <cell r="I119">
            <v>27300</v>
          </cell>
        </row>
        <row r="120">
          <cell r="A120" t="str">
            <v>XLPE35A</v>
          </cell>
          <cell r="C120" t="str">
            <v>Caùp 24KV A/XLPE/PVC 35mm2</v>
          </cell>
          <cell r="D120" t="str">
            <v>meùt</v>
          </cell>
          <cell r="F120">
            <v>21300</v>
          </cell>
          <cell r="I120">
            <v>21300</v>
          </cell>
        </row>
        <row r="121">
          <cell r="A121" t="str">
            <v>XLPE50A</v>
          </cell>
          <cell r="C121" t="str">
            <v>Caùp 24KV A/XLPE/PVC 50mm2</v>
          </cell>
          <cell r="D121" t="str">
            <v>meùt</v>
          </cell>
          <cell r="F121">
            <v>25800</v>
          </cell>
          <cell r="I121">
            <v>21740</v>
          </cell>
        </row>
        <row r="122">
          <cell r="A122" t="str">
            <v>XLPE70A</v>
          </cell>
          <cell r="C122" t="str">
            <v>Caùp 24KV A/XLPE/PVC 70mm2</v>
          </cell>
          <cell r="D122" t="str">
            <v>meùt</v>
          </cell>
          <cell r="F122">
            <v>31800</v>
          </cell>
          <cell r="I122">
            <v>25000</v>
          </cell>
        </row>
        <row r="123">
          <cell r="A123" t="str">
            <v>XLPE95A</v>
          </cell>
          <cell r="C123" t="str">
            <v>Caùp 24KV A/XLPE/PVC 95mm2</v>
          </cell>
          <cell r="D123" t="str">
            <v>meùt</v>
          </cell>
          <cell r="F123">
            <v>39100</v>
          </cell>
          <cell r="I123">
            <v>29590</v>
          </cell>
        </row>
        <row r="124">
          <cell r="A124" t="str">
            <v>XLPE120A</v>
          </cell>
          <cell r="C124" t="str">
            <v>Caùp 24KV A/XLPE/PVC 120mm2</v>
          </cell>
          <cell r="D124" t="str">
            <v>meùt</v>
          </cell>
          <cell r="F124">
            <v>44700</v>
          </cell>
          <cell r="I124">
            <v>35240</v>
          </cell>
        </row>
        <row r="125">
          <cell r="A125" t="str">
            <v>XLPE150A</v>
          </cell>
          <cell r="C125" t="str">
            <v>Caùp 24KV A/XLPE/PVC 150mm2</v>
          </cell>
          <cell r="D125" t="str">
            <v>meùt</v>
          </cell>
          <cell r="F125">
            <v>54400</v>
          </cell>
          <cell r="I125">
            <v>41880</v>
          </cell>
        </row>
        <row r="126">
          <cell r="A126" t="str">
            <v>XLPE150AC</v>
          </cell>
          <cell r="C126" t="str">
            <v>Caùp 24KV AC/XLPE/PVC 150mm2</v>
          </cell>
          <cell r="D126" t="str">
            <v>meùt</v>
          </cell>
          <cell r="F126">
            <v>88600</v>
          </cell>
          <cell r="I126">
            <v>41880</v>
          </cell>
        </row>
        <row r="127">
          <cell r="A127" t="str">
            <v>XLPE185A</v>
          </cell>
          <cell r="C127" t="str">
            <v>Caùp 24KV A/XLPE/PVC 185mm2</v>
          </cell>
          <cell r="D127" t="str">
            <v>meùt</v>
          </cell>
          <cell r="F127">
            <v>62500</v>
          </cell>
          <cell r="I127">
            <v>57170</v>
          </cell>
        </row>
        <row r="128">
          <cell r="A128" t="str">
            <v>XLPE240A</v>
          </cell>
          <cell r="C128" t="str">
            <v>Caùp 24KV ACX 240mm2</v>
          </cell>
          <cell r="D128" t="str">
            <v>meùt</v>
          </cell>
          <cell r="F128">
            <v>129100</v>
          </cell>
          <cell r="I128">
            <v>58000</v>
          </cell>
        </row>
        <row r="129">
          <cell r="A129" t="str">
            <v>XLPE211HT</v>
          </cell>
          <cell r="C129" t="str">
            <v>Caùp C/XLPE/PVC -0.6/1kV-2x11mm2</v>
          </cell>
          <cell r="D129" t="str">
            <v>meùt</v>
          </cell>
          <cell r="F129">
            <v>37900</v>
          </cell>
          <cell r="I129">
            <v>290900</v>
          </cell>
        </row>
        <row r="130">
          <cell r="A130" t="str">
            <v>XLPE216HT</v>
          </cell>
          <cell r="C130" t="str">
            <v>Caùp C/XLPE/PVC -0.6/1kV-2x16mm2</v>
          </cell>
          <cell r="D130" t="str">
            <v>meùt</v>
          </cell>
          <cell r="F130">
            <v>52900</v>
          </cell>
          <cell r="I130">
            <v>290900</v>
          </cell>
        </row>
        <row r="131">
          <cell r="A131" t="str">
            <v>XLPE316HT</v>
          </cell>
          <cell r="C131" t="str">
            <v>Caùp C/XLPE/PVC -0.6/1kV-3x16mm2</v>
          </cell>
          <cell r="D131" t="str">
            <v>meùt</v>
          </cell>
          <cell r="F131">
            <v>76400</v>
          </cell>
          <cell r="I131">
            <v>290900</v>
          </cell>
        </row>
        <row r="132">
          <cell r="A132" t="str">
            <v>XLPE350HT</v>
          </cell>
          <cell r="C132" t="str">
            <v>Caùp C/XLPE/PVC -0.6/1kV-3x50mm2</v>
          </cell>
          <cell r="D132" t="str">
            <v>meùt</v>
          </cell>
          <cell r="F132">
            <v>224100</v>
          </cell>
          <cell r="I132">
            <v>290900</v>
          </cell>
        </row>
        <row r="133">
          <cell r="A133" t="str">
            <v>XLPE416HT</v>
          </cell>
          <cell r="C133" t="str">
            <v>Caùp C/XLPE/PVC -0.6/1kV-4x16mm2</v>
          </cell>
          <cell r="D133" t="str">
            <v>meùt</v>
          </cell>
          <cell r="F133">
            <v>100400</v>
          </cell>
          <cell r="I133">
            <v>290900</v>
          </cell>
        </row>
        <row r="134">
          <cell r="A134" t="str">
            <v>XLPE316+10HT</v>
          </cell>
          <cell r="C134" t="str">
            <v>Caùp C/XLPE/PVC -0.6/1kV-3x16+10mm2</v>
          </cell>
          <cell r="D134" t="str">
            <v>meùt</v>
          </cell>
          <cell r="F134">
            <v>92700</v>
          </cell>
          <cell r="I134">
            <v>290900</v>
          </cell>
        </row>
        <row r="135">
          <cell r="A135" t="str">
            <v>XLPE350+35HT</v>
          </cell>
          <cell r="C135" t="str">
            <v>Caùp C/XLPE/PVC -0.6/1kV-3x50+35mm2</v>
          </cell>
          <cell r="D135" t="str">
            <v>meùt</v>
          </cell>
          <cell r="F135">
            <v>277800</v>
          </cell>
          <cell r="I135">
            <v>290900</v>
          </cell>
        </row>
        <row r="136">
          <cell r="A136" t="str">
            <v>XLPE370+50HT</v>
          </cell>
          <cell r="C136" t="str">
            <v>Caùp C/XLPE/PVC -0.6/1kV-3x70+50mm2</v>
          </cell>
          <cell r="D136" t="str">
            <v>meùt</v>
          </cell>
          <cell r="F136">
            <v>386800</v>
          </cell>
          <cell r="I136">
            <v>290900</v>
          </cell>
        </row>
        <row r="137">
          <cell r="A137" t="str">
            <v>XLPE395+50HT</v>
          </cell>
          <cell r="C137" t="str">
            <v>Caùp C/XLPE/PVC -0.6/1kV-3x95+50mm2</v>
          </cell>
          <cell r="D137" t="str">
            <v>meùt</v>
          </cell>
          <cell r="F137">
            <v>506600</v>
          </cell>
          <cell r="I137">
            <v>290900</v>
          </cell>
        </row>
        <row r="138">
          <cell r="A138" t="str">
            <v>XLPE3120+70HT</v>
          </cell>
          <cell r="C138" t="str">
            <v>Caùp C/XLPE/PVC -0.6/1kV-3x120+70mm2</v>
          </cell>
          <cell r="D138" t="str">
            <v>meùt</v>
          </cell>
          <cell r="F138">
            <v>634200</v>
          </cell>
          <cell r="I138">
            <v>290900</v>
          </cell>
        </row>
        <row r="139">
          <cell r="A139" t="str">
            <v>XLPE3150+95HT</v>
          </cell>
          <cell r="C139" t="str">
            <v>Caùp C/XLPE/PVC -0.6/1kV-3x150+95mm2</v>
          </cell>
          <cell r="D139" t="str">
            <v>meùt</v>
          </cell>
          <cell r="F139">
            <v>842000</v>
          </cell>
          <cell r="I139">
            <v>290900</v>
          </cell>
        </row>
        <row r="140">
          <cell r="A140" t="str">
            <v>XLPE3185+120HT</v>
          </cell>
          <cell r="C140" t="str">
            <v>Caùp C/XLPE/PVC -0.6/1kV-3x185+120mm2</v>
          </cell>
          <cell r="D140" t="str">
            <v>meùt</v>
          </cell>
          <cell r="F140">
            <v>1012700</v>
          </cell>
          <cell r="I140">
            <v>290900</v>
          </cell>
        </row>
        <row r="141">
          <cell r="A141" t="str">
            <v>XLPE350+35DHT</v>
          </cell>
          <cell r="C141" t="str">
            <v>Caùp C/XLPE/DSTA/PVC -0.6/1kV-3x50+35mm2</v>
          </cell>
          <cell r="D141" t="str">
            <v>meùt</v>
          </cell>
          <cell r="F141">
            <v>306300</v>
          </cell>
          <cell r="I141">
            <v>290900</v>
          </cell>
        </row>
        <row r="142">
          <cell r="A142" t="str">
            <v>XLPE325D</v>
          </cell>
          <cell r="C142" t="str">
            <v>Caùp 24kV C/XLPE/DSTA/PVC3x25</v>
          </cell>
          <cell r="D142" t="str">
            <v>meùt</v>
          </cell>
          <cell r="F142">
            <v>274500</v>
          </cell>
          <cell r="I142">
            <v>25000</v>
          </cell>
        </row>
        <row r="143">
          <cell r="A143" t="str">
            <v>XLPE350D</v>
          </cell>
          <cell r="C143" t="str">
            <v>Caùp 24kV C/XLPE/DSTA/PVC3x50</v>
          </cell>
          <cell r="D143" t="str">
            <v>meùt</v>
          </cell>
          <cell r="F143">
            <v>454500</v>
          </cell>
          <cell r="I143">
            <v>266300</v>
          </cell>
        </row>
        <row r="144">
          <cell r="A144" t="str">
            <v>XLPE370D</v>
          </cell>
          <cell r="C144" t="str">
            <v>Caùp 24kV C/XLPE/DSTA/PVC3x70mm2</v>
          </cell>
          <cell r="D144" t="str">
            <v>meùt</v>
          </cell>
          <cell r="F144">
            <v>512600</v>
          </cell>
          <cell r="I144">
            <v>302300</v>
          </cell>
        </row>
        <row r="145">
          <cell r="A145" t="str">
            <v>XLPE395D</v>
          </cell>
          <cell r="C145" t="str">
            <v>Caùp 24kV C/XLPE/DSTA/PVC3x95mm2</v>
          </cell>
          <cell r="D145" t="str">
            <v>meùt</v>
          </cell>
          <cell r="F145">
            <v>651200</v>
          </cell>
          <cell r="I145">
            <v>358300</v>
          </cell>
        </row>
        <row r="146">
          <cell r="A146" t="str">
            <v>XLPE3120D</v>
          </cell>
          <cell r="C146" t="str">
            <v>Caùp 24kV C/XLPE/DSTA/PVC3x120mm2</v>
          </cell>
          <cell r="D146" t="str">
            <v>meùt</v>
          </cell>
          <cell r="F146">
            <v>765800</v>
          </cell>
          <cell r="I146">
            <v>433410</v>
          </cell>
        </row>
        <row r="147">
          <cell r="A147" t="str">
            <v>XLPE3150D</v>
          </cell>
          <cell r="C147" t="str">
            <v>Caùp 24kV C/XLPE/DSTA/PVC3x150mm2</v>
          </cell>
          <cell r="D147" t="str">
            <v>meùt</v>
          </cell>
          <cell r="F147">
            <v>956600</v>
          </cell>
          <cell r="I147">
            <v>492910</v>
          </cell>
        </row>
        <row r="148">
          <cell r="A148" t="str">
            <v>XLPE3185D</v>
          </cell>
          <cell r="C148" t="str">
            <v>Caùp 24kV C/XLPE/DSTA/PVC3x185mm2</v>
          </cell>
          <cell r="D148" t="str">
            <v>meùt</v>
          </cell>
          <cell r="F148">
            <v>1134500</v>
          </cell>
          <cell r="I148">
            <v>57340</v>
          </cell>
        </row>
        <row r="149">
          <cell r="A149" t="str">
            <v>XLPE3240D</v>
          </cell>
          <cell r="C149" t="str">
            <v>Caùp 24kV C/XLPE/DSTA/PVC3x240mm2</v>
          </cell>
          <cell r="D149" t="str">
            <v>meùt</v>
          </cell>
          <cell r="F149">
            <v>1974610</v>
          </cell>
          <cell r="I149">
            <v>644200</v>
          </cell>
        </row>
        <row r="150">
          <cell r="A150" t="str">
            <v>XLPE200HT</v>
          </cell>
          <cell r="C150" t="str">
            <v>Caùp 0,6/1KV C/XLPE/PVC 200mm2</v>
          </cell>
          <cell r="D150" t="str">
            <v>meùt</v>
          </cell>
          <cell r="F150">
            <v>289900</v>
          </cell>
          <cell r="I150">
            <v>289900</v>
          </cell>
        </row>
        <row r="151">
          <cell r="A151" t="str">
            <v>XLPE240HT</v>
          </cell>
          <cell r="C151" t="str">
            <v>Caùp 0,6/1KV C/XLPE/PVC 240mm2</v>
          </cell>
          <cell r="D151" t="str">
            <v>meùt</v>
          </cell>
          <cell r="F151">
            <v>358100</v>
          </cell>
          <cell r="I151">
            <v>358100</v>
          </cell>
        </row>
        <row r="152">
          <cell r="A152" t="str">
            <v>XLPE250HT</v>
          </cell>
          <cell r="C152" t="str">
            <v>Caùp 0,6/1KV C/XLPE/PVC 250mm2</v>
          </cell>
          <cell r="D152" t="str">
            <v>meùt</v>
          </cell>
          <cell r="F152">
            <v>373700</v>
          </cell>
          <cell r="I152">
            <v>373700</v>
          </cell>
        </row>
        <row r="153">
          <cell r="A153" t="str">
            <v>XLPE300HT</v>
          </cell>
          <cell r="C153" t="str">
            <v>Caùp 0,6/1KV C/XLPE/PVC 300mm2</v>
          </cell>
          <cell r="D153" t="str">
            <v>meùt</v>
          </cell>
          <cell r="F153">
            <v>447700</v>
          </cell>
          <cell r="I153">
            <v>447700</v>
          </cell>
        </row>
        <row r="154">
          <cell r="A154" t="str">
            <v>ACKP35</v>
          </cell>
          <cell r="C154" t="str">
            <v>Caùp nhoâm loõi theùp ACKP-35/6,2</v>
          </cell>
          <cell r="D154" t="str">
            <v>kg</v>
          </cell>
          <cell r="F154">
            <v>35300</v>
          </cell>
          <cell r="I154">
            <v>26100</v>
          </cell>
        </row>
        <row r="155">
          <cell r="A155" t="str">
            <v>ACKP50</v>
          </cell>
          <cell r="C155" t="str">
            <v>Caùp nhoâm loõi theùp ACKP-50/8</v>
          </cell>
          <cell r="D155" t="str">
            <v>kg</v>
          </cell>
          <cell r="F155">
            <v>35300</v>
          </cell>
          <cell r="I155">
            <v>25000</v>
          </cell>
        </row>
        <row r="156">
          <cell r="A156" t="str">
            <v>ACKP70</v>
          </cell>
          <cell r="C156" t="str">
            <v>Caùp nhoâm loõi theùp ACKP-70/11</v>
          </cell>
          <cell r="D156" t="str">
            <v>kg</v>
          </cell>
          <cell r="F156">
            <v>35000</v>
          </cell>
          <cell r="I156">
            <v>25000</v>
          </cell>
        </row>
        <row r="157">
          <cell r="A157" t="str">
            <v>ACKP95</v>
          </cell>
          <cell r="C157" t="str">
            <v>Caùp nhoâm loõi theùp ACKP-95/16</v>
          </cell>
          <cell r="D157" t="str">
            <v>kg</v>
          </cell>
          <cell r="F157">
            <v>35000</v>
          </cell>
          <cell r="I157">
            <v>25000</v>
          </cell>
        </row>
        <row r="158">
          <cell r="A158" t="str">
            <v>ACKP120</v>
          </cell>
          <cell r="C158" t="str">
            <v>Caùp nhoâm loõi theùp ACKP-120/19</v>
          </cell>
          <cell r="D158" t="str">
            <v>kg</v>
          </cell>
          <cell r="F158">
            <v>35700</v>
          </cell>
          <cell r="I158">
            <v>26100</v>
          </cell>
        </row>
        <row r="159">
          <cell r="A159" t="str">
            <v>ACKP150</v>
          </cell>
          <cell r="C159" t="str">
            <v>Caùp nhoâm loõi theùp ACKP-150/24</v>
          </cell>
          <cell r="D159" t="str">
            <v>kg</v>
          </cell>
          <cell r="F159">
            <v>35700</v>
          </cell>
          <cell r="I159">
            <v>26100</v>
          </cell>
        </row>
        <row r="160">
          <cell r="A160" t="str">
            <v>ACKP185</v>
          </cell>
          <cell r="C160" t="str">
            <v>Caùp nhoâm loõi theùp ACKP-185/29</v>
          </cell>
          <cell r="D160" t="str">
            <v>kg</v>
          </cell>
          <cell r="F160">
            <v>35700</v>
          </cell>
          <cell r="I160">
            <v>26100</v>
          </cell>
        </row>
        <row r="161">
          <cell r="A161" t="str">
            <v>ACKP240</v>
          </cell>
          <cell r="C161" t="str">
            <v>Caùp nhoâm loõi theùp ACKP-240/32</v>
          </cell>
          <cell r="D161" t="str">
            <v>kg</v>
          </cell>
          <cell r="F161">
            <v>35700</v>
          </cell>
          <cell r="I161">
            <v>26100</v>
          </cell>
        </row>
        <row r="162">
          <cell r="A162" t="str">
            <v>ACXV150</v>
          </cell>
          <cell r="C162" t="str">
            <v>Caùp nhoâm loõi theùp boïc 24KV AC/XLPE/PVC150 mm2</v>
          </cell>
          <cell r="D162" t="str">
            <v>meùt</v>
          </cell>
          <cell r="F162">
            <v>81900</v>
          </cell>
        </row>
        <row r="163">
          <cell r="A163" t="str">
            <v>AC35</v>
          </cell>
          <cell r="C163" t="str">
            <v>Caùp nhoâm loõi theùp AC-35/6,2</v>
          </cell>
          <cell r="D163" t="str">
            <v>kg</v>
          </cell>
          <cell r="F163">
            <v>45500</v>
          </cell>
          <cell r="I163">
            <v>45500</v>
          </cell>
        </row>
        <row r="164">
          <cell r="A164" t="str">
            <v>AC50</v>
          </cell>
          <cell r="C164" t="str">
            <v>Caùp nhoâm loõi theùp AC-50/8</v>
          </cell>
          <cell r="D164" t="str">
            <v>kg</v>
          </cell>
          <cell r="F164">
            <v>47400</v>
          </cell>
          <cell r="I164">
            <v>19692.307692307691</v>
          </cell>
        </row>
        <row r="165">
          <cell r="A165" t="str">
            <v>AC70</v>
          </cell>
          <cell r="C165" t="str">
            <v>Caùp nhoâm loõi theùp AC-70/11</v>
          </cell>
          <cell r="D165" t="str">
            <v>kg</v>
          </cell>
          <cell r="F165">
            <v>61100</v>
          </cell>
          <cell r="I165">
            <v>61100</v>
          </cell>
        </row>
        <row r="166">
          <cell r="A166" t="str">
            <v>AC95</v>
          </cell>
          <cell r="C166" t="str">
            <v>Caùp nhoâm loõi theùp AC-95/16</v>
          </cell>
          <cell r="D166" t="str">
            <v>kg</v>
          </cell>
          <cell r="F166">
            <v>61100</v>
          </cell>
          <cell r="I166">
            <v>61100</v>
          </cell>
        </row>
        <row r="167">
          <cell r="A167" t="str">
            <v>AC120</v>
          </cell>
          <cell r="C167" t="str">
            <v>Caùp nhoâm loõi theùp AC-120/19</v>
          </cell>
          <cell r="D167" t="str">
            <v>kg</v>
          </cell>
          <cell r="F167">
            <v>58860</v>
          </cell>
          <cell r="I167">
            <v>30800</v>
          </cell>
        </row>
        <row r="168">
          <cell r="A168" t="str">
            <v>AC150</v>
          </cell>
          <cell r="C168" t="str">
            <v>Caùp nhoâm loõi theùp AC-150/24</v>
          </cell>
          <cell r="D168" t="str">
            <v>kg</v>
          </cell>
          <cell r="F168">
            <v>58860</v>
          </cell>
          <cell r="I168">
            <v>58860</v>
          </cell>
        </row>
        <row r="169">
          <cell r="A169" t="str">
            <v>AC185</v>
          </cell>
          <cell r="C169" t="str">
            <v>Caùp nhoâm loõi theùp AC-185/29</v>
          </cell>
          <cell r="D169" t="str">
            <v>kg</v>
          </cell>
          <cell r="F169">
            <v>58860</v>
          </cell>
          <cell r="I169">
            <v>30800</v>
          </cell>
        </row>
        <row r="170">
          <cell r="A170" t="str">
            <v>AC240</v>
          </cell>
          <cell r="C170" t="str">
            <v>Caùp nhoâm loõi theùp AC-240/39</v>
          </cell>
          <cell r="D170" t="str">
            <v>kg</v>
          </cell>
          <cell r="F170">
            <v>58860</v>
          </cell>
          <cell r="I170">
            <v>58860</v>
          </cell>
        </row>
        <row r="171">
          <cell r="A171" t="str">
            <v>av35</v>
          </cell>
          <cell r="C171" t="str">
            <v>Caùp nhoâm boïc AV35</v>
          </cell>
          <cell r="D171" t="str">
            <v>meùt</v>
          </cell>
          <cell r="F171">
            <v>7390</v>
          </cell>
          <cell r="I171">
            <v>4370</v>
          </cell>
        </row>
        <row r="172">
          <cell r="A172" t="str">
            <v>av50</v>
          </cell>
          <cell r="C172" t="str">
            <v>Caùp nhoâm boïc AV50</v>
          </cell>
          <cell r="D172" t="str">
            <v>meùt</v>
          </cell>
          <cell r="F172">
            <v>11530</v>
          </cell>
          <cell r="I172">
            <v>5890</v>
          </cell>
        </row>
        <row r="173">
          <cell r="A173" t="str">
            <v>av70</v>
          </cell>
          <cell r="C173" t="str">
            <v>Caùp nhoâm boïc AV70</v>
          </cell>
          <cell r="D173" t="str">
            <v>meùt</v>
          </cell>
          <cell r="F173">
            <v>15090</v>
          </cell>
          <cell r="I173">
            <v>7920</v>
          </cell>
        </row>
        <row r="174">
          <cell r="A174" t="str">
            <v>av95</v>
          </cell>
          <cell r="C174" t="str">
            <v>Caùp nhoâm boïc AV95</v>
          </cell>
          <cell r="D174" t="str">
            <v>meùt</v>
          </cell>
          <cell r="F174">
            <v>20300</v>
          </cell>
          <cell r="I174">
            <v>10870</v>
          </cell>
        </row>
        <row r="175">
          <cell r="A175" t="str">
            <v>av120</v>
          </cell>
          <cell r="C175" t="str">
            <v>Caùp nhoâm boïc AV120</v>
          </cell>
          <cell r="D175" t="str">
            <v>meùt</v>
          </cell>
          <cell r="F175">
            <v>24300</v>
          </cell>
          <cell r="I175">
            <v>13510</v>
          </cell>
        </row>
        <row r="176">
          <cell r="A176" t="str">
            <v>av150</v>
          </cell>
          <cell r="C176" t="str">
            <v>Caùp nhoâm boïc AV150</v>
          </cell>
          <cell r="D176" t="str">
            <v>meùt</v>
          </cell>
          <cell r="F176">
            <v>31100</v>
          </cell>
          <cell r="I176">
            <v>16670</v>
          </cell>
        </row>
        <row r="177">
          <cell r="A177" t="str">
            <v>av185</v>
          </cell>
          <cell r="C177" t="str">
            <v>Caùp nhoâm boïc AV185</v>
          </cell>
          <cell r="D177" t="str">
            <v>meùt</v>
          </cell>
          <cell r="F177">
            <v>37300</v>
          </cell>
          <cell r="I177">
            <v>20480</v>
          </cell>
        </row>
        <row r="178">
          <cell r="A178" t="str">
            <v>av240</v>
          </cell>
          <cell r="C178" t="str">
            <v>Caùp nhoâm boïc AV240</v>
          </cell>
          <cell r="D178" t="str">
            <v>meùt</v>
          </cell>
          <cell r="F178">
            <v>48600</v>
          </cell>
          <cell r="I178">
            <v>25910</v>
          </cell>
        </row>
        <row r="179">
          <cell r="A179" t="str">
            <v>av300</v>
          </cell>
          <cell r="C179" t="str">
            <v>Caùp nhoâm boïc AV300</v>
          </cell>
          <cell r="D179" t="str">
            <v>meùt</v>
          </cell>
          <cell r="F179">
            <v>60700</v>
          </cell>
          <cell r="I179">
            <v>31240</v>
          </cell>
        </row>
        <row r="180">
          <cell r="A180" t="str">
            <v>ABC3x50</v>
          </cell>
          <cell r="C180" t="str">
            <v>Caùp nhoâm ABC 3x50mm2</v>
          </cell>
          <cell r="D180" t="str">
            <v>meùt</v>
          </cell>
          <cell r="F180">
            <v>34400</v>
          </cell>
        </row>
        <row r="181">
          <cell r="A181" t="str">
            <v>ABC3x70</v>
          </cell>
          <cell r="C181" t="str">
            <v>Caùp nhoâm ABC 3x70mm2</v>
          </cell>
          <cell r="D181" t="str">
            <v>meùt</v>
          </cell>
          <cell r="F181">
            <v>67800</v>
          </cell>
        </row>
        <row r="182">
          <cell r="A182" t="str">
            <v>ABC4x50</v>
          </cell>
          <cell r="C182" t="str">
            <v>Caùp nhoâm ABC 4x50mm2</v>
          </cell>
          <cell r="D182" t="str">
            <v>meùt</v>
          </cell>
          <cell r="F182">
            <v>50800</v>
          </cell>
        </row>
        <row r="183">
          <cell r="A183" t="str">
            <v>ABC4x70</v>
          </cell>
          <cell r="C183" t="str">
            <v>Caùp nhoâm ABC 4x70mm2</v>
          </cell>
          <cell r="D183" t="str">
            <v>meùt</v>
          </cell>
          <cell r="F183">
            <v>89800</v>
          </cell>
        </row>
        <row r="184">
          <cell r="A184" t="str">
            <v>ABC4x95</v>
          </cell>
          <cell r="C184" t="str">
            <v>Caùp nhoâm ABC 4x95mm2</v>
          </cell>
          <cell r="D184" t="str">
            <v>meùt</v>
          </cell>
          <cell r="F184">
            <v>82500</v>
          </cell>
        </row>
        <row r="185">
          <cell r="A185" t="str">
            <v>ABC4x120</v>
          </cell>
          <cell r="C185" t="str">
            <v>Caùp nhoâm ABC 4x120mm2</v>
          </cell>
          <cell r="D185" t="str">
            <v>meùt</v>
          </cell>
          <cell r="F185">
            <v>98800</v>
          </cell>
        </row>
        <row r="186">
          <cell r="A186" t="str">
            <v>ABC4x150</v>
          </cell>
          <cell r="C186" t="str">
            <v>Caùp nhoâm ABC 4x150mm2</v>
          </cell>
          <cell r="D186" t="str">
            <v>meùt</v>
          </cell>
          <cell r="F186">
            <v>123300</v>
          </cell>
        </row>
        <row r="187">
          <cell r="A187" t="str">
            <v>CVV2x2,5</v>
          </cell>
          <cell r="B187" t="str">
            <v>03.1401</v>
          </cell>
          <cell r="C187" t="str">
            <v xml:space="preserve">Caùp CVV 2x2,5mm2  </v>
          </cell>
          <cell r="D187" t="str">
            <v>meùt</v>
          </cell>
          <cell r="F187">
            <v>10740</v>
          </cell>
          <cell r="G187">
            <v>433</v>
          </cell>
          <cell r="I187">
            <v>8200</v>
          </cell>
        </row>
        <row r="188">
          <cell r="A188" t="str">
            <v>CVV316</v>
          </cell>
          <cell r="B188" t="str">
            <v>03.1401</v>
          </cell>
          <cell r="C188" t="str">
            <v>Caùp CVV 3x16mm2</v>
          </cell>
          <cell r="D188" t="str">
            <v>meùt</v>
          </cell>
          <cell r="F188">
            <v>76000</v>
          </cell>
          <cell r="G188">
            <v>433</v>
          </cell>
        </row>
        <row r="189">
          <cell r="A189" t="str">
            <v>CVV4X2,5</v>
          </cell>
          <cell r="B189" t="str">
            <v>03.1401</v>
          </cell>
          <cell r="C189" t="str">
            <v xml:space="preserve">Caùp CVV 4x2,5mm2  </v>
          </cell>
          <cell r="D189" t="str">
            <v>meùt</v>
          </cell>
          <cell r="F189">
            <v>18740</v>
          </cell>
          <cell r="G189">
            <v>2884.65</v>
          </cell>
          <cell r="I189">
            <v>8200</v>
          </cell>
        </row>
        <row r="190">
          <cell r="A190" t="str">
            <v>M5M</v>
          </cell>
          <cell r="C190" t="str">
            <v>Daây ñoàng traàn meàm deït</v>
          </cell>
          <cell r="D190" t="str">
            <v>meùt</v>
          </cell>
          <cell r="F190">
            <v>5000</v>
          </cell>
          <cell r="I190">
            <v>10300</v>
          </cell>
        </row>
        <row r="191">
          <cell r="A191" t="str">
            <v>CV2,5</v>
          </cell>
          <cell r="B191" t="str">
            <v>04.4201</v>
          </cell>
          <cell r="C191" t="str">
            <v>Caùp ñoàng meàm CV2,5</v>
          </cell>
          <cell r="D191" t="str">
            <v>meùt</v>
          </cell>
          <cell r="F191">
            <v>4190</v>
          </cell>
          <cell r="G191">
            <v>1854</v>
          </cell>
        </row>
        <row r="192">
          <cell r="A192" t="str">
            <v>cv11</v>
          </cell>
          <cell r="B192" t="str">
            <v>04.4201</v>
          </cell>
          <cell r="C192" t="str">
            <v>Caùp ñoàng boïc CV11</v>
          </cell>
          <cell r="D192" t="str">
            <v>meùt</v>
          </cell>
          <cell r="F192">
            <v>17000</v>
          </cell>
          <cell r="G192">
            <v>1854</v>
          </cell>
          <cell r="I192">
            <v>17000</v>
          </cell>
        </row>
        <row r="193">
          <cell r="A193" t="str">
            <v>cv16</v>
          </cell>
          <cell r="B193" t="str">
            <v>04.4201</v>
          </cell>
          <cell r="C193" t="str">
            <v>Caùp ñoàng boïc CV16</v>
          </cell>
          <cell r="D193" t="str">
            <v>meùt</v>
          </cell>
          <cell r="F193">
            <v>23300</v>
          </cell>
          <cell r="G193">
            <v>1854</v>
          </cell>
          <cell r="I193">
            <v>23300</v>
          </cell>
        </row>
        <row r="194">
          <cell r="A194" t="str">
            <v>cv25</v>
          </cell>
          <cell r="C194" t="str">
            <v>Caùp ñoàng boïc CV25</v>
          </cell>
          <cell r="D194" t="str">
            <v>meùt</v>
          </cell>
          <cell r="F194">
            <v>71900</v>
          </cell>
          <cell r="I194">
            <v>9150</v>
          </cell>
        </row>
        <row r="195">
          <cell r="A195" t="str">
            <v>cv35</v>
          </cell>
          <cell r="C195" t="str">
            <v>Caùp ñoàng boïc CV35</v>
          </cell>
          <cell r="D195" t="str">
            <v>meùt</v>
          </cell>
          <cell r="F195">
            <v>99000</v>
          </cell>
          <cell r="I195">
            <v>12480</v>
          </cell>
        </row>
        <row r="196">
          <cell r="A196" t="str">
            <v>cv50</v>
          </cell>
          <cell r="C196" t="str">
            <v>Caùp ñoàng boïc CV50</v>
          </cell>
          <cell r="D196" t="str">
            <v>meùt</v>
          </cell>
          <cell r="F196">
            <v>72200</v>
          </cell>
          <cell r="I196">
            <v>17510</v>
          </cell>
        </row>
        <row r="197">
          <cell r="A197" t="str">
            <v>cv70</v>
          </cell>
          <cell r="C197" t="str">
            <v>Caùp ñoàng boïc CV70</v>
          </cell>
          <cell r="D197" t="str">
            <v>meùt</v>
          </cell>
          <cell r="F197">
            <v>100900</v>
          </cell>
          <cell r="I197">
            <v>23710</v>
          </cell>
        </row>
        <row r="198">
          <cell r="A198" t="str">
            <v>cv95</v>
          </cell>
          <cell r="C198" t="str">
            <v>Caùp ñoàng boïc CV95</v>
          </cell>
          <cell r="D198" t="str">
            <v>meùt</v>
          </cell>
          <cell r="F198">
            <v>139100</v>
          </cell>
          <cell r="I198">
            <v>32350</v>
          </cell>
        </row>
        <row r="199">
          <cell r="A199" t="str">
            <v>cv120</v>
          </cell>
          <cell r="C199" t="str">
            <v>Caùp ñoàng boïc CV120</v>
          </cell>
          <cell r="D199" t="str">
            <v>meùt</v>
          </cell>
          <cell r="F199">
            <v>170900</v>
          </cell>
          <cell r="I199">
            <v>40480</v>
          </cell>
        </row>
        <row r="200">
          <cell r="A200" t="str">
            <v>cv150</v>
          </cell>
          <cell r="C200" t="str">
            <v>Caùp ñoàng boïc CV150</v>
          </cell>
          <cell r="D200" t="str">
            <v>meùt</v>
          </cell>
          <cell r="F200">
            <v>392600</v>
          </cell>
          <cell r="I200">
            <v>50550</v>
          </cell>
        </row>
        <row r="201">
          <cell r="A201" t="str">
            <v>cv185</v>
          </cell>
          <cell r="C201" t="str">
            <v>Caùp ñoàng boïc CV185</v>
          </cell>
          <cell r="D201" t="str">
            <v>meùt</v>
          </cell>
          <cell r="F201">
            <v>270200</v>
          </cell>
          <cell r="I201">
            <v>62350</v>
          </cell>
        </row>
        <row r="202">
          <cell r="A202" t="str">
            <v>cv200</v>
          </cell>
          <cell r="C202" t="str">
            <v>Caùp ñoàng boïc CV200</v>
          </cell>
          <cell r="D202" t="str">
            <v>meùt</v>
          </cell>
          <cell r="F202">
            <v>287500</v>
          </cell>
          <cell r="I202">
            <v>65210</v>
          </cell>
        </row>
        <row r="203">
          <cell r="A203" t="str">
            <v>cv240</v>
          </cell>
          <cell r="C203" t="str">
            <v>Caùp ñoàng boïc CV240</v>
          </cell>
          <cell r="D203" t="str">
            <v>meùt</v>
          </cell>
          <cell r="F203">
            <v>355200</v>
          </cell>
          <cell r="I203">
            <v>80150</v>
          </cell>
        </row>
        <row r="204">
          <cell r="A204" t="str">
            <v>cv250</v>
          </cell>
          <cell r="C204" t="str">
            <v>Caùp ñoàng boïc CV250</v>
          </cell>
          <cell r="D204" t="str">
            <v>meùt</v>
          </cell>
          <cell r="F204">
            <v>370900</v>
          </cell>
          <cell r="I204">
            <v>80150</v>
          </cell>
        </row>
        <row r="205">
          <cell r="A205" t="str">
            <v>cv300</v>
          </cell>
          <cell r="C205" t="str">
            <v>Caùp ñoàng boïc CV300</v>
          </cell>
          <cell r="D205" t="str">
            <v>meùt</v>
          </cell>
          <cell r="F205">
            <v>444400</v>
          </cell>
          <cell r="I205">
            <v>100290</v>
          </cell>
        </row>
        <row r="206">
          <cell r="A206" t="str">
            <v>cv400</v>
          </cell>
          <cell r="C206" t="str">
            <v>Caùp ñoàng boïc CV400</v>
          </cell>
          <cell r="D206" t="str">
            <v>meùt</v>
          </cell>
          <cell r="F206">
            <v>580500</v>
          </cell>
          <cell r="I206">
            <v>131810</v>
          </cell>
        </row>
        <row r="207">
          <cell r="A207" t="str">
            <v>acv35</v>
          </cell>
          <cell r="C207" t="str">
            <v>Caùp nhoâm loõi theùp ACV35</v>
          </cell>
          <cell r="D207" t="str">
            <v>meùt</v>
          </cell>
          <cell r="F207">
            <v>530</v>
          </cell>
          <cell r="I207">
            <v>5320</v>
          </cell>
        </row>
        <row r="208">
          <cell r="A208" t="str">
            <v>acv50</v>
          </cell>
          <cell r="C208" t="str">
            <v>Caùp nhoâm loõi theùp ACV50</v>
          </cell>
          <cell r="D208" t="str">
            <v>meùt</v>
          </cell>
          <cell r="F208">
            <v>6660</v>
          </cell>
          <cell r="I208">
            <v>6660</v>
          </cell>
        </row>
        <row r="209">
          <cell r="A209" t="str">
            <v>acv70</v>
          </cell>
          <cell r="C209" t="str">
            <v>Caùp nhoâm loõi theùp ACV70</v>
          </cell>
          <cell r="D209" t="str">
            <v>meùt</v>
          </cell>
          <cell r="F209">
            <v>9230</v>
          </cell>
          <cell r="I209">
            <v>9230</v>
          </cell>
        </row>
        <row r="210">
          <cell r="A210" t="str">
            <v>acv95</v>
          </cell>
          <cell r="C210" t="str">
            <v>Caùp nhoâm loõi theùp ACV95</v>
          </cell>
          <cell r="D210" t="str">
            <v>meùt</v>
          </cell>
          <cell r="F210">
            <v>12650</v>
          </cell>
          <cell r="I210">
            <v>12650</v>
          </cell>
        </row>
        <row r="211">
          <cell r="A211" t="str">
            <v>acv120</v>
          </cell>
          <cell r="C211" t="str">
            <v>Caùp nhoâm loõi theùp ACV120</v>
          </cell>
          <cell r="D211" t="str">
            <v>meùt</v>
          </cell>
          <cell r="F211">
            <v>15740</v>
          </cell>
          <cell r="I211">
            <v>15740</v>
          </cell>
        </row>
        <row r="212">
          <cell r="A212" t="str">
            <v>acv150</v>
          </cell>
          <cell r="C212" t="str">
            <v>Caùp nhoâm loõi theùp ACV150</v>
          </cell>
          <cell r="D212" t="str">
            <v>meùt</v>
          </cell>
          <cell r="F212">
            <v>18770</v>
          </cell>
          <cell r="I212">
            <v>18770</v>
          </cell>
        </row>
        <row r="213">
          <cell r="A213" t="str">
            <v>acv185</v>
          </cell>
          <cell r="C213" t="str">
            <v>Caùp nhoâm loõi theùp ACV185</v>
          </cell>
          <cell r="D213" t="str">
            <v>meùt</v>
          </cell>
          <cell r="F213">
            <v>23340</v>
          </cell>
          <cell r="I213">
            <v>23340</v>
          </cell>
        </row>
        <row r="214">
          <cell r="A214" t="str">
            <v>acv240</v>
          </cell>
          <cell r="C214" t="str">
            <v>Caùp nhoâm loõi theùp ACV240</v>
          </cell>
          <cell r="D214" t="str">
            <v>meùt</v>
          </cell>
          <cell r="F214">
            <v>29750</v>
          </cell>
          <cell r="I214">
            <v>29750</v>
          </cell>
        </row>
        <row r="215">
          <cell r="A215" t="str">
            <v>A35</v>
          </cell>
          <cell r="C215" t="str">
            <v>Caùp nhoâm A-35</v>
          </cell>
          <cell r="D215" t="str">
            <v>kg</v>
          </cell>
          <cell r="F215">
            <v>61700</v>
          </cell>
          <cell r="I215">
            <v>34000</v>
          </cell>
        </row>
        <row r="216">
          <cell r="A216" t="str">
            <v>A50</v>
          </cell>
          <cell r="C216" t="str">
            <v>Caùp nhoâm A-50</v>
          </cell>
          <cell r="D216" t="str">
            <v>kg</v>
          </cell>
          <cell r="F216">
            <v>61700</v>
          </cell>
          <cell r="I216">
            <v>39000</v>
          </cell>
        </row>
        <row r="217">
          <cell r="A217" t="str">
            <v>A70</v>
          </cell>
          <cell r="C217" t="str">
            <v>Caùp nhoâm A-70</v>
          </cell>
          <cell r="D217" t="str">
            <v>kg</v>
          </cell>
          <cell r="F217">
            <v>61100</v>
          </cell>
          <cell r="I217">
            <v>39000</v>
          </cell>
        </row>
        <row r="218">
          <cell r="A218" t="str">
            <v>A95</v>
          </cell>
          <cell r="C218" t="str">
            <v>Caùp nhoâm A-95</v>
          </cell>
          <cell r="D218" t="str">
            <v>kg</v>
          </cell>
          <cell r="F218">
            <v>61100</v>
          </cell>
          <cell r="I218">
            <v>39000</v>
          </cell>
        </row>
        <row r="219">
          <cell r="A219" t="str">
            <v>A120</v>
          </cell>
          <cell r="C219" t="str">
            <v>Caùp nhoâm A-120</v>
          </cell>
          <cell r="D219" t="str">
            <v>kg</v>
          </cell>
          <cell r="F219">
            <v>61100</v>
          </cell>
          <cell r="I219">
            <v>39000</v>
          </cell>
        </row>
        <row r="220">
          <cell r="A220" t="str">
            <v>A150</v>
          </cell>
          <cell r="C220" t="str">
            <v>Caùp nhoâm A-150</v>
          </cell>
          <cell r="D220" t="str">
            <v>kg</v>
          </cell>
          <cell r="F220">
            <v>61100</v>
          </cell>
          <cell r="I220">
            <v>39000</v>
          </cell>
        </row>
        <row r="221">
          <cell r="A221" t="str">
            <v>A185</v>
          </cell>
          <cell r="C221" t="str">
            <v>Caùp nhoâm A-185</v>
          </cell>
          <cell r="D221" t="str">
            <v>kg</v>
          </cell>
          <cell r="F221">
            <v>61000</v>
          </cell>
          <cell r="I221">
            <v>39000</v>
          </cell>
        </row>
        <row r="222">
          <cell r="A222" t="str">
            <v>A240</v>
          </cell>
          <cell r="C222" t="str">
            <v>Caùp nhoâm A-240</v>
          </cell>
          <cell r="D222" t="str">
            <v>kg</v>
          </cell>
          <cell r="F222">
            <v>61000</v>
          </cell>
          <cell r="I222">
            <v>39000</v>
          </cell>
        </row>
        <row r="223">
          <cell r="A223" t="str">
            <v>C3/8</v>
          </cell>
          <cell r="C223" t="str">
            <v>Caùp theùp 3/8"</v>
          </cell>
          <cell r="D223" t="str">
            <v>meùt</v>
          </cell>
          <cell r="F223">
            <v>15357.142857142859</v>
          </cell>
          <cell r="I223">
            <v>5168</v>
          </cell>
        </row>
        <row r="224">
          <cell r="A224" t="str">
            <v>C5/8</v>
          </cell>
          <cell r="C224" t="str">
            <v>Caùp theùp 5/8"</v>
          </cell>
          <cell r="D224" t="str">
            <v>kg</v>
          </cell>
          <cell r="F224">
            <v>37300</v>
          </cell>
          <cell r="I224">
            <v>6013</v>
          </cell>
        </row>
        <row r="225">
          <cell r="A225" t="str">
            <v>CSDI</v>
          </cell>
          <cell r="C225" t="str">
            <v>Chaân söù ñænh thaúng daøi 720mm-4mm</v>
          </cell>
          <cell r="D225" t="str">
            <v>caùi</v>
          </cell>
          <cell r="F225">
            <v>75700</v>
          </cell>
          <cell r="I225">
            <v>75700</v>
          </cell>
        </row>
        <row r="226">
          <cell r="A226" t="str">
            <v>CSDG</v>
          </cell>
          <cell r="C226" t="str">
            <v>Chaân söù ñænh ñôõ goùc daøi 720mm-4mm</v>
          </cell>
          <cell r="D226" t="str">
            <v>caùi</v>
          </cell>
          <cell r="F226">
            <v>75700</v>
          </cell>
          <cell r="I226">
            <v>75700</v>
          </cell>
        </row>
        <row r="227">
          <cell r="A227" t="str">
            <v>CSD</v>
          </cell>
          <cell r="C227" t="str">
            <v>Chaân söù ñöùng D20-265</v>
          </cell>
          <cell r="D227" t="str">
            <v>caùi</v>
          </cell>
          <cell r="F227">
            <v>52000</v>
          </cell>
          <cell r="I227">
            <v>52000</v>
          </cell>
        </row>
        <row r="228">
          <cell r="A228" t="str">
            <v>DAYA</v>
          </cell>
          <cell r="C228" t="str">
            <v xml:space="preserve">Daây nhoâm buoäc </v>
          </cell>
          <cell r="D228" t="str">
            <v>kg</v>
          </cell>
          <cell r="F228">
            <v>32000</v>
          </cell>
          <cell r="I228">
            <v>32000</v>
          </cell>
        </row>
        <row r="229">
          <cell r="A229" t="str">
            <v>GDFCO</v>
          </cell>
          <cell r="B229" t="str">
            <v>05.6100</v>
          </cell>
          <cell r="C229" t="str">
            <v>Giaù chöõ "T" laép FCO, LA (V63x63x6)</v>
          </cell>
          <cell r="D229" t="str">
            <v>boä</v>
          </cell>
          <cell r="F229">
            <v>96000</v>
          </cell>
          <cell r="G229">
            <v>26505</v>
          </cell>
          <cell r="I229">
            <v>96000</v>
          </cell>
        </row>
        <row r="230">
          <cell r="A230" t="str">
            <v>GUFCO</v>
          </cell>
          <cell r="B230" t="str">
            <v>05.6100</v>
          </cell>
          <cell r="C230" t="str">
            <v>Giaù U 80x600 laép FCO</v>
          </cell>
          <cell r="D230" t="str">
            <v>boä</v>
          </cell>
          <cell r="F230">
            <v>55000</v>
          </cell>
          <cell r="G230">
            <v>26505</v>
          </cell>
          <cell r="I230">
            <v>55000</v>
          </cell>
        </row>
        <row r="231">
          <cell r="A231" t="str">
            <v>GIATFCO</v>
          </cell>
          <cell r="B231" t="str">
            <v>05.6001</v>
          </cell>
          <cell r="C231" t="str">
            <v>Giaù chöõ "T" laép FCO, LA (V50x50x5)</v>
          </cell>
          <cell r="D231" t="str">
            <v>Kg</v>
          </cell>
          <cell r="F231">
            <v>31589</v>
          </cell>
          <cell r="G231">
            <v>47292</v>
          </cell>
          <cell r="I231">
            <v>31589</v>
          </cell>
        </row>
        <row r="232">
          <cell r="A232" t="str">
            <v>Gianoi1600</v>
          </cell>
          <cell r="C232" t="str">
            <v>Giaù nôùi + Thanh caùi tuû CB</v>
          </cell>
          <cell r="D232" t="str">
            <v>boä</v>
          </cell>
          <cell r="F232">
            <v>6659712</v>
          </cell>
          <cell r="G232">
            <v>23507.7403104</v>
          </cell>
          <cell r="H232">
            <v>40876.13538</v>
          </cell>
          <cell r="I232">
            <v>6659712</v>
          </cell>
        </row>
        <row r="233">
          <cell r="A233" t="str">
            <v>Gianoi2500</v>
          </cell>
          <cell r="C233" t="str">
            <v>Giaù nôùi + Thanh caùi tuû CB</v>
          </cell>
          <cell r="D233" t="str">
            <v>boä</v>
          </cell>
          <cell r="F233">
            <v>22313720</v>
          </cell>
        </row>
        <row r="234">
          <cell r="A234" t="str">
            <v>GianoiCB</v>
          </cell>
          <cell r="C234" t="str">
            <v>Giaù nôùi + Thanh caùi tuû CB</v>
          </cell>
          <cell r="D234" t="str">
            <v>boä</v>
          </cell>
          <cell r="F234">
            <v>200000</v>
          </cell>
          <cell r="I234">
            <v>200000</v>
          </cell>
        </row>
        <row r="235">
          <cell r="A235" t="str">
            <v>GCST</v>
          </cell>
          <cell r="C235" t="str">
            <v>Gia coâng saét theùp</v>
          </cell>
          <cell r="D235" t="str">
            <v>kg</v>
          </cell>
          <cell r="F235">
            <v>2500</v>
          </cell>
          <cell r="I235">
            <v>2500</v>
          </cell>
        </row>
        <row r="236">
          <cell r="A236" t="str">
            <v>G</v>
          </cell>
          <cell r="C236" t="str">
            <v>Vaät lieäu döïng truï</v>
          </cell>
          <cell r="D236" t="str">
            <v>truï</v>
          </cell>
          <cell r="F236">
            <v>17400</v>
          </cell>
          <cell r="I236">
            <v>17400</v>
          </cell>
        </row>
        <row r="237">
          <cell r="A237" t="str">
            <v>K3B</v>
          </cell>
          <cell r="C237" t="str">
            <v>Keïp caùp 3 boulon</v>
          </cell>
          <cell r="D237" t="str">
            <v>caùi</v>
          </cell>
          <cell r="F237">
            <v>34700</v>
          </cell>
          <cell r="I237">
            <v>34700</v>
          </cell>
        </row>
        <row r="238">
          <cell r="A238" t="str">
            <v>CTD</v>
          </cell>
          <cell r="C238" t="str">
            <v>Coïc tieáp ñaát Þ16 - 2,4m</v>
          </cell>
          <cell r="D238" t="str">
            <v>coïc</v>
          </cell>
          <cell r="F238">
            <v>120000</v>
          </cell>
          <cell r="I238">
            <v>120000</v>
          </cell>
        </row>
        <row r="239">
          <cell r="A239" t="str">
            <v>CTD+K</v>
          </cell>
          <cell r="C239" t="str">
            <v>Coïc tieáp ñaát Þ 16- 2,4m + keïp coïc</v>
          </cell>
          <cell r="D239" t="str">
            <v>boä</v>
          </cell>
          <cell r="F239">
            <v>134000</v>
          </cell>
          <cell r="I239">
            <v>134000</v>
          </cell>
        </row>
        <row r="240">
          <cell r="A240" t="str">
            <v>K-Cu</v>
          </cell>
          <cell r="C240" t="str">
            <v>Keïp coïc tieáp ñaát Cu</v>
          </cell>
          <cell r="D240" t="str">
            <v>caùi</v>
          </cell>
          <cell r="F240">
            <v>7700</v>
          </cell>
          <cell r="I240">
            <v>7700</v>
          </cell>
        </row>
        <row r="241">
          <cell r="A241" t="str">
            <v>K-Fe</v>
          </cell>
          <cell r="C241" t="str">
            <v>Keïp coïc tieáp ñaát Fe</v>
          </cell>
          <cell r="D241" t="str">
            <v>caùi</v>
          </cell>
          <cell r="F241">
            <v>6200</v>
          </cell>
          <cell r="I241">
            <v>6200</v>
          </cell>
        </row>
        <row r="242">
          <cell r="A242" t="str">
            <v>K35</v>
          </cell>
          <cell r="C242" t="str">
            <v>Keïp 2 raõnh (APC) côõ daây 35mm2</v>
          </cell>
          <cell r="D242" t="str">
            <v>caùi</v>
          </cell>
          <cell r="F242">
            <v>6400</v>
          </cell>
          <cell r="I242">
            <v>6400</v>
          </cell>
        </row>
        <row r="243">
          <cell r="A243" t="str">
            <v>K50</v>
          </cell>
          <cell r="C243" t="str">
            <v>Keïp 2 raõnh (APC) côõ daây 50mm2</v>
          </cell>
          <cell r="D243" t="str">
            <v>caùi</v>
          </cell>
          <cell r="F243">
            <v>6400</v>
          </cell>
          <cell r="I243">
            <v>6400</v>
          </cell>
        </row>
        <row r="244">
          <cell r="A244" t="str">
            <v>K70</v>
          </cell>
          <cell r="C244" t="str">
            <v>Keïp 2 raõnh (APC) côõ daây 70mm2</v>
          </cell>
          <cell r="D244" t="str">
            <v>caùi</v>
          </cell>
          <cell r="F244">
            <v>6400</v>
          </cell>
          <cell r="I244">
            <v>6400</v>
          </cell>
        </row>
        <row r="245">
          <cell r="A245" t="str">
            <v>K95</v>
          </cell>
          <cell r="C245" t="str">
            <v>Keïp 2 raõnh (APC) côõ daây 95mm2</v>
          </cell>
          <cell r="D245" t="str">
            <v>caùi</v>
          </cell>
          <cell r="F245">
            <v>10600</v>
          </cell>
          <cell r="I245">
            <v>10600</v>
          </cell>
        </row>
        <row r="246">
          <cell r="A246" t="str">
            <v>K120</v>
          </cell>
          <cell r="C246" t="str">
            <v>Keïp 2 raõnh (APC) côõ daây 120mm2</v>
          </cell>
          <cell r="D246" t="str">
            <v>caùi</v>
          </cell>
          <cell r="F246">
            <v>16000</v>
          </cell>
          <cell r="I246">
            <v>16000</v>
          </cell>
        </row>
        <row r="247">
          <cell r="A247" t="str">
            <v>K150</v>
          </cell>
          <cell r="C247" t="str">
            <v>Keïp 2 raõnh (APC) côõ daây 150mm2</v>
          </cell>
          <cell r="D247" t="str">
            <v>caùi</v>
          </cell>
          <cell r="F247">
            <v>16000</v>
          </cell>
          <cell r="I247">
            <v>16000</v>
          </cell>
        </row>
        <row r="248">
          <cell r="A248" t="str">
            <v>K185</v>
          </cell>
          <cell r="C248" t="str">
            <v>Keïp 2 raõnh (APC) côõ daây 185mm2</v>
          </cell>
          <cell r="D248" t="str">
            <v>caùi</v>
          </cell>
          <cell r="F248">
            <v>19100</v>
          </cell>
          <cell r="I248">
            <v>19100</v>
          </cell>
        </row>
        <row r="249">
          <cell r="A249" t="str">
            <v>K240</v>
          </cell>
          <cell r="C249" t="str">
            <v>Keïp 2 raõnh (APC) côõ daây 240 mm2</v>
          </cell>
          <cell r="D249" t="str">
            <v>caùi</v>
          </cell>
          <cell r="F249">
            <v>19100</v>
          </cell>
          <cell r="I249">
            <v>19100</v>
          </cell>
        </row>
        <row r="250">
          <cell r="A250" t="str">
            <v>KTREO211</v>
          </cell>
          <cell r="C250" t="str">
            <v>Keïp treo caùp ABC2x11mm2</v>
          </cell>
          <cell r="D250" t="str">
            <v>caùi</v>
          </cell>
          <cell r="F250">
            <v>21300</v>
          </cell>
        </row>
        <row r="251">
          <cell r="A251" t="str">
            <v>KTREO11</v>
          </cell>
          <cell r="C251" t="str">
            <v>Keïp treo caùp ABC4x11mm2</v>
          </cell>
          <cell r="D251" t="str">
            <v>caùi</v>
          </cell>
          <cell r="F251">
            <v>21300</v>
          </cell>
        </row>
        <row r="252">
          <cell r="A252" t="str">
            <v>KTREO22</v>
          </cell>
          <cell r="C252" t="str">
            <v>Keïp treo caùp ABC4x22mm2</v>
          </cell>
          <cell r="D252" t="str">
            <v>caùi</v>
          </cell>
          <cell r="F252">
            <v>21300</v>
          </cell>
        </row>
        <row r="253">
          <cell r="A253" t="str">
            <v>KTREO35</v>
          </cell>
          <cell r="C253" t="str">
            <v>Keïp treo caùp ABC4x35mm2</v>
          </cell>
          <cell r="D253" t="str">
            <v>caùi</v>
          </cell>
          <cell r="F253">
            <v>16800</v>
          </cell>
          <cell r="I253">
            <v>17000</v>
          </cell>
        </row>
        <row r="254">
          <cell r="A254" t="str">
            <v>KTREO50</v>
          </cell>
          <cell r="C254" t="str">
            <v>Keïp treo caùp ABC4x50mm2</v>
          </cell>
          <cell r="D254" t="str">
            <v>caùi</v>
          </cell>
          <cell r="F254">
            <v>19200</v>
          </cell>
          <cell r="I254">
            <v>17000</v>
          </cell>
        </row>
        <row r="255">
          <cell r="A255" t="str">
            <v>KTREO70</v>
          </cell>
          <cell r="B255" t="str">
            <v>06.1201</v>
          </cell>
          <cell r="C255" t="str">
            <v>Keïp treo caùp ABC4x70mm2</v>
          </cell>
          <cell r="D255" t="str">
            <v>caùi</v>
          </cell>
          <cell r="F255">
            <v>27000</v>
          </cell>
          <cell r="G255">
            <v>5564</v>
          </cell>
          <cell r="I255">
            <v>17000</v>
          </cell>
        </row>
        <row r="256">
          <cell r="A256" t="str">
            <v>KTREO95</v>
          </cell>
          <cell r="C256" t="str">
            <v>Keïp treo caùp ABC4x95mm2</v>
          </cell>
          <cell r="D256" t="str">
            <v>caùi</v>
          </cell>
          <cell r="F256">
            <v>27000</v>
          </cell>
          <cell r="I256">
            <v>17000</v>
          </cell>
        </row>
        <row r="257">
          <cell r="A257" t="str">
            <v>KTREO120</v>
          </cell>
          <cell r="C257" t="str">
            <v>Keïp treo caùp ABC4x120mm2</v>
          </cell>
          <cell r="D257" t="str">
            <v>caùi</v>
          </cell>
          <cell r="F257">
            <v>17000</v>
          </cell>
        </row>
        <row r="258">
          <cell r="A258" t="str">
            <v>KTREO150</v>
          </cell>
          <cell r="C258" t="str">
            <v>Keïp treo caùp ABC4x150mm2</v>
          </cell>
          <cell r="D258" t="str">
            <v>caùi</v>
          </cell>
          <cell r="F258">
            <v>17000</v>
          </cell>
        </row>
        <row r="259">
          <cell r="A259" t="str">
            <v>MTREO A</v>
          </cell>
          <cell r="C259" t="str">
            <v>Moùc treo chöõ A</v>
          </cell>
          <cell r="D259" t="str">
            <v>caùi</v>
          </cell>
          <cell r="F259">
            <v>26400</v>
          </cell>
        </row>
        <row r="260">
          <cell r="A260" t="str">
            <v>MOCDUNG</v>
          </cell>
          <cell r="C260" t="str">
            <v xml:space="preserve">Moùc döøng </v>
          </cell>
          <cell r="D260" t="str">
            <v>caùi</v>
          </cell>
          <cell r="F260">
            <v>11400</v>
          </cell>
        </row>
        <row r="261">
          <cell r="A261" t="str">
            <v xml:space="preserve">MTREO </v>
          </cell>
          <cell r="C261" t="str">
            <v xml:space="preserve">Moùc ñôn treo caùp </v>
          </cell>
          <cell r="D261" t="str">
            <v>caùi</v>
          </cell>
          <cell r="F261">
            <v>13800</v>
          </cell>
        </row>
        <row r="262">
          <cell r="A262" t="str">
            <v>KNGUNG211</v>
          </cell>
          <cell r="C262" t="str">
            <v>Keïp ngöøng caùp ABC2x11mm2</v>
          </cell>
          <cell r="D262" t="str">
            <v>caùi</v>
          </cell>
          <cell r="F262">
            <v>9500</v>
          </cell>
        </row>
        <row r="263">
          <cell r="A263" t="str">
            <v>KNGUNG11</v>
          </cell>
          <cell r="C263" t="str">
            <v>Keïp ngöøng caùp ABC4x11mm2</v>
          </cell>
          <cell r="D263" t="str">
            <v>caùi</v>
          </cell>
          <cell r="F263">
            <v>11700</v>
          </cell>
        </row>
        <row r="264">
          <cell r="A264" t="str">
            <v>KNGUNG22</v>
          </cell>
          <cell r="C264" t="str">
            <v>Keïp ngöøng caùp ABC4x22mm2</v>
          </cell>
          <cell r="D264" t="str">
            <v>caùi</v>
          </cell>
          <cell r="F264">
            <v>11700</v>
          </cell>
        </row>
        <row r="265">
          <cell r="A265" t="str">
            <v>KNGUNG35</v>
          </cell>
          <cell r="C265" t="str">
            <v>Keïp ngöøng caùp ABC4x35mm2</v>
          </cell>
          <cell r="D265" t="str">
            <v>caùi</v>
          </cell>
          <cell r="F265">
            <v>11700</v>
          </cell>
        </row>
        <row r="266">
          <cell r="A266" t="str">
            <v>KNGUNG50</v>
          </cell>
          <cell r="C266" t="str">
            <v>Keïp ngöøng caùp ABC4x50mm2</v>
          </cell>
          <cell r="D266" t="str">
            <v>caùi</v>
          </cell>
          <cell r="F266">
            <v>37200</v>
          </cell>
        </row>
        <row r="267">
          <cell r="A267" t="str">
            <v>KNGUNG70</v>
          </cell>
          <cell r="B267" t="str">
            <v>06.1201</v>
          </cell>
          <cell r="C267" t="str">
            <v>Keïp ngöøng caùp ABC4x70mm2</v>
          </cell>
          <cell r="D267" t="str">
            <v>caùi</v>
          </cell>
          <cell r="F267">
            <v>50000</v>
          </cell>
          <cell r="G267">
            <v>5564</v>
          </cell>
        </row>
        <row r="268">
          <cell r="A268" t="str">
            <v>KNGUNG95</v>
          </cell>
          <cell r="C268" t="str">
            <v>Keïp ngöøng caùp ABC4x95mm2</v>
          </cell>
          <cell r="D268" t="str">
            <v>caùi</v>
          </cell>
          <cell r="F268">
            <v>50000</v>
          </cell>
        </row>
        <row r="269">
          <cell r="A269" t="str">
            <v>KNGUNG120</v>
          </cell>
          <cell r="C269" t="str">
            <v>Keïp ngöøng caùp ABC4x120mm2</v>
          </cell>
          <cell r="D269" t="str">
            <v>caùi</v>
          </cell>
          <cell r="F269">
            <v>24500</v>
          </cell>
        </row>
        <row r="270">
          <cell r="A270" t="str">
            <v>KNGUNG150</v>
          </cell>
          <cell r="C270" t="str">
            <v>Keïp ngöøng caùp ABC4x150mm2</v>
          </cell>
          <cell r="D270" t="str">
            <v>caùi</v>
          </cell>
          <cell r="F270">
            <v>24500</v>
          </cell>
        </row>
        <row r="271">
          <cell r="A271" t="str">
            <v>Hopcap240</v>
          </cell>
          <cell r="C271" t="str">
            <v>Hoäp noái caùp ngaàm 24kV 3x240mm2</v>
          </cell>
          <cell r="D271" t="str">
            <v>caùi</v>
          </cell>
          <cell r="F271">
            <v>5000000</v>
          </cell>
          <cell r="I271">
            <v>5000000</v>
          </cell>
        </row>
        <row r="272">
          <cell r="A272" t="str">
            <v>Hopcap185</v>
          </cell>
          <cell r="C272" t="str">
            <v>Hoäp noái caùp ngaàm 24kV 3x185mm2</v>
          </cell>
          <cell r="D272" t="str">
            <v>caùi</v>
          </cell>
          <cell r="F272">
            <v>5000000</v>
          </cell>
          <cell r="I272">
            <v>5000000</v>
          </cell>
        </row>
        <row r="273">
          <cell r="A273" t="str">
            <v>Hopcap150</v>
          </cell>
          <cell r="C273" t="str">
            <v>Hoäp noái caùp ngaàm 24kV 3x150mm2</v>
          </cell>
          <cell r="D273" t="str">
            <v>caùi</v>
          </cell>
          <cell r="F273">
            <v>5000000</v>
          </cell>
          <cell r="I273">
            <v>5000000</v>
          </cell>
        </row>
        <row r="274">
          <cell r="A274" t="str">
            <v>Hopcap120</v>
          </cell>
          <cell r="C274" t="str">
            <v>Hoäp noái caùp ngaàm 24kV 3x120mm2</v>
          </cell>
          <cell r="D274" t="str">
            <v>caùi</v>
          </cell>
          <cell r="F274">
            <v>5000000</v>
          </cell>
          <cell r="I274">
            <v>5000000</v>
          </cell>
        </row>
        <row r="275">
          <cell r="A275" t="str">
            <v>Hopcap95</v>
          </cell>
          <cell r="C275" t="str">
            <v>Hoäp noái caùp ngaàm 24kV 3x95mm2</v>
          </cell>
          <cell r="D275" t="str">
            <v>caùi</v>
          </cell>
          <cell r="F275">
            <v>5000000</v>
          </cell>
          <cell r="I275">
            <v>5000000</v>
          </cell>
        </row>
        <row r="276">
          <cell r="A276" t="str">
            <v>Hopcap70</v>
          </cell>
          <cell r="C276" t="str">
            <v>Hoäp noái caùp ngaàm 24kV 3x70mm2</v>
          </cell>
          <cell r="D276" t="str">
            <v>caùi</v>
          </cell>
          <cell r="F276">
            <v>5000000</v>
          </cell>
          <cell r="I276">
            <v>5000000</v>
          </cell>
        </row>
        <row r="277">
          <cell r="A277" t="str">
            <v>Hopcap50</v>
          </cell>
          <cell r="C277" t="str">
            <v>Hoäp noái caùp ngaàm 24kV 3x50mm2</v>
          </cell>
          <cell r="D277" t="str">
            <v>caùi</v>
          </cell>
          <cell r="F277">
            <v>5000000</v>
          </cell>
          <cell r="I277">
            <v>5000000</v>
          </cell>
        </row>
        <row r="278">
          <cell r="A278" t="str">
            <v>HOP9C</v>
          </cell>
          <cell r="B278" t="str">
            <v>06.1201</v>
          </cell>
          <cell r="C278" t="str">
            <v>Hoäp phaân phoái 9CB-32A( hoäp roãng)</v>
          </cell>
          <cell r="D278" t="str">
            <v>caùi</v>
          </cell>
          <cell r="F278">
            <v>364000</v>
          </cell>
          <cell r="G278">
            <v>5564</v>
          </cell>
        </row>
        <row r="279">
          <cell r="A279" t="str">
            <v>HOP6C</v>
          </cell>
          <cell r="C279" t="str">
            <v>Hoäp phaân phoái (hoäp roãng)</v>
          </cell>
          <cell r="D279" t="str">
            <v>caùi</v>
          </cell>
          <cell r="F279">
            <v>192000</v>
          </cell>
          <cell r="G279">
            <v>73646</v>
          </cell>
        </row>
        <row r="280">
          <cell r="A280" t="str">
            <v>BTNN</v>
          </cell>
          <cell r="C280" t="str">
            <v>Beâtoâng nhöïa noùng haït thoâ</v>
          </cell>
          <cell r="D280" t="str">
            <v>m3</v>
          </cell>
          <cell r="F280">
            <v>732001.60000000009</v>
          </cell>
          <cell r="I280">
            <v>732001.60000000009</v>
          </cell>
        </row>
        <row r="281">
          <cell r="A281" t="str">
            <v>BTNN min</v>
          </cell>
          <cell r="C281" t="str">
            <v>Beâtoâng nhöïa noùng haït mòn</v>
          </cell>
          <cell r="D281" t="str">
            <v>m3</v>
          </cell>
          <cell r="F281">
            <v>742000.60000000009</v>
          </cell>
          <cell r="I281">
            <v>742000.60000000009</v>
          </cell>
        </row>
        <row r="282">
          <cell r="A282" t="str">
            <v>BTNN-TL</v>
          </cell>
          <cell r="B282" t="str">
            <v>ED.2005</v>
          </cell>
          <cell r="C282" t="str">
            <v>Taùi laäp beâtoâng nhöïa noùng haït thoâ 7mm</v>
          </cell>
          <cell r="D282" t="str">
            <v>m2</v>
          </cell>
          <cell r="G282">
            <v>338.22</v>
          </cell>
          <cell r="H282">
            <v>1269.0999999999999</v>
          </cell>
          <cell r="I282">
            <v>0</v>
          </cell>
        </row>
        <row r="283">
          <cell r="A283" t="str">
            <v>BTNN-TL min</v>
          </cell>
          <cell r="B283" t="str">
            <v>ED.3001</v>
          </cell>
          <cell r="C283" t="str">
            <v>Taùi laäp beâtoâng nhöïa noùng haït mòn 3mm</v>
          </cell>
          <cell r="D283" t="str">
            <v>m2</v>
          </cell>
          <cell r="G283">
            <v>150.69999999999999</v>
          </cell>
          <cell r="H283">
            <v>855.17</v>
          </cell>
          <cell r="I283">
            <v>0</v>
          </cell>
        </row>
        <row r="284">
          <cell r="A284" t="str">
            <v>BT</v>
          </cell>
          <cell r="B284" t="str">
            <v>04.8604</v>
          </cell>
          <cell r="C284" t="str">
            <v>Bitum</v>
          </cell>
          <cell r="D284" t="str">
            <v>m2</v>
          </cell>
          <cell r="F284">
            <v>7285.5</v>
          </cell>
          <cell r="G284">
            <v>1669.1</v>
          </cell>
          <cell r="I284">
            <v>7285.5</v>
          </cell>
        </row>
        <row r="285">
          <cell r="A285" t="str">
            <v>BIT150</v>
          </cell>
          <cell r="C285" t="str">
            <v>Naép bòt ñaàu caùp ABC150mm2</v>
          </cell>
          <cell r="D285" t="str">
            <v>caùi</v>
          </cell>
          <cell r="F285">
            <v>5000</v>
          </cell>
        </row>
        <row r="286">
          <cell r="A286" t="str">
            <v>BIT120</v>
          </cell>
          <cell r="C286" t="str">
            <v>Naép bòt ñaàu caùp ABC120mm2</v>
          </cell>
          <cell r="D286" t="str">
            <v>caùi</v>
          </cell>
          <cell r="F286">
            <v>5000</v>
          </cell>
        </row>
        <row r="287">
          <cell r="A287" t="str">
            <v>BIT95</v>
          </cell>
          <cell r="C287" t="str">
            <v>Naép bòt ñaàu caùp ABC95mm2</v>
          </cell>
          <cell r="D287" t="str">
            <v>caùi</v>
          </cell>
          <cell r="F287">
            <v>5000</v>
          </cell>
        </row>
        <row r="288">
          <cell r="A288" t="str">
            <v>BIT70</v>
          </cell>
          <cell r="C288" t="str">
            <v>Naép bòt ñaàu caùp ABC70mm2</v>
          </cell>
          <cell r="D288" t="str">
            <v>caùi</v>
          </cell>
          <cell r="F288">
            <v>5000</v>
          </cell>
        </row>
        <row r="289">
          <cell r="A289" t="str">
            <v>BIT50</v>
          </cell>
          <cell r="C289" t="str">
            <v>Naép bòt ñaàu caùp ABC50mm2</v>
          </cell>
          <cell r="D289" t="str">
            <v>caùi</v>
          </cell>
          <cell r="F289">
            <v>5000</v>
          </cell>
        </row>
        <row r="290">
          <cell r="A290" t="str">
            <v>KE25</v>
          </cell>
          <cell r="C290" t="str">
            <v>Keïp eùp côõ daây 25mm2</v>
          </cell>
          <cell r="D290" t="str">
            <v>caùi</v>
          </cell>
          <cell r="F290">
            <v>3700</v>
          </cell>
          <cell r="I290">
            <v>3700</v>
          </cell>
        </row>
        <row r="291">
          <cell r="A291" t="str">
            <v>KE35</v>
          </cell>
          <cell r="C291" t="str">
            <v>Keïp eùp WR côõ daây 35mm2</v>
          </cell>
          <cell r="D291" t="str">
            <v>caùi</v>
          </cell>
          <cell r="F291">
            <v>3700</v>
          </cell>
          <cell r="I291">
            <v>3700</v>
          </cell>
        </row>
        <row r="292">
          <cell r="A292" t="str">
            <v>KE50</v>
          </cell>
          <cell r="C292" t="str">
            <v>Keïp eùp WR côõ daây 50mm2</v>
          </cell>
          <cell r="D292" t="str">
            <v>caùi</v>
          </cell>
          <cell r="F292">
            <v>7000</v>
          </cell>
          <cell r="I292">
            <v>7000</v>
          </cell>
        </row>
        <row r="293">
          <cell r="A293" t="str">
            <v>KE70</v>
          </cell>
          <cell r="C293" t="str">
            <v>Keïp eùp WR côõ daây 70mm2</v>
          </cell>
          <cell r="D293" t="str">
            <v>caùi</v>
          </cell>
          <cell r="F293">
            <v>8000</v>
          </cell>
          <cell r="I293">
            <v>8000</v>
          </cell>
        </row>
        <row r="294">
          <cell r="A294" t="str">
            <v>KE95</v>
          </cell>
          <cell r="C294" t="str">
            <v>Keïp eùp WR côõ daây 95mm2</v>
          </cell>
          <cell r="D294" t="str">
            <v>caùi</v>
          </cell>
          <cell r="F294">
            <v>11000</v>
          </cell>
          <cell r="I294">
            <v>11000</v>
          </cell>
        </row>
        <row r="295">
          <cell r="A295" t="str">
            <v>KE120</v>
          </cell>
          <cell r="C295" t="str">
            <v>Keïp eùp WR 875 côõ daây 120mm2</v>
          </cell>
          <cell r="D295" t="str">
            <v>caùi</v>
          </cell>
          <cell r="F295">
            <v>13000</v>
          </cell>
          <cell r="I295">
            <v>13000</v>
          </cell>
        </row>
        <row r="296">
          <cell r="A296" t="str">
            <v>KE150</v>
          </cell>
          <cell r="C296" t="str">
            <v>Keïp eùp WR 875 côõ daây 150mm2</v>
          </cell>
          <cell r="D296" t="str">
            <v>caùi</v>
          </cell>
          <cell r="F296">
            <v>29000</v>
          </cell>
          <cell r="I296">
            <v>29000</v>
          </cell>
        </row>
        <row r="297">
          <cell r="A297" t="str">
            <v>KE185</v>
          </cell>
          <cell r="C297" t="str">
            <v>Keïp eùp WR côõ daây 185mm2</v>
          </cell>
          <cell r="D297" t="str">
            <v>caùi</v>
          </cell>
          <cell r="F297">
            <v>41000</v>
          </cell>
          <cell r="I297">
            <v>22000</v>
          </cell>
        </row>
        <row r="298">
          <cell r="A298" t="str">
            <v>KE240</v>
          </cell>
          <cell r="C298" t="str">
            <v>Keïp eùp WR côõ daây 240mm2</v>
          </cell>
          <cell r="D298" t="str">
            <v>caùi</v>
          </cell>
          <cell r="F298">
            <v>42000</v>
          </cell>
          <cell r="I298">
            <v>42000</v>
          </cell>
        </row>
        <row r="299">
          <cell r="A299" t="str">
            <v>KCUAL</v>
          </cell>
          <cell r="C299" t="str">
            <v>Keïp noái ñoàng-nhoâm</v>
          </cell>
          <cell r="D299" t="str">
            <v>caùi</v>
          </cell>
          <cell r="F299">
            <v>4600</v>
          </cell>
          <cell r="I299">
            <v>4600</v>
          </cell>
        </row>
        <row r="300">
          <cell r="A300" t="str">
            <v>KCUAL60</v>
          </cell>
          <cell r="C300" t="str">
            <v>Keïp noái ñoàng-nhoâm 60mm2</v>
          </cell>
          <cell r="D300" t="str">
            <v>caùi</v>
          </cell>
          <cell r="F300">
            <v>4600</v>
          </cell>
          <cell r="I300">
            <v>4600</v>
          </cell>
        </row>
        <row r="301">
          <cell r="A301" t="str">
            <v>KQ2/0</v>
          </cell>
          <cell r="B301" t="str">
            <v>04.3007</v>
          </cell>
          <cell r="C301" t="str">
            <v>Keïp quai 2/0</v>
          </cell>
          <cell r="D301" t="str">
            <v>caùi</v>
          </cell>
          <cell r="F301">
            <v>26400</v>
          </cell>
          <cell r="G301">
            <v>41922</v>
          </cell>
          <cell r="I301">
            <v>26400</v>
          </cell>
        </row>
        <row r="302">
          <cell r="A302" t="str">
            <v>KQ4/0</v>
          </cell>
          <cell r="B302" t="str">
            <v>04.3007</v>
          </cell>
          <cell r="C302" t="str">
            <v>Keïp quai 4/0</v>
          </cell>
          <cell r="D302" t="str">
            <v>caùi</v>
          </cell>
          <cell r="F302">
            <v>36000</v>
          </cell>
          <cell r="G302">
            <v>41922</v>
          </cell>
          <cell r="I302">
            <v>36000</v>
          </cell>
        </row>
        <row r="303">
          <cell r="A303" t="str">
            <v>KH2/0</v>
          </cell>
          <cell r="B303" t="str">
            <v>04.3007</v>
          </cell>
          <cell r="C303" t="str">
            <v>Keïp hotline 2/0</v>
          </cell>
          <cell r="D303" t="str">
            <v>caùi</v>
          </cell>
          <cell r="F303">
            <v>38000</v>
          </cell>
          <cell r="G303">
            <v>41922</v>
          </cell>
          <cell r="I303">
            <v>38000</v>
          </cell>
        </row>
        <row r="304">
          <cell r="A304" t="str">
            <v>KH4/0</v>
          </cell>
          <cell r="B304" t="str">
            <v>04.3007</v>
          </cell>
          <cell r="C304" t="str">
            <v>Keïp hotline 4/0</v>
          </cell>
          <cell r="D304" t="str">
            <v>caùi</v>
          </cell>
          <cell r="F304">
            <v>55000</v>
          </cell>
          <cell r="G304">
            <v>41922</v>
          </cell>
          <cell r="I304">
            <v>55000</v>
          </cell>
        </row>
        <row r="305">
          <cell r="A305" t="str">
            <v>KH350M</v>
          </cell>
          <cell r="B305" t="str">
            <v>04.3007</v>
          </cell>
          <cell r="C305" t="str">
            <v>Keïp hotline 350MCM</v>
          </cell>
          <cell r="D305" t="str">
            <v>caùi</v>
          </cell>
          <cell r="F305">
            <v>42400</v>
          </cell>
          <cell r="G305">
            <v>41922</v>
          </cell>
          <cell r="I305">
            <v>42400</v>
          </cell>
        </row>
        <row r="306">
          <cell r="A306" t="str">
            <v>KEU35</v>
          </cell>
          <cell r="C306" t="str">
            <v>Keïp U bolt daây 35mm2</v>
          </cell>
          <cell r="D306" t="str">
            <v>caùi</v>
          </cell>
          <cell r="F306">
            <v>7400</v>
          </cell>
          <cell r="I306">
            <v>7400</v>
          </cell>
        </row>
        <row r="307">
          <cell r="A307" t="str">
            <v>KEU50</v>
          </cell>
          <cell r="C307" t="str">
            <v>Keïp U bolt daây 50mm2</v>
          </cell>
          <cell r="D307" t="str">
            <v>caùi</v>
          </cell>
          <cell r="F307">
            <v>10100</v>
          </cell>
          <cell r="I307">
            <v>10100</v>
          </cell>
        </row>
        <row r="308">
          <cell r="A308" t="str">
            <v>KEU70</v>
          </cell>
          <cell r="C308" t="str">
            <v>Keïp U bolt daây 70mm2</v>
          </cell>
          <cell r="D308" t="str">
            <v>caùi</v>
          </cell>
          <cell r="F308">
            <v>10100</v>
          </cell>
          <cell r="I308">
            <v>10100</v>
          </cell>
        </row>
        <row r="309">
          <cell r="A309" t="str">
            <v>KEU95</v>
          </cell>
          <cell r="C309" t="str">
            <v>Keïp U bolt daây 95mm2</v>
          </cell>
          <cell r="D309" t="str">
            <v>caùi</v>
          </cell>
          <cell r="F309">
            <v>17000</v>
          </cell>
          <cell r="I309">
            <v>17000</v>
          </cell>
        </row>
        <row r="310">
          <cell r="A310" t="str">
            <v>Kd50</v>
          </cell>
          <cell r="C310" t="str">
            <v>Khoùa ñôõ daây côõ daây 50</v>
          </cell>
          <cell r="D310" t="str">
            <v>caùi</v>
          </cell>
          <cell r="F310">
            <v>21727</v>
          </cell>
          <cell r="I310">
            <v>21727</v>
          </cell>
        </row>
        <row r="311">
          <cell r="A311" t="str">
            <v>Kd70</v>
          </cell>
          <cell r="C311" t="str">
            <v>Khoùa ñôõ daây côõ daây 70</v>
          </cell>
          <cell r="D311" t="str">
            <v>caùi</v>
          </cell>
          <cell r="F311">
            <v>21727</v>
          </cell>
          <cell r="I311">
            <v>21727</v>
          </cell>
        </row>
        <row r="312">
          <cell r="A312" t="str">
            <v>Kd95</v>
          </cell>
          <cell r="C312" t="str">
            <v>Khoùa ñôõ daây côõ daây 95</v>
          </cell>
          <cell r="D312" t="str">
            <v>caùi</v>
          </cell>
          <cell r="F312">
            <v>23545</v>
          </cell>
          <cell r="I312">
            <v>23545</v>
          </cell>
        </row>
        <row r="313">
          <cell r="A313" t="str">
            <v>Kd120</v>
          </cell>
          <cell r="C313" t="str">
            <v>Khoùa ñôõ daây côõ daây 120</v>
          </cell>
          <cell r="D313" t="str">
            <v>caùi</v>
          </cell>
          <cell r="F313">
            <v>23545</v>
          </cell>
          <cell r="I313">
            <v>23545</v>
          </cell>
        </row>
        <row r="314">
          <cell r="A314" t="str">
            <v>Kd150</v>
          </cell>
          <cell r="C314" t="str">
            <v>Khoùa ñôõ daây côõ daây 150</v>
          </cell>
          <cell r="D314" t="str">
            <v>caùi</v>
          </cell>
          <cell r="F314">
            <v>38091</v>
          </cell>
          <cell r="I314">
            <v>38091</v>
          </cell>
        </row>
        <row r="315">
          <cell r="A315" t="str">
            <v>Kd185</v>
          </cell>
          <cell r="C315" t="str">
            <v>Khoùa ñôõ daây côõ daây 185</v>
          </cell>
          <cell r="D315" t="str">
            <v>caùi</v>
          </cell>
          <cell r="F315">
            <v>38091</v>
          </cell>
          <cell r="I315">
            <v>38091</v>
          </cell>
        </row>
        <row r="316">
          <cell r="A316" t="str">
            <v>Kd240</v>
          </cell>
          <cell r="C316" t="str">
            <v>Khoùa ñôõ daây côõ daây 240</v>
          </cell>
          <cell r="D316" t="str">
            <v>caùi</v>
          </cell>
          <cell r="F316">
            <v>38091</v>
          </cell>
          <cell r="I316">
            <v>38091</v>
          </cell>
        </row>
        <row r="317">
          <cell r="A317" t="str">
            <v>KD357</v>
          </cell>
          <cell r="C317" t="str">
            <v>Khoùa ñôõ Ñ357</v>
          </cell>
          <cell r="D317" t="str">
            <v>caùi</v>
          </cell>
          <cell r="F317">
            <v>21727</v>
          </cell>
          <cell r="I317">
            <v>21727</v>
          </cell>
        </row>
        <row r="318">
          <cell r="A318" t="str">
            <v>KD912</v>
          </cell>
          <cell r="C318" t="str">
            <v>Khoùa ñôõ Ñ912</v>
          </cell>
          <cell r="D318" t="str">
            <v>caùi</v>
          </cell>
          <cell r="F318">
            <v>37000</v>
          </cell>
          <cell r="I318">
            <v>37000</v>
          </cell>
        </row>
        <row r="319">
          <cell r="A319" t="str">
            <v>KD158</v>
          </cell>
          <cell r="C319" t="str">
            <v>Khoùa ñôõ Ñ158</v>
          </cell>
          <cell r="D319" t="str">
            <v>caùi</v>
          </cell>
          <cell r="F319">
            <v>44000</v>
          </cell>
          <cell r="I319">
            <v>44000</v>
          </cell>
        </row>
        <row r="320">
          <cell r="A320" t="str">
            <v>KN35</v>
          </cell>
          <cell r="C320" t="str">
            <v>Khoùa neùo daây côõ daây 35</v>
          </cell>
          <cell r="D320" t="str">
            <v>caùi</v>
          </cell>
          <cell r="F320">
            <v>29700</v>
          </cell>
          <cell r="I320">
            <v>29700</v>
          </cell>
        </row>
        <row r="321">
          <cell r="A321" t="str">
            <v>KN50</v>
          </cell>
          <cell r="C321" t="str">
            <v>Khoùa neùo daây côõ daây 50</v>
          </cell>
          <cell r="D321" t="str">
            <v>caùi</v>
          </cell>
          <cell r="F321">
            <v>61300</v>
          </cell>
          <cell r="I321">
            <v>61300</v>
          </cell>
        </row>
        <row r="322">
          <cell r="A322" t="str">
            <v>KN70</v>
          </cell>
          <cell r="C322" t="str">
            <v>Khoùa neùo daây côõ daây 70</v>
          </cell>
          <cell r="D322" t="str">
            <v>caùi</v>
          </cell>
          <cell r="F322">
            <v>41300</v>
          </cell>
          <cell r="I322">
            <v>41300</v>
          </cell>
        </row>
        <row r="323">
          <cell r="A323" t="str">
            <v>KN95</v>
          </cell>
          <cell r="C323" t="str">
            <v>Khoùa neùo daây côõ daây 95</v>
          </cell>
          <cell r="D323" t="str">
            <v>caùi</v>
          </cell>
          <cell r="F323">
            <v>126000</v>
          </cell>
          <cell r="I323">
            <v>126000</v>
          </cell>
        </row>
        <row r="324">
          <cell r="A324" t="str">
            <v>KN120</v>
          </cell>
          <cell r="C324" t="str">
            <v>Khoùa neùo daây côõ daây 120 5U-3mm</v>
          </cell>
          <cell r="D324" t="str">
            <v>caùi</v>
          </cell>
          <cell r="F324">
            <v>133000</v>
          </cell>
          <cell r="I324">
            <v>133000</v>
          </cell>
        </row>
        <row r="325">
          <cell r="A325" t="str">
            <v>KN150</v>
          </cell>
          <cell r="C325" t="str">
            <v>Khoùa neùo daây côõ daây 150</v>
          </cell>
          <cell r="D325" t="str">
            <v>caùi</v>
          </cell>
          <cell r="F325">
            <v>77500</v>
          </cell>
          <cell r="I325">
            <v>77500</v>
          </cell>
        </row>
        <row r="326">
          <cell r="A326" t="str">
            <v>KN185</v>
          </cell>
          <cell r="C326" t="str">
            <v>Khoùa neùo daây côõ daây 185</v>
          </cell>
          <cell r="D326" t="str">
            <v>caùi</v>
          </cell>
          <cell r="F326">
            <v>112500</v>
          </cell>
          <cell r="I326">
            <v>55000</v>
          </cell>
        </row>
        <row r="327">
          <cell r="A327" t="str">
            <v>KN240</v>
          </cell>
          <cell r="C327" t="str">
            <v>Khoùa neùo daây côõ daây 240</v>
          </cell>
          <cell r="D327" t="str">
            <v>caùi</v>
          </cell>
          <cell r="F327">
            <v>82000</v>
          </cell>
          <cell r="I327">
            <v>82000</v>
          </cell>
        </row>
        <row r="328">
          <cell r="A328" t="str">
            <v>KN158</v>
          </cell>
          <cell r="C328" t="str">
            <v>Khoùa neùo N158</v>
          </cell>
          <cell r="D328" t="str">
            <v>caùi</v>
          </cell>
          <cell r="F328">
            <v>45000</v>
          </cell>
          <cell r="I328">
            <v>45000</v>
          </cell>
        </row>
        <row r="329">
          <cell r="A329" t="str">
            <v>KN912</v>
          </cell>
          <cell r="C329" t="str">
            <v>Khoùa neùo N912</v>
          </cell>
          <cell r="D329" t="str">
            <v>caùi</v>
          </cell>
          <cell r="F329">
            <v>37000</v>
          </cell>
          <cell r="I329">
            <v>37000</v>
          </cell>
        </row>
        <row r="330">
          <cell r="A330" t="str">
            <v>KN357</v>
          </cell>
          <cell r="C330" t="str">
            <v>Khoùa neùo N357</v>
          </cell>
          <cell r="D330" t="str">
            <v>caùi</v>
          </cell>
          <cell r="F330">
            <v>26381</v>
          </cell>
          <cell r="I330">
            <v>26381</v>
          </cell>
        </row>
        <row r="331">
          <cell r="A331" t="str">
            <v>GNIU240</v>
          </cell>
          <cell r="C331" t="str">
            <v>Giaùp níu döøng daây boïc 240</v>
          </cell>
          <cell r="D331" t="str">
            <v>caùi</v>
          </cell>
          <cell r="F331">
            <v>425000</v>
          </cell>
          <cell r="I331">
            <v>643000</v>
          </cell>
        </row>
        <row r="332">
          <cell r="A332" t="str">
            <v>GNIU</v>
          </cell>
          <cell r="C332" t="str">
            <v>Giaùp níu döøng daây boïc 185</v>
          </cell>
          <cell r="D332" t="str">
            <v>caùi</v>
          </cell>
          <cell r="F332">
            <v>643000</v>
          </cell>
          <cell r="I332">
            <v>643000</v>
          </cell>
        </row>
        <row r="333">
          <cell r="A333" t="str">
            <v>GNIU150</v>
          </cell>
          <cell r="C333" t="str">
            <v>Giaùp níu döøng daây boïc 150</v>
          </cell>
          <cell r="D333" t="str">
            <v>caùi</v>
          </cell>
          <cell r="F333">
            <v>350000</v>
          </cell>
          <cell r="I333">
            <v>643000</v>
          </cell>
        </row>
        <row r="334">
          <cell r="A334" t="str">
            <v>MANG</v>
          </cell>
          <cell r="C334" t="str">
            <v>Maùng che daây chaèng (0,4x2000)</v>
          </cell>
          <cell r="D334" t="str">
            <v>caùi</v>
          </cell>
          <cell r="F334">
            <v>55000</v>
          </cell>
          <cell r="I334">
            <v>55000</v>
          </cell>
        </row>
        <row r="335">
          <cell r="A335" t="str">
            <v>MND</v>
          </cell>
          <cell r="C335" t="str">
            <v>Maét noái ñôn</v>
          </cell>
          <cell r="D335" t="str">
            <v>caùi</v>
          </cell>
          <cell r="F335">
            <v>10100</v>
          </cell>
          <cell r="I335">
            <v>6500</v>
          </cell>
        </row>
        <row r="336">
          <cell r="A336" t="str">
            <v>MNTG</v>
          </cell>
          <cell r="C336" t="str">
            <v xml:space="preserve">Maét noái t/ gian </v>
          </cell>
          <cell r="D336" t="str">
            <v>caùi</v>
          </cell>
          <cell r="F336">
            <v>7200</v>
          </cell>
          <cell r="I336">
            <v>12500</v>
          </cell>
        </row>
        <row r="337">
          <cell r="A337" t="str">
            <v>MT</v>
          </cell>
          <cell r="C337" t="str">
            <v xml:space="preserve">Moùc treo chöõ U </v>
          </cell>
          <cell r="D337" t="str">
            <v>caùi</v>
          </cell>
          <cell r="F337">
            <v>20000</v>
          </cell>
          <cell r="I337">
            <v>7048</v>
          </cell>
        </row>
        <row r="338">
          <cell r="A338" t="str">
            <v>MT61A</v>
          </cell>
          <cell r="C338" t="str">
            <v>Moùc treo CK61A</v>
          </cell>
          <cell r="D338" t="str">
            <v>caùi</v>
          </cell>
          <cell r="F338">
            <v>7386</v>
          </cell>
          <cell r="I338">
            <v>7400</v>
          </cell>
        </row>
        <row r="339">
          <cell r="A339" t="str">
            <v>VT</v>
          </cell>
          <cell r="C339" t="str">
            <v>Voøng treo ñaàu troøn</v>
          </cell>
          <cell r="D339" t="str">
            <v>caùi</v>
          </cell>
          <cell r="F339">
            <v>4700</v>
          </cell>
          <cell r="I339">
            <v>4762</v>
          </cell>
        </row>
        <row r="340">
          <cell r="A340" t="str">
            <v>ON240A</v>
          </cell>
          <cell r="C340" t="str">
            <v>OÁng noái daây A-240</v>
          </cell>
          <cell r="D340" t="str">
            <v>caùi</v>
          </cell>
          <cell r="F340">
            <v>54500</v>
          </cell>
          <cell r="I340">
            <v>54500</v>
          </cell>
        </row>
        <row r="341">
          <cell r="A341" t="str">
            <v>ON185A</v>
          </cell>
          <cell r="C341" t="str">
            <v>OÁng noái daây A-185</v>
          </cell>
          <cell r="D341" t="str">
            <v>caùi</v>
          </cell>
          <cell r="F341">
            <v>43000</v>
          </cell>
          <cell r="I341">
            <v>43000</v>
          </cell>
        </row>
        <row r="342">
          <cell r="A342" t="str">
            <v>ON120A</v>
          </cell>
          <cell r="C342" t="str">
            <v>OÁng noái daây A-120</v>
          </cell>
          <cell r="D342" t="str">
            <v>caùi</v>
          </cell>
          <cell r="F342">
            <v>35500</v>
          </cell>
          <cell r="I342">
            <v>35500</v>
          </cell>
        </row>
        <row r="343">
          <cell r="A343" t="str">
            <v>ON95A</v>
          </cell>
          <cell r="C343" t="str">
            <v>OÁng noái daây A-95</v>
          </cell>
          <cell r="D343" t="str">
            <v>caùi</v>
          </cell>
          <cell r="F343">
            <v>15500</v>
          </cell>
          <cell r="I343">
            <v>15500</v>
          </cell>
        </row>
        <row r="344">
          <cell r="A344" t="str">
            <v>ON70A</v>
          </cell>
          <cell r="C344" t="str">
            <v>OÁng noái daây A-70</v>
          </cell>
          <cell r="D344" t="str">
            <v>caùi</v>
          </cell>
          <cell r="F344">
            <v>12800</v>
          </cell>
          <cell r="I344">
            <v>12800</v>
          </cell>
        </row>
        <row r="345">
          <cell r="A345" t="str">
            <v>ON50A</v>
          </cell>
          <cell r="C345" t="str">
            <v>OÁng noái daây A-50</v>
          </cell>
          <cell r="D345" t="str">
            <v>caùi</v>
          </cell>
          <cell r="F345">
            <v>10500</v>
          </cell>
          <cell r="I345">
            <v>10500</v>
          </cell>
        </row>
        <row r="346">
          <cell r="A346" t="str">
            <v>ON35A</v>
          </cell>
          <cell r="C346" t="str">
            <v>OÁng noái daây A-35</v>
          </cell>
          <cell r="D346" t="str">
            <v>caùi</v>
          </cell>
          <cell r="F346">
            <v>10500</v>
          </cell>
          <cell r="I346">
            <v>10500</v>
          </cell>
        </row>
        <row r="347">
          <cell r="A347" t="str">
            <v>ON35</v>
          </cell>
          <cell r="C347" t="str">
            <v>OÁng noái daây côõ 35mm2</v>
          </cell>
          <cell r="D347" t="str">
            <v>caùi</v>
          </cell>
          <cell r="F347">
            <v>14000</v>
          </cell>
          <cell r="I347">
            <v>14000</v>
          </cell>
        </row>
        <row r="348">
          <cell r="A348" t="str">
            <v>ON50</v>
          </cell>
          <cell r="C348" t="str">
            <v>OÁng noái daây côõ 50mm2</v>
          </cell>
          <cell r="D348" t="str">
            <v>caùi</v>
          </cell>
          <cell r="F348">
            <v>14000</v>
          </cell>
          <cell r="I348">
            <v>14000</v>
          </cell>
        </row>
        <row r="349">
          <cell r="A349" t="str">
            <v>ON70</v>
          </cell>
          <cell r="C349" t="str">
            <v>OÁng noái daây côõ 70mm2</v>
          </cell>
          <cell r="D349" t="str">
            <v>caùi</v>
          </cell>
          <cell r="F349">
            <v>15000</v>
          </cell>
          <cell r="I349">
            <v>15000</v>
          </cell>
        </row>
        <row r="350">
          <cell r="A350" t="str">
            <v>ON95</v>
          </cell>
          <cell r="C350" t="str">
            <v>OÁng noái daây côõ 95mm2</v>
          </cell>
          <cell r="D350" t="str">
            <v>caùi</v>
          </cell>
          <cell r="F350">
            <v>21500</v>
          </cell>
          <cell r="I350">
            <v>21500</v>
          </cell>
        </row>
        <row r="351">
          <cell r="A351" t="str">
            <v>ON120</v>
          </cell>
          <cell r="C351" t="str">
            <v>OÁng noái daây côõ 120mm2</v>
          </cell>
          <cell r="D351" t="str">
            <v>caùi</v>
          </cell>
          <cell r="F351">
            <v>28000</v>
          </cell>
          <cell r="I351">
            <v>28000</v>
          </cell>
        </row>
        <row r="352">
          <cell r="A352" t="str">
            <v>ON150</v>
          </cell>
          <cell r="C352" t="str">
            <v>OÁng noái daây côõ 150mm2</v>
          </cell>
          <cell r="D352" t="str">
            <v>caùi</v>
          </cell>
          <cell r="F352">
            <v>81800</v>
          </cell>
          <cell r="I352">
            <v>81800</v>
          </cell>
        </row>
        <row r="353">
          <cell r="A353" t="str">
            <v>ON185</v>
          </cell>
          <cell r="C353" t="str">
            <v>OÁng noái daây côõ 185mm2</v>
          </cell>
          <cell r="D353" t="str">
            <v>caùi</v>
          </cell>
          <cell r="F353">
            <v>46000</v>
          </cell>
          <cell r="I353">
            <v>46000</v>
          </cell>
        </row>
        <row r="354">
          <cell r="A354" t="str">
            <v>ON240</v>
          </cell>
          <cell r="C354" t="str">
            <v>OÁng noái daây côõ 240mm2</v>
          </cell>
          <cell r="D354" t="str">
            <v>caùi</v>
          </cell>
          <cell r="F354">
            <v>57000</v>
          </cell>
          <cell r="I354">
            <v>57000</v>
          </cell>
        </row>
        <row r="355">
          <cell r="A355" t="str">
            <v>ON50B</v>
          </cell>
          <cell r="C355" t="str">
            <v>OÁng noái daây chòu söùc caêng côõ 50mm2</v>
          </cell>
          <cell r="D355" t="str">
            <v>caùi</v>
          </cell>
          <cell r="F355">
            <v>16500</v>
          </cell>
          <cell r="I355">
            <v>16500</v>
          </cell>
        </row>
        <row r="356">
          <cell r="A356" t="str">
            <v>PU</v>
          </cell>
          <cell r="C356" t="str">
            <v>Puli</v>
          </cell>
          <cell r="D356" t="str">
            <v>caùi</v>
          </cell>
          <cell r="F356">
            <v>25000</v>
          </cell>
          <cell r="I356">
            <v>25000</v>
          </cell>
        </row>
        <row r="357">
          <cell r="A357" t="str">
            <v>R1</v>
          </cell>
          <cell r="C357" t="str">
            <v>Uclevis + söù oáng chæ</v>
          </cell>
          <cell r="D357" t="str">
            <v>boä</v>
          </cell>
          <cell r="F357">
            <v>33000</v>
          </cell>
          <cell r="I357">
            <v>33000</v>
          </cell>
        </row>
        <row r="358">
          <cell r="A358" t="str">
            <v>R2</v>
          </cell>
          <cell r="C358" t="str">
            <v>Rack 2 söù + söù oáng chæ</v>
          </cell>
          <cell r="D358" t="str">
            <v>boä</v>
          </cell>
          <cell r="F358">
            <v>50800</v>
          </cell>
          <cell r="I358">
            <v>50800</v>
          </cell>
        </row>
        <row r="359">
          <cell r="A359" t="str">
            <v>R3</v>
          </cell>
          <cell r="C359" t="str">
            <v>Rack 3 söù + söù oáng chæ</v>
          </cell>
          <cell r="D359" t="str">
            <v>boä</v>
          </cell>
          <cell r="F359">
            <v>144000</v>
          </cell>
          <cell r="I359">
            <v>144000</v>
          </cell>
        </row>
        <row r="360">
          <cell r="A360" t="str">
            <v>R4</v>
          </cell>
          <cell r="C360" t="str">
            <v>Rack 4</v>
          </cell>
          <cell r="D360" t="str">
            <v>caùi</v>
          </cell>
          <cell r="F360">
            <v>132000</v>
          </cell>
          <cell r="I360">
            <v>132000</v>
          </cell>
        </row>
        <row r="361">
          <cell r="A361" t="str">
            <v>R4S</v>
          </cell>
          <cell r="C361" t="str">
            <v>Rack 4 söù + söù oáng chæ</v>
          </cell>
          <cell r="D361" t="str">
            <v>boä</v>
          </cell>
          <cell r="F361">
            <v>192000</v>
          </cell>
          <cell r="I361">
            <v>192000</v>
          </cell>
        </row>
        <row r="362">
          <cell r="A362" t="str">
            <v>SD</v>
          </cell>
          <cell r="C362" t="str">
            <v>Söù ñöùng 24KV ÑR 600mm</v>
          </cell>
          <cell r="D362" t="str">
            <v>caùi</v>
          </cell>
          <cell r="F362">
            <v>206900</v>
          </cell>
          <cell r="I362">
            <v>206900</v>
          </cell>
        </row>
        <row r="363">
          <cell r="A363" t="str">
            <v>SD35</v>
          </cell>
          <cell r="C363" t="str">
            <v>Söù ñöùng 35KV + ty</v>
          </cell>
          <cell r="D363" t="str">
            <v>boä</v>
          </cell>
          <cell r="F363">
            <v>134000</v>
          </cell>
          <cell r="I363">
            <v>134000</v>
          </cell>
        </row>
        <row r="364">
          <cell r="A364" t="str">
            <v>SDI35</v>
          </cell>
          <cell r="C364" t="str">
            <v>Söù ñöùng 35KV + ty söù ñænh</v>
          </cell>
          <cell r="D364" t="str">
            <v>boä</v>
          </cell>
          <cell r="F364">
            <v>150000</v>
          </cell>
          <cell r="I364">
            <v>150000</v>
          </cell>
        </row>
        <row r="365">
          <cell r="A365" t="str">
            <v>SDCM</v>
          </cell>
          <cell r="C365" t="str">
            <v>Söù ñöùng 24KV choáng nhieãm maën</v>
          </cell>
          <cell r="D365" t="str">
            <v>caùi</v>
          </cell>
          <cell r="F365">
            <v>117000</v>
          </cell>
          <cell r="I365">
            <v>117000</v>
          </cell>
        </row>
        <row r="366">
          <cell r="A366" t="str">
            <v>SN</v>
          </cell>
          <cell r="C366" t="str">
            <v>Söù chaèng</v>
          </cell>
          <cell r="D366" t="str">
            <v>caùi</v>
          </cell>
          <cell r="F366">
            <v>60800</v>
          </cell>
          <cell r="I366">
            <v>60800</v>
          </cell>
        </row>
        <row r="367">
          <cell r="A367" t="str">
            <v>SOC</v>
          </cell>
          <cell r="C367" t="str">
            <v xml:space="preserve">Söù oáng chæ </v>
          </cell>
          <cell r="D367" t="str">
            <v>caùi</v>
          </cell>
          <cell r="F367">
            <v>10800</v>
          </cell>
          <cell r="I367">
            <v>10800</v>
          </cell>
        </row>
        <row r="368">
          <cell r="A368" t="str">
            <v>ST</v>
          </cell>
          <cell r="C368" t="str">
            <v>Söù treo loaïi 70kN</v>
          </cell>
          <cell r="D368" t="str">
            <v>baùt</v>
          </cell>
          <cell r="F368">
            <v>73500</v>
          </cell>
          <cell r="I368">
            <v>73500</v>
          </cell>
        </row>
        <row r="369">
          <cell r="A369" t="str">
            <v>ST120</v>
          </cell>
          <cell r="C369" t="str">
            <v>Söù treo loaïi 120kN</v>
          </cell>
          <cell r="D369" t="str">
            <v>baùt</v>
          </cell>
          <cell r="F369">
            <v>120000</v>
          </cell>
          <cell r="I369">
            <v>120000</v>
          </cell>
        </row>
        <row r="370">
          <cell r="A370" t="str">
            <v>STply</v>
          </cell>
          <cell r="C370" t="str">
            <v>Söù treo polymer</v>
          </cell>
          <cell r="D370" t="str">
            <v>chuoãi</v>
          </cell>
          <cell r="F370">
            <v>227200</v>
          </cell>
          <cell r="I370">
            <v>231000</v>
          </cell>
        </row>
        <row r="371">
          <cell r="A371" t="str">
            <v>Stply-HT</v>
          </cell>
          <cell r="C371" t="str">
            <v>Söù polymer caùch ñieän haï theá thanh caùi tuû</v>
          </cell>
          <cell r="D371" t="str">
            <v>caùi</v>
          </cell>
          <cell r="F371">
            <v>35000</v>
          </cell>
          <cell r="I371">
            <v>231000</v>
          </cell>
        </row>
        <row r="372">
          <cell r="A372" t="str">
            <v>KHANH</v>
          </cell>
          <cell r="C372" t="str">
            <v>Khaùnh laép chuoãi söù Polymer keùp</v>
          </cell>
          <cell r="D372" t="str">
            <v>caùi</v>
          </cell>
          <cell r="F372">
            <v>50000</v>
          </cell>
          <cell r="I372">
            <v>231000</v>
          </cell>
        </row>
        <row r="373">
          <cell r="A373" t="str">
            <v>S40</v>
          </cell>
          <cell r="C373" t="str">
            <v>Saét deït 40 x 4</v>
          </cell>
          <cell r="D373" t="str">
            <v>kg</v>
          </cell>
          <cell r="F373">
            <v>31448</v>
          </cell>
          <cell r="I373">
            <v>31589</v>
          </cell>
        </row>
        <row r="374">
          <cell r="A374" t="str">
            <v>S50</v>
          </cell>
          <cell r="C374" t="str">
            <v>Saét deït 50 x 5</v>
          </cell>
          <cell r="D374" t="str">
            <v>kg</v>
          </cell>
          <cell r="F374">
            <v>31448</v>
          </cell>
          <cell r="I374">
            <v>31589</v>
          </cell>
        </row>
        <row r="375">
          <cell r="A375" t="str">
            <v>S60</v>
          </cell>
          <cell r="C375" t="str">
            <v>Saét deït 60 x 6</v>
          </cell>
          <cell r="D375" t="str">
            <v>kg</v>
          </cell>
          <cell r="F375">
            <v>31448</v>
          </cell>
          <cell r="I375">
            <v>10500</v>
          </cell>
        </row>
        <row r="376">
          <cell r="A376" t="str">
            <v>S70</v>
          </cell>
          <cell r="C376" t="str">
            <v>Saét deït 70 x 7</v>
          </cell>
          <cell r="D376" t="str">
            <v>kg</v>
          </cell>
          <cell r="F376">
            <v>31448</v>
          </cell>
          <cell r="I376">
            <v>10500</v>
          </cell>
        </row>
        <row r="377">
          <cell r="A377" t="str">
            <v>S806</v>
          </cell>
          <cell r="C377" t="str">
            <v>Saét deït 80 x 6</v>
          </cell>
          <cell r="D377" t="str">
            <v>kg</v>
          </cell>
          <cell r="F377">
            <v>31448</v>
          </cell>
          <cell r="I377">
            <v>10500</v>
          </cell>
        </row>
        <row r="378">
          <cell r="A378" t="str">
            <v>S80</v>
          </cell>
          <cell r="C378" t="str">
            <v>Saét deït 80 x 8</v>
          </cell>
          <cell r="D378" t="str">
            <v>kg</v>
          </cell>
          <cell r="F378">
            <v>31448</v>
          </cell>
          <cell r="I378">
            <v>10500</v>
          </cell>
        </row>
        <row r="379">
          <cell r="A379" t="str">
            <v>S1008</v>
          </cell>
          <cell r="C379" t="str">
            <v>Saét deït 100 x 8</v>
          </cell>
          <cell r="D379" t="str">
            <v>kg</v>
          </cell>
          <cell r="F379">
            <v>31448</v>
          </cell>
          <cell r="I379">
            <v>10500</v>
          </cell>
        </row>
        <row r="380">
          <cell r="A380" t="str">
            <v>SL32</v>
          </cell>
          <cell r="C380" t="str">
            <v>Saét goùc L32 x 32 x 3</v>
          </cell>
          <cell r="D380" t="str">
            <v>kg</v>
          </cell>
          <cell r="F380">
            <v>31448</v>
          </cell>
          <cell r="I380">
            <v>10500</v>
          </cell>
        </row>
        <row r="381">
          <cell r="A381" t="str">
            <v>SL40</v>
          </cell>
          <cell r="C381" t="str">
            <v>Saét goùc L40 x40 x4</v>
          </cell>
          <cell r="D381" t="str">
            <v>kg</v>
          </cell>
          <cell r="F381">
            <v>31448</v>
          </cell>
          <cell r="I381">
            <v>10500</v>
          </cell>
        </row>
        <row r="382">
          <cell r="A382" t="str">
            <v>SL45</v>
          </cell>
          <cell r="C382" t="str">
            <v>Saét goùc L45 x45 x 4</v>
          </cell>
          <cell r="D382" t="str">
            <v>kg</v>
          </cell>
          <cell r="F382">
            <v>31448</v>
          </cell>
          <cell r="I382">
            <v>10500</v>
          </cell>
        </row>
        <row r="383">
          <cell r="A383" t="str">
            <v>SL50</v>
          </cell>
          <cell r="C383" t="str">
            <v>Saét goùc L50 x50 x5</v>
          </cell>
          <cell r="D383" t="str">
            <v>kg</v>
          </cell>
          <cell r="F383">
            <v>31448</v>
          </cell>
          <cell r="I383">
            <v>10500</v>
          </cell>
        </row>
        <row r="384">
          <cell r="A384" t="str">
            <v>SL70</v>
          </cell>
          <cell r="C384" t="str">
            <v>Saét goùc L70 x70 x7</v>
          </cell>
          <cell r="D384" t="str">
            <v>kg</v>
          </cell>
          <cell r="F384">
            <v>31448</v>
          </cell>
          <cell r="I384">
            <v>10500</v>
          </cell>
        </row>
        <row r="385">
          <cell r="A385" t="str">
            <v>SL75</v>
          </cell>
          <cell r="C385" t="str">
            <v>Saét goùc L75 x75 x8</v>
          </cell>
          <cell r="D385" t="str">
            <v>kg</v>
          </cell>
          <cell r="F385">
            <v>31448</v>
          </cell>
          <cell r="I385">
            <v>10500</v>
          </cell>
        </row>
        <row r="386">
          <cell r="A386" t="str">
            <v>SO6</v>
          </cell>
          <cell r="C386" t="str">
            <v>Saét   Þ6</v>
          </cell>
          <cell r="D386" t="str">
            <v>kg</v>
          </cell>
          <cell r="F386">
            <v>8050</v>
          </cell>
          <cell r="I386">
            <v>4700</v>
          </cell>
        </row>
        <row r="387">
          <cell r="A387" t="str">
            <v>SO8</v>
          </cell>
          <cell r="C387" t="str">
            <v>Saét   Þ8</v>
          </cell>
          <cell r="D387" t="str">
            <v>kg</v>
          </cell>
          <cell r="F387">
            <v>8000</v>
          </cell>
          <cell r="I387">
            <v>4700</v>
          </cell>
        </row>
        <row r="388">
          <cell r="A388" t="str">
            <v>SO10</v>
          </cell>
          <cell r="C388" t="str">
            <v>Saét   Þ10</v>
          </cell>
          <cell r="D388" t="str">
            <v>kg</v>
          </cell>
          <cell r="F388">
            <v>15320</v>
          </cell>
          <cell r="I388">
            <v>15320</v>
          </cell>
        </row>
        <row r="389">
          <cell r="A389" t="str">
            <v>SO12</v>
          </cell>
          <cell r="C389" t="str">
            <v>Saét   Þ12</v>
          </cell>
          <cell r="D389" t="str">
            <v>kg</v>
          </cell>
          <cell r="F389">
            <v>8500</v>
          </cell>
          <cell r="I389">
            <v>8500</v>
          </cell>
        </row>
        <row r="390">
          <cell r="A390" t="str">
            <v>SO16</v>
          </cell>
          <cell r="C390" t="str">
            <v>Saét   Þ16</v>
          </cell>
          <cell r="D390" t="str">
            <v>kg</v>
          </cell>
          <cell r="F390">
            <v>8500</v>
          </cell>
          <cell r="I390">
            <v>8500</v>
          </cell>
        </row>
        <row r="391">
          <cell r="A391" t="str">
            <v>SO24</v>
          </cell>
          <cell r="C391" t="str">
            <v>Saét   Þ24</v>
          </cell>
          <cell r="D391" t="str">
            <v>kg</v>
          </cell>
          <cell r="F391">
            <v>8500</v>
          </cell>
          <cell r="I391">
            <v>8500</v>
          </cell>
        </row>
        <row r="392">
          <cell r="A392" t="str">
            <v>EKE300</v>
          </cell>
          <cell r="C392" t="str">
            <v>EÂ KE 5x300x300\Zn</v>
          </cell>
          <cell r="D392" t="str">
            <v>kg</v>
          </cell>
          <cell r="F392">
            <v>31589</v>
          </cell>
        </row>
        <row r="393">
          <cell r="A393" t="str">
            <v>thept6</v>
          </cell>
          <cell r="C393" t="str">
            <v>Theùp taám 6mm</v>
          </cell>
          <cell r="D393" t="str">
            <v>kg</v>
          </cell>
          <cell r="F393">
            <v>4450</v>
          </cell>
          <cell r="I393">
            <v>4450</v>
          </cell>
        </row>
        <row r="394">
          <cell r="A394" t="str">
            <v>thept5</v>
          </cell>
          <cell r="C394" t="str">
            <v>Theùp taám 5mm</v>
          </cell>
          <cell r="D394" t="str">
            <v>kg</v>
          </cell>
          <cell r="F394">
            <v>4450</v>
          </cell>
          <cell r="I394">
            <v>4450</v>
          </cell>
        </row>
        <row r="395">
          <cell r="A395" t="str">
            <v>thept4</v>
          </cell>
          <cell r="C395" t="str">
            <v>Theùp taám 4mm</v>
          </cell>
          <cell r="D395" t="str">
            <v>kg</v>
          </cell>
          <cell r="F395">
            <v>4450</v>
          </cell>
          <cell r="I395">
            <v>4450</v>
          </cell>
        </row>
        <row r="396">
          <cell r="A396" t="str">
            <v>thept2</v>
          </cell>
          <cell r="C396" t="str">
            <v>Theùp taám 2mm</v>
          </cell>
          <cell r="D396" t="str">
            <v>kg</v>
          </cell>
          <cell r="F396">
            <v>4572</v>
          </cell>
          <cell r="I396">
            <v>4572</v>
          </cell>
        </row>
        <row r="397">
          <cell r="A397" t="str">
            <v>CL</v>
          </cell>
          <cell r="C397" t="str">
            <v>Boä choáng chaèng heïp Þ60/50x1500+2BL12x40+BL16x250/80</v>
          </cell>
          <cell r="D397" t="str">
            <v>boä</v>
          </cell>
          <cell r="F397">
            <v>286000</v>
          </cell>
          <cell r="I397">
            <v>286000</v>
          </cell>
        </row>
        <row r="398">
          <cell r="A398" t="str">
            <v>CLHT</v>
          </cell>
          <cell r="C398" t="str">
            <v>Boä choáng chaèng heïp Þ60/50x1200+2BL12x40+BL16x200/50</v>
          </cell>
          <cell r="D398" t="str">
            <v>boä</v>
          </cell>
          <cell r="F398">
            <v>272000</v>
          </cell>
          <cell r="I398">
            <v>272000</v>
          </cell>
        </row>
        <row r="399">
          <cell r="A399" t="str">
            <v>TN1618</v>
          </cell>
          <cell r="C399" t="str">
            <v>Ty neo Þ16x1800</v>
          </cell>
          <cell r="D399" t="str">
            <v>caùi</v>
          </cell>
          <cell r="F399">
            <v>45600</v>
          </cell>
          <cell r="I399">
            <v>45600</v>
          </cell>
        </row>
        <row r="400">
          <cell r="A400" t="str">
            <v>TN1624</v>
          </cell>
          <cell r="C400" t="str">
            <v>Ty neo Þ16x2400</v>
          </cell>
          <cell r="D400" t="str">
            <v>caùi</v>
          </cell>
          <cell r="F400">
            <v>143000</v>
          </cell>
          <cell r="I400">
            <v>49000</v>
          </cell>
        </row>
        <row r="401">
          <cell r="A401" t="str">
            <v>TN1824</v>
          </cell>
          <cell r="C401" t="str">
            <v>Ty neo Þ18x2400</v>
          </cell>
          <cell r="D401" t="str">
            <v>caùi</v>
          </cell>
          <cell r="F401">
            <v>189000</v>
          </cell>
          <cell r="I401">
            <v>58300</v>
          </cell>
        </row>
        <row r="402">
          <cell r="A402" t="str">
            <v>TN2224</v>
          </cell>
          <cell r="C402" t="str">
            <v>Ty neo Þ22x2400</v>
          </cell>
          <cell r="D402" t="str">
            <v>caùi</v>
          </cell>
          <cell r="F402">
            <v>262000</v>
          </cell>
          <cell r="I402">
            <v>262000</v>
          </cell>
        </row>
        <row r="403">
          <cell r="A403" t="str">
            <v>TN30</v>
          </cell>
          <cell r="C403" t="str">
            <v>Ty neo Þ22x3000</v>
          </cell>
          <cell r="D403" t="str">
            <v>caùi</v>
          </cell>
          <cell r="F403">
            <v>290000</v>
          </cell>
          <cell r="I403">
            <v>290000</v>
          </cell>
        </row>
        <row r="404">
          <cell r="A404" t="str">
            <v>TN37</v>
          </cell>
          <cell r="C404" t="str">
            <v>Ty neo Þ22x3700</v>
          </cell>
          <cell r="D404" t="str">
            <v>caùi</v>
          </cell>
          <cell r="F404">
            <v>170000</v>
          </cell>
          <cell r="I404">
            <v>170000</v>
          </cell>
        </row>
        <row r="405">
          <cell r="A405" t="str">
            <v>NX</v>
          </cell>
          <cell r="B405" t="str">
            <v>04.4001</v>
          </cell>
          <cell r="C405" t="str">
            <v>Neo xoøe 8 höôùng (daøy 3,2mm)</v>
          </cell>
          <cell r="D405" t="str">
            <v>caùi</v>
          </cell>
          <cell r="F405">
            <v>87000</v>
          </cell>
          <cell r="G405">
            <v>67874</v>
          </cell>
          <cell r="I405">
            <v>87000</v>
          </cell>
        </row>
        <row r="406">
          <cell r="A406" t="str">
            <v>CD142</v>
          </cell>
          <cell r="B406" t="str">
            <v>06.3231</v>
          </cell>
          <cell r="C406" t="str">
            <v>Coå deâ CD.X-142</v>
          </cell>
          <cell r="D406" t="str">
            <v>boä</v>
          </cell>
          <cell r="F406">
            <v>391703.60000000003</v>
          </cell>
          <cell r="G406">
            <v>34935</v>
          </cell>
          <cell r="I406">
            <v>391703.60000000003</v>
          </cell>
        </row>
        <row r="407">
          <cell r="A407" t="str">
            <v>CD142a</v>
          </cell>
          <cell r="B407" t="str">
            <v>06.3231</v>
          </cell>
          <cell r="C407" t="str">
            <v>Coå deâ CD.X-142A</v>
          </cell>
          <cell r="D407" t="str">
            <v>boä</v>
          </cell>
          <cell r="F407">
            <v>425187.94</v>
          </cell>
          <cell r="G407">
            <v>34935</v>
          </cell>
          <cell r="I407">
            <v>425187.94</v>
          </cell>
        </row>
        <row r="408">
          <cell r="A408" t="str">
            <v>CD146</v>
          </cell>
          <cell r="B408" t="str">
            <v>06.3231</v>
          </cell>
          <cell r="C408" t="str">
            <v>Coå deâ CD.X-146</v>
          </cell>
          <cell r="D408" t="str">
            <v>boä</v>
          </cell>
          <cell r="F408">
            <v>398653.18</v>
          </cell>
          <cell r="G408">
            <v>34935</v>
          </cell>
          <cell r="I408">
            <v>398653.18</v>
          </cell>
        </row>
        <row r="409">
          <cell r="A409" t="str">
            <v>CD146a</v>
          </cell>
          <cell r="B409" t="str">
            <v>06.3231</v>
          </cell>
          <cell r="C409" t="str">
            <v>Coå deâ CD.X-146A</v>
          </cell>
          <cell r="D409" t="str">
            <v>boä</v>
          </cell>
          <cell r="F409">
            <v>432137.52</v>
          </cell>
          <cell r="G409">
            <v>34935</v>
          </cell>
          <cell r="I409">
            <v>432137.52</v>
          </cell>
        </row>
        <row r="410">
          <cell r="A410" t="str">
            <v>CD682</v>
          </cell>
          <cell r="B410" t="str">
            <v>06.3231</v>
          </cell>
          <cell r="C410" t="str">
            <v>Coå deâ 6,82kg</v>
          </cell>
          <cell r="D410" t="str">
            <v>boä</v>
          </cell>
          <cell r="F410">
            <v>215436.98</v>
          </cell>
          <cell r="G410">
            <v>34935</v>
          </cell>
          <cell r="I410">
            <v>215436.98</v>
          </cell>
        </row>
        <row r="411">
          <cell r="A411" t="str">
            <v>LCD</v>
          </cell>
          <cell r="B411" t="str">
            <v>06.2110</v>
          </cell>
          <cell r="C411" t="str">
            <v>Laép coå deà</v>
          </cell>
          <cell r="D411" t="str">
            <v>boä</v>
          </cell>
          <cell r="G411">
            <v>11455</v>
          </cell>
        </row>
        <row r="412">
          <cell r="A412" t="str">
            <v>CD21</v>
          </cell>
          <cell r="B412" t="str">
            <v>06.3231</v>
          </cell>
          <cell r="C412" t="str">
            <v>Coå deâ keïp oáng PVC Þ 21</v>
          </cell>
          <cell r="D412" t="str">
            <v>boä</v>
          </cell>
          <cell r="F412">
            <v>33000</v>
          </cell>
          <cell r="G412">
            <v>34935</v>
          </cell>
          <cell r="I412">
            <v>33000</v>
          </cell>
        </row>
        <row r="413">
          <cell r="A413" t="str">
            <v>CD60</v>
          </cell>
          <cell r="B413" t="str">
            <v>06.3231</v>
          </cell>
          <cell r="C413" t="str">
            <v>Coå deâ keïp oáng PVC Þ 60</v>
          </cell>
          <cell r="D413" t="str">
            <v>boä</v>
          </cell>
          <cell r="F413">
            <v>22000</v>
          </cell>
          <cell r="G413">
            <v>34935</v>
          </cell>
        </row>
        <row r="414">
          <cell r="A414" t="str">
            <v>CD90</v>
          </cell>
          <cell r="B414" t="str">
            <v>06.3231</v>
          </cell>
          <cell r="C414" t="str">
            <v>Coå deâ keïp oáng PVC Þ 90</v>
          </cell>
          <cell r="D414" t="str">
            <v>boä</v>
          </cell>
          <cell r="F414">
            <v>37000</v>
          </cell>
          <cell r="G414">
            <v>34935</v>
          </cell>
        </row>
        <row r="415">
          <cell r="A415" t="str">
            <v>CD114</v>
          </cell>
          <cell r="B415" t="str">
            <v>06.3231</v>
          </cell>
          <cell r="C415" t="str">
            <v>Coå deâ keïp oáng PVC Þ 114</v>
          </cell>
          <cell r="D415" t="str">
            <v>boä</v>
          </cell>
          <cell r="F415">
            <v>22000</v>
          </cell>
          <cell r="G415">
            <v>34935</v>
          </cell>
        </row>
        <row r="416">
          <cell r="A416" t="str">
            <v>CD140</v>
          </cell>
          <cell r="B416" t="str">
            <v>06.3231</v>
          </cell>
          <cell r="C416" t="str">
            <v>Coå deâ keïp oáng PVC Þ 140</v>
          </cell>
          <cell r="D416" t="str">
            <v>boä</v>
          </cell>
          <cell r="F416">
            <v>22000</v>
          </cell>
          <cell r="G416">
            <v>34935</v>
          </cell>
        </row>
        <row r="417">
          <cell r="A417" t="str">
            <v>CD140TK</v>
          </cell>
          <cell r="B417" t="str">
            <v>06.3231</v>
          </cell>
          <cell r="C417" t="str">
            <v>Coå deâ keïp oáng saét Þ 140</v>
          </cell>
          <cell r="D417" t="str">
            <v>boä</v>
          </cell>
          <cell r="F417">
            <v>22000</v>
          </cell>
          <cell r="G417">
            <v>34935</v>
          </cell>
        </row>
        <row r="418">
          <cell r="A418" t="str">
            <v>CD195</v>
          </cell>
          <cell r="B418" t="str">
            <v>06.3231</v>
          </cell>
          <cell r="C418" t="str">
            <v>Coå deâ Þ 195 neïp truï</v>
          </cell>
          <cell r="D418" t="str">
            <v>boä</v>
          </cell>
          <cell r="F418">
            <v>213700</v>
          </cell>
          <cell r="G418">
            <v>34935</v>
          </cell>
          <cell r="I418">
            <v>213700</v>
          </cell>
        </row>
        <row r="419">
          <cell r="A419" t="str">
            <v>CD207</v>
          </cell>
          <cell r="B419" t="str">
            <v>06.3231</v>
          </cell>
          <cell r="C419" t="str">
            <v>Coå deâ Þ 207 neïp truï</v>
          </cell>
          <cell r="D419" t="str">
            <v>boä</v>
          </cell>
          <cell r="F419">
            <v>22000</v>
          </cell>
          <cell r="G419">
            <v>34935</v>
          </cell>
          <cell r="I419">
            <v>22000</v>
          </cell>
        </row>
        <row r="420">
          <cell r="A420" t="str">
            <v>CD220</v>
          </cell>
          <cell r="B420" t="str">
            <v>06.3231</v>
          </cell>
          <cell r="C420" t="str">
            <v>Coå deâ Þ 220 neïp truï</v>
          </cell>
          <cell r="D420" t="str">
            <v>boä</v>
          </cell>
          <cell r="F420">
            <v>245500</v>
          </cell>
          <cell r="G420">
            <v>34935</v>
          </cell>
          <cell r="I420">
            <v>245500</v>
          </cell>
        </row>
        <row r="421">
          <cell r="A421" t="str">
            <v>CD240</v>
          </cell>
          <cell r="B421" t="str">
            <v>06.3231</v>
          </cell>
          <cell r="C421" t="str">
            <v>Coå deâ  Þ 240-Fe 8x100</v>
          </cell>
          <cell r="D421" t="str">
            <v>boä</v>
          </cell>
          <cell r="F421">
            <v>15140.380999999999</v>
          </cell>
          <cell r="G421">
            <v>34935</v>
          </cell>
          <cell r="I421">
            <v>15140.380999999999</v>
          </cell>
        </row>
        <row r="422">
          <cell r="A422" t="str">
            <v>CD250</v>
          </cell>
          <cell r="B422" t="str">
            <v>06.3231</v>
          </cell>
          <cell r="C422" t="str">
            <v>Coå deâ Þ 250-Fe 8x100</v>
          </cell>
          <cell r="D422" t="str">
            <v>boä</v>
          </cell>
          <cell r="F422">
            <v>15140.380999999999</v>
          </cell>
          <cell r="G422">
            <v>34935</v>
          </cell>
          <cell r="I422">
            <v>15140.380999999999</v>
          </cell>
        </row>
        <row r="423">
          <cell r="A423" t="str">
            <v>CD320</v>
          </cell>
          <cell r="B423" t="str">
            <v>06.3231</v>
          </cell>
          <cell r="C423" t="str">
            <v>Coå deâ CDÑKÑT( baét thuøng ñieän keá)</v>
          </cell>
          <cell r="D423" t="str">
            <v>boä</v>
          </cell>
          <cell r="F423">
            <v>22000</v>
          </cell>
          <cell r="G423">
            <v>34935</v>
          </cell>
          <cell r="I423">
            <v>22000</v>
          </cell>
        </row>
        <row r="424">
          <cell r="A424" t="str">
            <v>Cdtrudoi</v>
          </cell>
          <cell r="B424" t="str">
            <v>06.3231</v>
          </cell>
          <cell r="C424" t="str">
            <v>Coå deâ truï ñoâi baét söù treo</v>
          </cell>
          <cell r="D424" t="str">
            <v>boä</v>
          </cell>
          <cell r="F424">
            <v>15140.380999999999</v>
          </cell>
          <cell r="G424">
            <v>34935</v>
          </cell>
        </row>
        <row r="425">
          <cell r="A425" t="str">
            <v>CdtrudoiHT</v>
          </cell>
          <cell r="B425" t="str">
            <v>06.3231</v>
          </cell>
          <cell r="C425" t="str">
            <v xml:space="preserve">Coå deâ truï ñoâi 8,4m baét moùc döøng </v>
          </cell>
          <cell r="D425" t="str">
            <v>boä</v>
          </cell>
          <cell r="F425">
            <v>15140.380999999999</v>
          </cell>
          <cell r="G425">
            <v>34935</v>
          </cell>
        </row>
        <row r="426">
          <cell r="A426" t="str">
            <v>Cdedaucap</v>
          </cell>
          <cell r="B426" t="str">
            <v>06.3231</v>
          </cell>
          <cell r="C426" t="str">
            <v xml:space="preserve">Coå deâ giöõ daàu caùp+Bulon </v>
          </cell>
          <cell r="D426" t="str">
            <v>boä</v>
          </cell>
          <cell r="F426">
            <v>15140.380999999999</v>
          </cell>
          <cell r="G426">
            <v>34935</v>
          </cell>
        </row>
        <row r="427">
          <cell r="A427" t="str">
            <v>Cdtrudoi140</v>
          </cell>
          <cell r="B427" t="str">
            <v>06.3231</v>
          </cell>
          <cell r="C427" t="str">
            <v xml:space="preserve">Coå deâ giöõ oáng D140 vaøo truï ñoâi + Bulon </v>
          </cell>
          <cell r="D427" t="str">
            <v>boä</v>
          </cell>
          <cell r="F427">
            <v>15140.380999999999</v>
          </cell>
          <cell r="G427">
            <v>34935</v>
          </cell>
        </row>
        <row r="428">
          <cell r="A428" t="str">
            <v>Cdtru140</v>
          </cell>
          <cell r="B428" t="str">
            <v>06.3231</v>
          </cell>
          <cell r="C428" t="str">
            <v xml:space="preserve">Coå deâ giöõ oáng D140 vaøo truï + Bulon </v>
          </cell>
          <cell r="D428" t="str">
            <v>boä</v>
          </cell>
          <cell r="F428">
            <v>15140.380999999999</v>
          </cell>
          <cell r="G428">
            <v>34935</v>
          </cell>
        </row>
        <row r="429">
          <cell r="A429" t="str">
            <v>Cdeoptru</v>
          </cell>
          <cell r="B429" t="str">
            <v>06.3231</v>
          </cell>
          <cell r="C429" t="str">
            <v xml:space="preserve">Coå deâ giöõ oáng PVC D168+Bulon </v>
          </cell>
          <cell r="D429" t="str">
            <v>boä</v>
          </cell>
          <cell r="F429">
            <v>15140.380999999999</v>
          </cell>
          <cell r="G429">
            <v>34935</v>
          </cell>
        </row>
        <row r="430">
          <cell r="A430" t="str">
            <v>CD baét xaø</v>
          </cell>
          <cell r="B430" t="str">
            <v>06.3231</v>
          </cell>
          <cell r="C430" t="str">
            <v>Coå deâ baét xaø + bulon</v>
          </cell>
          <cell r="D430" t="str">
            <v>boä</v>
          </cell>
          <cell r="F430">
            <v>15140.380999999999</v>
          </cell>
          <cell r="G430">
            <v>34935</v>
          </cell>
        </row>
        <row r="431">
          <cell r="A431" t="str">
            <v>CD30x3</v>
          </cell>
          <cell r="B431" t="str">
            <v>06.3231</v>
          </cell>
          <cell r="C431" t="str">
            <v>Coâllier 30x3 (290-320)</v>
          </cell>
          <cell r="D431" t="str">
            <v>boä</v>
          </cell>
          <cell r="F431">
            <v>15140.380999999999</v>
          </cell>
          <cell r="G431">
            <v>34935</v>
          </cell>
        </row>
        <row r="432">
          <cell r="A432" t="str">
            <v>CD25x2</v>
          </cell>
          <cell r="B432" t="str">
            <v>06.3231</v>
          </cell>
          <cell r="C432" t="str">
            <v>Coâllier 25x2</v>
          </cell>
          <cell r="D432" t="str">
            <v>boä</v>
          </cell>
          <cell r="F432">
            <v>15140.380999999999</v>
          </cell>
          <cell r="G432">
            <v>34935</v>
          </cell>
        </row>
        <row r="433">
          <cell r="A433" t="str">
            <v>CD21T</v>
          </cell>
          <cell r="B433" t="str">
            <v>06.3231</v>
          </cell>
          <cell r="C433" t="str">
            <v>Coå deâ giöõ oáng PVC Þ 21 vaøo töôøng + Bulon + long ñeàn + taéc keâ saét</v>
          </cell>
          <cell r="D433" t="str">
            <v>boä</v>
          </cell>
          <cell r="F433">
            <v>15140.380999999999</v>
          </cell>
          <cell r="G433">
            <v>34935</v>
          </cell>
          <cell r="I433">
            <v>15140.380999999999</v>
          </cell>
        </row>
        <row r="434">
          <cell r="A434" t="str">
            <v>Cd42T</v>
          </cell>
          <cell r="B434" t="str">
            <v>06.3231</v>
          </cell>
          <cell r="C434" t="str">
            <v>Coå deâ giöõ oáng PVC D42</v>
          </cell>
          <cell r="D434" t="str">
            <v>boä</v>
          </cell>
          <cell r="F434">
            <v>15140.380999999999</v>
          </cell>
          <cell r="G434">
            <v>34935</v>
          </cell>
        </row>
        <row r="435">
          <cell r="A435" t="str">
            <v>Cd114T</v>
          </cell>
          <cell r="B435" t="str">
            <v>06.3231</v>
          </cell>
          <cell r="C435" t="str">
            <v>Coå deâ giöõ 2 oáng PVC D114 vaøo töôøng+Boulon+long ñeàn+taéc ke saét</v>
          </cell>
          <cell r="D435" t="str">
            <v>boä</v>
          </cell>
          <cell r="F435">
            <v>15140.380999999999</v>
          </cell>
          <cell r="G435">
            <v>34935</v>
          </cell>
        </row>
        <row r="436">
          <cell r="A436" t="str">
            <v>Cd140T</v>
          </cell>
          <cell r="B436" t="str">
            <v>06.3231</v>
          </cell>
          <cell r="C436" t="str">
            <v>Coå deâ giöõ oáng STK D140 vaøo töôøng+Boulon+long ñeàn+taéc ke saét</v>
          </cell>
          <cell r="D436" t="str">
            <v>boä</v>
          </cell>
          <cell r="F436">
            <v>15140.380999999999</v>
          </cell>
          <cell r="G436">
            <v>34935</v>
          </cell>
        </row>
        <row r="437">
          <cell r="A437" t="str">
            <v>Cd168TK</v>
          </cell>
          <cell r="B437" t="str">
            <v>06.3231</v>
          </cell>
          <cell r="C437" t="str">
            <v>Coå deâ giöõ oáng STK D168</v>
          </cell>
          <cell r="D437" t="str">
            <v>boä</v>
          </cell>
          <cell r="F437">
            <v>47500</v>
          </cell>
          <cell r="G437">
            <v>34935</v>
          </cell>
        </row>
        <row r="438">
          <cell r="A438" t="str">
            <v>CD5x50</v>
          </cell>
          <cell r="B438" t="str">
            <v>06.3231</v>
          </cell>
          <cell r="C438" t="str">
            <v>Coå deâ baét tuû</v>
          </cell>
          <cell r="D438" t="str">
            <v>boä</v>
          </cell>
          <cell r="F438">
            <v>120000</v>
          </cell>
          <cell r="G438">
            <v>34935</v>
          </cell>
        </row>
        <row r="439">
          <cell r="A439" t="str">
            <v>CDXA</v>
          </cell>
          <cell r="B439" t="str">
            <v>06.3231</v>
          </cell>
          <cell r="C439" t="str">
            <v xml:space="preserve">Coå deâ choáng laéc 8x80x800 </v>
          </cell>
          <cell r="D439" t="str">
            <v>boä</v>
          </cell>
          <cell r="F439">
            <v>15140.380999999999</v>
          </cell>
          <cell r="G439">
            <v>34935</v>
          </cell>
        </row>
        <row r="440">
          <cell r="A440" t="str">
            <v>T75</v>
          </cell>
          <cell r="C440" t="str">
            <v>Truï BTLT 7,5m F200 döï öùng löïc</v>
          </cell>
          <cell r="D440" t="str">
            <v>truï</v>
          </cell>
          <cell r="F440">
            <v>986364</v>
          </cell>
          <cell r="I440">
            <v>986364</v>
          </cell>
        </row>
        <row r="441">
          <cell r="A441" t="str">
            <v>T84</v>
          </cell>
          <cell r="C441" t="str">
            <v>Truï BTLT 8,4m F200 döï öùng löïc</v>
          </cell>
          <cell r="D441" t="str">
            <v>truï</v>
          </cell>
          <cell r="F441">
            <v>1090909</v>
          </cell>
          <cell r="I441">
            <v>1090909</v>
          </cell>
        </row>
        <row r="442">
          <cell r="A442" t="str">
            <v>T84td</v>
          </cell>
          <cell r="C442" t="str">
            <v>Truï BTLT 8,4m F200 döï öùng löïc coù daây tieáp ñòa</v>
          </cell>
          <cell r="D442" t="str">
            <v>truï</v>
          </cell>
          <cell r="F442">
            <v>1210909</v>
          </cell>
          <cell r="I442">
            <v>1210909</v>
          </cell>
        </row>
        <row r="443">
          <cell r="A443" t="str">
            <v>T85</v>
          </cell>
          <cell r="C443" t="str">
            <v>Truï BTLT 8,5m F200 döï öùng löïc</v>
          </cell>
          <cell r="D443" t="str">
            <v>truï</v>
          </cell>
          <cell r="F443">
            <v>1090909</v>
          </cell>
          <cell r="I443">
            <v>1090909</v>
          </cell>
        </row>
        <row r="444">
          <cell r="A444" t="str">
            <v>T10</v>
          </cell>
          <cell r="C444" t="str">
            <v>Truï BTLT 10,5m F480 döï öùng löïc</v>
          </cell>
          <cell r="D444" t="str">
            <v>truï</v>
          </cell>
          <cell r="F444">
            <v>1571429</v>
          </cell>
          <cell r="I444">
            <v>1571429</v>
          </cell>
        </row>
        <row r="445">
          <cell r="A445" t="str">
            <v>T105</v>
          </cell>
          <cell r="C445" t="str">
            <v>Truï BTLT 10,5m F350 döï öùng löïc</v>
          </cell>
          <cell r="D445" t="str">
            <v>truï</v>
          </cell>
          <cell r="F445">
            <v>1772727</v>
          </cell>
          <cell r="I445">
            <v>1772727</v>
          </cell>
        </row>
        <row r="446">
          <cell r="A446" t="str">
            <v>T12</v>
          </cell>
          <cell r="C446" t="str">
            <v>Truï BTLT 12m F350 döï öùng löïc</v>
          </cell>
          <cell r="D446" t="str">
            <v>truï</v>
          </cell>
          <cell r="F446">
            <v>2027273</v>
          </cell>
          <cell r="I446">
            <v>2027273</v>
          </cell>
        </row>
        <row r="447">
          <cell r="A447" t="str">
            <v>T12350</v>
          </cell>
          <cell r="C447" t="str">
            <v>Truï BTLT 12m F350 döï öùng löïc</v>
          </cell>
          <cell r="D447" t="str">
            <v>truï</v>
          </cell>
          <cell r="F447">
            <v>2027273</v>
          </cell>
          <cell r="I447">
            <v>2027273</v>
          </cell>
        </row>
        <row r="448">
          <cell r="A448" t="str">
            <v>T12540</v>
          </cell>
          <cell r="C448" t="str">
            <v>Truï BTLT 12m F540 döï öùng löïc</v>
          </cell>
          <cell r="D448" t="str">
            <v>truï</v>
          </cell>
          <cell r="F448">
            <v>2227273</v>
          </cell>
          <cell r="I448">
            <v>2227273</v>
          </cell>
        </row>
        <row r="449">
          <cell r="A449" t="str">
            <v>T14</v>
          </cell>
          <cell r="C449" t="str">
            <v>Truï BTLT 14m F650 döï öùng löïc</v>
          </cell>
          <cell r="D449" t="str">
            <v>truï</v>
          </cell>
          <cell r="F449">
            <v>3468182</v>
          </cell>
          <cell r="I449">
            <v>3468182</v>
          </cell>
        </row>
        <row r="450">
          <cell r="A450" t="str">
            <v>T20</v>
          </cell>
          <cell r="C450" t="str">
            <v>Truï BTLT 20m F1000 döï öùng löïc</v>
          </cell>
          <cell r="D450" t="str">
            <v>truï</v>
          </cell>
          <cell r="F450">
            <v>8720000</v>
          </cell>
          <cell r="I450">
            <v>8720000</v>
          </cell>
        </row>
        <row r="451">
          <cell r="A451" t="str">
            <v>SON</v>
          </cell>
          <cell r="C451" t="str">
            <v>Sôn maøu</v>
          </cell>
          <cell r="D451" t="str">
            <v>kg</v>
          </cell>
          <cell r="F451">
            <v>32000</v>
          </cell>
          <cell r="I451">
            <v>32000</v>
          </cell>
        </row>
        <row r="452">
          <cell r="A452" t="str">
            <v>SONCR</v>
          </cell>
          <cell r="C452" t="str">
            <v>Sôn choáng ræ</v>
          </cell>
          <cell r="D452" t="str">
            <v>kg</v>
          </cell>
          <cell r="F452">
            <v>27400</v>
          </cell>
          <cell r="I452">
            <v>27400</v>
          </cell>
        </row>
        <row r="453">
          <cell r="A453" t="str">
            <v>NU</v>
          </cell>
          <cell r="C453" t="str">
            <v>Nöôùc ñoå beâ toâng</v>
          </cell>
          <cell r="D453" t="str">
            <v>m3</v>
          </cell>
          <cell r="F453">
            <v>15000</v>
          </cell>
          <cell r="I453">
            <v>15000</v>
          </cell>
        </row>
        <row r="454">
          <cell r="A454" t="str">
            <v>GO</v>
          </cell>
          <cell r="C454" t="str">
            <v>Goã vaùn khuoân</v>
          </cell>
          <cell r="D454" t="str">
            <v>m3</v>
          </cell>
          <cell r="F454">
            <v>1818000</v>
          </cell>
          <cell r="I454">
            <v>1818000</v>
          </cell>
        </row>
        <row r="455">
          <cell r="A455" t="str">
            <v>DINH</v>
          </cell>
          <cell r="C455" t="str">
            <v>Ñinh caùc loaïi</v>
          </cell>
          <cell r="D455" t="str">
            <v>kg</v>
          </cell>
          <cell r="F455">
            <v>7500</v>
          </cell>
          <cell r="I455">
            <v>7500</v>
          </cell>
        </row>
        <row r="456">
          <cell r="A456" t="str">
            <v>D1x2</v>
          </cell>
          <cell r="C456" t="str">
            <v>Ñaù 1x2</v>
          </cell>
          <cell r="D456" t="str">
            <v>m3</v>
          </cell>
          <cell r="F456">
            <v>236364</v>
          </cell>
          <cell r="I456">
            <v>236364</v>
          </cell>
        </row>
        <row r="457">
          <cell r="A457" t="str">
            <v>D0x4</v>
          </cell>
          <cell r="C457" t="str">
            <v>Ñaù 0x4</v>
          </cell>
          <cell r="D457" t="str">
            <v>m3</v>
          </cell>
          <cell r="F457">
            <v>74513</v>
          </cell>
          <cell r="I457">
            <v>74513</v>
          </cell>
        </row>
        <row r="458">
          <cell r="A458" t="str">
            <v>D2x4</v>
          </cell>
          <cell r="C458" t="str">
            <v>Ñaù 2x4</v>
          </cell>
          <cell r="D458" t="str">
            <v>m3</v>
          </cell>
          <cell r="F458">
            <v>97231</v>
          </cell>
          <cell r="I458">
            <v>97231</v>
          </cell>
        </row>
        <row r="459">
          <cell r="A459" t="str">
            <v>D4x6</v>
          </cell>
          <cell r="C459" t="str">
            <v>Ñaù 4x6</v>
          </cell>
          <cell r="D459" t="str">
            <v>m3</v>
          </cell>
          <cell r="F459">
            <v>196000</v>
          </cell>
          <cell r="I459">
            <v>196000</v>
          </cell>
        </row>
        <row r="460">
          <cell r="A460" t="str">
            <v>CV</v>
          </cell>
          <cell r="C460" t="str">
            <v>Caùt vaøng</v>
          </cell>
          <cell r="D460" t="str">
            <v>m3</v>
          </cell>
          <cell r="F460">
            <v>190909</v>
          </cell>
          <cell r="I460">
            <v>190909</v>
          </cell>
        </row>
        <row r="461">
          <cell r="A461" t="str">
            <v>gachong</v>
          </cell>
          <cell r="C461" t="str">
            <v>Gaïch oáng</v>
          </cell>
          <cell r="D461" t="str">
            <v>vieân</v>
          </cell>
          <cell r="F461">
            <v>255</v>
          </cell>
          <cell r="I461">
            <v>255</v>
          </cell>
        </row>
        <row r="462">
          <cell r="A462" t="str">
            <v>gachtau</v>
          </cell>
          <cell r="C462" t="str">
            <v>Gaïch taøu</v>
          </cell>
          <cell r="D462" t="str">
            <v>vieân</v>
          </cell>
          <cell r="F462">
            <v>3000</v>
          </cell>
          <cell r="I462">
            <v>3000</v>
          </cell>
        </row>
        <row r="463">
          <cell r="A463" t="str">
            <v>gachthe</v>
          </cell>
          <cell r="C463" t="str">
            <v>Gaïch theû</v>
          </cell>
          <cell r="D463" t="str">
            <v>vieân</v>
          </cell>
          <cell r="F463">
            <v>345</v>
          </cell>
          <cell r="I463">
            <v>300</v>
          </cell>
        </row>
        <row r="464">
          <cell r="A464" t="str">
            <v>XM</v>
          </cell>
          <cell r="C464" t="str">
            <v>Ximaêng</v>
          </cell>
          <cell r="D464" t="str">
            <v>kg</v>
          </cell>
          <cell r="F464">
            <v>1509</v>
          </cell>
          <cell r="I464">
            <v>1509</v>
          </cell>
        </row>
        <row r="465">
          <cell r="A465" t="str">
            <v>qhan</v>
          </cell>
          <cell r="C465" t="str">
            <v>Que haøn ñieän</v>
          </cell>
          <cell r="D465" t="str">
            <v>kg</v>
          </cell>
          <cell r="F465">
            <v>7000</v>
          </cell>
          <cell r="I465">
            <v>7000</v>
          </cell>
        </row>
        <row r="466">
          <cell r="A466" t="str">
            <v>coson</v>
          </cell>
          <cell r="C466" t="str">
            <v>Coï sôn</v>
          </cell>
          <cell r="D466" t="str">
            <v>caùi</v>
          </cell>
          <cell r="F466">
            <v>5000</v>
          </cell>
          <cell r="I466">
            <v>5000</v>
          </cell>
        </row>
        <row r="467">
          <cell r="A467" t="str">
            <v>Nilong</v>
          </cell>
          <cell r="C467" t="str">
            <v>Taám niloâng maøu caûnh baùo</v>
          </cell>
          <cell r="D467" t="str">
            <v>m2</v>
          </cell>
          <cell r="F467">
            <v>5000</v>
          </cell>
        </row>
        <row r="468">
          <cell r="A468" t="str">
            <v>NLON</v>
          </cell>
          <cell r="C468" t="str">
            <v>Nylon laøm daáu khoå 0.6m</v>
          </cell>
          <cell r="D468" t="str">
            <v>m</v>
          </cell>
          <cell r="F468">
            <v>3000</v>
          </cell>
          <cell r="I468">
            <v>3000</v>
          </cell>
        </row>
        <row r="469">
          <cell r="A469" t="str">
            <v>thepb</v>
          </cell>
          <cell r="C469" t="str">
            <v>Daây nhoâm buoäc A70</v>
          </cell>
          <cell r="D469" t="str">
            <v>kg</v>
          </cell>
          <cell r="F469">
            <v>65720</v>
          </cell>
          <cell r="I469">
            <v>65720</v>
          </cell>
        </row>
        <row r="470">
          <cell r="A470" t="str">
            <v>daucap50</v>
          </cell>
          <cell r="C470" t="str">
            <v>Ñaàu caùp ngaàm 24KV 3x50mm2 outdoor</v>
          </cell>
          <cell r="D470" t="str">
            <v>caùi</v>
          </cell>
          <cell r="F470">
            <v>2221971</v>
          </cell>
          <cell r="I470">
            <v>2221971</v>
          </cell>
        </row>
        <row r="471">
          <cell r="A471" t="str">
            <v>daucap70</v>
          </cell>
          <cell r="C471" t="str">
            <v>Ñaàu caùp ngaàm 24KV 3x70mm2 outdoor</v>
          </cell>
          <cell r="D471" t="str">
            <v>caùi</v>
          </cell>
          <cell r="F471">
            <v>2689755</v>
          </cell>
          <cell r="I471">
            <v>2689755</v>
          </cell>
        </row>
        <row r="472">
          <cell r="A472" t="str">
            <v>daucap95</v>
          </cell>
          <cell r="C472" t="str">
            <v>Ñaàu caùp ngaàm 24KV 3x95mm2 outdoor</v>
          </cell>
          <cell r="D472" t="str">
            <v>caùi</v>
          </cell>
          <cell r="F472">
            <v>2689755</v>
          </cell>
          <cell r="I472">
            <v>2689755</v>
          </cell>
        </row>
        <row r="473">
          <cell r="A473" t="str">
            <v>daucap120</v>
          </cell>
          <cell r="C473" t="str">
            <v>Ñaàu caùp ngaàm 24KV 3x120mm2 outdoor</v>
          </cell>
          <cell r="D473" t="str">
            <v>caùi</v>
          </cell>
          <cell r="F473">
            <v>2689755</v>
          </cell>
          <cell r="I473">
            <v>2689755</v>
          </cell>
        </row>
        <row r="474">
          <cell r="A474" t="str">
            <v>daucap150</v>
          </cell>
          <cell r="C474" t="str">
            <v>Ñaàu caùp ngaàm 24kV 3x150mm2 outdoor</v>
          </cell>
          <cell r="D474" t="str">
            <v>caùi</v>
          </cell>
          <cell r="F474">
            <v>2656341</v>
          </cell>
          <cell r="I474">
            <v>2656341</v>
          </cell>
        </row>
        <row r="475">
          <cell r="A475" t="str">
            <v>daucap185</v>
          </cell>
          <cell r="C475" t="str">
            <v>Ñaàu caùp ngaàm 24kV 3x185mm2 outdoor</v>
          </cell>
          <cell r="D475" t="str">
            <v>caùi</v>
          </cell>
          <cell r="F475">
            <v>2656341</v>
          </cell>
          <cell r="I475">
            <v>2656341</v>
          </cell>
        </row>
        <row r="476">
          <cell r="A476" t="str">
            <v>daucap240</v>
          </cell>
          <cell r="C476" t="str">
            <v>Ñaàu caùp ngaàm 24kV 3x240mm2 outdoor</v>
          </cell>
          <cell r="D476" t="str">
            <v>caùi</v>
          </cell>
          <cell r="F476">
            <v>3050000</v>
          </cell>
          <cell r="I476">
            <v>3050000</v>
          </cell>
        </row>
        <row r="477">
          <cell r="A477" t="str">
            <v>daucap50in</v>
          </cell>
          <cell r="C477" t="str">
            <v>Ñaàu caùp ngaàm 24KV 3x50mm2 indoor</v>
          </cell>
          <cell r="D477" t="str">
            <v>caùi</v>
          </cell>
          <cell r="F477">
            <v>1804307</v>
          </cell>
          <cell r="I477">
            <v>1804307</v>
          </cell>
        </row>
        <row r="478">
          <cell r="A478" t="str">
            <v>daucap70in</v>
          </cell>
          <cell r="C478" t="str">
            <v>Ñaàu caùp ngaàm 24KV 3x70mm2 indoor</v>
          </cell>
          <cell r="D478" t="str">
            <v>caùi</v>
          </cell>
          <cell r="F478">
            <v>2272091</v>
          </cell>
          <cell r="I478">
            <v>2272091</v>
          </cell>
        </row>
        <row r="479">
          <cell r="A479" t="str">
            <v>daucap95in</v>
          </cell>
          <cell r="C479" t="str">
            <v>Ñaàu caùp ngaàm 24KV 3x95mm2 indoor</v>
          </cell>
          <cell r="D479" t="str">
            <v>caùi</v>
          </cell>
          <cell r="F479">
            <v>2272091</v>
          </cell>
          <cell r="I479">
            <v>2272091</v>
          </cell>
        </row>
        <row r="480">
          <cell r="A480" t="str">
            <v>daucap120in</v>
          </cell>
          <cell r="C480" t="str">
            <v>Ñaàu caùp ngaàm 24KV 3x120mm2 indoor</v>
          </cell>
          <cell r="D480" t="str">
            <v>caùi</v>
          </cell>
          <cell r="F480">
            <v>2272091</v>
          </cell>
          <cell r="I480">
            <v>2272091</v>
          </cell>
        </row>
        <row r="481">
          <cell r="A481" t="str">
            <v>daucap150in</v>
          </cell>
          <cell r="C481" t="str">
            <v>Ñaàu caùp ngaàm 24kV 3x150mm2 indoor</v>
          </cell>
          <cell r="D481" t="str">
            <v>caùi</v>
          </cell>
          <cell r="F481">
            <v>2322210</v>
          </cell>
          <cell r="I481">
            <v>2322210</v>
          </cell>
        </row>
        <row r="482">
          <cell r="A482" t="str">
            <v>daucap185in</v>
          </cell>
          <cell r="C482" t="str">
            <v>Ñaàu caùp ngaàm 24kV 3x185mm2 indoor</v>
          </cell>
          <cell r="D482" t="str">
            <v>caùi</v>
          </cell>
          <cell r="F482">
            <v>2322210</v>
          </cell>
          <cell r="I482">
            <v>2322210</v>
          </cell>
        </row>
        <row r="483">
          <cell r="A483" t="str">
            <v>daucap240in</v>
          </cell>
          <cell r="C483" t="str">
            <v>Ñaàu caùp ngaàm 24kV 3x240mm2 indoor</v>
          </cell>
          <cell r="D483" t="str">
            <v>caùi</v>
          </cell>
          <cell r="F483">
            <v>2322210</v>
          </cell>
          <cell r="I483">
            <v>2322210</v>
          </cell>
        </row>
        <row r="484">
          <cell r="A484" t="str">
            <v>DCAPHT3185</v>
          </cell>
          <cell r="C484" t="str">
            <v>Ñaàu caùp ngaàm haï theá 3x185+120mm2</v>
          </cell>
          <cell r="D484" t="str">
            <v>caùi</v>
          </cell>
          <cell r="F484">
            <v>568023</v>
          </cell>
          <cell r="I484">
            <v>568023</v>
          </cell>
        </row>
        <row r="485">
          <cell r="A485" t="str">
            <v>DCAPHT3120</v>
          </cell>
          <cell r="C485" t="str">
            <v>Ñaàu caùp ngaàm haï theá 3x120+70mm2</v>
          </cell>
          <cell r="D485" t="str">
            <v>caùi</v>
          </cell>
          <cell r="F485">
            <v>568023</v>
          </cell>
          <cell r="I485">
            <v>568023</v>
          </cell>
        </row>
        <row r="486">
          <cell r="A486" t="str">
            <v>DCAPHT395</v>
          </cell>
          <cell r="C486" t="str">
            <v>Ñaàu caùp ngaàm haï theá 3x95+50mm2</v>
          </cell>
          <cell r="D486" t="str">
            <v>caùi</v>
          </cell>
          <cell r="F486">
            <v>568023</v>
          </cell>
          <cell r="I486">
            <v>568023</v>
          </cell>
        </row>
        <row r="487">
          <cell r="A487" t="str">
            <v>DCAPHT370</v>
          </cell>
          <cell r="C487" t="str">
            <v>Ñaàu caùp ngaàm haï theá 3x70+50mm2</v>
          </cell>
          <cell r="D487" t="str">
            <v>caùi</v>
          </cell>
          <cell r="F487">
            <v>501197</v>
          </cell>
        </row>
        <row r="488">
          <cell r="A488" t="str">
            <v>DCAPHT350+35</v>
          </cell>
          <cell r="C488" t="str">
            <v>Ñaàu caùp ngaàm haï theá 3x50+35mm2</v>
          </cell>
          <cell r="D488" t="str">
            <v>caùi</v>
          </cell>
          <cell r="F488">
            <v>501197</v>
          </cell>
        </row>
        <row r="489">
          <cell r="A489" t="str">
            <v>DCAPHT350</v>
          </cell>
          <cell r="C489" t="str">
            <v>Ñaàu caùp ngaàm haï theá 3x50</v>
          </cell>
          <cell r="D489" t="str">
            <v>caùi</v>
          </cell>
          <cell r="F489">
            <v>501197</v>
          </cell>
        </row>
        <row r="490">
          <cell r="A490" t="str">
            <v>stk42</v>
          </cell>
          <cell r="C490" t="str">
            <v>OÂÁng saét traùng keõm D42</v>
          </cell>
          <cell r="D490" t="str">
            <v>meùt</v>
          </cell>
          <cell r="F490">
            <v>42000</v>
          </cell>
          <cell r="I490">
            <v>42000</v>
          </cell>
        </row>
        <row r="491">
          <cell r="A491" t="str">
            <v>stk60</v>
          </cell>
          <cell r="C491" t="str">
            <v>OÂÁng saét traùng keõm D60</v>
          </cell>
          <cell r="D491" t="str">
            <v>meùt</v>
          </cell>
          <cell r="F491">
            <v>69500</v>
          </cell>
          <cell r="I491">
            <v>69500</v>
          </cell>
        </row>
        <row r="492">
          <cell r="A492" t="str">
            <v>stk90</v>
          </cell>
          <cell r="B492" t="str">
            <v>07.2204</v>
          </cell>
          <cell r="C492" t="str">
            <v>OÂÁng saét traùng keõm D90</v>
          </cell>
          <cell r="D492" t="str">
            <v>meùt</v>
          </cell>
          <cell r="F492">
            <v>100000</v>
          </cell>
          <cell r="G492">
            <v>6579</v>
          </cell>
          <cell r="I492">
            <v>100000</v>
          </cell>
        </row>
        <row r="493">
          <cell r="A493" t="str">
            <v>stk114</v>
          </cell>
          <cell r="B493" t="str">
            <v>07.2204</v>
          </cell>
          <cell r="C493" t="str">
            <v>OÂÁng saét traùng keõm D114</v>
          </cell>
          <cell r="D493" t="str">
            <v>meùt</v>
          </cell>
          <cell r="F493">
            <v>120000</v>
          </cell>
          <cell r="G493">
            <v>6579</v>
          </cell>
          <cell r="I493">
            <v>120000</v>
          </cell>
        </row>
        <row r="494">
          <cell r="A494" t="str">
            <v>stk140</v>
          </cell>
          <cell r="B494" t="str">
            <v>07.2204</v>
          </cell>
          <cell r="C494" t="str">
            <v>OÂÁng saét traùng keõm D140</v>
          </cell>
          <cell r="D494" t="str">
            <v>meùt</v>
          </cell>
          <cell r="F494">
            <v>278000</v>
          </cell>
          <cell r="G494">
            <v>6579</v>
          </cell>
          <cell r="I494">
            <v>278000</v>
          </cell>
        </row>
        <row r="495">
          <cell r="A495" t="str">
            <v>stk160</v>
          </cell>
          <cell r="B495" t="str">
            <v>07.2204</v>
          </cell>
          <cell r="C495" t="str">
            <v>OÂÁng saét traùng keõm D160</v>
          </cell>
          <cell r="D495" t="str">
            <v>meùt</v>
          </cell>
          <cell r="G495">
            <v>6579</v>
          </cell>
          <cell r="I495">
            <v>0</v>
          </cell>
        </row>
        <row r="496">
          <cell r="A496" t="str">
            <v>stk168</v>
          </cell>
          <cell r="B496" t="str">
            <v>07.2205</v>
          </cell>
          <cell r="C496" t="str">
            <v>OÂÁng saét traùng keõm D168</v>
          </cell>
          <cell r="D496" t="str">
            <v>meùt</v>
          </cell>
          <cell r="F496">
            <v>328000</v>
          </cell>
          <cell r="G496">
            <v>45706.62</v>
          </cell>
          <cell r="I496">
            <v>328000</v>
          </cell>
        </row>
        <row r="497">
          <cell r="A497" t="str">
            <v>costk114</v>
          </cell>
          <cell r="C497" t="str">
            <v>Maêng soâng STK 114</v>
          </cell>
          <cell r="D497" t="str">
            <v>caùi</v>
          </cell>
          <cell r="F497">
            <v>25000</v>
          </cell>
          <cell r="I497">
            <v>25000</v>
          </cell>
        </row>
        <row r="498">
          <cell r="A498" t="str">
            <v>costk90</v>
          </cell>
          <cell r="C498" t="str">
            <v>Maêng soâng STK 90</v>
          </cell>
          <cell r="D498" t="str">
            <v>caùi</v>
          </cell>
          <cell r="F498">
            <v>7000</v>
          </cell>
          <cell r="I498">
            <v>7000</v>
          </cell>
        </row>
        <row r="499">
          <cell r="A499" t="str">
            <v>YC</v>
          </cell>
          <cell r="C499" t="str">
            <v>Yeám caùp daøy 2mm</v>
          </cell>
          <cell r="D499" t="str">
            <v>caùi</v>
          </cell>
          <cell r="F499">
            <v>6000</v>
          </cell>
          <cell r="I499">
            <v>6000</v>
          </cell>
        </row>
        <row r="502">
          <cell r="A502" t="str">
            <v>Baûng keâ ñôn gía nhaân coâng  ( 67/1999/QÑ-BCN )</v>
          </cell>
        </row>
        <row r="504">
          <cell r="A504" t="str">
            <v>Maõ</v>
          </cell>
          <cell r="B504" t="str">
            <v>MHÑG</v>
          </cell>
          <cell r="C504" t="str">
            <v>Coâng vieäc</v>
          </cell>
          <cell r="D504" t="str">
            <v>Ñôn vò</v>
          </cell>
          <cell r="E504" t="str">
            <v>Ñôn giaù</v>
          </cell>
          <cell r="F504" t="str">
            <v>VLP</v>
          </cell>
          <cell r="G504" t="str">
            <v>NC</v>
          </cell>
          <cell r="H504" t="str">
            <v>MTC</v>
          </cell>
        </row>
        <row r="505">
          <cell r="A505">
            <v>1</v>
          </cell>
          <cell r="B505">
            <v>2</v>
          </cell>
          <cell r="C505">
            <v>3</v>
          </cell>
          <cell r="D505">
            <v>4</v>
          </cell>
          <cell r="E505">
            <v>5</v>
          </cell>
          <cell r="F505">
            <v>6</v>
          </cell>
          <cell r="G505">
            <v>7</v>
          </cell>
          <cell r="H505">
            <v>8</v>
          </cell>
        </row>
        <row r="506">
          <cell r="A506" t="str">
            <v>MDDA1</v>
          </cell>
          <cell r="B506" t="str">
            <v>03.8133</v>
          </cell>
          <cell r="C506" t="str">
            <v>Phaù ñaù chaân hoá moùng, ñaù caáp I</v>
          </cell>
          <cell r="D506" t="str">
            <v>m3</v>
          </cell>
          <cell r="G506">
            <v>117655</v>
          </cell>
        </row>
        <row r="507">
          <cell r="A507" t="str">
            <v>MDDA2</v>
          </cell>
          <cell r="B507" t="str">
            <v>03.8133</v>
          </cell>
          <cell r="C507" t="str">
            <v>Phaù ñaù chaân hoá moùng, ñaù caáp II</v>
          </cell>
          <cell r="D507" t="str">
            <v>m3</v>
          </cell>
          <cell r="G507">
            <v>93946</v>
          </cell>
        </row>
        <row r="508">
          <cell r="A508" t="str">
            <v>MDD11</v>
          </cell>
          <cell r="B508" t="str">
            <v>03.1101</v>
          </cell>
          <cell r="C508" t="str">
            <v>Ñaøo hoá moùng ñaát caáp 1 saâu &lt;=1m</v>
          </cell>
          <cell r="D508" t="str">
            <v>m3</v>
          </cell>
          <cell r="G508">
            <v>16300</v>
          </cell>
        </row>
        <row r="509">
          <cell r="A509" t="str">
            <v>MDD21</v>
          </cell>
          <cell r="B509" t="str">
            <v>03.1102</v>
          </cell>
          <cell r="C509" t="str">
            <v>Ñaøo hoá moùng ñaát caáp 2 saâu &lt;=1m</v>
          </cell>
          <cell r="D509" t="str">
            <v>m3</v>
          </cell>
          <cell r="G509">
            <v>25191</v>
          </cell>
        </row>
        <row r="510">
          <cell r="A510" t="str">
            <v>MDD31</v>
          </cell>
          <cell r="B510" t="str">
            <v>03.1103</v>
          </cell>
          <cell r="C510" t="str">
            <v>Ñaøo hoá moùng ñaát caáp 3 saâu &lt;=1m</v>
          </cell>
          <cell r="D510" t="str">
            <v>m3</v>
          </cell>
          <cell r="G510">
            <v>40898</v>
          </cell>
        </row>
        <row r="511">
          <cell r="A511" t="str">
            <v>MDD41</v>
          </cell>
          <cell r="B511" t="str">
            <v>03.1104</v>
          </cell>
          <cell r="C511" t="str">
            <v>Ñaøo hoá moùng ñaát caáp 4 saâu &lt;=1m</v>
          </cell>
          <cell r="D511" t="str">
            <v>m3</v>
          </cell>
          <cell r="G511">
            <v>65199</v>
          </cell>
        </row>
        <row r="512">
          <cell r="A512" t="str">
            <v>MDD2</v>
          </cell>
          <cell r="B512" t="str">
            <v>03.1112</v>
          </cell>
          <cell r="C512" t="str">
            <v>Ñaøo hoá moùng ñaát caáp 2 saâu &gt;1m</v>
          </cell>
          <cell r="D512" t="str">
            <v>m3</v>
          </cell>
          <cell r="G512">
            <v>16776</v>
          </cell>
        </row>
        <row r="513">
          <cell r="A513" t="str">
            <v>MDD3</v>
          </cell>
          <cell r="B513" t="str">
            <v>03.1013</v>
          </cell>
          <cell r="C513" t="str">
            <v>Ñaøo hoá moùng ñaát caáp 3 saâu &gt;1m DT&lt;5m2</v>
          </cell>
          <cell r="D513" t="str">
            <v>m3</v>
          </cell>
          <cell r="G513">
            <v>142162</v>
          </cell>
        </row>
        <row r="514">
          <cell r="A514" t="str">
            <v>AH2120</v>
          </cell>
          <cell r="B514" t="str">
            <v>03.1113</v>
          </cell>
          <cell r="C514" t="str">
            <v>Khoan caét BT baèng maùy khoan caèm tay</v>
          </cell>
          <cell r="D514" t="str">
            <v>m3</v>
          </cell>
          <cell r="G514">
            <v>24385</v>
          </cell>
          <cell r="H514">
            <v>30208</v>
          </cell>
        </row>
        <row r="515">
          <cell r="A515" t="str">
            <v>MDD4</v>
          </cell>
          <cell r="B515" t="str">
            <v>03.1114</v>
          </cell>
          <cell r="C515" t="str">
            <v>Ñaøo hoá moùng ñaát caáp 4 saâu &gt;1m</v>
          </cell>
          <cell r="D515" t="str">
            <v>m3</v>
          </cell>
          <cell r="G515">
            <v>67274</v>
          </cell>
        </row>
        <row r="516">
          <cell r="A516" t="str">
            <v>MDAP1</v>
          </cell>
          <cell r="B516" t="str">
            <v>03.2201</v>
          </cell>
          <cell r="C516" t="str">
            <v>Ñaép ñaát hoá moùng, ñaát caáp 1</v>
          </cell>
          <cell r="D516" t="str">
            <v>m3</v>
          </cell>
          <cell r="G516">
            <v>7505</v>
          </cell>
        </row>
        <row r="517">
          <cell r="A517" t="str">
            <v>MDAP2</v>
          </cell>
          <cell r="B517" t="str">
            <v>03.2202</v>
          </cell>
          <cell r="C517" t="str">
            <v>Ñaép ñaát hoá moùng, ñaát caáp 2</v>
          </cell>
          <cell r="D517" t="str">
            <v>m3</v>
          </cell>
          <cell r="G517">
            <v>9712</v>
          </cell>
        </row>
        <row r="518">
          <cell r="A518" t="str">
            <v>MDAP3</v>
          </cell>
          <cell r="B518" t="str">
            <v>03.4113</v>
          </cell>
          <cell r="C518" t="str">
            <v>Ñaép ñaát hoá moùng, ñoä chaët k=0,95</v>
          </cell>
          <cell r="D518" t="str">
            <v>m3</v>
          </cell>
          <cell r="G518">
            <v>65943</v>
          </cell>
        </row>
        <row r="519">
          <cell r="A519" t="str">
            <v>MDAP4</v>
          </cell>
          <cell r="B519" t="str">
            <v>03.2203</v>
          </cell>
          <cell r="C519" t="str">
            <v>Ñaép ñaát hoá moùng, ñaát caáp 4</v>
          </cell>
          <cell r="D519" t="str">
            <v>m3</v>
          </cell>
          <cell r="G519">
            <v>21931</v>
          </cell>
        </row>
        <row r="520">
          <cell r="A520" t="str">
            <v>DMC2</v>
          </cell>
          <cell r="B520" t="str">
            <v>03.3102</v>
          </cell>
          <cell r="C520" t="str">
            <v>Ñaøo möông caùp ngaàm ñaát caáp 2</v>
          </cell>
          <cell r="D520" t="str">
            <v>m3</v>
          </cell>
          <cell r="G520">
            <v>29636</v>
          </cell>
        </row>
        <row r="521">
          <cell r="A521" t="str">
            <v>DMC3</v>
          </cell>
          <cell r="B521" t="str">
            <v>03.3133</v>
          </cell>
          <cell r="C521" t="str">
            <v>Ñaøo möông caùp ngaàm ñaát caáp 3</v>
          </cell>
          <cell r="D521" t="str">
            <v>m3</v>
          </cell>
          <cell r="G521">
            <v>237389</v>
          </cell>
        </row>
        <row r="522">
          <cell r="A522" t="str">
            <v>DMC4</v>
          </cell>
          <cell r="B522" t="str">
            <v>03.3104</v>
          </cell>
          <cell r="C522" t="str">
            <v>Ñaøo möông caùp ngaàm ñaát caáp 4</v>
          </cell>
          <cell r="D522" t="str">
            <v>m3</v>
          </cell>
          <cell r="G522">
            <v>67274</v>
          </cell>
        </row>
        <row r="523">
          <cell r="A523" t="str">
            <v>DDMC2</v>
          </cell>
          <cell r="B523" t="str">
            <v>03.3202</v>
          </cell>
          <cell r="C523" t="str">
            <v>Ñaép ñaát möông caùp ngaàm, ñaát caáp 2</v>
          </cell>
          <cell r="D523" t="str">
            <v>m3</v>
          </cell>
          <cell r="G523">
            <v>17485</v>
          </cell>
        </row>
        <row r="524">
          <cell r="A524" t="str">
            <v>DDMC3</v>
          </cell>
          <cell r="B524" t="str">
            <v>03.3203</v>
          </cell>
          <cell r="C524" t="str">
            <v>Ñaép ñaát möông caùp ngaàm, ñaát caáp 3</v>
          </cell>
          <cell r="D524" t="str">
            <v>m3</v>
          </cell>
          <cell r="G524">
            <v>20152</v>
          </cell>
        </row>
        <row r="525">
          <cell r="A525" t="str">
            <v>DDMC4</v>
          </cell>
          <cell r="B525" t="str">
            <v>03.3203</v>
          </cell>
          <cell r="C525" t="str">
            <v>Ñaép ñaát möông caùp ngaàm, ñaát caáp 4</v>
          </cell>
          <cell r="D525" t="str">
            <v>m3</v>
          </cell>
          <cell r="G525">
            <v>20152</v>
          </cell>
        </row>
        <row r="526">
          <cell r="A526" t="str">
            <v>DCAT</v>
          </cell>
          <cell r="B526" t="str">
            <v>03.2101</v>
          </cell>
          <cell r="C526" t="str">
            <v xml:space="preserve">Ñaép caùt </v>
          </cell>
          <cell r="D526" t="str">
            <v>m3</v>
          </cell>
          <cell r="G526">
            <v>42820</v>
          </cell>
        </row>
        <row r="527">
          <cell r="A527" t="str">
            <v>DD1x2</v>
          </cell>
          <cell r="B527" t="str">
            <v>03.7000</v>
          </cell>
          <cell r="C527" t="str">
            <v>Ñaép ñaù 1x2</v>
          </cell>
          <cell r="D527" t="str">
            <v>m3</v>
          </cell>
          <cell r="G527">
            <v>18374</v>
          </cell>
        </row>
        <row r="528">
          <cell r="A528" t="str">
            <v>DD2x4</v>
          </cell>
          <cell r="B528" t="str">
            <v>03.7000</v>
          </cell>
          <cell r="C528" t="str">
            <v>Ñaép ñaù 2x4</v>
          </cell>
          <cell r="D528" t="str">
            <v>m3</v>
          </cell>
          <cell r="G528">
            <v>18374</v>
          </cell>
        </row>
        <row r="529">
          <cell r="A529" t="str">
            <v>DTD2</v>
          </cell>
          <cell r="B529" t="str">
            <v>03.3102</v>
          </cell>
          <cell r="C529" t="str">
            <v>Ñaøo raõnh tieáp ñòa ñaát caáp 2</v>
          </cell>
          <cell r="D529" t="str">
            <v>m3</v>
          </cell>
          <cell r="G529">
            <v>29636</v>
          </cell>
        </row>
        <row r="530">
          <cell r="A530" t="str">
            <v>DTD3</v>
          </cell>
          <cell r="B530" t="str">
            <v>03.3123</v>
          </cell>
          <cell r="C530" t="str">
            <v>Ñaøo raõnh tieáp ñòa ñaát caáp 3</v>
          </cell>
          <cell r="D530" t="str">
            <v>m3</v>
          </cell>
          <cell r="G530">
            <v>126747</v>
          </cell>
        </row>
        <row r="531">
          <cell r="A531" t="str">
            <v>DTD4</v>
          </cell>
          <cell r="B531" t="str">
            <v>03.3103</v>
          </cell>
          <cell r="C531" t="str">
            <v>Ñaøo raõnh tieáp ñòa ñaát caáp 4</v>
          </cell>
          <cell r="D531" t="str">
            <v>m3</v>
          </cell>
          <cell r="G531">
            <v>67274</v>
          </cell>
        </row>
        <row r="532">
          <cell r="A532" t="str">
            <v>DATD2</v>
          </cell>
          <cell r="B532" t="str">
            <v>03.3202</v>
          </cell>
          <cell r="C532" t="str">
            <v>Ñaép ñaát raõnh tieáp ñòa caáp 2</v>
          </cell>
          <cell r="D532" t="str">
            <v>m3</v>
          </cell>
          <cell r="G532">
            <v>17485</v>
          </cell>
        </row>
        <row r="533">
          <cell r="A533" t="str">
            <v>DATD3</v>
          </cell>
          <cell r="B533" t="str">
            <v>03.4123</v>
          </cell>
          <cell r="C533" t="str">
            <v>Ñaép ñaát raõnh tieáp ñoä chaët k=0,95</v>
          </cell>
          <cell r="D533" t="str">
            <v>m3</v>
          </cell>
          <cell r="G533">
            <v>69368</v>
          </cell>
        </row>
        <row r="534">
          <cell r="A534" t="str">
            <v>DATD4</v>
          </cell>
          <cell r="B534" t="str">
            <v>03.3203</v>
          </cell>
          <cell r="C534" t="str">
            <v>Ñaép ñaát raõnh tieáp ñòa caáp 4</v>
          </cell>
          <cell r="D534" t="str">
            <v>m3</v>
          </cell>
          <cell r="G534">
            <v>20152</v>
          </cell>
        </row>
        <row r="535">
          <cell r="A535" t="str">
            <v>LGIA</v>
          </cell>
          <cell r="B535" t="str">
            <v>05.6001</v>
          </cell>
          <cell r="C535" t="str">
            <v>Laép gía ñôõ caùp</v>
          </cell>
          <cell r="D535" t="str">
            <v>boä</v>
          </cell>
          <cell r="G535">
            <v>47292</v>
          </cell>
        </row>
        <row r="536">
          <cell r="A536" t="str">
            <v>lapkep</v>
          </cell>
          <cell r="B536" t="str">
            <v>04.3107</v>
          </cell>
          <cell r="C536" t="str">
            <v>Laép keïp caùc loaïi</v>
          </cell>
          <cell r="D536" t="str">
            <v>boä</v>
          </cell>
          <cell r="G536">
            <v>12978</v>
          </cell>
        </row>
        <row r="537">
          <cell r="A537" t="str">
            <v>LGACH</v>
          </cell>
          <cell r="B537" t="str">
            <v>07.2104</v>
          </cell>
          <cell r="C537" t="str">
            <v>Laép gaïch laøm daáu</v>
          </cell>
          <cell r="D537" t="str">
            <v>vieân</v>
          </cell>
          <cell r="G537">
            <v>342</v>
          </cell>
        </row>
        <row r="538">
          <cell r="A538" t="str">
            <v>LNLON</v>
          </cell>
          <cell r="B538" t="str">
            <v>07.2102</v>
          </cell>
          <cell r="C538" t="str">
            <v>Laép Nylon laøm daáu</v>
          </cell>
          <cell r="D538" t="str">
            <v>m2</v>
          </cell>
          <cell r="G538">
            <v>428.2</v>
          </cell>
        </row>
        <row r="539">
          <cell r="A539" t="str">
            <v>M12</v>
          </cell>
          <cell r="B539" t="str">
            <v>04.3801</v>
          </cell>
          <cell r="C539" t="str">
            <v>Ñaët ñaø caûn 1,2m</v>
          </cell>
          <cell r="D539" t="str">
            <v>caùi</v>
          </cell>
          <cell r="G539">
            <v>22255</v>
          </cell>
        </row>
        <row r="540">
          <cell r="A540" t="str">
            <v>M15</v>
          </cell>
          <cell r="B540" t="str">
            <v>04.3801</v>
          </cell>
          <cell r="C540" t="str">
            <v>Ñaët ñaø caûn 1,5m</v>
          </cell>
          <cell r="D540" t="str">
            <v>caùi</v>
          </cell>
          <cell r="G540">
            <v>48765</v>
          </cell>
        </row>
        <row r="541">
          <cell r="A541" t="str">
            <v>MD25</v>
          </cell>
          <cell r="B541" t="str">
            <v>04.3802</v>
          </cell>
          <cell r="C541" t="str">
            <v xml:space="preserve">Ñaët ñaø caûn 2,5m </v>
          </cell>
          <cell r="D541" t="str">
            <v>caùi</v>
          </cell>
          <cell r="G541">
            <v>48765</v>
          </cell>
        </row>
        <row r="542">
          <cell r="A542" t="str">
            <v>DCT25</v>
          </cell>
          <cell r="B542" t="str">
            <v>04.5142</v>
          </cell>
          <cell r="C542" t="str">
            <v>Ñoùng cöø traøm 2,5 m</v>
          </cell>
          <cell r="D542" t="str">
            <v>caây</v>
          </cell>
          <cell r="G542">
            <v>1393.5</v>
          </cell>
        </row>
        <row r="543">
          <cell r="A543" t="str">
            <v>DCT30</v>
          </cell>
          <cell r="B543" t="str">
            <v>04.5142</v>
          </cell>
          <cell r="C543" t="str">
            <v>Ñoùng cöø traøm 3 m</v>
          </cell>
          <cell r="D543" t="str">
            <v>caây</v>
          </cell>
          <cell r="G543">
            <v>1672.1999999999998</v>
          </cell>
        </row>
        <row r="544">
          <cell r="A544" t="str">
            <v>DCT50</v>
          </cell>
          <cell r="B544" t="str">
            <v>04.5142</v>
          </cell>
          <cell r="C544" t="str">
            <v>Ñoùng cöø traøm 5 m</v>
          </cell>
          <cell r="D544" t="str">
            <v>caây</v>
          </cell>
          <cell r="G544">
            <v>2787</v>
          </cell>
        </row>
        <row r="545">
          <cell r="A545" t="str">
            <v>QBT</v>
          </cell>
          <cell r="B545" t="str">
            <v>04.9001</v>
          </cell>
          <cell r="C545" t="str">
            <v>Queùt nhöïa bi tum noùng (0,2kg/m2)</v>
          </cell>
          <cell r="D545" t="str">
            <v>m2</v>
          </cell>
          <cell r="G545">
            <v>1083.8</v>
          </cell>
        </row>
        <row r="546">
          <cell r="A546" t="str">
            <v>VCDA1</v>
          </cell>
          <cell r="B546" t="str">
            <v>02.1451</v>
          </cell>
          <cell r="C546" t="str">
            <v>V/c ñaø caûn vaøo vò trí (cöï ly &lt;=100m)</v>
          </cell>
          <cell r="D546" t="str">
            <v>taán</v>
          </cell>
          <cell r="G546">
            <v>181669</v>
          </cell>
        </row>
        <row r="547">
          <cell r="A547" t="str">
            <v>VCDA2</v>
          </cell>
          <cell r="B547" t="str">
            <v>02.1452</v>
          </cell>
          <cell r="C547" t="str">
            <v>V/c ñaø caûn vaøo vò trí (cöï ly &lt;=300m)</v>
          </cell>
          <cell r="D547" t="str">
            <v>taán</v>
          </cell>
          <cell r="G547">
            <v>170407</v>
          </cell>
        </row>
        <row r="548">
          <cell r="A548" t="str">
            <v>VCDA3</v>
          </cell>
          <cell r="B548" t="str">
            <v>02.1453</v>
          </cell>
          <cell r="C548" t="str">
            <v>V/c ñaø caûn vaøo vò trí (cöï ly &lt;=500m)</v>
          </cell>
          <cell r="D548" t="str">
            <v>taán</v>
          </cell>
          <cell r="G548">
            <v>168332</v>
          </cell>
        </row>
        <row r="549">
          <cell r="A549" t="str">
            <v>VCDA4</v>
          </cell>
          <cell r="B549" t="str">
            <v>02.1454</v>
          </cell>
          <cell r="C549" t="str">
            <v>V/c ñaø caûn vaøo vò trí (cöï ly&gt;500m)</v>
          </cell>
          <cell r="D549" t="str">
            <v>taán</v>
          </cell>
          <cell r="G549">
            <v>166554</v>
          </cell>
        </row>
        <row r="550">
          <cell r="A550" t="str">
            <v>VCDN1</v>
          </cell>
          <cell r="B550" t="str">
            <v>02.1451</v>
          </cell>
          <cell r="C550" t="str">
            <v>V/c ñeá neùo vaøo vò trí (cöï ly &lt;=100m)</v>
          </cell>
          <cell r="D550" t="str">
            <v>taán</v>
          </cell>
          <cell r="G550">
            <v>181669</v>
          </cell>
        </row>
        <row r="551">
          <cell r="A551" t="str">
            <v>VCDN2</v>
          </cell>
          <cell r="B551" t="str">
            <v>02.1452</v>
          </cell>
          <cell r="C551" t="str">
            <v>V/c ñeá neùo vaøo vò trí (cöï ly &lt;=300m)</v>
          </cell>
          <cell r="D551" t="str">
            <v>taán</v>
          </cell>
          <cell r="G551">
            <v>170407</v>
          </cell>
        </row>
        <row r="552">
          <cell r="A552" t="str">
            <v>VCDN3</v>
          </cell>
          <cell r="B552" t="str">
            <v>02.1453</v>
          </cell>
          <cell r="C552" t="str">
            <v>V/c ñeá neùo vaøo vò trí (cöï ly &lt;=500m)</v>
          </cell>
          <cell r="D552" t="str">
            <v>taán</v>
          </cell>
          <cell r="G552">
            <v>168332</v>
          </cell>
        </row>
        <row r="553">
          <cell r="A553" t="str">
            <v>VCDN4</v>
          </cell>
          <cell r="B553" t="str">
            <v>02.1454</v>
          </cell>
          <cell r="C553" t="str">
            <v>V/c ñeá neùo vaøo vò trí (cöï ly&gt;500m)</v>
          </cell>
          <cell r="D553" t="str">
            <v>taán</v>
          </cell>
          <cell r="G553">
            <v>166554</v>
          </cell>
        </row>
        <row r="554">
          <cell r="A554" t="str">
            <v>VCNX1</v>
          </cell>
          <cell r="B554" t="str">
            <v>02.1421</v>
          </cell>
          <cell r="C554" t="str">
            <v>V/c neo xoøe vaøo vò trí (cöï ly &lt;=100m)</v>
          </cell>
          <cell r="D554" t="str">
            <v>taán</v>
          </cell>
          <cell r="G554">
            <v>199747</v>
          </cell>
        </row>
        <row r="555">
          <cell r="A555" t="str">
            <v>VCNX2</v>
          </cell>
          <cell r="B555" t="str">
            <v>02.1422</v>
          </cell>
          <cell r="C555" t="str">
            <v>V/c neo xoøe vaøo vò trí (cöï ly &lt;=300m)</v>
          </cell>
          <cell r="D555" t="str">
            <v>taán</v>
          </cell>
          <cell r="G555">
            <v>187596</v>
          </cell>
        </row>
        <row r="556">
          <cell r="A556" t="str">
            <v>VCNX3</v>
          </cell>
          <cell r="B556" t="str">
            <v>02.1423</v>
          </cell>
          <cell r="C556" t="str">
            <v>V/c neo xoøe vaøo vò trí (cöï ly &lt;=500m)</v>
          </cell>
          <cell r="D556" t="str">
            <v>taán</v>
          </cell>
          <cell r="G556">
            <v>185225</v>
          </cell>
        </row>
        <row r="557">
          <cell r="A557" t="str">
            <v>VCNX4</v>
          </cell>
          <cell r="B557" t="str">
            <v>02.1424</v>
          </cell>
          <cell r="C557" t="str">
            <v>V/c neo xoøe vaøo vò trí (cöï ly&gt;500m)</v>
          </cell>
          <cell r="D557" t="str">
            <v>taán</v>
          </cell>
          <cell r="G557">
            <v>183150</v>
          </cell>
        </row>
        <row r="558">
          <cell r="A558" t="str">
            <v>VCC1</v>
          </cell>
          <cell r="B558" t="str">
            <v>02.1461</v>
          </cell>
          <cell r="C558" t="str">
            <v>V/c coät vaøo vò trí (cöï ly &lt;=100m)</v>
          </cell>
          <cell r="D558" t="str">
            <v>taán</v>
          </cell>
          <cell r="G558">
            <v>282431</v>
          </cell>
        </row>
        <row r="559">
          <cell r="A559" t="str">
            <v>VCC2</v>
          </cell>
          <cell r="B559" t="str">
            <v>02.1462</v>
          </cell>
          <cell r="C559" t="str">
            <v>V/c coät vaøo vò trí (cöï ly &lt;=300m)</v>
          </cell>
          <cell r="D559" t="str">
            <v>taán</v>
          </cell>
          <cell r="G559">
            <v>265242</v>
          </cell>
        </row>
        <row r="560">
          <cell r="A560" t="str">
            <v>VCC3</v>
          </cell>
          <cell r="B560" t="str">
            <v>02.1463</v>
          </cell>
          <cell r="C560" t="str">
            <v>V/c coät vaøo vò trí (cöï ly &lt;=500m)</v>
          </cell>
          <cell r="D560" t="str">
            <v>taán</v>
          </cell>
          <cell r="G560">
            <v>261686</v>
          </cell>
        </row>
        <row r="561">
          <cell r="A561" t="str">
            <v>VCC4</v>
          </cell>
          <cell r="B561" t="str">
            <v>02.1464</v>
          </cell>
          <cell r="C561" t="str">
            <v>V/c coät vaøo vò trí (cöï ly &gt;500m)</v>
          </cell>
          <cell r="D561" t="str">
            <v>taán</v>
          </cell>
          <cell r="G561">
            <v>25315</v>
          </cell>
        </row>
        <row r="562">
          <cell r="A562" t="str">
            <v>VCPK1</v>
          </cell>
          <cell r="B562" t="str">
            <v>02.1421</v>
          </cell>
          <cell r="C562" t="str">
            <v>V/c phuï kieän vaøo vò trí ( cöï ly &lt;=100m)</v>
          </cell>
          <cell r="D562" t="str">
            <v>taán</v>
          </cell>
          <cell r="G562">
            <v>199747</v>
          </cell>
        </row>
        <row r="563">
          <cell r="A563" t="str">
            <v>VCPK2</v>
          </cell>
          <cell r="B563" t="str">
            <v>02.1422</v>
          </cell>
          <cell r="C563" t="str">
            <v>V/c phuï kieän vaøo vò trí ( cöï ly &lt;=300m)</v>
          </cell>
          <cell r="D563" t="str">
            <v>taán</v>
          </cell>
          <cell r="G563">
            <v>187596</v>
          </cell>
        </row>
        <row r="564">
          <cell r="A564" t="str">
            <v>VCPK3</v>
          </cell>
          <cell r="B564" t="str">
            <v>02.1423</v>
          </cell>
          <cell r="C564" t="str">
            <v>V/c phuï kieän vaøo vò trí ( cöï ly &lt;=500m)</v>
          </cell>
          <cell r="D564" t="str">
            <v>taán</v>
          </cell>
          <cell r="G564">
            <v>185225</v>
          </cell>
        </row>
        <row r="565">
          <cell r="A565" t="str">
            <v>VCPK4</v>
          </cell>
          <cell r="B565" t="str">
            <v>02.1424</v>
          </cell>
          <cell r="C565" t="str">
            <v>V/c phuï kieän vaøo vò trí ( cöï ly &gt;500m)</v>
          </cell>
          <cell r="D565" t="str">
            <v>taán</v>
          </cell>
          <cell r="G565">
            <v>183150</v>
          </cell>
        </row>
        <row r="566">
          <cell r="A566" t="str">
            <v>VCTD1</v>
          </cell>
          <cell r="B566" t="str">
            <v>02.1351</v>
          </cell>
          <cell r="C566" t="str">
            <v>V/c tieáp ñòa vaøo vò trí ( cöï ly &lt;=100m)</v>
          </cell>
          <cell r="D566" t="str">
            <v>taán</v>
          </cell>
          <cell r="G566">
            <v>221974</v>
          </cell>
        </row>
        <row r="567">
          <cell r="A567" t="str">
            <v>VCTD2</v>
          </cell>
          <cell r="B567" t="str">
            <v>02.1352</v>
          </cell>
          <cell r="C567" t="str">
            <v>V/c tieáp ñòa vaøo vò trí ( cöï ly &lt;=300m)</v>
          </cell>
          <cell r="D567" t="str">
            <v>taán</v>
          </cell>
          <cell r="G567">
            <v>208341</v>
          </cell>
        </row>
        <row r="568">
          <cell r="A568" t="str">
            <v>VCTD3</v>
          </cell>
          <cell r="B568" t="str">
            <v>02.1353</v>
          </cell>
          <cell r="C568" t="str">
            <v>V/c tieáp ñòa vaøo vò trí ( cöï ly &lt;=500m)</v>
          </cell>
          <cell r="D568" t="str">
            <v>taán</v>
          </cell>
          <cell r="G568">
            <v>205674</v>
          </cell>
        </row>
        <row r="569">
          <cell r="A569" t="str">
            <v>VCTD4</v>
          </cell>
          <cell r="B569" t="str">
            <v>02.1354</v>
          </cell>
          <cell r="C569" t="str">
            <v>V/c tieáp ñòa vaøo vò trí ( cöï ly &gt;500m)</v>
          </cell>
          <cell r="D569" t="str">
            <v>taán</v>
          </cell>
          <cell r="G569">
            <v>188781</v>
          </cell>
        </row>
        <row r="570">
          <cell r="A570" t="str">
            <v>VCD1</v>
          </cell>
          <cell r="B570" t="str">
            <v>02.1441</v>
          </cell>
          <cell r="C570" t="str">
            <v>V/c daây vaøo vò trí (cöï ly &lt;=100m)</v>
          </cell>
          <cell r="D570" t="str">
            <v>taán</v>
          </cell>
          <cell r="G570">
            <v>201821</v>
          </cell>
        </row>
        <row r="571">
          <cell r="A571" t="str">
            <v>VCD2</v>
          </cell>
          <cell r="B571" t="str">
            <v>02.1442</v>
          </cell>
          <cell r="C571" t="str">
            <v>V/c daây vaøo vò trí (cöï ly &lt;=300m)</v>
          </cell>
          <cell r="D571" t="str">
            <v>taán</v>
          </cell>
          <cell r="G571">
            <v>189078</v>
          </cell>
        </row>
        <row r="572">
          <cell r="A572" t="str">
            <v>VCD3</v>
          </cell>
          <cell r="B572" t="str">
            <v>02.1443</v>
          </cell>
          <cell r="C572" t="str">
            <v>V/c daây vaøo vò trí (cöï ly &lt;=500m)</v>
          </cell>
          <cell r="D572" t="str">
            <v>taán</v>
          </cell>
          <cell r="G572">
            <v>187003</v>
          </cell>
        </row>
        <row r="573">
          <cell r="A573" t="str">
            <v>VCD4</v>
          </cell>
          <cell r="B573" t="str">
            <v>02.1444</v>
          </cell>
          <cell r="C573" t="str">
            <v>V/c daây vaøo vò trí (cöï ly &gt; 500m)</v>
          </cell>
          <cell r="D573" t="str">
            <v>taán</v>
          </cell>
          <cell r="G573">
            <v>185225</v>
          </cell>
        </row>
        <row r="574">
          <cell r="A574" t="str">
            <v>VCS1</v>
          </cell>
          <cell r="B574" t="str">
            <v>02.1431</v>
          </cell>
          <cell r="C574" t="str">
            <v>V/c söù vaø phuï kieän vaøo vò trí (cöï ly &lt;=100m)</v>
          </cell>
          <cell r="D574" t="str">
            <v>taán</v>
          </cell>
          <cell r="G574">
            <v>262279</v>
          </cell>
        </row>
        <row r="575">
          <cell r="A575" t="str">
            <v>VCS2</v>
          </cell>
          <cell r="B575" t="str">
            <v>02.1432</v>
          </cell>
          <cell r="C575" t="str">
            <v>V/c söù vaø phuï kieän vaøo vò trí (cöï ly &lt;=300m)</v>
          </cell>
          <cell r="D575" t="str">
            <v>taán</v>
          </cell>
          <cell r="G575">
            <v>246275</v>
          </cell>
        </row>
        <row r="576">
          <cell r="A576" t="str">
            <v>VCS3</v>
          </cell>
          <cell r="B576" t="str">
            <v>02.1433</v>
          </cell>
          <cell r="C576" t="str">
            <v>V/c söù vaø phuï kieän vaøo vò trí (cöï ly &lt;=500m)</v>
          </cell>
          <cell r="D576" t="str">
            <v>taán</v>
          </cell>
          <cell r="G576">
            <v>243015</v>
          </cell>
        </row>
        <row r="577">
          <cell r="A577" t="str">
            <v>VCS4</v>
          </cell>
          <cell r="B577" t="str">
            <v>02.1434</v>
          </cell>
          <cell r="C577" t="str">
            <v>V/c söù vaø phuï kieän vaøo vò trí (cöï ly &gt; 500m)</v>
          </cell>
          <cell r="D577" t="str">
            <v>taán</v>
          </cell>
          <cell r="G577">
            <v>240644</v>
          </cell>
        </row>
        <row r="578">
          <cell r="A578" t="str">
            <v>VCX1</v>
          </cell>
          <cell r="B578" t="str">
            <v>02.1361</v>
          </cell>
          <cell r="C578" t="str">
            <v>V/c xaø vaøo vò trí (cö ly &lt;=100m)</v>
          </cell>
          <cell r="D578" t="str">
            <v>taán</v>
          </cell>
          <cell r="G578">
            <v>201821</v>
          </cell>
        </row>
        <row r="579">
          <cell r="A579" t="str">
            <v>VCX2</v>
          </cell>
          <cell r="B579" t="str">
            <v>02.1362</v>
          </cell>
          <cell r="C579" t="str">
            <v>V/c xaø vaøo vò trí (cö ly &lt;=300m)</v>
          </cell>
          <cell r="D579" t="str">
            <v>taán</v>
          </cell>
          <cell r="G579">
            <v>189374</v>
          </cell>
        </row>
        <row r="580">
          <cell r="A580" t="str">
            <v>VCX3</v>
          </cell>
          <cell r="B580" t="str">
            <v>02.1363</v>
          </cell>
          <cell r="C580" t="str">
            <v>V/c xaø vaøo vò trí (cö ly &lt;=500m)</v>
          </cell>
          <cell r="D580" t="str">
            <v>taán</v>
          </cell>
          <cell r="G580">
            <v>187003</v>
          </cell>
        </row>
        <row r="581">
          <cell r="A581" t="str">
            <v>VCX4</v>
          </cell>
          <cell r="B581" t="str">
            <v>02.1364</v>
          </cell>
          <cell r="C581" t="str">
            <v>V/c xaø vaøo vò trí (cö ly &gt;500m)</v>
          </cell>
          <cell r="D581" t="str">
            <v>taán</v>
          </cell>
          <cell r="G581">
            <v>185225</v>
          </cell>
        </row>
        <row r="582">
          <cell r="A582" t="str">
            <v>VCDC1</v>
          </cell>
          <cell r="B582" t="str">
            <v>02.1482</v>
          </cell>
          <cell r="C582" t="str">
            <v>V/c duïng cuï thi coâng ( cöï ly &lt;=100m)</v>
          </cell>
          <cell r="D582" t="str">
            <v>taán</v>
          </cell>
          <cell r="G582">
            <v>183447</v>
          </cell>
        </row>
        <row r="583">
          <cell r="A583" t="str">
            <v>VCDC2</v>
          </cell>
          <cell r="B583" t="str">
            <v>02.1483</v>
          </cell>
          <cell r="C583" t="str">
            <v>V/c duïng cuï thi coâng ( cöï ly &lt;=300m)</v>
          </cell>
          <cell r="D583" t="str">
            <v>taán</v>
          </cell>
          <cell r="G583">
            <v>170407</v>
          </cell>
        </row>
        <row r="584">
          <cell r="A584" t="str">
            <v>VCDC3</v>
          </cell>
          <cell r="B584" t="str">
            <v>02.1484</v>
          </cell>
          <cell r="C584" t="str">
            <v>V/c duïng cuï thi coâng ( cöï ly &lt;=500m)</v>
          </cell>
          <cell r="D584" t="str">
            <v>taán</v>
          </cell>
          <cell r="G584">
            <v>168332</v>
          </cell>
        </row>
        <row r="585">
          <cell r="A585" t="str">
            <v>VCDC4</v>
          </cell>
          <cell r="B585" t="str">
            <v>02.1485</v>
          </cell>
          <cell r="C585" t="str">
            <v>V/c duïng cuï thi coâng ( cöï ly &gt; 500m)</v>
          </cell>
          <cell r="D585" t="str">
            <v>taán</v>
          </cell>
          <cell r="G585">
            <v>166851</v>
          </cell>
        </row>
        <row r="586">
          <cell r="A586" t="str">
            <v>VCCT1</v>
          </cell>
          <cell r="B586" t="str">
            <v>02.1391</v>
          </cell>
          <cell r="C586" t="str">
            <v>V/c cöø traøm 2,5 -3m( cöï ly &lt;=100m)</v>
          </cell>
          <cell r="D586" t="str">
            <v>caây</v>
          </cell>
          <cell r="G586">
            <v>361.56</v>
          </cell>
        </row>
        <row r="587">
          <cell r="A587" t="str">
            <v>VCCT2</v>
          </cell>
          <cell r="B587" t="str">
            <v>02.1392</v>
          </cell>
          <cell r="C587" t="str">
            <v>V/c cöø traøm 2,5-3m ( cöï ly &lt;=300m)</v>
          </cell>
          <cell r="D587" t="str">
            <v>caây</v>
          </cell>
          <cell r="G587">
            <v>340.81</v>
          </cell>
        </row>
        <row r="588">
          <cell r="A588" t="str">
            <v>VCCT3</v>
          </cell>
          <cell r="B588" t="str">
            <v>02.1393</v>
          </cell>
          <cell r="C588" t="str">
            <v>V/c cöø traøm 2,5-3m ( cöï ly &lt;=500m)</v>
          </cell>
          <cell r="D588" t="str">
            <v>caây</v>
          </cell>
          <cell r="G588">
            <v>337.85</v>
          </cell>
        </row>
        <row r="589">
          <cell r="A589" t="str">
            <v>VCCT4</v>
          </cell>
          <cell r="B589" t="str">
            <v>02.1394</v>
          </cell>
          <cell r="C589" t="str">
            <v>V/c cöø traøm 2,5-3m ( cöï ly &gt; 500m)</v>
          </cell>
          <cell r="D589" t="str">
            <v>caây</v>
          </cell>
          <cell r="G589">
            <v>334.89</v>
          </cell>
        </row>
        <row r="590">
          <cell r="A590" t="str">
            <v>VCCT5</v>
          </cell>
          <cell r="B590" t="str">
            <v>02.1411</v>
          </cell>
          <cell r="C590" t="str">
            <v>V/c cöø traøm 5m ( cöï ly &lt;=100m)</v>
          </cell>
          <cell r="D590" t="str">
            <v>caây</v>
          </cell>
          <cell r="G590">
            <v>2661.31</v>
          </cell>
        </row>
        <row r="591">
          <cell r="A591" t="str">
            <v>VCCT6</v>
          </cell>
          <cell r="B591" t="str">
            <v>02.1412</v>
          </cell>
          <cell r="C591" t="str">
            <v>V/c cöø traøm 5m ( cöï ly &lt;=300m)</v>
          </cell>
          <cell r="D591" t="str">
            <v>caây</v>
          </cell>
          <cell r="G591">
            <v>2504.2399999999998</v>
          </cell>
        </row>
        <row r="592">
          <cell r="A592" t="str">
            <v>VCCT7</v>
          </cell>
          <cell r="B592" t="str">
            <v>02.1413</v>
          </cell>
          <cell r="C592" t="str">
            <v>V/c cöø traøm 5m ( cöï ly &lt;=500m)</v>
          </cell>
          <cell r="D592" t="str">
            <v>caây</v>
          </cell>
          <cell r="G592">
            <v>2471.64</v>
          </cell>
        </row>
        <row r="593">
          <cell r="A593" t="str">
            <v>VCCT8</v>
          </cell>
          <cell r="B593" t="str">
            <v>02.1414</v>
          </cell>
          <cell r="C593" t="str">
            <v>V/c cöø traøm 5m ( cöï ly &gt; 500m)</v>
          </cell>
          <cell r="D593" t="str">
            <v>caây</v>
          </cell>
          <cell r="G593">
            <v>2444.9699999999998</v>
          </cell>
        </row>
        <row r="594">
          <cell r="A594" t="str">
            <v>VCXM1</v>
          </cell>
          <cell r="B594" t="str">
            <v>02.1211</v>
          </cell>
          <cell r="C594" t="str">
            <v>V/c xi maêng ( cöï ly &lt;=100m)</v>
          </cell>
          <cell r="D594" t="str">
            <v>taán</v>
          </cell>
          <cell r="G594">
            <v>144624</v>
          </cell>
        </row>
        <row r="595">
          <cell r="A595" t="str">
            <v>VCXM2</v>
          </cell>
          <cell r="B595" t="str">
            <v>02.1212</v>
          </cell>
          <cell r="C595" t="str">
            <v>V/c xi maêng ( cöï ly &lt;=300m)</v>
          </cell>
          <cell r="D595" t="str">
            <v>taán</v>
          </cell>
          <cell r="G595">
            <v>136029</v>
          </cell>
        </row>
        <row r="596">
          <cell r="A596" t="str">
            <v>VCXM3</v>
          </cell>
          <cell r="B596" t="str">
            <v>02.1213</v>
          </cell>
          <cell r="C596" t="str">
            <v>V/c xi maêng ( cöï ly &lt;=500m)</v>
          </cell>
          <cell r="D596" t="str">
            <v>taán</v>
          </cell>
          <cell r="G596">
            <v>134844</v>
          </cell>
        </row>
        <row r="597">
          <cell r="A597" t="str">
            <v>VCXM4</v>
          </cell>
          <cell r="B597" t="str">
            <v>02.1214</v>
          </cell>
          <cell r="C597" t="str">
            <v>V/c xi maêng ( cöï ly &gt;500m)</v>
          </cell>
          <cell r="D597" t="str">
            <v>taán</v>
          </cell>
          <cell r="G597">
            <v>133955</v>
          </cell>
        </row>
        <row r="598">
          <cell r="A598" t="str">
            <v>VCLD1</v>
          </cell>
          <cell r="B598" t="str">
            <v>02.1241</v>
          </cell>
          <cell r="C598" t="str">
            <v>V/c ñaù daêm ( cöï ly &lt;=100m)</v>
          </cell>
          <cell r="D598" t="str">
            <v>m3</v>
          </cell>
          <cell r="G598">
            <v>142253</v>
          </cell>
        </row>
        <row r="599">
          <cell r="A599" t="str">
            <v>VCLD2</v>
          </cell>
          <cell r="B599" t="str">
            <v>02.1242</v>
          </cell>
          <cell r="C599" t="str">
            <v>V/c ñaù daêm ( cöï ly &lt;=300m)</v>
          </cell>
          <cell r="D599" t="str">
            <v>m3</v>
          </cell>
          <cell r="G599">
            <v>136326</v>
          </cell>
        </row>
        <row r="600">
          <cell r="A600" t="str">
            <v>VCLD3</v>
          </cell>
          <cell r="B600" t="str">
            <v>02.1243</v>
          </cell>
          <cell r="C600" t="str">
            <v>V/c ñaù daêm ( cöï ly &lt;=500m)</v>
          </cell>
          <cell r="D600" t="str">
            <v>m3</v>
          </cell>
          <cell r="G600">
            <v>135140</v>
          </cell>
        </row>
        <row r="601">
          <cell r="A601" t="str">
            <v>VCLD4</v>
          </cell>
          <cell r="B601" t="str">
            <v>02.1244</v>
          </cell>
          <cell r="C601" t="str">
            <v>V/c ñaù daêm ( cöï ly &gt;500m)</v>
          </cell>
          <cell r="D601" t="str">
            <v>m3</v>
          </cell>
          <cell r="G601">
            <v>134251</v>
          </cell>
        </row>
        <row r="602">
          <cell r="A602" t="str">
            <v>VCDAT1</v>
          </cell>
          <cell r="B602" t="str">
            <v>02.1264</v>
          </cell>
          <cell r="C602" t="str">
            <v>V/c ñaát ñi ñoå ( cöï ly &gt;500m) Caáp I</v>
          </cell>
          <cell r="D602" t="str">
            <v>m3</v>
          </cell>
          <cell r="G602">
            <v>122989</v>
          </cell>
        </row>
        <row r="603">
          <cell r="A603" t="str">
            <v>VCDAT2</v>
          </cell>
          <cell r="B603" t="str">
            <v>02.1274</v>
          </cell>
          <cell r="C603" t="str">
            <v>V/c ñaát ñi ñoå ( cöï ly &gt;500m) Caáp II</v>
          </cell>
          <cell r="D603" t="str">
            <v>m3</v>
          </cell>
          <cell r="G603">
            <v>126842</v>
          </cell>
        </row>
        <row r="604">
          <cell r="A604" t="str">
            <v>VCDAT3</v>
          </cell>
          <cell r="B604" t="str">
            <v>02.1284</v>
          </cell>
          <cell r="C604" t="str">
            <v>V/c ñaát ñi ñoå ( cöï ly &gt;500m) Caáp III</v>
          </cell>
          <cell r="D604" t="str">
            <v>m3</v>
          </cell>
          <cell r="G604">
            <v>137807</v>
          </cell>
        </row>
        <row r="605">
          <cell r="A605" t="str">
            <v>VCDAT4</v>
          </cell>
          <cell r="B605" t="str">
            <v>02.1294</v>
          </cell>
          <cell r="C605" t="str">
            <v>V/c ñaát ñi ñoå ( cöï ly &gt;500m) Caáp IV</v>
          </cell>
          <cell r="D605" t="str">
            <v>m3</v>
          </cell>
          <cell r="G605">
            <v>149069</v>
          </cell>
        </row>
        <row r="606">
          <cell r="A606" t="str">
            <v>VCCAT1D</v>
          </cell>
          <cell r="B606" t="str">
            <v>021221</v>
          </cell>
          <cell r="C606" t="str">
            <v>V/c caùt ñen cöï ly &lt;=100m</v>
          </cell>
          <cell r="D606" t="str">
            <v>m3</v>
          </cell>
          <cell r="G606">
            <v>130398</v>
          </cell>
        </row>
        <row r="607">
          <cell r="A607" t="str">
            <v>VCCAT2d</v>
          </cell>
          <cell r="B607" t="str">
            <v>021222</v>
          </cell>
          <cell r="C607" t="str">
            <v>V/c caùt ñen cöï ly &lt;=300m</v>
          </cell>
          <cell r="D607" t="str">
            <v>m3</v>
          </cell>
          <cell r="G607">
            <v>124768</v>
          </cell>
        </row>
        <row r="608">
          <cell r="A608" t="str">
            <v>VCCAT3d</v>
          </cell>
          <cell r="B608" t="str">
            <v>021223</v>
          </cell>
          <cell r="C608" t="str">
            <v>V/c caùt ñen cöï ly &lt;=500m</v>
          </cell>
          <cell r="D608" t="str">
            <v>m3</v>
          </cell>
          <cell r="G608">
            <v>123582</v>
          </cell>
        </row>
        <row r="609">
          <cell r="A609" t="str">
            <v>VCCAT4d</v>
          </cell>
          <cell r="B609" t="str">
            <v>021224</v>
          </cell>
          <cell r="C609" t="str">
            <v>V/c caùt ñen cöï ly &gt;500m</v>
          </cell>
          <cell r="D609" t="str">
            <v>m3</v>
          </cell>
          <cell r="G609">
            <v>122989</v>
          </cell>
        </row>
        <row r="610">
          <cell r="A610" t="str">
            <v>VCCAT1</v>
          </cell>
          <cell r="B610" t="str">
            <v>02.1231</v>
          </cell>
          <cell r="C610" t="str">
            <v>V/c caùt vaøng cöï ly &lt;=100m</v>
          </cell>
          <cell r="D610" t="str">
            <v>m3</v>
          </cell>
          <cell r="G610">
            <v>135437</v>
          </cell>
        </row>
        <row r="611">
          <cell r="A611" t="str">
            <v>VCCAT2</v>
          </cell>
          <cell r="B611" t="str">
            <v>02.1232</v>
          </cell>
          <cell r="C611" t="str">
            <v>V/c caùt vaøng cöï ly &lt;=300m</v>
          </cell>
          <cell r="D611" t="str">
            <v>m3</v>
          </cell>
          <cell r="G611">
            <v>129509</v>
          </cell>
        </row>
        <row r="612">
          <cell r="A612" t="str">
            <v>VCCAT3</v>
          </cell>
          <cell r="B612" t="str">
            <v>02.1233</v>
          </cell>
          <cell r="C612" t="str">
            <v>V/c caùt vaøng cöï ly &lt;=500m</v>
          </cell>
          <cell r="D612" t="str">
            <v>m3</v>
          </cell>
          <cell r="G612">
            <v>128324</v>
          </cell>
        </row>
        <row r="613">
          <cell r="A613" t="str">
            <v>VCCAT4</v>
          </cell>
          <cell r="B613" t="str">
            <v>02.1234</v>
          </cell>
          <cell r="C613" t="str">
            <v>V/c caùt cöï vaøng ly &gt;500m</v>
          </cell>
          <cell r="D613" t="str">
            <v>m3</v>
          </cell>
          <cell r="G613">
            <v>126842</v>
          </cell>
        </row>
        <row r="614">
          <cell r="A614" t="str">
            <v>VCFE1</v>
          </cell>
          <cell r="B614" t="str">
            <v>02.1351</v>
          </cell>
          <cell r="C614" t="str">
            <v>V/c coát theùp ( cöï ly &lt;=100m)</v>
          </cell>
          <cell r="D614" t="str">
            <v>taán</v>
          </cell>
          <cell r="G614">
            <v>221974</v>
          </cell>
        </row>
        <row r="615">
          <cell r="A615" t="str">
            <v>VCFE2</v>
          </cell>
          <cell r="B615" t="str">
            <v>02.1352</v>
          </cell>
          <cell r="C615" t="str">
            <v>V/c coát theùp ( cöï ly &lt;=300m)</v>
          </cell>
          <cell r="D615" t="str">
            <v>taán</v>
          </cell>
          <cell r="G615">
            <v>208341</v>
          </cell>
        </row>
        <row r="616">
          <cell r="A616" t="str">
            <v>VCFE3</v>
          </cell>
          <cell r="B616" t="str">
            <v>02.1353</v>
          </cell>
          <cell r="C616" t="str">
            <v>V/c coát theùp ( cöï ly &lt;=500m)</v>
          </cell>
          <cell r="D616" t="str">
            <v>taán</v>
          </cell>
          <cell r="G616">
            <v>205674</v>
          </cell>
        </row>
        <row r="617">
          <cell r="A617" t="str">
            <v>VCFE4</v>
          </cell>
          <cell r="B617" t="str">
            <v>02.1354</v>
          </cell>
          <cell r="C617" t="str">
            <v>V/c coát theùp ( cöï ly &gt;500m)</v>
          </cell>
          <cell r="D617" t="str">
            <v>taán</v>
          </cell>
          <cell r="G617">
            <v>188781</v>
          </cell>
        </row>
        <row r="618">
          <cell r="A618" t="str">
            <v>BOCDC</v>
          </cell>
          <cell r="B618" t="str">
            <v>02.1123</v>
          </cell>
          <cell r="C618" t="str">
            <v>Boác dôõ ñaø caûn, ñeá neùo</v>
          </cell>
          <cell r="D618" t="str">
            <v>taán</v>
          </cell>
          <cell r="G618">
            <v>12151</v>
          </cell>
        </row>
        <row r="619">
          <cell r="A619" t="str">
            <v>BOCNX</v>
          </cell>
          <cell r="B619" t="str">
            <v>02.3111</v>
          </cell>
          <cell r="C619" t="str">
            <v>Boác dôõ neo xeøo</v>
          </cell>
          <cell r="D619" t="str">
            <v>taán</v>
          </cell>
          <cell r="G619">
            <v>12447</v>
          </cell>
        </row>
        <row r="620">
          <cell r="A620" t="str">
            <v>BOCTR</v>
          </cell>
          <cell r="B620" t="str">
            <v>02.1124</v>
          </cell>
          <cell r="C620" t="str">
            <v xml:space="preserve">Boác dôõ truï </v>
          </cell>
          <cell r="D620" t="str">
            <v>taán</v>
          </cell>
          <cell r="G620">
            <v>14818</v>
          </cell>
        </row>
        <row r="621">
          <cell r="A621" t="str">
            <v>BOCX</v>
          </cell>
          <cell r="B621" t="str">
            <v>02.1115</v>
          </cell>
          <cell r="C621" t="str">
            <v>Boác dôõ xaø, theùp thanh</v>
          </cell>
          <cell r="D621" t="str">
            <v>taán</v>
          </cell>
          <cell r="G621">
            <v>11262</v>
          </cell>
        </row>
        <row r="622">
          <cell r="A622" t="str">
            <v>BOCD</v>
          </cell>
          <cell r="B622" t="str">
            <v>02.1122</v>
          </cell>
          <cell r="C622" t="str">
            <v>Boác dôõ daây</v>
          </cell>
          <cell r="D622" t="str">
            <v>taán</v>
          </cell>
          <cell r="G622">
            <v>14225</v>
          </cell>
        </row>
        <row r="623">
          <cell r="A623" t="str">
            <v>BOCPK</v>
          </cell>
          <cell r="B623" t="str">
            <v>02.1120</v>
          </cell>
          <cell r="C623" t="str">
            <v>Boác dôõ phuï kieän</v>
          </cell>
          <cell r="D623" t="str">
            <v>taán</v>
          </cell>
          <cell r="G623">
            <v>12447</v>
          </cell>
        </row>
        <row r="624">
          <cell r="A624" t="str">
            <v>BOCS</v>
          </cell>
          <cell r="B624" t="str">
            <v>02.1121</v>
          </cell>
          <cell r="C624" t="str">
            <v>Boác dôõ söù</v>
          </cell>
          <cell r="D624" t="str">
            <v>taán</v>
          </cell>
          <cell r="G624">
            <v>24598</v>
          </cell>
        </row>
        <row r="625">
          <cell r="A625" t="str">
            <v>BOCTH</v>
          </cell>
          <cell r="B625" t="str">
            <v>02.1114</v>
          </cell>
          <cell r="C625" t="str">
            <v>Boác dôõ coát theùp</v>
          </cell>
          <cell r="D625" t="str">
            <v>taán</v>
          </cell>
          <cell r="G625">
            <v>12151</v>
          </cell>
        </row>
        <row r="626">
          <cell r="A626" t="str">
            <v>BOCXI</v>
          </cell>
          <cell r="B626" t="str">
            <v>02.1101</v>
          </cell>
          <cell r="C626" t="str">
            <v>Boác dôõ xi maêng</v>
          </cell>
          <cell r="D626" t="str">
            <v>taán</v>
          </cell>
          <cell r="G626">
            <v>5927</v>
          </cell>
        </row>
        <row r="627">
          <cell r="A627" t="str">
            <v>BOCCAT</v>
          </cell>
          <cell r="B627" t="str">
            <v>02.1103</v>
          </cell>
          <cell r="C627" t="str">
            <v>Boác dôõ caùt</v>
          </cell>
          <cell r="D627" t="str">
            <v>m3</v>
          </cell>
          <cell r="G627">
            <v>4445</v>
          </cell>
        </row>
        <row r="628">
          <cell r="A628" t="str">
            <v>BOCDA</v>
          </cell>
          <cell r="B628" t="str">
            <v>02.1104</v>
          </cell>
          <cell r="C628" t="str">
            <v>Boác dôõ ñaù daêm</v>
          </cell>
          <cell r="D628" t="str">
            <v>m3</v>
          </cell>
          <cell r="G628">
            <v>6224</v>
          </cell>
        </row>
        <row r="629">
          <cell r="A629" t="str">
            <v>BOBT</v>
          </cell>
          <cell r="B629" t="str">
            <v>02.1110</v>
          </cell>
          <cell r="C629" t="str">
            <v>Boác dôõ beâ toâng</v>
          </cell>
          <cell r="D629" t="str">
            <v>m3</v>
          </cell>
          <cell r="G629">
            <v>6224</v>
          </cell>
        </row>
        <row r="630">
          <cell r="A630" t="str">
            <v>BOCCT5</v>
          </cell>
          <cell r="B630" t="str">
            <v>02.1119</v>
          </cell>
          <cell r="C630" t="str">
            <v>Boác dôõ cöø traøm 5m</v>
          </cell>
          <cell r="D630" t="str">
            <v>caây</v>
          </cell>
          <cell r="G630">
            <v>18374</v>
          </cell>
        </row>
        <row r="631">
          <cell r="A631" t="str">
            <v>KTD</v>
          </cell>
          <cell r="B631" t="str">
            <v>05.7001</v>
          </cell>
          <cell r="C631" t="str">
            <v xml:space="preserve">Keùo daây tieáp ñòa </v>
          </cell>
          <cell r="D631" t="str">
            <v>kg</v>
          </cell>
          <cell r="G631">
            <v>927.3</v>
          </cell>
        </row>
        <row r="632">
          <cell r="A632" t="str">
            <v>KTDTBA</v>
          </cell>
          <cell r="B632" t="str">
            <v>04.7002</v>
          </cell>
          <cell r="C632" t="str">
            <v>Keùo daây tieáp ñòa trong TBA</v>
          </cell>
          <cell r="D632" t="str">
            <v>meùt</v>
          </cell>
          <cell r="F632">
            <v>92.6</v>
          </cell>
          <cell r="G632">
            <v>2854.7</v>
          </cell>
          <cell r="H632">
            <v>820</v>
          </cell>
        </row>
        <row r="633">
          <cell r="A633" t="str">
            <v>DCTD3</v>
          </cell>
          <cell r="B633" t="str">
            <v>05.8103</v>
          </cell>
          <cell r="C633" t="str">
            <v>Ñoùng coïc tieáp ñòa ñaát caáp 3 daøi 2,5m</v>
          </cell>
          <cell r="D633" t="str">
            <v>coïc</v>
          </cell>
          <cell r="G633">
            <v>32492</v>
          </cell>
        </row>
        <row r="634">
          <cell r="A634" t="str">
            <v>DCTD4</v>
          </cell>
          <cell r="B634" t="str">
            <v>05.8003</v>
          </cell>
          <cell r="C634" t="str">
            <v>Ñoùng coïc tieáp ñòa ñaát caáp 4</v>
          </cell>
          <cell r="D634" t="str">
            <v>coïc</v>
          </cell>
          <cell r="G634">
            <v>23386.5</v>
          </cell>
        </row>
        <row r="635">
          <cell r="A635" t="str">
            <v>DCTDTBA</v>
          </cell>
          <cell r="B635" t="str">
            <v>04.7001</v>
          </cell>
          <cell r="C635" t="str">
            <v>Ñoùng coïc tieáp ñòa trong TBA</v>
          </cell>
          <cell r="D635" t="str">
            <v>coïc</v>
          </cell>
          <cell r="F635">
            <v>704</v>
          </cell>
          <cell r="G635">
            <v>26830.079999999998</v>
          </cell>
        </row>
        <row r="636">
          <cell r="A636" t="str">
            <v>C8</v>
          </cell>
          <cell r="B636" t="str">
            <v>05.5211</v>
          </cell>
          <cell r="C636" t="str">
            <v>Döïng truï BTLT &lt;8m baèng thuû coâng</v>
          </cell>
          <cell r="D636" t="str">
            <v>truï</v>
          </cell>
          <cell r="F636">
            <v>13546</v>
          </cell>
          <cell r="G636">
            <v>150876</v>
          </cell>
        </row>
        <row r="637">
          <cell r="A637" t="str">
            <v>C10</v>
          </cell>
          <cell r="B637" t="str">
            <v>05.5212</v>
          </cell>
          <cell r="C637" t="str">
            <v>Döïng truï BTLT &lt;=10m baèng thuû coâng</v>
          </cell>
          <cell r="D637" t="str">
            <v>truï</v>
          </cell>
          <cell r="F637">
            <v>13546</v>
          </cell>
          <cell r="G637">
            <v>162331</v>
          </cell>
        </row>
        <row r="638">
          <cell r="A638" t="str">
            <v>C105</v>
          </cell>
          <cell r="B638" t="str">
            <v>05.5213</v>
          </cell>
          <cell r="C638" t="str">
            <v>Döïng truï BTLT 10,5m baèng thuû coâng</v>
          </cell>
          <cell r="D638" t="str">
            <v>truï</v>
          </cell>
          <cell r="F638">
            <v>13546</v>
          </cell>
          <cell r="G638">
            <v>173786</v>
          </cell>
        </row>
        <row r="639">
          <cell r="A639" t="str">
            <v>C12</v>
          </cell>
          <cell r="B639" t="str">
            <v>05.5213</v>
          </cell>
          <cell r="C639" t="str">
            <v>Döïng truï BTLT 12m baèng thuû coâng</v>
          </cell>
          <cell r="D639" t="str">
            <v>truï</v>
          </cell>
          <cell r="F639">
            <v>13546</v>
          </cell>
          <cell r="G639">
            <v>173786</v>
          </cell>
        </row>
        <row r="640">
          <cell r="A640" t="str">
            <v>C14</v>
          </cell>
          <cell r="B640" t="str">
            <v>05.5214</v>
          </cell>
          <cell r="C640" t="str">
            <v>Döïng truï BTLT 14m baèng thuû coâng</v>
          </cell>
          <cell r="D640" t="str">
            <v>truï</v>
          </cell>
          <cell r="F640">
            <v>13546</v>
          </cell>
          <cell r="G640">
            <v>216332</v>
          </cell>
        </row>
        <row r="641">
          <cell r="A641" t="str">
            <v>C20</v>
          </cell>
          <cell r="B641" t="str">
            <v>05.5217</v>
          </cell>
          <cell r="C641" t="str">
            <v>Döïng truï BTLT 20m baèng thuû coâng</v>
          </cell>
          <cell r="D641" t="str">
            <v>truï</v>
          </cell>
          <cell r="G641">
            <v>357390</v>
          </cell>
        </row>
        <row r="642">
          <cell r="A642" t="str">
            <v>C8m</v>
          </cell>
          <cell r="B642" t="str">
            <v>05.5202</v>
          </cell>
          <cell r="C642" t="str">
            <v>Döïng truï BTLT &lt;8m thuû coâng +cô giôùi</v>
          </cell>
          <cell r="D642" t="str">
            <v>truï</v>
          </cell>
          <cell r="F642">
            <v>17400</v>
          </cell>
          <cell r="G642">
            <v>184658</v>
          </cell>
          <cell r="H642">
            <v>73690</v>
          </cell>
        </row>
        <row r="643">
          <cell r="A643" t="str">
            <v>C10m</v>
          </cell>
          <cell r="B643" t="str">
            <v>05.5302</v>
          </cell>
          <cell r="C643" t="str">
            <v>Döïng truï BTLT &lt;10m thuû coâng +cô giôùi</v>
          </cell>
          <cell r="D643" t="str">
            <v>truï</v>
          </cell>
          <cell r="F643">
            <v>17400</v>
          </cell>
          <cell r="G643">
            <v>197634</v>
          </cell>
          <cell r="H643">
            <v>73690</v>
          </cell>
        </row>
        <row r="644">
          <cell r="A644" t="str">
            <v>C105m</v>
          </cell>
          <cell r="B644" t="str">
            <v>05.5402</v>
          </cell>
          <cell r="C644" t="str">
            <v>Döïng truï BTLT 10,5m thuû coâng + cô giôùi</v>
          </cell>
          <cell r="D644" t="str">
            <v>truï</v>
          </cell>
          <cell r="F644">
            <v>17400</v>
          </cell>
          <cell r="G644">
            <v>211608</v>
          </cell>
          <cell r="H644">
            <v>105271</v>
          </cell>
        </row>
        <row r="645">
          <cell r="A645" t="str">
            <v>C12m</v>
          </cell>
          <cell r="B645" t="str">
            <v>05.5402</v>
          </cell>
          <cell r="C645" t="str">
            <v>Döïng truï BTLT 12m thuû coâng + cô giôùi</v>
          </cell>
          <cell r="D645" t="str">
            <v>truï</v>
          </cell>
          <cell r="F645">
            <v>17400</v>
          </cell>
          <cell r="G645">
            <v>211608</v>
          </cell>
          <cell r="H645">
            <v>105271</v>
          </cell>
        </row>
        <row r="646">
          <cell r="A646" t="str">
            <v>C14m</v>
          </cell>
          <cell r="B646" t="str">
            <v>05.5502</v>
          </cell>
          <cell r="C646" t="str">
            <v>Döïng truï BTLT 14m thuû coâng + cô giôùi</v>
          </cell>
          <cell r="D646" t="str">
            <v>truï</v>
          </cell>
          <cell r="F646">
            <v>17400</v>
          </cell>
          <cell r="G646">
            <v>263512</v>
          </cell>
          <cell r="H646">
            <v>105271</v>
          </cell>
        </row>
        <row r="647">
          <cell r="A647" t="str">
            <v>C20m</v>
          </cell>
          <cell r="B647" t="str">
            <v>05.5227</v>
          </cell>
          <cell r="C647" t="str">
            <v>Döïng truï BTLT 20m thuû coâng + cô giôùi</v>
          </cell>
          <cell r="D647" t="str">
            <v>truï</v>
          </cell>
        </row>
        <row r="648">
          <cell r="A648" t="str">
            <v>C12m-TBA</v>
          </cell>
          <cell r="B648" t="str">
            <v>04.9203</v>
          </cell>
          <cell r="C648" t="str">
            <v>Döïng truï BTLT 12m trong TBA baèng thuû coâng + cô giôùi</v>
          </cell>
          <cell r="D648" t="str">
            <v>truï</v>
          </cell>
          <cell r="G648">
            <v>353850.4</v>
          </cell>
          <cell r="H648">
            <v>168433.6</v>
          </cell>
        </row>
        <row r="649">
          <cell r="A649" t="str">
            <v>C10m-TBA</v>
          </cell>
          <cell r="B649" t="str">
            <v>04.9203</v>
          </cell>
          <cell r="C649" t="str">
            <v>Döïng truï BTLT 10,5m trong TBA baèng thuû coâng + cô giôùi</v>
          </cell>
          <cell r="D649" t="str">
            <v>truï</v>
          </cell>
          <cell r="G649">
            <v>112285.6</v>
          </cell>
          <cell r="H649">
            <v>105969.60000000001</v>
          </cell>
        </row>
        <row r="650">
          <cell r="A650" t="str">
            <v>LXIT</v>
          </cell>
          <cell r="B650" t="str">
            <v>05.6011</v>
          </cell>
          <cell r="C650" t="str">
            <v>Laép xaø ñôõ ≤ 25kg</v>
          </cell>
          <cell r="D650" t="str">
            <v>boä</v>
          </cell>
          <cell r="G650">
            <v>78821</v>
          </cell>
        </row>
        <row r="651">
          <cell r="A651" t="str">
            <v>LXITL</v>
          </cell>
          <cell r="B651" t="str">
            <v>05.6021</v>
          </cell>
          <cell r="C651" t="str">
            <v>Laép xaø ñôõ ≤ 50kg</v>
          </cell>
          <cell r="D651" t="str">
            <v>boä</v>
          </cell>
          <cell r="G651">
            <v>106640</v>
          </cell>
        </row>
        <row r="652">
          <cell r="A652" t="str">
            <v>LXITL100</v>
          </cell>
          <cell r="B652" t="str">
            <v>05.6031</v>
          </cell>
          <cell r="C652" t="str">
            <v>Laép xaø ñôõ ≤ 100kg</v>
          </cell>
          <cell r="D652" t="str">
            <v>boä</v>
          </cell>
          <cell r="G652">
            <v>143732</v>
          </cell>
        </row>
        <row r="653">
          <cell r="A653" t="str">
            <v>LXINN</v>
          </cell>
          <cell r="B653" t="str">
            <v>05.6012</v>
          </cell>
          <cell r="C653" t="str">
            <v>Laép xaø neùo ≤ 25kg</v>
          </cell>
          <cell r="D653" t="str">
            <v>boä</v>
          </cell>
          <cell r="G653">
            <v>104785</v>
          </cell>
        </row>
        <row r="654">
          <cell r="A654" t="str">
            <v>LXIN</v>
          </cell>
          <cell r="B654" t="str">
            <v>05.6022</v>
          </cell>
          <cell r="C654" t="str">
            <v>Laép xaø neùo ≤ 50kg</v>
          </cell>
          <cell r="D654" t="str">
            <v>boä</v>
          </cell>
          <cell r="G654">
            <v>141877</v>
          </cell>
        </row>
        <row r="655">
          <cell r="A655" t="str">
            <v>LXINL</v>
          </cell>
          <cell r="B655" t="str">
            <v>05.6032</v>
          </cell>
          <cell r="C655" t="str">
            <v>Laép xaø neùo ≤ 100kg</v>
          </cell>
          <cell r="D655" t="str">
            <v>boä</v>
          </cell>
          <cell r="G655">
            <v>191204</v>
          </cell>
        </row>
        <row r="656">
          <cell r="A656" t="str">
            <v>LXID</v>
          </cell>
          <cell r="B656" t="str">
            <v>05.6301</v>
          </cell>
          <cell r="C656" t="str">
            <v>Laép xaø truï gheùp ≤ 140kg</v>
          </cell>
          <cell r="D656" t="str">
            <v>boä</v>
          </cell>
          <cell r="G656">
            <v>65482</v>
          </cell>
        </row>
        <row r="657">
          <cell r="A657" t="str">
            <v>LXIDL</v>
          </cell>
          <cell r="B657" t="str">
            <v>05.6302</v>
          </cell>
          <cell r="C657" t="str">
            <v>Laép xaø truï gheùp ≤ 230kg</v>
          </cell>
          <cell r="D657" t="str">
            <v>boä</v>
          </cell>
          <cell r="G657">
            <v>93234</v>
          </cell>
        </row>
        <row r="658">
          <cell r="A658" t="str">
            <v>LXHN1</v>
          </cell>
          <cell r="B658" t="str">
            <v>05.6044</v>
          </cell>
          <cell r="C658" t="str">
            <v>Laép xaø coät Pi loaïi ≤140kg/xaø</v>
          </cell>
          <cell r="D658" t="str">
            <v>boä</v>
          </cell>
          <cell r="G658">
            <v>216061</v>
          </cell>
        </row>
        <row r="659">
          <cell r="A659" t="str">
            <v>LXHN2</v>
          </cell>
          <cell r="B659" t="str">
            <v>05.6402</v>
          </cell>
          <cell r="C659" t="str">
            <v>Laép xaø coät Pi loaïi ≤ 230kg/xaø</v>
          </cell>
          <cell r="D659" t="str">
            <v>boä</v>
          </cell>
          <cell r="G659">
            <v>103836</v>
          </cell>
        </row>
        <row r="660">
          <cell r="A660" t="str">
            <v>LXHN3</v>
          </cell>
          <cell r="B660" t="str">
            <v>05.6403</v>
          </cell>
          <cell r="C660" t="str">
            <v>Laép xaø coät Pi loaïi ≤ 320kg/xaø</v>
          </cell>
          <cell r="D660" t="str">
            <v>boä</v>
          </cell>
          <cell r="G660">
            <v>130029</v>
          </cell>
        </row>
        <row r="661">
          <cell r="A661" t="str">
            <v>LDAUCAP70</v>
          </cell>
          <cell r="B661" t="str">
            <v>07.4312</v>
          </cell>
          <cell r="C661" t="str">
            <v>Laép ñaàu caùp trung theá 3x50mm2, 70mm2</v>
          </cell>
          <cell r="D661" t="str">
            <v>caùi</v>
          </cell>
          <cell r="F661">
            <v>11340</v>
          </cell>
          <cell r="G661">
            <v>233934</v>
          </cell>
        </row>
        <row r="662">
          <cell r="A662" t="str">
            <v>LDAUCAP120</v>
          </cell>
          <cell r="B662" t="str">
            <v>07.4313</v>
          </cell>
          <cell r="C662" t="str">
            <v>Laép ñaàu caùp trung theá 3x120mm2, 95mm2</v>
          </cell>
          <cell r="D662" t="str">
            <v>caùi</v>
          </cell>
          <cell r="F662">
            <v>11340</v>
          </cell>
          <cell r="G662">
            <v>258843</v>
          </cell>
        </row>
        <row r="663">
          <cell r="A663" t="str">
            <v>LDAUCAP185</v>
          </cell>
          <cell r="B663" t="str">
            <v>07.4314</v>
          </cell>
          <cell r="C663" t="str">
            <v>Laép ñaàu caùp trung theá 3x150mm2, 185mm2</v>
          </cell>
          <cell r="D663" t="str">
            <v>caùi</v>
          </cell>
          <cell r="F663">
            <v>13230</v>
          </cell>
          <cell r="G663">
            <v>284838</v>
          </cell>
        </row>
        <row r="664">
          <cell r="A664" t="str">
            <v>LDAUCAP240</v>
          </cell>
          <cell r="B664" t="str">
            <v>07.4315</v>
          </cell>
          <cell r="C664" t="str">
            <v>Laép ñaàu caùp trung theá 3x240mm2</v>
          </cell>
          <cell r="D664" t="str">
            <v>caùi</v>
          </cell>
          <cell r="F664">
            <v>5366</v>
          </cell>
          <cell r="G664">
            <v>301780</v>
          </cell>
        </row>
        <row r="665">
          <cell r="A665" t="str">
            <v>LDAUCAP70HT</v>
          </cell>
          <cell r="B665" t="str">
            <v>07.4102</v>
          </cell>
          <cell r="C665" t="str">
            <v>Laép ñaàu caùp haï theá 3x50mm2, 70mm2</v>
          </cell>
          <cell r="D665" t="str">
            <v>caùi</v>
          </cell>
          <cell r="F665">
            <v>1890</v>
          </cell>
          <cell r="G665">
            <v>34657</v>
          </cell>
        </row>
        <row r="666">
          <cell r="A666" t="str">
            <v>LDAUCAP120HT</v>
          </cell>
          <cell r="B666" t="str">
            <v>07.4103</v>
          </cell>
          <cell r="C666" t="str">
            <v>Laép ñaàu caùp haï theá 3x120mm2, 95mm2</v>
          </cell>
          <cell r="D666" t="str">
            <v>caùi</v>
          </cell>
          <cell r="F666">
            <v>1890</v>
          </cell>
          <cell r="G666">
            <v>38989</v>
          </cell>
        </row>
        <row r="667">
          <cell r="A667" t="str">
            <v>LDAUCAP185HT</v>
          </cell>
          <cell r="B667" t="str">
            <v>07.4104</v>
          </cell>
          <cell r="C667" t="str">
            <v>Laép ñaàu caùp haï theá 3x150mm2, 185mm2</v>
          </cell>
          <cell r="D667" t="str">
            <v>caùi</v>
          </cell>
          <cell r="F667">
            <v>2520</v>
          </cell>
          <cell r="G667">
            <v>43321</v>
          </cell>
        </row>
        <row r="668">
          <cell r="A668" t="str">
            <v>XLCD</v>
          </cell>
          <cell r="B668" t="str">
            <v>06.3231</v>
          </cell>
          <cell r="C668" t="str">
            <v>Laép coå deà</v>
          </cell>
          <cell r="D668" t="str">
            <v>caùi</v>
          </cell>
          <cell r="G668">
            <v>34935</v>
          </cell>
        </row>
        <row r="669">
          <cell r="A669" t="str">
            <v>LBAKE</v>
          </cell>
          <cell r="C669" t="str">
            <v>Laép taám bakelit</v>
          </cell>
        </row>
        <row r="670">
          <cell r="A670" t="str">
            <v>LCHI</v>
          </cell>
          <cell r="C670" t="str">
            <v>Laép caàu chì 5A</v>
          </cell>
        </row>
        <row r="671">
          <cell r="A671" t="str">
            <v>LCSD</v>
          </cell>
          <cell r="B671" t="str">
            <v>06.3231</v>
          </cell>
          <cell r="C671" t="str">
            <v>Laép chaân söù ñænh</v>
          </cell>
          <cell r="D671" t="str">
            <v>caùi</v>
          </cell>
          <cell r="G671">
            <v>34935</v>
          </cell>
        </row>
        <row r="672">
          <cell r="A672" t="str">
            <v>LCL</v>
          </cell>
          <cell r="B672" t="str">
            <v>05.6011</v>
          </cell>
          <cell r="C672" t="str">
            <v>Laép boä choáng leäch</v>
          </cell>
          <cell r="D672" t="str">
            <v>boä</v>
          </cell>
          <cell r="G672">
            <v>13161</v>
          </cell>
        </row>
        <row r="673">
          <cell r="A673" t="str">
            <v>LDN</v>
          </cell>
          <cell r="B673" t="str">
            <v>06.3241</v>
          </cell>
          <cell r="C673" t="str">
            <v>Laép boä daây neùo</v>
          </cell>
          <cell r="D673" t="str">
            <v>boä</v>
          </cell>
          <cell r="G673">
            <v>44917</v>
          </cell>
        </row>
        <row r="674">
          <cell r="A674" t="str">
            <v>NXOE</v>
          </cell>
          <cell r="B674" t="str">
            <v>04.3801</v>
          </cell>
          <cell r="C674" t="str">
            <v>Ñaët neo xoøe 8 höôùng (daøy 3,2mm)</v>
          </cell>
          <cell r="D674" t="str">
            <v>caùi</v>
          </cell>
          <cell r="G674">
            <v>22255</v>
          </cell>
        </row>
        <row r="675">
          <cell r="A675" t="str">
            <v>LDN0212</v>
          </cell>
          <cell r="B675" t="str">
            <v>04.4001</v>
          </cell>
          <cell r="C675" t="str">
            <v>Ñaët ñeá neùo BTCT 200x1200</v>
          </cell>
          <cell r="D675" t="str">
            <v>caùi</v>
          </cell>
          <cell r="G675">
            <v>22255</v>
          </cell>
        </row>
        <row r="676">
          <cell r="A676" t="str">
            <v>LDN0412</v>
          </cell>
          <cell r="B676" t="str">
            <v>04.3801</v>
          </cell>
          <cell r="C676" t="str">
            <v>Ñaët ñeá neùo BTCT 400x1200</v>
          </cell>
          <cell r="D676" t="str">
            <v>caùi</v>
          </cell>
          <cell r="G676">
            <v>22255</v>
          </cell>
        </row>
        <row r="677">
          <cell r="A677" t="str">
            <v>LDN0415</v>
          </cell>
          <cell r="B677" t="str">
            <v>04.3802</v>
          </cell>
          <cell r="C677" t="str">
            <v>Ñaët ñeá neùo BTCT 400x1500</v>
          </cell>
          <cell r="D677" t="str">
            <v>caùi</v>
          </cell>
          <cell r="G677">
            <v>48765</v>
          </cell>
        </row>
        <row r="678">
          <cell r="A678" t="str">
            <v>LDN0615</v>
          </cell>
          <cell r="B678" t="str">
            <v>04.3802</v>
          </cell>
          <cell r="C678" t="str">
            <v>Ñaët ñeá neùo BTCT 600x1500</v>
          </cell>
          <cell r="D678" t="str">
            <v>caùi</v>
          </cell>
          <cell r="G678">
            <v>48765</v>
          </cell>
        </row>
        <row r="679">
          <cell r="A679" t="str">
            <v>LDN4</v>
          </cell>
          <cell r="B679" t="str">
            <v>04.3801</v>
          </cell>
          <cell r="C679" t="str">
            <v>Ñaët ñeá neùo BTCT 500x1200</v>
          </cell>
          <cell r="D679" t="str">
            <v>caùi</v>
          </cell>
          <cell r="G679">
            <v>48765</v>
          </cell>
        </row>
        <row r="680">
          <cell r="A680" t="str">
            <v>LDN6</v>
          </cell>
          <cell r="B680" t="str">
            <v>04.3802</v>
          </cell>
          <cell r="C680" t="str">
            <v>Ñaët ñeá neùo BTCT 500x1500</v>
          </cell>
          <cell r="D680" t="str">
            <v>caùi</v>
          </cell>
          <cell r="G680">
            <v>48765</v>
          </cell>
        </row>
        <row r="681">
          <cell r="A681" t="str">
            <v>DBT10046</v>
          </cell>
          <cell r="B681" t="str">
            <v>04.3112</v>
          </cell>
          <cell r="C681" t="str">
            <v>Ñoå beâ toâng maùc M100 ñaù 4x6</v>
          </cell>
          <cell r="D681" t="str">
            <v>m3</v>
          </cell>
          <cell r="F681">
            <v>313331</v>
          </cell>
          <cell r="G681">
            <v>80017</v>
          </cell>
        </row>
        <row r="682">
          <cell r="A682" t="str">
            <v>DBT15012</v>
          </cell>
          <cell r="B682" t="str">
            <v>04.1202b</v>
          </cell>
          <cell r="C682" t="str">
            <v>Ñoå beâ toâng moùng truï &lt;=250cm-M150 ñaù 1x2</v>
          </cell>
          <cell r="D682" t="str">
            <v>m3</v>
          </cell>
          <cell r="F682">
            <v>391445</v>
          </cell>
          <cell r="G682">
            <v>262058</v>
          </cell>
        </row>
        <row r="683">
          <cell r="A683" t="str">
            <v>DBT20012</v>
          </cell>
          <cell r="B683" t="str">
            <v>04.1203c</v>
          </cell>
          <cell r="C683" t="str">
            <v>Ñoå beâ toâng moùng truï &lt;=250cm-M200 ñaù 1x2</v>
          </cell>
          <cell r="D683" t="str">
            <v>m3</v>
          </cell>
          <cell r="F683">
            <v>445335</v>
          </cell>
          <cell r="G683">
            <v>262058</v>
          </cell>
        </row>
        <row r="684">
          <cell r="A684" t="str">
            <v>LCT10</v>
          </cell>
          <cell r="B684" t="str">
            <v>04.5101</v>
          </cell>
          <cell r="C684" t="str">
            <v>Gia coâng vaø laép döïng coát theùp D&lt;=10</v>
          </cell>
          <cell r="D684" t="str">
            <v>kg</v>
          </cell>
          <cell r="F684">
            <v>405.99</v>
          </cell>
          <cell r="G684">
            <v>1207.345</v>
          </cell>
        </row>
        <row r="685">
          <cell r="A685" t="str">
            <v>LCT18</v>
          </cell>
          <cell r="B685" t="str">
            <v>04.1102</v>
          </cell>
          <cell r="C685" t="str">
            <v>Gia coâng vaø laép döïng coát theùp D&lt;=18</v>
          </cell>
          <cell r="D685" t="str">
            <v>kg</v>
          </cell>
          <cell r="F685">
            <v>299.03500000000003</v>
          </cell>
          <cell r="G685">
            <v>231.57400000000001</v>
          </cell>
        </row>
        <row r="686">
          <cell r="A686" t="str">
            <v>LCT&gt;18</v>
          </cell>
          <cell r="B686" t="str">
            <v>04.1103</v>
          </cell>
          <cell r="C686" t="str">
            <v>Gia coâng vaø laép döïng coát theùp D&gt;18</v>
          </cell>
          <cell r="D686" t="str">
            <v>kg</v>
          </cell>
          <cell r="F686">
            <v>227.62899999999999</v>
          </cell>
          <cell r="G686">
            <v>251.15100000000001</v>
          </cell>
        </row>
        <row r="687">
          <cell r="A687" t="str">
            <v>LDVANK</v>
          </cell>
          <cell r="B687" t="str">
            <v>04.2001</v>
          </cell>
          <cell r="C687" t="str">
            <v>Gia coâng vaø laép döïng vaùn khuoân</v>
          </cell>
          <cell r="D687" t="str">
            <v>m2</v>
          </cell>
          <cell r="F687">
            <v>30617</v>
          </cell>
          <cell r="G687">
            <v>10692</v>
          </cell>
        </row>
        <row r="688">
          <cell r="A688" t="str">
            <v>KDA35</v>
          </cell>
          <cell r="B688" t="str">
            <v>06.6123</v>
          </cell>
          <cell r="C688" t="str">
            <v>Keùo daây nhoâm côõ daây 35mm2</v>
          </cell>
          <cell r="D688" t="str">
            <v>km</v>
          </cell>
          <cell r="G688">
            <v>320734</v>
          </cell>
        </row>
        <row r="689">
          <cell r="A689" t="str">
            <v>KDA50</v>
          </cell>
          <cell r="B689" t="str">
            <v>06.6124</v>
          </cell>
          <cell r="C689" t="str">
            <v>Keùo daây nhoâm côõ daây 50mm2</v>
          </cell>
          <cell r="D689" t="str">
            <v>km</v>
          </cell>
          <cell r="G689">
            <v>418918</v>
          </cell>
        </row>
        <row r="690">
          <cell r="A690" t="str">
            <v>KDA70</v>
          </cell>
          <cell r="B690" t="str">
            <v>06.6125</v>
          </cell>
          <cell r="C690" t="str">
            <v>Keùo daây nhoâm côõ daây 70mm2</v>
          </cell>
          <cell r="D690" t="str">
            <v>km</v>
          </cell>
          <cell r="G690">
            <v>562922</v>
          </cell>
        </row>
        <row r="691">
          <cell r="A691" t="str">
            <v>KDA95</v>
          </cell>
          <cell r="B691" t="str">
            <v>06.6126</v>
          </cell>
          <cell r="C691" t="str">
            <v>Keùo daây nhoâm côõ daây 95mm2</v>
          </cell>
          <cell r="D691" t="str">
            <v>km</v>
          </cell>
          <cell r="G691">
            <v>769108</v>
          </cell>
        </row>
        <row r="692">
          <cell r="A692" t="str">
            <v>KDA35B</v>
          </cell>
          <cell r="B692" t="str">
            <v>06.6103</v>
          </cell>
          <cell r="C692" t="str">
            <v>Keùo daây nhoâm boïc 35mm2</v>
          </cell>
          <cell r="D692" t="str">
            <v>km</v>
          </cell>
          <cell r="G692">
            <v>399282</v>
          </cell>
        </row>
        <row r="693">
          <cell r="A693" t="str">
            <v>KDA50B</v>
          </cell>
          <cell r="B693" t="str">
            <v>06.6124</v>
          </cell>
          <cell r="C693" t="str">
            <v>Keùo daây nhoâm boïc 50mm2</v>
          </cell>
          <cell r="D693" t="str">
            <v>km</v>
          </cell>
          <cell r="G693">
            <v>1277632</v>
          </cell>
        </row>
        <row r="694">
          <cell r="A694" t="str">
            <v>KDA70B</v>
          </cell>
          <cell r="B694" t="str">
            <v>06.6105</v>
          </cell>
          <cell r="C694" t="str">
            <v>Keùo daây nhoâm boïc 70mm2</v>
          </cell>
          <cell r="D694" t="str">
            <v>km</v>
          </cell>
          <cell r="G694">
            <v>702670</v>
          </cell>
        </row>
        <row r="695">
          <cell r="A695" t="str">
            <v>KDA95B</v>
          </cell>
          <cell r="B695" t="str">
            <v>06.6106</v>
          </cell>
          <cell r="C695" t="str">
            <v>Keùo daây nhoâm boïc 95mm2</v>
          </cell>
          <cell r="D695" t="str">
            <v>km</v>
          </cell>
          <cell r="G695">
            <v>956967</v>
          </cell>
        </row>
        <row r="696">
          <cell r="A696" t="str">
            <v>KDA120B</v>
          </cell>
          <cell r="B696" t="str">
            <v>06.6107</v>
          </cell>
          <cell r="C696" t="str">
            <v>Keùo daây nhoâm boïc 120mm2</v>
          </cell>
          <cell r="D696" t="str">
            <v>km</v>
          </cell>
          <cell r="G696">
            <v>1185918</v>
          </cell>
        </row>
        <row r="697">
          <cell r="A697" t="str">
            <v>KDA150B</v>
          </cell>
          <cell r="B697" t="str">
            <v>06.6108</v>
          </cell>
          <cell r="C697" t="str">
            <v>Keùo daây nhoâm boïc 150mm2</v>
          </cell>
          <cell r="D697" t="str">
            <v>km</v>
          </cell>
          <cell r="G697">
            <v>1435015</v>
          </cell>
        </row>
        <row r="698">
          <cell r="A698" t="str">
            <v>KDA185B</v>
          </cell>
          <cell r="B698" t="str">
            <v>06.6109</v>
          </cell>
          <cell r="C698" t="str">
            <v>Keùo daây nhoâm boïc 185mm2</v>
          </cell>
          <cell r="D698" t="str">
            <v>km</v>
          </cell>
          <cell r="G698">
            <v>1693498</v>
          </cell>
        </row>
        <row r="699">
          <cell r="A699" t="str">
            <v>KDA240B</v>
          </cell>
          <cell r="B699" t="str">
            <v>06.6254</v>
          </cell>
          <cell r="C699" t="str">
            <v>Keùo daây nhoâm loõi theùp boïc 240mm2 (thuû coâng + maùy)</v>
          </cell>
          <cell r="D699" t="str">
            <v>km</v>
          </cell>
          <cell r="G699">
            <v>3044845</v>
          </cell>
          <cell r="H699">
            <v>225160</v>
          </cell>
        </row>
        <row r="700">
          <cell r="A700" t="str">
            <v>KDAABC150</v>
          </cell>
          <cell r="B700" t="str">
            <v>06.7007</v>
          </cell>
          <cell r="C700" t="str">
            <v>Keùo daây ABC 4x150mm2</v>
          </cell>
          <cell r="D700" t="str">
            <v>km</v>
          </cell>
          <cell r="F700">
            <v>7137</v>
          </cell>
          <cell r="G700">
            <v>1686801</v>
          </cell>
        </row>
        <row r="701">
          <cell r="A701" t="str">
            <v>KDAABC120</v>
          </cell>
          <cell r="B701" t="str">
            <v>06.7007</v>
          </cell>
          <cell r="C701" t="str">
            <v>Keùo daây ABC 4x120mm2</v>
          </cell>
          <cell r="D701" t="str">
            <v>km</v>
          </cell>
          <cell r="F701">
            <v>7137</v>
          </cell>
          <cell r="G701">
            <v>1686801</v>
          </cell>
        </row>
        <row r="702">
          <cell r="A702" t="str">
            <v>KDAABC95</v>
          </cell>
          <cell r="B702" t="str">
            <v>06.7006</v>
          </cell>
          <cell r="C702" t="str">
            <v>Keùo daây ABC 4x95mm2</v>
          </cell>
          <cell r="D702" t="str">
            <v>km</v>
          </cell>
          <cell r="F702">
            <v>7137</v>
          </cell>
          <cell r="G702">
            <v>1277701</v>
          </cell>
        </row>
        <row r="703">
          <cell r="A703" t="str">
            <v>KDAABC70</v>
          </cell>
          <cell r="B703" t="str">
            <v>06.6505</v>
          </cell>
          <cell r="C703" t="str">
            <v>Keùo daây ABC 4x70mm2</v>
          </cell>
          <cell r="D703" t="str">
            <v>km</v>
          </cell>
          <cell r="F703">
            <v>6496</v>
          </cell>
          <cell r="G703">
            <v>2809792</v>
          </cell>
        </row>
        <row r="704">
          <cell r="A704" t="str">
            <v>KDAABC50</v>
          </cell>
          <cell r="B704" t="str">
            <v>06.6504</v>
          </cell>
          <cell r="C704" t="str">
            <v>Keùo daây ABC 4x50mm2</v>
          </cell>
          <cell r="D704" t="str">
            <v>km</v>
          </cell>
          <cell r="F704">
            <v>6221</v>
          </cell>
          <cell r="G704">
            <v>2380588</v>
          </cell>
        </row>
        <row r="705">
          <cell r="A705" t="str">
            <v>KDAC35</v>
          </cell>
          <cell r="B705" t="str">
            <v>06.6103</v>
          </cell>
          <cell r="C705" t="str">
            <v>Keùo daây nhoâm loõi theùp côõ daây 35mm2</v>
          </cell>
          <cell r="D705" t="str">
            <v>km</v>
          </cell>
          <cell r="G705">
            <v>399282</v>
          </cell>
        </row>
        <row r="706">
          <cell r="A706" t="str">
            <v>KDAC50</v>
          </cell>
          <cell r="B706" t="str">
            <v>06.6114</v>
          </cell>
          <cell r="C706" t="str">
            <v>Keùo daây nhoâm loõi theùp côõ daây 50mm2</v>
          </cell>
          <cell r="D706" t="str">
            <v>km</v>
          </cell>
          <cell r="G706">
            <v>1604027</v>
          </cell>
        </row>
        <row r="707">
          <cell r="A707" t="str">
            <v>KDAC70</v>
          </cell>
          <cell r="B707" t="str">
            <v>06.6105</v>
          </cell>
          <cell r="C707" t="str">
            <v>Keùo daây nhoâm loõi theùp côõ daây 70mm2</v>
          </cell>
          <cell r="D707" t="str">
            <v>km</v>
          </cell>
          <cell r="G707">
            <v>702670</v>
          </cell>
        </row>
        <row r="708">
          <cell r="A708" t="str">
            <v>KDAC95</v>
          </cell>
          <cell r="B708" t="str">
            <v>06.6106</v>
          </cell>
          <cell r="C708" t="str">
            <v>Keùo daây nhoâm loõi theùp côõ daây 95mm2</v>
          </cell>
          <cell r="D708" t="str">
            <v>km</v>
          </cell>
          <cell r="G708">
            <v>956967</v>
          </cell>
        </row>
        <row r="709">
          <cell r="A709" t="str">
            <v>KDAC120</v>
          </cell>
          <cell r="B709" t="str">
            <v>06.6107</v>
          </cell>
          <cell r="C709" t="str">
            <v>Keùo daây nhoâm loõi theùp côõ daây 120mm2</v>
          </cell>
          <cell r="D709" t="str">
            <v>km</v>
          </cell>
          <cell r="G709">
            <v>1185918</v>
          </cell>
        </row>
        <row r="710">
          <cell r="A710" t="str">
            <v>KDAC150</v>
          </cell>
          <cell r="B710" t="str">
            <v>06.6108</v>
          </cell>
          <cell r="C710" t="str">
            <v>Keùo daây nhoâm loõi theùp côõ daây 150mm2</v>
          </cell>
          <cell r="D710" t="str">
            <v>km</v>
          </cell>
          <cell r="G710">
            <v>1435015</v>
          </cell>
        </row>
        <row r="711">
          <cell r="A711" t="str">
            <v>KDACXV150</v>
          </cell>
          <cell r="B711" t="str">
            <v>06.6108</v>
          </cell>
          <cell r="C711" t="str">
            <v>Keùo daây nhoâm loõi theùp boïc XLPE côõ daây 150mm2</v>
          </cell>
          <cell r="D711" t="str">
            <v>km</v>
          </cell>
          <cell r="G711">
            <v>1435015</v>
          </cell>
        </row>
        <row r="712">
          <cell r="A712" t="str">
            <v>KDAC185</v>
          </cell>
          <cell r="B712" t="str">
            <v>06.6109</v>
          </cell>
          <cell r="C712" t="str">
            <v>Keùo daây nhoâm loõi theùp côõ daây 185mm2</v>
          </cell>
          <cell r="D712" t="str">
            <v>km</v>
          </cell>
          <cell r="G712">
            <v>1693498</v>
          </cell>
        </row>
        <row r="713">
          <cell r="A713" t="str">
            <v>KDAC240</v>
          </cell>
          <cell r="B713" t="str">
            <v>06.6110</v>
          </cell>
          <cell r="C713" t="str">
            <v>Keùo daây nhoâm loõi theùp côõ daây 240mm2</v>
          </cell>
          <cell r="D713" t="str">
            <v>km</v>
          </cell>
          <cell r="G713">
            <v>1862451</v>
          </cell>
        </row>
        <row r="714">
          <cell r="A714" t="str">
            <v>KDM22</v>
          </cell>
          <cell r="B714" t="str">
            <v>06.6142</v>
          </cell>
          <cell r="C714" t="str">
            <v>Keùo daây ñoàng traàn 22mm2</v>
          </cell>
          <cell r="D714" t="str">
            <v>km</v>
          </cell>
          <cell r="G714">
            <v>473574</v>
          </cell>
        </row>
        <row r="715">
          <cell r="A715" t="str">
            <v>KDM25</v>
          </cell>
          <cell r="B715" t="str">
            <v>06.6142</v>
          </cell>
          <cell r="C715" t="str">
            <v>Keùo daây ñoàng traàn 25mm2</v>
          </cell>
          <cell r="D715" t="str">
            <v>km</v>
          </cell>
          <cell r="G715">
            <v>473574</v>
          </cell>
        </row>
        <row r="716">
          <cell r="A716" t="str">
            <v>KDM35</v>
          </cell>
          <cell r="B716" t="str">
            <v>06.6143</v>
          </cell>
          <cell r="C716" t="str">
            <v>Keùo daây ñoàng traàn 35mm2</v>
          </cell>
          <cell r="D716" t="str">
            <v>km</v>
          </cell>
          <cell r="G716">
            <v>519066</v>
          </cell>
        </row>
        <row r="717">
          <cell r="A717" t="str">
            <v>KDM48</v>
          </cell>
          <cell r="B717" t="str">
            <v>06.6144</v>
          </cell>
          <cell r="C717" t="str">
            <v>Keùo daây ñoàng traàn 48mm2</v>
          </cell>
          <cell r="D717" t="str">
            <v>km</v>
          </cell>
          <cell r="G717">
            <v>678124</v>
          </cell>
        </row>
        <row r="718">
          <cell r="A718" t="str">
            <v>KDM50</v>
          </cell>
          <cell r="B718" t="str">
            <v>06.6144</v>
          </cell>
          <cell r="C718" t="str">
            <v>Keùo daây ñoàng traàn 50mm2</v>
          </cell>
          <cell r="D718" t="str">
            <v>km</v>
          </cell>
          <cell r="G718">
            <v>678124</v>
          </cell>
        </row>
        <row r="719">
          <cell r="A719" t="str">
            <v>KDM70</v>
          </cell>
          <cell r="B719" t="str">
            <v>06.6145</v>
          </cell>
          <cell r="C719" t="str">
            <v>Keùo daây ñoàng traàn 70mm2</v>
          </cell>
          <cell r="D719" t="str">
            <v>km</v>
          </cell>
          <cell r="G719">
            <v>913438</v>
          </cell>
        </row>
        <row r="720">
          <cell r="A720" t="str">
            <v>KDM95</v>
          </cell>
          <cell r="B720" t="str">
            <v>06.6146</v>
          </cell>
          <cell r="C720" t="str">
            <v>Keùo daây ñoàng traàn 95mm2</v>
          </cell>
          <cell r="D720" t="str">
            <v>km</v>
          </cell>
          <cell r="G720">
            <v>1244973</v>
          </cell>
        </row>
        <row r="721">
          <cell r="A721" t="str">
            <v>KDM25B</v>
          </cell>
          <cell r="B721" t="str">
            <v>06.6142</v>
          </cell>
          <cell r="C721" t="str">
            <v>Keùo daây ñoàng boïc 25mm2</v>
          </cell>
          <cell r="D721" t="str">
            <v>km</v>
          </cell>
          <cell r="G721">
            <v>473574</v>
          </cell>
        </row>
        <row r="722">
          <cell r="A722" t="str">
            <v>KDM50B</v>
          </cell>
          <cell r="B722" t="str">
            <v>06.6144</v>
          </cell>
          <cell r="C722" t="str">
            <v>Keùo daây ñoàng boïc 50mm3</v>
          </cell>
          <cell r="D722" t="str">
            <v>km</v>
          </cell>
          <cell r="G722">
            <v>678124</v>
          </cell>
        </row>
        <row r="723">
          <cell r="A723" t="str">
            <v>KDM95B</v>
          </cell>
          <cell r="B723" t="str">
            <v>06.6146</v>
          </cell>
          <cell r="C723" t="str">
            <v>Keùo daây ñoàng boïc 95mm2</v>
          </cell>
          <cell r="D723" t="str">
            <v>km</v>
          </cell>
          <cell r="G723">
            <v>1244973</v>
          </cell>
        </row>
        <row r="724">
          <cell r="A724" t="str">
            <v>KDQG1</v>
          </cell>
          <cell r="B724" t="str">
            <v>06.5071</v>
          </cell>
          <cell r="C724" t="str">
            <v>Keùo daây qua vò trí beû goùc daây &lt;=50mm2</v>
          </cell>
          <cell r="D724" t="str">
            <v>vò trí</v>
          </cell>
          <cell r="G724">
            <v>30967</v>
          </cell>
        </row>
        <row r="725">
          <cell r="A725" t="str">
            <v>KDQG2</v>
          </cell>
          <cell r="B725" t="str">
            <v>06.5072</v>
          </cell>
          <cell r="C725" t="str">
            <v xml:space="preserve">Keùo daây qua vò trí beû goùc daây </v>
          </cell>
          <cell r="D725" t="str">
            <v>vò trí</v>
          </cell>
          <cell r="G725">
            <v>61933</v>
          </cell>
        </row>
        <row r="726">
          <cell r="A726" t="str">
            <v>KDQS</v>
          </cell>
          <cell r="B726" t="str">
            <v>06.5082</v>
          </cell>
          <cell r="C726" t="str">
            <v>Keùo daây qua soâng ( S&lt;=300)</v>
          </cell>
          <cell r="D726" t="str">
            <v>vò trí</v>
          </cell>
          <cell r="G726">
            <v>261513</v>
          </cell>
        </row>
        <row r="727">
          <cell r="A727" t="str">
            <v>KDQMR</v>
          </cell>
          <cell r="B727" t="str">
            <v>06.5082</v>
          </cell>
          <cell r="C727" t="str">
            <v>Keùo daây qua möông raïch</v>
          </cell>
          <cell r="D727" t="str">
            <v>vò trí</v>
          </cell>
          <cell r="G727">
            <v>261513</v>
          </cell>
        </row>
        <row r="728">
          <cell r="A728" t="str">
            <v>KDQD</v>
          </cell>
          <cell r="B728" t="str">
            <v>06.5051</v>
          </cell>
          <cell r="C728" t="str">
            <v>Keùo daây vöôït ñöôøng ( daây &lt;=50mm2)</v>
          </cell>
          <cell r="D728" t="str">
            <v>vò trí</v>
          </cell>
          <cell r="G728">
            <v>125725</v>
          </cell>
        </row>
        <row r="729">
          <cell r="A729" t="str">
            <v>KDQD1</v>
          </cell>
          <cell r="B729" t="str">
            <v>06.5052</v>
          </cell>
          <cell r="C729" t="str">
            <v>Keùo daây vöôït ñöôøng (daây &lt;=95mm2)</v>
          </cell>
          <cell r="D729" t="str">
            <v>vò trí</v>
          </cell>
          <cell r="G729">
            <v>159014</v>
          </cell>
        </row>
        <row r="730">
          <cell r="A730" t="str">
            <v>LSTK100</v>
          </cell>
          <cell r="B730" t="str">
            <v>07.2204</v>
          </cell>
          <cell r="C730" t="str">
            <v>Laép oáng saét baûo veä caùp d&lt;100mm</v>
          </cell>
          <cell r="D730" t="str">
            <v>meùt</v>
          </cell>
          <cell r="F730">
            <v>3510.15</v>
          </cell>
          <cell r="G730">
            <v>13249.23</v>
          </cell>
        </row>
        <row r="731">
          <cell r="A731" t="str">
            <v>LSTK70</v>
          </cell>
          <cell r="B731" t="str">
            <v>07.2203</v>
          </cell>
          <cell r="C731" t="str">
            <v>Laép oáng saét baûo veä caùp d&lt;70mm</v>
          </cell>
          <cell r="D731" t="str">
            <v>meùt</v>
          </cell>
          <cell r="F731">
            <v>3510</v>
          </cell>
          <cell r="G731">
            <v>11456</v>
          </cell>
        </row>
        <row r="732">
          <cell r="A732" t="str">
            <v>LSTK50</v>
          </cell>
          <cell r="B732" t="str">
            <v>07.2202</v>
          </cell>
          <cell r="C732" t="str">
            <v>Laép oáng saét baûo veä caùp d&lt;50mm</v>
          </cell>
          <cell r="D732" t="str">
            <v>meùt</v>
          </cell>
          <cell r="F732">
            <v>3510</v>
          </cell>
          <cell r="G732">
            <v>9907</v>
          </cell>
        </row>
        <row r="733">
          <cell r="A733" t="str">
            <v>LSTK120d</v>
          </cell>
          <cell r="B733" t="str">
            <v>07.2301</v>
          </cell>
          <cell r="C733" t="str">
            <v>Laép oáng saét baûo veä caùp qua ñöôøng d&lt;120mm</v>
          </cell>
          <cell r="D733" t="str">
            <v>meùt</v>
          </cell>
          <cell r="F733">
            <v>3052.63</v>
          </cell>
          <cell r="G733">
            <v>5107.6099999999997</v>
          </cell>
        </row>
        <row r="734">
          <cell r="A734" t="str">
            <v>LSTK220d</v>
          </cell>
          <cell r="B734" t="str">
            <v>07.2302</v>
          </cell>
          <cell r="C734" t="str">
            <v>Laép oáng saét baûo veä caùp qua ñöôøng d&lt;220mm</v>
          </cell>
          <cell r="D734" t="str">
            <v>meùt</v>
          </cell>
          <cell r="F734">
            <v>5030.71</v>
          </cell>
          <cell r="G734">
            <v>6984.77</v>
          </cell>
        </row>
        <row r="735">
          <cell r="A735" t="str">
            <v>LPVC42CL</v>
          </cell>
          <cell r="B735" t="str">
            <v>07,2403</v>
          </cell>
          <cell r="C735" t="str">
            <v>Lắp ống nhöïa PVC D42</v>
          </cell>
          <cell r="D735" t="str">
            <v>meùt</v>
          </cell>
          <cell r="F735">
            <v>18</v>
          </cell>
          <cell r="G735">
            <v>2214</v>
          </cell>
        </row>
        <row r="736">
          <cell r="A736" t="str">
            <v>LPVC60CL</v>
          </cell>
          <cell r="B736" t="str">
            <v>07,2404</v>
          </cell>
          <cell r="C736" t="str">
            <v>Lắp ống nhöïa PVC D60</v>
          </cell>
          <cell r="D736" t="str">
            <v>meùt</v>
          </cell>
          <cell r="F736">
            <v>26</v>
          </cell>
          <cell r="G736">
            <v>2401</v>
          </cell>
        </row>
        <row r="737">
          <cell r="A737" t="str">
            <v>LPVC90CL</v>
          </cell>
          <cell r="B737" t="str">
            <v>07.2415</v>
          </cell>
          <cell r="C737" t="str">
            <v>Lắp ống nhöïa PVC D90</v>
          </cell>
          <cell r="D737" t="str">
            <v>meùt</v>
          </cell>
          <cell r="F737">
            <v>28.07</v>
          </cell>
          <cell r="G737">
            <v>18490.36</v>
          </cell>
        </row>
        <row r="738">
          <cell r="A738" t="str">
            <v>LPVC114CL</v>
          </cell>
          <cell r="B738" t="str">
            <v>07,2407</v>
          </cell>
          <cell r="C738" t="str">
            <v>Lắp ống nhöïa PVC D114</v>
          </cell>
          <cell r="D738" t="str">
            <v>meùt</v>
          </cell>
          <cell r="F738">
            <v>46</v>
          </cell>
          <cell r="G738">
            <v>3524</v>
          </cell>
        </row>
        <row r="739">
          <cell r="A739" t="str">
            <v>LPVC140CL</v>
          </cell>
          <cell r="B739" t="str">
            <v>07,2403</v>
          </cell>
          <cell r="C739" t="str">
            <v>Lắp ống nhöïa PVC D140</v>
          </cell>
          <cell r="D739" t="str">
            <v>meùt</v>
          </cell>
          <cell r="F739">
            <v>46</v>
          </cell>
          <cell r="G739">
            <v>3524</v>
          </cell>
        </row>
        <row r="740">
          <cell r="A740" t="str">
            <v>LPVC168CL</v>
          </cell>
          <cell r="B740" t="str">
            <v>07,2428</v>
          </cell>
          <cell r="C740" t="str">
            <v>Lắp ống nhöïa D&lt;=200</v>
          </cell>
          <cell r="D740" t="str">
            <v>meùt</v>
          </cell>
          <cell r="G740">
            <v>25534.86</v>
          </cell>
        </row>
        <row r="741">
          <cell r="A741" t="str">
            <v>LPVC</v>
          </cell>
          <cell r="B741" t="str">
            <v>04.8103</v>
          </cell>
          <cell r="C741" t="str">
            <v xml:space="preserve">Lắp ống PVC </v>
          </cell>
          <cell r="D741" t="str">
            <v>meùt</v>
          </cell>
          <cell r="F741">
            <v>680</v>
          </cell>
          <cell r="G741">
            <v>4635.2</v>
          </cell>
        </row>
        <row r="742">
          <cell r="A742" t="str">
            <v>KCN1kg</v>
          </cell>
          <cell r="B742" t="str">
            <v>07.3401</v>
          </cell>
          <cell r="C742" t="str">
            <v>Laép caùp trong oáng baûo veä loaïi &lt;=1kg</v>
          </cell>
          <cell r="D742" t="str">
            <v>meùt</v>
          </cell>
          <cell r="G742">
            <v>860.75</v>
          </cell>
        </row>
        <row r="743">
          <cell r="A743" t="str">
            <v>KCN2kg</v>
          </cell>
          <cell r="B743" t="str">
            <v>07.3402</v>
          </cell>
          <cell r="C743" t="str">
            <v>Laép caùp trong oáng baûo veä loaïi &lt;=2kg</v>
          </cell>
          <cell r="D743" t="str">
            <v>meùt</v>
          </cell>
          <cell r="G743">
            <v>3293.9</v>
          </cell>
        </row>
        <row r="744">
          <cell r="A744" t="str">
            <v>KCN3kg</v>
          </cell>
          <cell r="B744" t="str">
            <v>07.3403</v>
          </cell>
          <cell r="C744" t="str">
            <v>Laép caùp trong oáng baûo veä loaïi &lt;=3kg</v>
          </cell>
          <cell r="D744" t="str">
            <v>meùt</v>
          </cell>
          <cell r="G744">
            <v>1227.3</v>
          </cell>
        </row>
        <row r="745">
          <cell r="A745" t="str">
            <v>KCN4kg</v>
          </cell>
          <cell r="B745" t="str">
            <v>07.3404</v>
          </cell>
          <cell r="C745" t="str">
            <v>Laép caùp trong oáng baûo veä loaïi &lt;=4.5kg</v>
          </cell>
          <cell r="D745" t="str">
            <v>meùt</v>
          </cell>
          <cell r="G745">
            <v>1636.4</v>
          </cell>
        </row>
        <row r="746">
          <cell r="A746" t="str">
            <v>KCN6kg</v>
          </cell>
          <cell r="B746" t="str">
            <v>07.3405</v>
          </cell>
          <cell r="C746" t="str">
            <v>Laép caùp trong oáng baûo veä loaïi &lt;=6kg</v>
          </cell>
          <cell r="D746" t="str">
            <v>meùt</v>
          </cell>
          <cell r="G746">
            <v>2084.77</v>
          </cell>
        </row>
        <row r="747">
          <cell r="A747" t="str">
            <v>KCN7kg</v>
          </cell>
          <cell r="B747" t="str">
            <v>07.3406</v>
          </cell>
          <cell r="C747" t="str">
            <v>Laép caùp trong oáng baûo veä loaïi &lt;=7.5kg</v>
          </cell>
          <cell r="D747" t="str">
            <v>meùt</v>
          </cell>
          <cell r="G747">
            <v>2700.06</v>
          </cell>
        </row>
        <row r="748">
          <cell r="A748" t="str">
            <v>KCN9kg</v>
          </cell>
          <cell r="B748" t="str">
            <v>07.3407</v>
          </cell>
          <cell r="C748" t="str">
            <v>Laép caùp trong oáng baûo veä loaïi &lt;=9kg</v>
          </cell>
          <cell r="D748" t="str">
            <v>meùt</v>
          </cell>
          <cell r="G748">
            <v>3315.35</v>
          </cell>
        </row>
        <row r="749">
          <cell r="A749" t="str">
            <v>KCN10kg</v>
          </cell>
          <cell r="B749" t="str">
            <v>07.3408</v>
          </cell>
          <cell r="C749" t="str">
            <v>Laép caùp trong oáng baûo veä loaïi &lt;=10.5kg</v>
          </cell>
          <cell r="D749" t="str">
            <v>meùt</v>
          </cell>
          <cell r="G749">
            <v>4009.18</v>
          </cell>
        </row>
        <row r="750">
          <cell r="A750" t="str">
            <v>KCN12kg</v>
          </cell>
          <cell r="B750" t="str">
            <v>07.3409</v>
          </cell>
          <cell r="C750" t="str">
            <v>Laép caùp trong oáng baûo veä loaïi &lt;=12kg</v>
          </cell>
          <cell r="D750" t="str">
            <v>meùt</v>
          </cell>
          <cell r="G750">
            <v>4663.74</v>
          </cell>
        </row>
        <row r="751">
          <cell r="A751" t="str">
            <v>KCN15kg</v>
          </cell>
          <cell r="B751" t="str">
            <v>07.3412</v>
          </cell>
          <cell r="C751" t="str">
            <v>Laép caùp trong oáng baûo veä loaïi &lt;=15kg</v>
          </cell>
          <cell r="D751" t="str">
            <v>meùt</v>
          </cell>
          <cell r="G751">
            <v>20042.849999999999</v>
          </cell>
        </row>
        <row r="752">
          <cell r="A752" t="str">
            <v>KCN18kg</v>
          </cell>
          <cell r="B752" t="str">
            <v>07.3413</v>
          </cell>
          <cell r="C752" t="str">
            <v>Laép caùp trong oáng baûo veä loaïi &lt;=18kg</v>
          </cell>
          <cell r="D752" t="str">
            <v>meùt</v>
          </cell>
          <cell r="G752">
            <v>27998.11</v>
          </cell>
        </row>
        <row r="753">
          <cell r="A753" t="str">
            <v>KCNT1kg</v>
          </cell>
          <cell r="B753" t="str">
            <v>03.1401</v>
          </cell>
          <cell r="C753" t="str">
            <v>Laép caùp trong oáng baûo veä trong TBA loaïi &lt;=1kg</v>
          </cell>
          <cell r="D753" t="str">
            <v>meùt</v>
          </cell>
          <cell r="G753">
            <v>893.04</v>
          </cell>
        </row>
        <row r="754">
          <cell r="A754" t="str">
            <v>KCNT2kg</v>
          </cell>
          <cell r="B754" t="str">
            <v>03.1402</v>
          </cell>
          <cell r="C754" t="str">
            <v>Laép caùp trong oáng baûo veä trong TBA loaïi &lt;=2kg</v>
          </cell>
          <cell r="D754" t="str">
            <v>meùt</v>
          </cell>
          <cell r="G754">
            <v>1019.73</v>
          </cell>
        </row>
        <row r="755">
          <cell r="A755" t="str">
            <v>KCNT3kg</v>
          </cell>
          <cell r="B755" t="str">
            <v>03.1403</v>
          </cell>
          <cell r="C755" t="str">
            <v>Laép caùp trong oáng baûo veä trong TBA loaïi &lt;=3kg</v>
          </cell>
          <cell r="D755" t="str">
            <v>meùt</v>
          </cell>
          <cell r="G755">
            <v>1276.21</v>
          </cell>
        </row>
        <row r="756">
          <cell r="A756" t="str">
            <v>KCNT4kg</v>
          </cell>
          <cell r="B756" t="str">
            <v>03.1404</v>
          </cell>
          <cell r="C756" t="str">
            <v>Laép caùp trong oáng baûo veä trong TBA loaïi &lt;=4.5kg</v>
          </cell>
          <cell r="D756" t="str">
            <v>meùt</v>
          </cell>
          <cell r="G756">
            <v>1699.56</v>
          </cell>
        </row>
        <row r="757">
          <cell r="A757" t="str">
            <v>KCNT6kg</v>
          </cell>
          <cell r="B757" t="str">
            <v>03.1405</v>
          </cell>
          <cell r="C757" t="str">
            <v>Laép caùp trong oáng baûo veä trong TBA loaïi &lt;=6kg</v>
          </cell>
          <cell r="D757" t="str">
            <v>meùt</v>
          </cell>
          <cell r="G757">
            <v>2166.16</v>
          </cell>
        </row>
        <row r="758">
          <cell r="A758" t="str">
            <v>KCNT7kg</v>
          </cell>
          <cell r="B758" t="str">
            <v>03.1406</v>
          </cell>
          <cell r="C758" t="str">
            <v>Laép caùp trong oáng baûo veä trong TBA loaïi &lt;=7.5kg</v>
          </cell>
          <cell r="D758" t="str">
            <v>meùt</v>
          </cell>
          <cell r="G758">
            <v>2805.81</v>
          </cell>
        </row>
        <row r="759">
          <cell r="A759" t="str">
            <v>KCNT9kg</v>
          </cell>
          <cell r="B759" t="str">
            <v>03.1407</v>
          </cell>
          <cell r="C759" t="str">
            <v>Laép caùp trong oáng baûo veä trong TBA loaïi &lt;=9kg</v>
          </cell>
          <cell r="D759" t="str">
            <v>meùt</v>
          </cell>
          <cell r="G759">
            <v>3442.37</v>
          </cell>
        </row>
        <row r="760">
          <cell r="A760" t="str">
            <v>LSD</v>
          </cell>
          <cell r="B760" t="str">
            <v>06.1115</v>
          </cell>
          <cell r="C760" t="str">
            <v>Laép söù ñöùng 24KV</v>
          </cell>
          <cell r="D760" t="str">
            <v>boä</v>
          </cell>
          <cell r="F760">
            <v>274</v>
          </cell>
          <cell r="G760">
            <v>20957</v>
          </cell>
        </row>
        <row r="761">
          <cell r="A761" t="str">
            <v>LSD_T</v>
          </cell>
          <cell r="B761" t="str">
            <v>06.1115</v>
          </cell>
          <cell r="C761" t="str">
            <v>Thaùo söù ñöùng 24KV</v>
          </cell>
          <cell r="D761" t="str">
            <v>boä</v>
          </cell>
          <cell r="F761">
            <v>510</v>
          </cell>
          <cell r="G761">
            <v>7047</v>
          </cell>
        </row>
        <row r="762">
          <cell r="A762" t="str">
            <v>lsd35</v>
          </cell>
          <cell r="B762" t="str">
            <v>06.1116</v>
          </cell>
          <cell r="C762" t="str">
            <v>Laép söù ñöùng 35KV</v>
          </cell>
          <cell r="D762" t="str">
            <v>boä</v>
          </cell>
          <cell r="F762">
            <v>510</v>
          </cell>
          <cell r="G762">
            <v>5980.4</v>
          </cell>
        </row>
        <row r="763">
          <cell r="A763" t="str">
            <v>LCHSD</v>
          </cell>
          <cell r="B763" t="str">
            <v>06.1410</v>
          </cell>
          <cell r="C763" t="str">
            <v>Laép chuoãi söù ñôõ 2 baùt/chuoãi</v>
          </cell>
          <cell r="D763" t="str">
            <v>chuoãi</v>
          </cell>
          <cell r="F763">
            <v>360</v>
          </cell>
          <cell r="G763">
            <v>2925</v>
          </cell>
        </row>
        <row r="764">
          <cell r="A764" t="str">
            <v>LCHSN</v>
          </cell>
          <cell r="B764" t="str">
            <v>06.1511</v>
          </cell>
          <cell r="C764" t="str">
            <v>Laép chuoãi söù neùo 2 baùt/chuoãi</v>
          </cell>
          <cell r="D764" t="str">
            <v>chuoãi</v>
          </cell>
          <cell r="F764">
            <v>360</v>
          </cell>
          <cell r="G764">
            <v>6218</v>
          </cell>
        </row>
        <row r="765">
          <cell r="A765" t="str">
            <v>LCHSNply</v>
          </cell>
          <cell r="B765" t="str">
            <v>06.2401</v>
          </cell>
          <cell r="C765" t="str">
            <v>Laép chuoãi söù neùo Polymer</v>
          </cell>
          <cell r="D765" t="str">
            <v>chuoãi</v>
          </cell>
          <cell r="F765">
            <v>360</v>
          </cell>
          <cell r="G765">
            <v>25153</v>
          </cell>
        </row>
        <row r="766">
          <cell r="A766" t="str">
            <v>LCHSN3</v>
          </cell>
          <cell r="B766" t="str">
            <v>06.1521</v>
          </cell>
          <cell r="C766" t="str">
            <v>Laép chuoãi söù neùo 3 baùt/chuoãi</v>
          </cell>
          <cell r="D766" t="str">
            <v>chuoãi</v>
          </cell>
          <cell r="F766">
            <v>570</v>
          </cell>
          <cell r="G766">
            <v>14728</v>
          </cell>
        </row>
        <row r="767">
          <cell r="A767" t="str">
            <v>LSOC</v>
          </cell>
          <cell r="B767" t="str">
            <v>06.1201</v>
          </cell>
          <cell r="C767" t="str">
            <v>Laép rack söù + söù oáng chæ</v>
          </cell>
          <cell r="D767" t="str">
            <v>boä</v>
          </cell>
          <cell r="F767">
            <v>115</v>
          </cell>
          <cell r="G767">
            <v>5564</v>
          </cell>
        </row>
        <row r="768">
          <cell r="A768" t="str">
            <v>LR2</v>
          </cell>
          <cell r="B768" t="str">
            <v>06.1213</v>
          </cell>
          <cell r="C768" t="str">
            <v>Laép rack 2 söù + söù oáng chæ</v>
          </cell>
          <cell r="D768" t="str">
            <v>boä</v>
          </cell>
          <cell r="F768">
            <v>1097.5</v>
          </cell>
          <cell r="G768">
            <v>5808.7</v>
          </cell>
        </row>
        <row r="769">
          <cell r="A769" t="str">
            <v>LR3</v>
          </cell>
          <cell r="B769" t="str">
            <v>06.1214</v>
          </cell>
          <cell r="C769" t="str">
            <v>Laép rack 3 söù + söù oáng chæ</v>
          </cell>
          <cell r="D769" t="str">
            <v>boä</v>
          </cell>
          <cell r="F769">
            <v>1211.3</v>
          </cell>
          <cell r="G769">
            <v>8090.6</v>
          </cell>
        </row>
        <row r="770">
          <cell r="A770" t="str">
            <v>LR4</v>
          </cell>
          <cell r="B770" t="str">
            <v>06.1215</v>
          </cell>
          <cell r="C770" t="str">
            <v>Laép rack 4 söù + söù oáng chæ</v>
          </cell>
          <cell r="D770" t="str">
            <v>boä</v>
          </cell>
          <cell r="F770">
            <v>2122.5</v>
          </cell>
          <cell r="G770">
            <v>11409.9</v>
          </cell>
        </row>
        <row r="771">
          <cell r="A771" t="str">
            <v>LTRUHL-I</v>
          </cell>
          <cell r="B771" t="str">
            <v>HL16</v>
          </cell>
          <cell r="C771" t="str">
            <v xml:space="preserve">Döïng truï ñôõ ñöôøng daây 3 pha </v>
          </cell>
          <cell r="D771" t="str">
            <v>truï</v>
          </cell>
          <cell r="F771">
            <v>327349</v>
          </cell>
          <cell r="G771">
            <v>404530</v>
          </cell>
          <cell r="H771">
            <v>1411705</v>
          </cell>
        </row>
        <row r="772">
          <cell r="A772" t="str">
            <v>LSDHL-DX</v>
          </cell>
          <cell r="B772" t="str">
            <v>HL02</v>
          </cell>
          <cell r="C772" t="str">
            <v>Laép söù ñöùng ñöôøng daây 3 pha xaø ñoái xöùng</v>
          </cell>
          <cell r="D772" t="str">
            <v>boä</v>
          </cell>
          <cell r="F772">
            <v>51836</v>
          </cell>
          <cell r="G772">
            <v>62208.666666666664</v>
          </cell>
          <cell r="H772">
            <v>202860</v>
          </cell>
        </row>
        <row r="773">
          <cell r="A773" t="str">
            <v>LCHSNplyHL</v>
          </cell>
          <cell r="B773" t="str">
            <v>HL05</v>
          </cell>
          <cell r="C773" t="str">
            <v>Laép chuoãi söù neùo Polymer ñöôøng daây 3 pha</v>
          </cell>
          <cell r="D773" t="str">
            <v>boä</v>
          </cell>
          <cell r="F773">
            <v>162675</v>
          </cell>
          <cell r="G773">
            <v>160475</v>
          </cell>
          <cell r="H773">
            <v>551080</v>
          </cell>
        </row>
        <row r="774">
          <cell r="A774" t="str">
            <v>DN CL</v>
          </cell>
          <cell r="B774" t="str">
            <v>HL07</v>
          </cell>
          <cell r="C774" t="str">
            <v>Ñaáu coø leøo ñöôøng daây 3 pha</v>
          </cell>
          <cell r="D774" t="str">
            <v>coø</v>
          </cell>
          <cell r="F774">
            <v>168557</v>
          </cell>
          <cell r="G774">
            <v>166418</v>
          </cell>
          <cell r="H774">
            <v>539120</v>
          </cell>
        </row>
        <row r="775">
          <cell r="A775" t="str">
            <v>LXHL</v>
          </cell>
          <cell r="B775" t="str">
            <v>HL13</v>
          </cell>
          <cell r="C775" t="str">
            <v>Laép xaø</v>
          </cell>
          <cell r="D775" t="str">
            <v>boä</v>
          </cell>
          <cell r="F775">
            <v>286522</v>
          </cell>
          <cell r="G775">
            <v>314263</v>
          </cell>
          <cell r="H775">
            <v>982330</v>
          </cell>
        </row>
        <row r="776">
          <cell r="A776" t="str">
            <v>LSDHL-V</v>
          </cell>
          <cell r="B776" t="str">
            <v>HL03</v>
          </cell>
          <cell r="C776" t="str">
            <v>Laép söù ñöùng ñöôøng daây 3 pha xaø vectical</v>
          </cell>
          <cell r="D776" t="str">
            <v>boä</v>
          </cell>
          <cell r="F776">
            <v>52764</v>
          </cell>
          <cell r="G776">
            <v>64586.333333333336</v>
          </cell>
          <cell r="H776">
            <v>212443.33333333334</v>
          </cell>
        </row>
        <row r="777">
          <cell r="A777" t="str">
            <v>LFCOHL</v>
          </cell>
          <cell r="B777" t="str">
            <v>HL09</v>
          </cell>
          <cell r="C777" t="str">
            <v>Laép FCO, LBFCO ñöôøng daây 3 pha</v>
          </cell>
          <cell r="D777" t="str">
            <v>boä</v>
          </cell>
          <cell r="F777">
            <v>154961</v>
          </cell>
          <cell r="G777">
            <v>157503</v>
          </cell>
          <cell r="H777">
            <v>527045</v>
          </cell>
        </row>
        <row r="778">
          <cell r="A778" t="str">
            <v>LLAHL</v>
          </cell>
          <cell r="B778" t="str">
            <v>HL09</v>
          </cell>
          <cell r="C778" t="str">
            <v>Laép LA</v>
          </cell>
          <cell r="D778" t="str">
            <v>caùi</v>
          </cell>
          <cell r="F778">
            <v>154961</v>
          </cell>
          <cell r="G778">
            <v>157503</v>
          </cell>
          <cell r="H778">
            <v>527045</v>
          </cell>
        </row>
        <row r="779">
          <cell r="A779" t="str">
            <v>LBNH</v>
          </cell>
          <cell r="B779" t="str">
            <v>06.2070</v>
          </cell>
          <cell r="C779" t="str">
            <v>Sôn bieån soá- baûng nguy hieåm</v>
          </cell>
          <cell r="D779" t="str">
            <v>caùi</v>
          </cell>
          <cell r="G779">
            <v>6546</v>
          </cell>
        </row>
        <row r="780">
          <cell r="A780" t="str">
            <v>LcapdongTB95</v>
          </cell>
          <cell r="B780" t="str">
            <v>04.4201</v>
          </cell>
          <cell r="C780" t="str">
            <v>Laép caùp ñoàng xuoáng thieát bò D ≤ 95mm2</v>
          </cell>
          <cell r="D780" t="str">
            <v>m</v>
          </cell>
          <cell r="G780">
            <v>5989</v>
          </cell>
        </row>
        <row r="781">
          <cell r="A781" t="str">
            <v>LcapdongTB150</v>
          </cell>
          <cell r="B781" t="str">
            <v>04.4202</v>
          </cell>
          <cell r="C781" t="str">
            <v>Laép caùp ñoàng xuoáng thieát bò D ≤ 150mm2</v>
          </cell>
          <cell r="D781" t="str">
            <v>m</v>
          </cell>
          <cell r="G781">
            <v>15970</v>
          </cell>
        </row>
        <row r="782">
          <cell r="A782" t="str">
            <v>LcapdongTB240</v>
          </cell>
          <cell r="B782" t="str">
            <v>04.4203</v>
          </cell>
          <cell r="C782" t="str">
            <v>Laép caùp ñoàng xuoáng thieát bò D &gt; 150mm2</v>
          </cell>
          <cell r="D782" t="str">
            <v>m</v>
          </cell>
          <cell r="G782">
            <v>19963</v>
          </cell>
        </row>
        <row r="783">
          <cell r="A783" t="str">
            <v>LFCO</v>
          </cell>
          <cell r="B783" t="str">
            <v>02.3505</v>
          </cell>
          <cell r="C783" t="str">
            <v>Laép FCO 24KV</v>
          </cell>
          <cell r="D783" t="str">
            <v>caùi</v>
          </cell>
          <cell r="F783">
            <v>23723</v>
          </cell>
          <cell r="G783">
            <v>55622</v>
          </cell>
        </row>
        <row r="784">
          <cell r="A784" t="str">
            <v>LLBFCO</v>
          </cell>
          <cell r="B784" t="str">
            <v>02.3505</v>
          </cell>
          <cell r="C784" t="str">
            <v>Laép LBFCO 24KV</v>
          </cell>
          <cell r="D784" t="str">
            <v>caùi</v>
          </cell>
          <cell r="F784">
            <v>23723</v>
          </cell>
          <cell r="G784">
            <v>55622</v>
          </cell>
        </row>
        <row r="785">
          <cell r="A785" t="str">
            <v>LGFCO</v>
          </cell>
          <cell r="B785" t="str">
            <v>06.2110</v>
          </cell>
          <cell r="C785" t="str">
            <v>Laép giaù ñôõ FCO</v>
          </cell>
          <cell r="D785" t="str">
            <v>boä</v>
          </cell>
          <cell r="G785">
            <v>11455</v>
          </cell>
        </row>
        <row r="786">
          <cell r="A786" t="str">
            <v>PT</v>
          </cell>
          <cell r="B786" t="str">
            <v>01.1112</v>
          </cell>
          <cell r="C786" t="str">
            <v>Phaùt tuyeán</v>
          </cell>
          <cell r="D786" t="str">
            <v>m2</v>
          </cell>
          <cell r="G786">
            <v>230</v>
          </cell>
        </row>
        <row r="787">
          <cell r="A787" t="str">
            <v>PHABETONG</v>
          </cell>
          <cell r="B787" t="str">
            <v>07.1113</v>
          </cell>
          <cell r="C787" t="str">
            <v>Phaù ñöôøng nhöïa baèng thuû coâng</v>
          </cell>
          <cell r="D787" t="str">
            <v>m2</v>
          </cell>
          <cell r="F787">
            <v>2964</v>
          </cell>
        </row>
        <row r="792">
          <cell r="A792" t="str">
            <v>Baûng keâ ñôn gía traïm bieán aùp ( 66/1999/QÑ-BCN)</v>
          </cell>
        </row>
        <row r="794">
          <cell r="A794" t="str">
            <v>Maõ</v>
          </cell>
          <cell r="B794" t="str">
            <v>MHÑG</v>
          </cell>
          <cell r="C794" t="str">
            <v>Coâng vieäc</v>
          </cell>
          <cell r="D794" t="str">
            <v>Ñôn vò</v>
          </cell>
          <cell r="E794" t="str">
            <v>Ñôn giaù</v>
          </cell>
        </row>
        <row r="795">
          <cell r="A795">
            <v>1</v>
          </cell>
          <cell r="B795">
            <v>2</v>
          </cell>
          <cell r="C795">
            <v>3</v>
          </cell>
          <cell r="D795">
            <v>4</v>
          </cell>
          <cell r="E795" t="str">
            <v>TB</v>
          </cell>
          <cell r="F795" t="str">
            <v>VL</v>
          </cell>
          <cell r="G795" t="str">
            <v>NC</v>
          </cell>
          <cell r="H795" t="str">
            <v>M</v>
          </cell>
        </row>
        <row r="796">
          <cell r="A796" t="str">
            <v>TR15</v>
          </cell>
          <cell r="B796" t="str">
            <v>01.1161</v>
          </cell>
          <cell r="C796" t="str">
            <v>Maùy bieán aùp 8,6(12,7)/0,22- 0,44kV  15kVA</v>
          </cell>
          <cell r="D796" t="str">
            <v>maùy</v>
          </cell>
          <cell r="E796">
            <v>15452000</v>
          </cell>
          <cell r="G796">
            <v>77663</v>
          </cell>
          <cell r="H796">
            <v>103819</v>
          </cell>
          <cell r="I796">
            <v>8471700</v>
          </cell>
        </row>
        <row r="797">
          <cell r="A797" t="str">
            <v>TR25</v>
          </cell>
          <cell r="B797" t="str">
            <v>01.1161</v>
          </cell>
          <cell r="C797" t="str">
            <v>Maùy bieán aùp 8,6(12,7)/0,22- 0,44kV  25kVA</v>
          </cell>
          <cell r="D797" t="str">
            <v>maùy</v>
          </cell>
          <cell r="E797">
            <v>19792000</v>
          </cell>
          <cell r="G797">
            <v>77663</v>
          </cell>
          <cell r="H797">
            <v>103819</v>
          </cell>
          <cell r="I797">
            <v>10722500</v>
          </cell>
        </row>
        <row r="798">
          <cell r="A798" t="str">
            <v>TR37</v>
          </cell>
          <cell r="B798" t="str">
            <v>01.1162</v>
          </cell>
          <cell r="C798" t="str">
            <v>Maùy bieán aùp 8,6(12,7)/0,22-0,44kV- 37,5kVA</v>
          </cell>
          <cell r="D798" t="str">
            <v>maùy</v>
          </cell>
          <cell r="E798">
            <v>24684000</v>
          </cell>
          <cell r="G798">
            <v>89586</v>
          </cell>
          <cell r="H798">
            <v>103819</v>
          </cell>
          <cell r="I798">
            <v>13373200</v>
          </cell>
        </row>
        <row r="799">
          <cell r="A799" t="str">
            <v>TR50</v>
          </cell>
          <cell r="B799" t="str">
            <v>01.1162</v>
          </cell>
          <cell r="C799" t="str">
            <v>Maùy bieán aùp 8,6(12,7)/0,22-0,44kV- 50kVA</v>
          </cell>
          <cell r="D799" t="str">
            <v>maùy</v>
          </cell>
          <cell r="E799">
            <v>29131000</v>
          </cell>
          <cell r="G799">
            <v>89586</v>
          </cell>
          <cell r="H799">
            <v>103819</v>
          </cell>
          <cell r="I799">
            <v>15782400</v>
          </cell>
        </row>
        <row r="800">
          <cell r="A800" t="str">
            <v>TR75</v>
          </cell>
          <cell r="B800" t="str">
            <v>01.1163</v>
          </cell>
          <cell r="C800" t="str">
            <v>Maùy bieán aùp 8,6(12,7)/0,22-0,44kV- 75kVA</v>
          </cell>
          <cell r="D800" t="str">
            <v>maùy</v>
          </cell>
          <cell r="E800">
            <v>38471000</v>
          </cell>
          <cell r="G800">
            <v>119221</v>
          </cell>
          <cell r="H800">
            <v>103819</v>
          </cell>
          <cell r="I800">
            <v>20842400</v>
          </cell>
        </row>
        <row r="801">
          <cell r="A801" t="str">
            <v>T100</v>
          </cell>
          <cell r="B801" t="str">
            <v>01.1164</v>
          </cell>
          <cell r="C801" t="str">
            <v>Maùy bieán aùp 8,6(12,7)/0,22-0,44kV- 100kVA</v>
          </cell>
          <cell r="D801" t="str">
            <v>maùy</v>
          </cell>
          <cell r="E801">
            <v>45587000</v>
          </cell>
          <cell r="G801">
            <v>126714</v>
          </cell>
          <cell r="H801">
            <v>103819</v>
          </cell>
          <cell r="I801">
            <v>20842400</v>
          </cell>
        </row>
        <row r="802">
          <cell r="A802" t="str">
            <v>TR151</v>
          </cell>
          <cell r="B802" t="str">
            <v>01.1161</v>
          </cell>
          <cell r="C802" t="str">
            <v>Maùy bieán aùp 12,7/0,22-0,44kV  15kVA</v>
          </cell>
          <cell r="D802" t="str">
            <v>maùy</v>
          </cell>
          <cell r="E802">
            <v>18244000</v>
          </cell>
          <cell r="G802">
            <v>77663</v>
          </cell>
          <cell r="H802">
            <v>103819</v>
          </cell>
          <cell r="I802">
            <v>8121100</v>
          </cell>
        </row>
        <row r="803">
          <cell r="A803" t="str">
            <v>TR251</v>
          </cell>
          <cell r="B803" t="str">
            <v>01.1161</v>
          </cell>
          <cell r="C803" t="str">
            <v>Maùy bieán aùp 12,7/0,22-0,44kV  25kVA</v>
          </cell>
          <cell r="D803" t="str">
            <v>maùy</v>
          </cell>
          <cell r="E803">
            <v>26873000</v>
          </cell>
          <cell r="G803">
            <v>77663</v>
          </cell>
          <cell r="H803">
            <v>103819</v>
          </cell>
          <cell r="I803">
            <v>10407300</v>
          </cell>
        </row>
        <row r="804">
          <cell r="A804" t="str">
            <v>TR371</v>
          </cell>
          <cell r="B804" t="str">
            <v>01.1412</v>
          </cell>
          <cell r="C804" t="str">
            <v>Maùy bieán aùp 12,7/0,22-0,44kV  37,5kVA</v>
          </cell>
          <cell r="D804" t="str">
            <v>maùy</v>
          </cell>
          <cell r="E804">
            <v>33515000</v>
          </cell>
          <cell r="G804">
            <v>375326</v>
          </cell>
          <cell r="H804">
            <v>150004</v>
          </cell>
          <cell r="I804">
            <v>12971900</v>
          </cell>
        </row>
        <row r="805">
          <cell r="A805" t="str">
            <v>TR501</v>
          </cell>
          <cell r="B805" t="str">
            <v>01.1162</v>
          </cell>
          <cell r="C805" t="str">
            <v>Maùy bieán aùp 12,7/0,22-0,44kV  50kVA</v>
          </cell>
          <cell r="D805" t="str">
            <v>maùy</v>
          </cell>
          <cell r="E805">
            <v>41530000</v>
          </cell>
          <cell r="G805">
            <v>375326</v>
          </cell>
          <cell r="H805">
            <v>103819</v>
          </cell>
          <cell r="I805">
            <v>15308900</v>
          </cell>
        </row>
        <row r="806">
          <cell r="A806" t="str">
            <v>TR751</v>
          </cell>
          <cell r="B806" t="str">
            <v>01.1163</v>
          </cell>
          <cell r="C806" t="str">
            <v>Maùy bieán aùp 12,7/0,22-0,44kV  75kVA</v>
          </cell>
          <cell r="D806" t="str">
            <v>maùy</v>
          </cell>
          <cell r="E806">
            <v>52235000</v>
          </cell>
          <cell r="G806">
            <v>119221</v>
          </cell>
          <cell r="H806">
            <v>107252</v>
          </cell>
          <cell r="I806">
            <v>20218100</v>
          </cell>
        </row>
        <row r="807">
          <cell r="A807" t="str">
            <v>T1001</v>
          </cell>
          <cell r="B807" t="str">
            <v>01.1164</v>
          </cell>
          <cell r="C807" t="str">
            <v>Maùy bieán aùp 12,7/0,22-0,44kV  100kVA</v>
          </cell>
          <cell r="D807" t="str">
            <v>maùy</v>
          </cell>
          <cell r="E807">
            <v>44675000</v>
          </cell>
          <cell r="G807">
            <v>126714</v>
          </cell>
          <cell r="H807">
            <v>107252</v>
          </cell>
          <cell r="I807">
            <v>20218100</v>
          </cell>
        </row>
        <row r="808">
          <cell r="A808" t="str">
            <v>TR100</v>
          </cell>
          <cell r="B808" t="str">
            <v>01.1153</v>
          </cell>
          <cell r="C808" t="str">
            <v>Maùy bieán aùp 15(22)/0,4kV- 100kVA</v>
          </cell>
          <cell r="D808" t="str">
            <v>maùy</v>
          </cell>
          <cell r="E808">
            <v>63491000</v>
          </cell>
          <cell r="G808">
            <v>131143</v>
          </cell>
          <cell r="H808">
            <v>122884</v>
          </cell>
          <cell r="I808">
            <v>28500600</v>
          </cell>
        </row>
        <row r="809">
          <cell r="A809" t="str">
            <v>TR160</v>
          </cell>
          <cell r="B809" t="str">
            <v>01.1154</v>
          </cell>
          <cell r="C809" t="str">
            <v>Maùy bieán aùp 15(22)/0,4kV- 160kVA</v>
          </cell>
          <cell r="D809" t="str">
            <v>maùy</v>
          </cell>
          <cell r="E809">
            <v>85195000</v>
          </cell>
          <cell r="G809">
            <v>154987</v>
          </cell>
          <cell r="H809">
            <v>122884</v>
          </cell>
          <cell r="I809">
            <v>34699800</v>
          </cell>
        </row>
        <row r="810">
          <cell r="A810" t="str">
            <v>TR180</v>
          </cell>
          <cell r="B810" t="str">
            <v>01.1154</v>
          </cell>
          <cell r="C810" t="str">
            <v>Maùy bieán aùp 15(22)/0,4kV- 180kVA</v>
          </cell>
          <cell r="D810" t="str">
            <v>maùy</v>
          </cell>
          <cell r="E810">
            <v>82126000</v>
          </cell>
          <cell r="G810">
            <v>154987</v>
          </cell>
          <cell r="H810">
            <v>122884</v>
          </cell>
          <cell r="I810">
            <v>38749600</v>
          </cell>
        </row>
        <row r="811">
          <cell r="A811" t="str">
            <v>TR250</v>
          </cell>
          <cell r="B811" t="str">
            <v>01.1155</v>
          </cell>
          <cell r="C811" t="str">
            <v>Maùy bieán aùp 15(22)/0,4kV- 250kVA</v>
          </cell>
          <cell r="D811" t="str">
            <v>maùy</v>
          </cell>
          <cell r="E811">
            <v>95978000</v>
          </cell>
          <cell r="G811">
            <v>181215</v>
          </cell>
          <cell r="H811">
            <v>145703</v>
          </cell>
          <cell r="I811">
            <v>39157100</v>
          </cell>
        </row>
        <row r="812">
          <cell r="A812" t="str">
            <v>TR320</v>
          </cell>
          <cell r="B812" t="str">
            <v>01.1155</v>
          </cell>
          <cell r="C812" t="str">
            <v>Maùy bieán aùp 15(22)/0,4kV- 320kVA</v>
          </cell>
          <cell r="D812" t="str">
            <v>maùy</v>
          </cell>
          <cell r="E812">
            <v>126534000</v>
          </cell>
          <cell r="G812">
            <v>181215</v>
          </cell>
          <cell r="H812">
            <v>145703</v>
          </cell>
          <cell r="I812">
            <v>51580100</v>
          </cell>
        </row>
        <row r="813">
          <cell r="A813" t="str">
            <v>TR400</v>
          </cell>
          <cell r="B813" t="str">
            <v>01.1155</v>
          </cell>
          <cell r="C813" t="str">
            <v>Maùy bieán aùp 15(22)/0,4kV- 400kVA</v>
          </cell>
          <cell r="D813" t="str">
            <v>maùy</v>
          </cell>
          <cell r="E813">
            <v>140861000</v>
          </cell>
          <cell r="G813">
            <v>181215</v>
          </cell>
          <cell r="H813">
            <v>145703</v>
          </cell>
          <cell r="I813">
            <v>59562800</v>
          </cell>
        </row>
        <row r="814">
          <cell r="A814" t="str">
            <v>TR560</v>
          </cell>
          <cell r="B814" t="str">
            <v>01.1156</v>
          </cell>
          <cell r="C814" t="str">
            <v>Maùy bieán aùp 15(22)/0,4kV- 560kVA</v>
          </cell>
          <cell r="D814" t="str">
            <v>maùy</v>
          </cell>
          <cell r="E814">
            <v>148849000</v>
          </cell>
          <cell r="G814">
            <v>214597</v>
          </cell>
          <cell r="H814">
            <v>145703</v>
          </cell>
          <cell r="I814">
            <v>74865500</v>
          </cell>
        </row>
        <row r="815">
          <cell r="A815" t="str">
            <v>TR630</v>
          </cell>
          <cell r="B815" t="str">
            <v>01.1156</v>
          </cell>
          <cell r="C815" t="str">
            <v>Maùy bieán aùp 15(22)/0,4kV- 630kVA</v>
          </cell>
          <cell r="D815" t="str">
            <v>maùy</v>
          </cell>
          <cell r="E815">
            <v>167360000</v>
          </cell>
          <cell r="G815">
            <v>214597</v>
          </cell>
          <cell r="H815">
            <v>145703</v>
          </cell>
          <cell r="I815">
            <v>83999800</v>
          </cell>
        </row>
        <row r="816">
          <cell r="A816" t="str">
            <v>TR750</v>
          </cell>
          <cell r="B816" t="str">
            <v>01.1157</v>
          </cell>
          <cell r="C816" t="str">
            <v>Maùy bieán aùp 15(22)/0,4kV- 750kVA</v>
          </cell>
          <cell r="D816" t="str">
            <v>maùy</v>
          </cell>
          <cell r="E816">
            <v>186124000</v>
          </cell>
          <cell r="G816">
            <v>250363</v>
          </cell>
          <cell r="H816">
            <v>165261</v>
          </cell>
          <cell r="I816">
            <v>103962700</v>
          </cell>
        </row>
        <row r="817">
          <cell r="A817" t="str">
            <v>TR1000</v>
          </cell>
          <cell r="B817" t="str">
            <v>01.1157</v>
          </cell>
          <cell r="C817" t="str">
            <v>Maùy bieán aùp 15(22)/0,4kV- 1000kVA</v>
          </cell>
          <cell r="D817" t="str">
            <v>maùy</v>
          </cell>
          <cell r="E817">
            <v>237853000</v>
          </cell>
          <cell r="G817">
            <v>250363</v>
          </cell>
          <cell r="H817">
            <v>165261</v>
          </cell>
          <cell r="I817">
            <v>123299800</v>
          </cell>
        </row>
        <row r="818">
          <cell r="A818" t="str">
            <v>TR1250</v>
          </cell>
          <cell r="B818" t="str">
            <v>01.1157</v>
          </cell>
          <cell r="C818" t="str">
            <v>Maùy bieán aùp 15(22)/0,4kV- 1250kVA</v>
          </cell>
          <cell r="D818" t="str">
            <v>maùy</v>
          </cell>
          <cell r="E818">
            <v>246728</v>
          </cell>
          <cell r="G818">
            <v>250363</v>
          </cell>
          <cell r="H818">
            <v>165261</v>
          </cell>
          <cell r="I818">
            <v>123299800</v>
          </cell>
        </row>
        <row r="819">
          <cell r="A819" t="str">
            <v>TR1500</v>
          </cell>
          <cell r="B819" t="str">
            <v>01.1157</v>
          </cell>
          <cell r="C819" t="str">
            <v>Maùy bieán aùp 15(22)/0,4kV- 1500kVA</v>
          </cell>
          <cell r="D819" t="str">
            <v>maùy</v>
          </cell>
          <cell r="E819">
            <v>296049000</v>
          </cell>
          <cell r="G819">
            <v>250363</v>
          </cell>
          <cell r="H819">
            <v>165261</v>
          </cell>
          <cell r="I819">
            <v>123299800</v>
          </cell>
        </row>
        <row r="820">
          <cell r="A820" t="str">
            <v>TR1600</v>
          </cell>
          <cell r="B820" t="str">
            <v>01.1157</v>
          </cell>
          <cell r="C820" t="str">
            <v>Maùy bieán aùp 15(22)/0,4kV- 1600kVA</v>
          </cell>
          <cell r="D820" t="str">
            <v>maùy</v>
          </cell>
          <cell r="E820">
            <v>315828000</v>
          </cell>
          <cell r="G820">
            <v>250363</v>
          </cell>
          <cell r="H820">
            <v>165261</v>
          </cell>
          <cell r="I820">
            <v>123299800</v>
          </cell>
        </row>
        <row r="821">
          <cell r="A821" t="str">
            <v>TR2000</v>
          </cell>
          <cell r="B821" t="str">
            <v>01.1157</v>
          </cell>
          <cell r="C821" t="str">
            <v>Maùy bieán aùp 15(22)/0,4kV- 2000kVA</v>
          </cell>
          <cell r="D821" t="str">
            <v>maùy</v>
          </cell>
          <cell r="E821">
            <v>394394000</v>
          </cell>
          <cell r="G821">
            <v>250363</v>
          </cell>
          <cell r="H821">
            <v>165261</v>
          </cell>
          <cell r="I821">
            <v>123299800</v>
          </cell>
        </row>
        <row r="822">
          <cell r="A822" t="str">
            <v>TR2500</v>
          </cell>
          <cell r="B822" t="str">
            <v>01.1157</v>
          </cell>
          <cell r="C822" t="str">
            <v>Maùy bieán aùp 15(22)/0,4kV- 2500kVA</v>
          </cell>
          <cell r="D822" t="str">
            <v>maùy</v>
          </cell>
          <cell r="E822">
            <v>392000000</v>
          </cell>
          <cell r="G822">
            <v>250363</v>
          </cell>
          <cell r="H822">
            <v>165261</v>
          </cell>
          <cell r="I822">
            <v>123299800</v>
          </cell>
        </row>
        <row r="823">
          <cell r="A823" t="str">
            <v>TR3000</v>
          </cell>
          <cell r="B823" t="str">
            <v>01.1157</v>
          </cell>
          <cell r="C823" t="str">
            <v>Maùy bieán aùp 15(22)/0,4kV- 3000kVA</v>
          </cell>
          <cell r="D823" t="str">
            <v>maùy</v>
          </cell>
          <cell r="E823">
            <v>424000000</v>
          </cell>
          <cell r="G823">
            <v>250363</v>
          </cell>
          <cell r="H823">
            <v>165261</v>
          </cell>
          <cell r="I823">
            <v>123299800</v>
          </cell>
        </row>
        <row r="824">
          <cell r="A824" t="str">
            <v>TR4000</v>
          </cell>
          <cell r="B824" t="str">
            <v>01.1157</v>
          </cell>
          <cell r="C824" t="str">
            <v>Maùy bieán aùp 15(22)/0,4kV- 4000kVA</v>
          </cell>
          <cell r="D824" t="str">
            <v>maùy</v>
          </cell>
          <cell r="E824">
            <v>696000000</v>
          </cell>
          <cell r="G824">
            <v>250363</v>
          </cell>
          <cell r="H824">
            <v>165261</v>
          </cell>
          <cell r="I824">
            <v>123299800</v>
          </cell>
        </row>
        <row r="825">
          <cell r="A825" t="str">
            <v>TR1001</v>
          </cell>
          <cell r="B825" t="str">
            <v>01.1143</v>
          </cell>
          <cell r="C825" t="str">
            <v>Maùy bieán aùp 22/0,4kV  100kVA</v>
          </cell>
          <cell r="D825" t="str">
            <v>maùy</v>
          </cell>
          <cell r="E825">
            <v>65184000</v>
          </cell>
          <cell r="G825">
            <v>144427</v>
          </cell>
          <cell r="H825">
            <v>122884</v>
          </cell>
          <cell r="I825">
            <v>28500600</v>
          </cell>
        </row>
        <row r="826">
          <cell r="A826" t="str">
            <v>TR1601</v>
          </cell>
          <cell r="B826" t="str">
            <v>01.1144</v>
          </cell>
          <cell r="C826" t="str">
            <v>Maùy bieán aùp 22/0,4kV  160kVA</v>
          </cell>
          <cell r="D826" t="str">
            <v>maùy</v>
          </cell>
          <cell r="E826">
            <v>98985000</v>
          </cell>
          <cell r="G826">
            <v>169293</v>
          </cell>
          <cell r="H826">
            <v>122884</v>
          </cell>
          <cell r="I826">
            <v>34699800</v>
          </cell>
        </row>
        <row r="827">
          <cell r="A827" t="str">
            <v>TR1801</v>
          </cell>
          <cell r="B827" t="str">
            <v>01.1144</v>
          </cell>
          <cell r="C827" t="str">
            <v>Maùy bieán aùp 22/0,4kV  180kVA</v>
          </cell>
          <cell r="D827" t="str">
            <v>maùy</v>
          </cell>
          <cell r="E827">
            <v>116576000</v>
          </cell>
          <cell r="G827">
            <v>169293</v>
          </cell>
          <cell r="H827">
            <v>122884</v>
          </cell>
          <cell r="I827">
            <v>38749600</v>
          </cell>
        </row>
        <row r="828">
          <cell r="A828" t="str">
            <v>TR2501</v>
          </cell>
          <cell r="B828" t="str">
            <v>01.1415</v>
          </cell>
          <cell r="C828" t="str">
            <v>Maùy bieán aùp 22/0,4kV- 250kVA</v>
          </cell>
          <cell r="D828" t="str">
            <v>maùy</v>
          </cell>
          <cell r="E828">
            <v>142163000</v>
          </cell>
          <cell r="G828">
            <v>628427</v>
          </cell>
          <cell r="H828">
            <v>190390</v>
          </cell>
          <cell r="I828">
            <v>43849500</v>
          </cell>
        </row>
        <row r="829">
          <cell r="A829" t="str">
            <v>TR3201</v>
          </cell>
          <cell r="B829" t="str">
            <v>01.1145</v>
          </cell>
          <cell r="C829" t="str">
            <v>Maùy bieán aùp 22/0,4kV- 320kVA</v>
          </cell>
          <cell r="D829" t="str">
            <v>maùy</v>
          </cell>
          <cell r="E829">
            <v>171803000</v>
          </cell>
          <cell r="G829">
            <v>197906</v>
          </cell>
          <cell r="H829">
            <v>145703</v>
          </cell>
          <cell r="I829">
            <v>51580100</v>
          </cell>
        </row>
        <row r="830">
          <cell r="A830" t="str">
            <v>TR4001</v>
          </cell>
          <cell r="B830" t="str">
            <v>01.1146</v>
          </cell>
          <cell r="C830" t="str">
            <v>Maùy bieán aùp 22/0,4kV- 400kVA</v>
          </cell>
          <cell r="D830" t="str">
            <v>maùy</v>
          </cell>
          <cell r="E830">
            <v>199949000</v>
          </cell>
          <cell r="G830">
            <v>236057</v>
          </cell>
          <cell r="H830">
            <v>145703</v>
          </cell>
          <cell r="I830">
            <v>56999700</v>
          </cell>
        </row>
        <row r="831">
          <cell r="A831" t="str">
            <v>TR5601</v>
          </cell>
          <cell r="B831" t="str">
            <v>01.1146</v>
          </cell>
          <cell r="C831" t="str">
            <v>Maùy bieán aùp 22/0,4kV- 560kVA</v>
          </cell>
          <cell r="D831" t="str">
            <v>maùy</v>
          </cell>
          <cell r="E831">
            <v>220475000</v>
          </cell>
          <cell r="G831">
            <v>236057</v>
          </cell>
          <cell r="H831">
            <v>145703</v>
          </cell>
          <cell r="I831">
            <v>74865500</v>
          </cell>
        </row>
        <row r="832">
          <cell r="A832" t="str">
            <v>TR6301</v>
          </cell>
          <cell r="B832" t="str">
            <v>01.1146</v>
          </cell>
          <cell r="C832" t="str">
            <v>Maùy bieán aùp 22/0,4kV- 630kVA</v>
          </cell>
          <cell r="D832" t="str">
            <v>maùy</v>
          </cell>
          <cell r="E832">
            <v>179633000</v>
          </cell>
          <cell r="G832">
            <v>236057</v>
          </cell>
          <cell r="H832">
            <v>145703</v>
          </cell>
          <cell r="I832">
            <v>83999800</v>
          </cell>
        </row>
        <row r="833">
          <cell r="A833" t="str">
            <v>TR7501</v>
          </cell>
          <cell r="B833" t="str">
            <v>01.1147</v>
          </cell>
          <cell r="C833" t="str">
            <v>Maùy bieán aùp 22/0,4kV- 750kVA</v>
          </cell>
          <cell r="D833" t="str">
            <v>maùy</v>
          </cell>
          <cell r="E833">
            <v>182402000</v>
          </cell>
          <cell r="G833">
            <v>274207</v>
          </cell>
          <cell r="H833">
            <v>165261</v>
          </cell>
          <cell r="I833">
            <v>98200100</v>
          </cell>
        </row>
        <row r="834">
          <cell r="A834" t="str">
            <v>TR10001</v>
          </cell>
          <cell r="B834" t="str">
            <v>01.1147</v>
          </cell>
          <cell r="C834" t="str">
            <v>Maùy bieán aùp 22/0,4kV- 1000kVA</v>
          </cell>
          <cell r="D834" t="str">
            <v>maùy</v>
          </cell>
          <cell r="E834">
            <v>233096000</v>
          </cell>
          <cell r="G834">
            <v>274207</v>
          </cell>
          <cell r="H834">
            <v>165261</v>
          </cell>
          <cell r="I834">
            <v>123299800</v>
          </cell>
        </row>
        <row r="835">
          <cell r="A835" t="str">
            <v>TR12501</v>
          </cell>
          <cell r="B835" t="str">
            <v>01.1147</v>
          </cell>
          <cell r="C835" t="str">
            <v>Maùy bieán aùp 22/0,4kV- 1250kVA</v>
          </cell>
          <cell r="D835" t="str">
            <v>maùy</v>
          </cell>
          <cell r="E835">
            <v>241794000</v>
          </cell>
          <cell r="G835">
            <v>274207</v>
          </cell>
          <cell r="H835">
            <v>165261</v>
          </cell>
          <cell r="I835">
            <v>123299800</v>
          </cell>
        </row>
        <row r="836">
          <cell r="A836" t="str">
            <v>TR15001</v>
          </cell>
          <cell r="B836" t="str">
            <v>01.1147</v>
          </cell>
          <cell r="C836" t="str">
            <v>Maùy bieán aùp 22/0,4kV- 1500kVA</v>
          </cell>
          <cell r="D836" t="str">
            <v>maùy</v>
          </cell>
          <cell r="E836">
            <v>290128000</v>
          </cell>
          <cell r="G836">
            <v>274207</v>
          </cell>
          <cell r="H836">
            <v>165261</v>
          </cell>
          <cell r="I836">
            <v>123299800</v>
          </cell>
        </row>
        <row r="837">
          <cell r="A837" t="str">
            <v>TR16001</v>
          </cell>
          <cell r="B837" t="str">
            <v>01.1147</v>
          </cell>
          <cell r="C837" t="str">
            <v>Maùy bieán aùp 22/0,4kV- 1600kVA</v>
          </cell>
          <cell r="D837" t="str">
            <v>maùy</v>
          </cell>
          <cell r="E837">
            <v>309511000</v>
          </cell>
          <cell r="G837">
            <v>274207</v>
          </cell>
          <cell r="H837">
            <v>165261</v>
          </cell>
          <cell r="I837">
            <v>123299800</v>
          </cell>
        </row>
        <row r="838">
          <cell r="A838" t="str">
            <v>TR20001</v>
          </cell>
          <cell r="B838" t="str">
            <v>01.1147</v>
          </cell>
          <cell r="C838" t="str">
            <v>Maùy bieán aùp 22/0,4kV- 2000kVA</v>
          </cell>
          <cell r="D838" t="str">
            <v>maùy</v>
          </cell>
          <cell r="E838">
            <v>387044000</v>
          </cell>
          <cell r="G838">
            <v>274207</v>
          </cell>
          <cell r="H838">
            <v>165261</v>
          </cell>
          <cell r="I838">
            <v>123299800</v>
          </cell>
        </row>
        <row r="839">
          <cell r="A839" t="str">
            <v>TR25001</v>
          </cell>
          <cell r="B839" t="str">
            <v>01.1147</v>
          </cell>
          <cell r="C839" t="str">
            <v>Maùy bieán aùp 22/0,4kV- 2500kVA</v>
          </cell>
          <cell r="D839" t="str">
            <v>maùy</v>
          </cell>
          <cell r="E839">
            <v>372000000</v>
          </cell>
          <cell r="G839">
            <v>274207</v>
          </cell>
          <cell r="H839">
            <v>165261</v>
          </cell>
          <cell r="I839">
            <v>123299800</v>
          </cell>
        </row>
        <row r="840">
          <cell r="A840" t="str">
            <v>TR30001</v>
          </cell>
          <cell r="B840" t="str">
            <v>01.1147</v>
          </cell>
          <cell r="C840" t="str">
            <v>Maùy bieán aùp 22/0,4kV- 3000kVA</v>
          </cell>
          <cell r="D840" t="str">
            <v>maùy</v>
          </cell>
          <cell r="E840">
            <v>415000000</v>
          </cell>
          <cell r="G840">
            <v>274207</v>
          </cell>
          <cell r="H840">
            <v>165261</v>
          </cell>
          <cell r="I840">
            <v>123299800</v>
          </cell>
        </row>
        <row r="841">
          <cell r="A841" t="str">
            <v>TR40001</v>
          </cell>
          <cell r="B841" t="str">
            <v>01.1147</v>
          </cell>
          <cell r="C841" t="str">
            <v>Maùy bieán aùp 22/0,4kV- 4000kVA</v>
          </cell>
          <cell r="D841" t="str">
            <v>maùy</v>
          </cell>
          <cell r="E841">
            <v>673000000</v>
          </cell>
          <cell r="G841">
            <v>274207</v>
          </cell>
          <cell r="H841">
            <v>165261</v>
          </cell>
          <cell r="I841">
            <v>123299800</v>
          </cell>
        </row>
        <row r="842">
          <cell r="A842" t="str">
            <v>FCO100-15</v>
          </cell>
          <cell r="B842" t="str">
            <v>02.3504</v>
          </cell>
          <cell r="C842" t="str">
            <v>FCO 24kV - 100A + boïc caùch ñieän</v>
          </cell>
          <cell r="D842" t="str">
            <v>caùi</v>
          </cell>
          <cell r="E842">
            <v>1820000</v>
          </cell>
          <cell r="F842">
            <v>23723</v>
          </cell>
          <cell r="G842">
            <v>55622</v>
          </cell>
          <cell r="I842">
            <v>1820000</v>
          </cell>
        </row>
        <row r="843">
          <cell r="A843" t="str">
            <v>FCO200-15</v>
          </cell>
          <cell r="B843" t="str">
            <v>02.3504</v>
          </cell>
          <cell r="C843" t="str">
            <v xml:space="preserve">FCO 24KV - 200A </v>
          </cell>
          <cell r="D843" t="str">
            <v>caùi</v>
          </cell>
          <cell r="E843">
            <v>1045000</v>
          </cell>
          <cell r="F843">
            <v>8593</v>
          </cell>
          <cell r="G843">
            <v>55622</v>
          </cell>
          <cell r="I843">
            <v>1045000</v>
          </cell>
        </row>
        <row r="844">
          <cell r="A844" t="str">
            <v>FCO100-22</v>
          </cell>
          <cell r="B844" t="str">
            <v>02.3155</v>
          </cell>
          <cell r="C844" t="str">
            <v>FCO 24kV - 100A + boïc caùch ñieän</v>
          </cell>
          <cell r="D844" t="str">
            <v>caùi</v>
          </cell>
          <cell r="E844">
            <v>1820000</v>
          </cell>
          <cell r="F844">
            <v>23723</v>
          </cell>
          <cell r="G844">
            <v>239556</v>
          </cell>
          <cell r="I844">
            <v>1820000</v>
          </cell>
        </row>
        <row r="845">
          <cell r="A845" t="str">
            <v>FCO200-22</v>
          </cell>
          <cell r="B845" t="str">
            <v>02.3505</v>
          </cell>
          <cell r="C845" t="str">
            <v xml:space="preserve">FCO 24KV - 200A </v>
          </cell>
          <cell r="D845" t="str">
            <v>caùi</v>
          </cell>
          <cell r="E845">
            <v>1045000</v>
          </cell>
          <cell r="F845">
            <v>8593</v>
          </cell>
          <cell r="G845">
            <v>74162</v>
          </cell>
          <cell r="I845">
            <v>1045000</v>
          </cell>
        </row>
        <row r="846">
          <cell r="A846" t="str">
            <v>lbfco100-15</v>
          </cell>
          <cell r="B846" t="str">
            <v>02.3504</v>
          </cell>
          <cell r="C846" t="str">
            <v>LBFCO-24KV-100A</v>
          </cell>
          <cell r="D846" t="str">
            <v>caùi</v>
          </cell>
          <cell r="E846">
            <v>1800000</v>
          </cell>
          <cell r="F846">
            <v>23723</v>
          </cell>
          <cell r="G846">
            <v>55622</v>
          </cell>
        </row>
        <row r="847">
          <cell r="A847" t="str">
            <v>LBFCO200-15</v>
          </cell>
          <cell r="B847" t="str">
            <v>02.3504</v>
          </cell>
          <cell r="C847" t="str">
            <v>LBFCO-24KV-200A</v>
          </cell>
          <cell r="D847" t="str">
            <v>caùi</v>
          </cell>
          <cell r="E847">
            <v>1810000</v>
          </cell>
          <cell r="F847">
            <v>23723</v>
          </cell>
          <cell r="G847">
            <v>55622</v>
          </cell>
        </row>
        <row r="848">
          <cell r="A848" t="str">
            <v>lbfco100-22</v>
          </cell>
          <cell r="B848" t="str">
            <v>02.3505</v>
          </cell>
          <cell r="C848" t="str">
            <v>LBFCO-24KV-100A</v>
          </cell>
          <cell r="D848" t="str">
            <v>caùi</v>
          </cell>
          <cell r="E848">
            <v>1595000</v>
          </cell>
          <cell r="F848">
            <v>23723</v>
          </cell>
          <cell r="G848">
            <v>74162</v>
          </cell>
        </row>
        <row r="849">
          <cell r="A849" t="str">
            <v>LBFCO200-22</v>
          </cell>
          <cell r="B849" t="str">
            <v>02.3505</v>
          </cell>
          <cell r="C849" t="str">
            <v>LBFCO-24KV-200A</v>
          </cell>
          <cell r="D849" t="str">
            <v>caùi</v>
          </cell>
          <cell r="E849">
            <v>1810000</v>
          </cell>
          <cell r="F849">
            <v>23723</v>
          </cell>
          <cell r="G849">
            <v>74162</v>
          </cell>
        </row>
        <row r="850">
          <cell r="A850" t="str">
            <v>DS1P</v>
          </cell>
          <cell r="B850" t="str">
            <v>02.3302</v>
          </cell>
          <cell r="C850" t="str">
            <v xml:space="preserve">DS 1P - 24KV - 600A </v>
          </cell>
          <cell r="D850" t="str">
            <v>boä</v>
          </cell>
          <cell r="E850">
            <v>970000</v>
          </cell>
          <cell r="F850">
            <v>47281</v>
          </cell>
          <cell r="G850">
            <v>173722</v>
          </cell>
        </row>
        <row r="851">
          <cell r="A851" t="str">
            <v>DS3P</v>
          </cell>
          <cell r="B851" t="str">
            <v>02.3302</v>
          </cell>
          <cell r="C851" t="str">
            <v xml:space="preserve">DS 3P - 24KV - 630A </v>
          </cell>
          <cell r="D851" t="str">
            <v>boä</v>
          </cell>
          <cell r="E851">
            <v>20000000</v>
          </cell>
          <cell r="F851">
            <v>47281</v>
          </cell>
          <cell r="G851">
            <v>347444</v>
          </cell>
        </row>
        <row r="852">
          <cell r="A852" t="str">
            <v>DS1PDD</v>
          </cell>
          <cell r="B852" t="str">
            <v>02.3109</v>
          </cell>
          <cell r="C852" t="str">
            <v xml:space="preserve">DS 1P - 24KV - 600A </v>
          </cell>
          <cell r="D852" t="str">
            <v>boä</v>
          </cell>
          <cell r="E852">
            <v>970000</v>
          </cell>
          <cell r="F852">
            <v>22981</v>
          </cell>
          <cell r="G852">
            <v>145790</v>
          </cell>
          <cell r="H852">
            <v>69747</v>
          </cell>
        </row>
        <row r="853">
          <cell r="A853" t="str">
            <v>DS3PDD</v>
          </cell>
          <cell r="B853" t="str">
            <v>02.3207</v>
          </cell>
          <cell r="C853" t="str">
            <v xml:space="preserve">DS 3P - 24KV - 630A </v>
          </cell>
          <cell r="D853" t="str">
            <v>boä</v>
          </cell>
          <cell r="E853">
            <v>20000000</v>
          </cell>
          <cell r="F853">
            <v>64477</v>
          </cell>
          <cell r="G853">
            <v>291579</v>
          </cell>
          <cell r="H853">
            <v>113965</v>
          </cell>
        </row>
        <row r="854">
          <cell r="A854" t="str">
            <v>LBS 16</v>
          </cell>
          <cell r="B854" t="str">
            <v>02.2124</v>
          </cell>
          <cell r="C854" t="str">
            <v>LBS SF6 3pha 24kV 630A - 16kA</v>
          </cell>
          <cell r="D854" t="str">
            <v>boä</v>
          </cell>
          <cell r="E854">
            <v>79800000</v>
          </cell>
          <cell r="F854">
            <v>130355</v>
          </cell>
          <cell r="G854">
            <v>340971</v>
          </cell>
          <cell r="H854">
            <v>112858</v>
          </cell>
        </row>
        <row r="855">
          <cell r="A855" t="str">
            <v>LBS treo</v>
          </cell>
          <cell r="B855" t="str">
            <v>02.2124</v>
          </cell>
          <cell r="C855" t="str">
            <v>LBS SF6 3pha 24kV 630A 12kA + boä truyeàn ñoäng</v>
          </cell>
          <cell r="D855" t="str">
            <v>boä</v>
          </cell>
          <cell r="E855">
            <v>79800000</v>
          </cell>
          <cell r="F855">
            <v>130355</v>
          </cell>
          <cell r="G855">
            <v>340971</v>
          </cell>
          <cell r="H855">
            <v>112858</v>
          </cell>
        </row>
        <row r="856">
          <cell r="A856" t="str">
            <v>REC</v>
          </cell>
          <cell r="B856" t="str">
            <v>02.2113</v>
          </cell>
          <cell r="C856" t="str">
            <v>Recloser 24kV 630A</v>
          </cell>
          <cell r="D856" t="str">
            <v>boä</v>
          </cell>
          <cell r="E856">
            <v>150000000</v>
          </cell>
          <cell r="F856">
            <v>130355</v>
          </cell>
          <cell r="G856">
            <v>487101</v>
          </cell>
          <cell r="H856">
            <v>112858</v>
          </cell>
        </row>
        <row r="857">
          <cell r="A857" t="str">
            <v>Recloser</v>
          </cell>
          <cell r="B857" t="str">
            <v>02.2124</v>
          </cell>
          <cell r="C857" t="str">
            <v>Recloser 24kV 630-800A</v>
          </cell>
          <cell r="D857" t="str">
            <v>boä</v>
          </cell>
          <cell r="E857">
            <v>139600000</v>
          </cell>
          <cell r="F857">
            <v>130355</v>
          </cell>
          <cell r="G857">
            <v>487101</v>
          </cell>
          <cell r="H857">
            <v>112858</v>
          </cell>
        </row>
        <row r="858">
          <cell r="A858" t="str">
            <v>LTD</v>
          </cell>
          <cell r="B858" t="str">
            <v>02.3114a</v>
          </cell>
          <cell r="C858" t="str">
            <v>LTD 1P 24KV - 800A</v>
          </cell>
          <cell r="D858" t="str">
            <v>caùi</v>
          </cell>
          <cell r="E858">
            <v>5600000</v>
          </cell>
          <cell r="F858">
            <v>22981</v>
          </cell>
          <cell r="G858">
            <v>246612</v>
          </cell>
          <cell r="H858">
            <v>71310</v>
          </cell>
        </row>
        <row r="859">
          <cell r="A859" t="str">
            <v>LA12</v>
          </cell>
          <cell r="B859" t="str">
            <v>02.5114</v>
          </cell>
          <cell r="C859" t="str">
            <v>LA 12kV 10kA</v>
          </cell>
          <cell r="D859" t="str">
            <v>caùi</v>
          </cell>
          <cell r="E859">
            <v>552000</v>
          </cell>
          <cell r="F859">
            <v>26080</v>
          </cell>
          <cell r="G859">
            <v>25751</v>
          </cell>
        </row>
        <row r="860">
          <cell r="A860" t="str">
            <v>LA18</v>
          </cell>
          <cell r="B860" t="str">
            <v>02.5115</v>
          </cell>
          <cell r="C860" t="str">
            <v>LA 18kV 10kA+boïc caùch ñieän</v>
          </cell>
          <cell r="D860" t="str">
            <v>caùi</v>
          </cell>
          <cell r="E860">
            <v>827000</v>
          </cell>
          <cell r="G860">
            <v>29945</v>
          </cell>
        </row>
        <row r="861">
          <cell r="A861" t="str">
            <v>TI10</v>
          </cell>
          <cell r="B861" t="str">
            <v>02.1124</v>
          </cell>
          <cell r="C861" t="str">
            <v>Bieán doøng 24kV  10/5A</v>
          </cell>
          <cell r="D861" t="str">
            <v>caùi</v>
          </cell>
          <cell r="G861">
            <v>92703</v>
          </cell>
          <cell r="H861">
            <v>84261</v>
          </cell>
        </row>
        <row r="862">
          <cell r="A862" t="str">
            <v>TI15</v>
          </cell>
          <cell r="B862" t="str">
            <v>02.1124</v>
          </cell>
          <cell r="C862" t="str">
            <v>Bieán doøng 24kV  15/5A</v>
          </cell>
          <cell r="D862" t="str">
            <v>caùi</v>
          </cell>
          <cell r="G862">
            <v>92703</v>
          </cell>
          <cell r="H862">
            <v>84261</v>
          </cell>
        </row>
        <row r="863">
          <cell r="A863" t="str">
            <v>TI20</v>
          </cell>
          <cell r="B863" t="str">
            <v>02.1124</v>
          </cell>
          <cell r="C863" t="str">
            <v>Bieán doøng 24kV  20/5A</v>
          </cell>
          <cell r="D863" t="str">
            <v>caùi</v>
          </cell>
          <cell r="G863">
            <v>92703</v>
          </cell>
          <cell r="H863">
            <v>84261</v>
          </cell>
        </row>
        <row r="864">
          <cell r="A864" t="str">
            <v>TI25</v>
          </cell>
          <cell r="B864" t="str">
            <v>02.1124</v>
          </cell>
          <cell r="C864" t="str">
            <v>Bieán doøng 24kV  25/5A</v>
          </cell>
          <cell r="D864" t="str">
            <v>caùi</v>
          </cell>
          <cell r="G864">
            <v>92703</v>
          </cell>
          <cell r="H864">
            <v>84261</v>
          </cell>
        </row>
        <row r="865">
          <cell r="A865" t="str">
            <v>TI30</v>
          </cell>
          <cell r="B865" t="str">
            <v>02.1124</v>
          </cell>
          <cell r="C865" t="str">
            <v>Bieán doøng 24kV  30/5A</v>
          </cell>
          <cell r="D865" t="str">
            <v>caùi</v>
          </cell>
          <cell r="G865">
            <v>92703</v>
          </cell>
          <cell r="H865">
            <v>84261</v>
          </cell>
        </row>
        <row r="866">
          <cell r="A866" t="str">
            <v>TI40</v>
          </cell>
          <cell r="B866" t="str">
            <v>02.1124</v>
          </cell>
          <cell r="C866" t="str">
            <v>Bieán doøng 24kV  40/5A</v>
          </cell>
          <cell r="D866" t="str">
            <v>caùi</v>
          </cell>
          <cell r="G866">
            <v>92703</v>
          </cell>
          <cell r="H866">
            <v>84261</v>
          </cell>
        </row>
        <row r="867">
          <cell r="A867" t="str">
            <v>TI50</v>
          </cell>
          <cell r="B867" t="str">
            <v>02.1124</v>
          </cell>
          <cell r="C867" t="str">
            <v>Bieán doøng 24kV  50/5A</v>
          </cell>
          <cell r="D867" t="str">
            <v>caùi</v>
          </cell>
          <cell r="G867">
            <v>92703</v>
          </cell>
          <cell r="H867">
            <v>84261</v>
          </cell>
        </row>
        <row r="868">
          <cell r="A868" t="str">
            <v>TI60</v>
          </cell>
          <cell r="B868" t="str">
            <v>02.1124</v>
          </cell>
          <cell r="C868" t="str">
            <v>Bieán doøng 24kV  60/5A</v>
          </cell>
          <cell r="D868" t="str">
            <v>caùi</v>
          </cell>
          <cell r="G868">
            <v>92703</v>
          </cell>
          <cell r="H868">
            <v>84261</v>
          </cell>
        </row>
        <row r="869">
          <cell r="A869" t="str">
            <v>TI75</v>
          </cell>
          <cell r="B869" t="str">
            <v>02.1124</v>
          </cell>
          <cell r="C869" t="str">
            <v>Bieán doøng 24kV  75/5A</v>
          </cell>
          <cell r="D869" t="str">
            <v>caùi</v>
          </cell>
          <cell r="G869">
            <v>92703</v>
          </cell>
          <cell r="H869">
            <v>84261</v>
          </cell>
        </row>
        <row r="870">
          <cell r="A870" t="str">
            <v>TI100</v>
          </cell>
          <cell r="B870" t="str">
            <v>02.1124</v>
          </cell>
          <cell r="C870" t="str">
            <v>Bieán doøng 24kV  100/5A</v>
          </cell>
          <cell r="D870" t="str">
            <v>caùi</v>
          </cell>
          <cell r="G870">
            <v>92703</v>
          </cell>
          <cell r="H870">
            <v>84261</v>
          </cell>
        </row>
        <row r="871">
          <cell r="A871" t="str">
            <v>TI150</v>
          </cell>
          <cell r="B871" t="str">
            <v>02.1124</v>
          </cell>
          <cell r="C871" t="str">
            <v>Bieán doøng 24kV  150/5A</v>
          </cell>
          <cell r="D871" t="str">
            <v>caùi</v>
          </cell>
          <cell r="G871">
            <v>92703</v>
          </cell>
          <cell r="H871">
            <v>84261</v>
          </cell>
        </row>
        <row r="872">
          <cell r="A872" t="str">
            <v>TI755</v>
          </cell>
          <cell r="C872" t="str">
            <v xml:space="preserve">Bieán doøng 600V - 75/5A </v>
          </cell>
          <cell r="D872" t="str">
            <v>caùi</v>
          </cell>
        </row>
        <row r="873">
          <cell r="A873" t="str">
            <v>TI1005</v>
          </cell>
          <cell r="C873" t="str">
            <v>Bieán doøng 600V - 100/5A</v>
          </cell>
          <cell r="D873" t="str">
            <v>caùi</v>
          </cell>
        </row>
        <row r="874">
          <cell r="A874" t="str">
            <v>TI1255</v>
          </cell>
          <cell r="C874" t="str">
            <v xml:space="preserve">Bieán doøng 600V - 125/5A </v>
          </cell>
          <cell r="D874" t="str">
            <v>caùi</v>
          </cell>
        </row>
        <row r="875">
          <cell r="A875" t="str">
            <v>TI1505</v>
          </cell>
          <cell r="C875" t="str">
            <v xml:space="preserve">Bieán doøng 600V - 150/5A </v>
          </cell>
          <cell r="D875" t="str">
            <v>caùi</v>
          </cell>
        </row>
        <row r="876">
          <cell r="A876" t="str">
            <v>TI200</v>
          </cell>
          <cell r="C876" t="str">
            <v xml:space="preserve">Bieán doøng 600V - 200/5A </v>
          </cell>
          <cell r="D876" t="str">
            <v>caùi</v>
          </cell>
        </row>
        <row r="877">
          <cell r="A877" t="str">
            <v>TI250</v>
          </cell>
          <cell r="C877" t="str">
            <v>Bieán doøng 600V - 250/5A</v>
          </cell>
          <cell r="D877" t="str">
            <v>caùi</v>
          </cell>
        </row>
        <row r="878">
          <cell r="A878" t="str">
            <v>TI300</v>
          </cell>
          <cell r="C878" t="str">
            <v xml:space="preserve">Bieán doøng 600V - 300/5A </v>
          </cell>
          <cell r="D878" t="str">
            <v>caùi</v>
          </cell>
        </row>
        <row r="879">
          <cell r="A879" t="str">
            <v>TI400</v>
          </cell>
          <cell r="C879" t="str">
            <v>Bieán doøng 600V - 400/5A</v>
          </cell>
          <cell r="D879" t="str">
            <v>caùi</v>
          </cell>
        </row>
        <row r="880">
          <cell r="A880" t="str">
            <v>TI600</v>
          </cell>
          <cell r="C880" t="str">
            <v>Bieán doøng 600V - 600/5A</v>
          </cell>
          <cell r="D880" t="str">
            <v>caùi</v>
          </cell>
        </row>
        <row r="881">
          <cell r="A881" t="str">
            <v>TI800</v>
          </cell>
          <cell r="C881" t="str">
            <v>Bieán doøng 600V - 800/5A</v>
          </cell>
          <cell r="D881" t="str">
            <v>caùi</v>
          </cell>
        </row>
        <row r="882">
          <cell r="A882" t="str">
            <v>TU15</v>
          </cell>
          <cell r="B882" t="str">
            <v>02.1114</v>
          </cell>
          <cell r="C882" t="str">
            <v>Bieán ñieän aùp 8400/120(60)V</v>
          </cell>
          <cell r="D882" t="str">
            <v>caùi</v>
          </cell>
          <cell r="F882">
            <v>0</v>
          </cell>
          <cell r="G882">
            <v>92703</v>
          </cell>
          <cell r="H882">
            <v>84261</v>
          </cell>
        </row>
        <row r="883">
          <cell r="A883" t="str">
            <v>TU22</v>
          </cell>
          <cell r="B883" t="str">
            <v>02.1114</v>
          </cell>
          <cell r="C883" t="str">
            <v>Bieán ñieän aùp 12000/120(60)V</v>
          </cell>
          <cell r="D883" t="str">
            <v>caùi</v>
          </cell>
          <cell r="F883">
            <v>0</v>
          </cell>
          <cell r="G883">
            <v>92703</v>
          </cell>
          <cell r="H883">
            <v>84261</v>
          </cell>
        </row>
        <row r="884">
          <cell r="A884" t="str">
            <v>TIMER</v>
          </cell>
          <cell r="C884" t="str">
            <v>Relay Timer + caàu chì</v>
          </cell>
          <cell r="D884" t="str">
            <v>boä</v>
          </cell>
          <cell r="E884">
            <v>700000</v>
          </cell>
          <cell r="G884">
            <v>29945</v>
          </cell>
        </row>
        <row r="885">
          <cell r="A885" t="str">
            <v>COTATOR</v>
          </cell>
          <cell r="C885" t="str">
            <v>Contactor 3P-50A</v>
          </cell>
          <cell r="D885" t="str">
            <v>caùi</v>
          </cell>
          <cell r="E885">
            <v>796000</v>
          </cell>
          <cell r="G885">
            <v>246612</v>
          </cell>
        </row>
        <row r="886">
          <cell r="A886" t="str">
            <v>CONTACTOR 100</v>
          </cell>
          <cell r="C886" t="str">
            <v>Contactor 3P-100A</v>
          </cell>
          <cell r="D886" t="str">
            <v>caùi</v>
          </cell>
          <cell r="E886">
            <v>796000</v>
          </cell>
          <cell r="G886">
            <v>25751</v>
          </cell>
        </row>
        <row r="887">
          <cell r="A887" t="str">
            <v>CONTACTOR 125</v>
          </cell>
          <cell r="C887" t="str">
            <v>Contactor 3P-125A</v>
          </cell>
          <cell r="D887" t="str">
            <v>caùi</v>
          </cell>
          <cell r="E887">
            <v>1250000</v>
          </cell>
          <cell r="G887">
            <v>246612</v>
          </cell>
        </row>
        <row r="888">
          <cell r="A888" t="str">
            <v>TUBU1000</v>
          </cell>
          <cell r="B888" t="str">
            <v>02.8534</v>
          </cell>
          <cell r="C888" t="str">
            <v>Tuû tuï buø haï theá 1000kVAr</v>
          </cell>
          <cell r="D888" t="str">
            <v>tuû</v>
          </cell>
          <cell r="E888">
            <v>230000691.66666669</v>
          </cell>
          <cell r="G888">
            <v>6506000</v>
          </cell>
          <cell r="H888">
            <v>3259800</v>
          </cell>
        </row>
        <row r="889">
          <cell r="A889" t="str">
            <v>TUBU750</v>
          </cell>
          <cell r="B889" t="str">
            <v>02.8534</v>
          </cell>
          <cell r="C889" t="str">
            <v>Tuû tuï buø haï theá 750kVAr</v>
          </cell>
          <cell r="D889" t="str">
            <v>tuû</v>
          </cell>
          <cell r="E889">
            <v>172500518.75</v>
          </cell>
          <cell r="G889">
            <v>4879500</v>
          </cell>
          <cell r="H889">
            <v>2444850</v>
          </cell>
        </row>
        <row r="890">
          <cell r="A890" t="str">
            <v>TUBU600</v>
          </cell>
          <cell r="B890" t="str">
            <v>02.8534</v>
          </cell>
          <cell r="C890" t="str">
            <v>Tuû tuï buø haï theá 600kVAr</v>
          </cell>
          <cell r="D890" t="str">
            <v>tuû</v>
          </cell>
          <cell r="E890">
            <v>138000415</v>
          </cell>
          <cell r="G890">
            <v>3903600</v>
          </cell>
          <cell r="H890">
            <v>1955880</v>
          </cell>
        </row>
        <row r="891">
          <cell r="A891" t="str">
            <v>TUBU400</v>
          </cell>
          <cell r="B891" t="str">
            <v>02.8534</v>
          </cell>
          <cell r="C891" t="str">
            <v>Tuû tuï buø haï theá 400kVAr</v>
          </cell>
          <cell r="D891" t="str">
            <v>tuû</v>
          </cell>
          <cell r="E891">
            <v>48536331</v>
          </cell>
          <cell r="G891">
            <v>2602400</v>
          </cell>
          <cell r="H891">
            <v>1303920</v>
          </cell>
        </row>
        <row r="892">
          <cell r="A892" t="str">
            <v>TUBU380</v>
          </cell>
          <cell r="B892" t="str">
            <v>02.8534</v>
          </cell>
          <cell r="C892" t="str">
            <v>Tuû tuï buø haï theá 380kVAr</v>
          </cell>
          <cell r="D892" t="str">
            <v>tuû</v>
          </cell>
          <cell r="E892">
            <v>30488996</v>
          </cell>
          <cell r="G892">
            <v>2472280</v>
          </cell>
          <cell r="H892">
            <v>1238724</v>
          </cell>
        </row>
        <row r="893">
          <cell r="A893" t="str">
            <v>TUBU300</v>
          </cell>
          <cell r="B893" t="str">
            <v>02.8534</v>
          </cell>
          <cell r="C893" t="str">
            <v>Tuû tuï buø haï theá 300kVAr</v>
          </cell>
          <cell r="D893" t="str">
            <v>tuû</v>
          </cell>
          <cell r="E893">
            <v>37658245</v>
          </cell>
          <cell r="G893">
            <v>1951800</v>
          </cell>
          <cell r="H893">
            <v>977940</v>
          </cell>
        </row>
        <row r="894">
          <cell r="A894" t="str">
            <v>TUBU250</v>
          </cell>
          <cell r="B894" t="str">
            <v>02.8534</v>
          </cell>
          <cell r="C894" t="str">
            <v>Tuû tuï buø haï theá 250kVAr</v>
          </cell>
          <cell r="D894" t="str">
            <v>tuû</v>
          </cell>
          <cell r="E894">
            <v>29819776.136363633</v>
          </cell>
          <cell r="G894">
            <v>1626500</v>
          </cell>
          <cell r="H894">
            <v>814950</v>
          </cell>
        </row>
        <row r="895">
          <cell r="A895" t="str">
            <v>TUBU220</v>
          </cell>
          <cell r="B895" t="str">
            <v>02.8534</v>
          </cell>
          <cell r="C895" t="str">
            <v>Tuû tuï buø haï theá 220kVAr</v>
          </cell>
          <cell r="D895" t="str">
            <v>tuû</v>
          </cell>
          <cell r="E895">
            <v>26241403</v>
          </cell>
          <cell r="G895">
            <v>1431320</v>
          </cell>
          <cell r="H895">
            <v>717156</v>
          </cell>
        </row>
        <row r="896">
          <cell r="A896" t="str">
            <v>TUBU160</v>
          </cell>
          <cell r="B896" t="str">
            <v>02.8534</v>
          </cell>
          <cell r="C896" t="str">
            <v>Tuû tuï buø haï theá 160kVAr</v>
          </cell>
          <cell r="D896" t="str">
            <v>tuû</v>
          </cell>
          <cell r="E896">
            <v>19412441</v>
          </cell>
          <cell r="G896">
            <v>1040960</v>
          </cell>
          <cell r="H896">
            <v>521568</v>
          </cell>
        </row>
        <row r="897">
          <cell r="A897" t="str">
            <v>TUBU135</v>
          </cell>
          <cell r="B897" t="str">
            <v>02.8534</v>
          </cell>
          <cell r="C897" t="str">
            <v>Tuû tuï buø haï theá 135kVAr</v>
          </cell>
          <cell r="D897" t="str">
            <v>tuû</v>
          </cell>
          <cell r="E897">
            <v>17205630</v>
          </cell>
          <cell r="G897">
            <v>1040960</v>
          </cell>
          <cell r="H897">
            <v>521568</v>
          </cell>
        </row>
        <row r="898">
          <cell r="A898" t="str">
            <v>TUBU130</v>
          </cell>
          <cell r="B898" t="str">
            <v>02.8534</v>
          </cell>
          <cell r="C898" t="str">
            <v>Tuû tuï buø haï theá 130kVAr</v>
          </cell>
          <cell r="D898" t="str">
            <v>tuû</v>
          </cell>
          <cell r="E898">
            <v>17042390</v>
          </cell>
          <cell r="G898">
            <v>878310</v>
          </cell>
          <cell r="H898">
            <v>440073</v>
          </cell>
        </row>
        <row r="899">
          <cell r="A899" t="str">
            <v>TUBU100</v>
          </cell>
          <cell r="B899" t="str">
            <v>02.8504a</v>
          </cell>
          <cell r="C899" t="str">
            <v>Tuû tuï buø haï theá 100kVAr</v>
          </cell>
          <cell r="D899" t="str">
            <v>tuû</v>
          </cell>
          <cell r="E899">
            <v>14433235</v>
          </cell>
          <cell r="G899">
            <v>190367</v>
          </cell>
          <cell r="H899">
            <v>66628</v>
          </cell>
        </row>
        <row r="900">
          <cell r="A900" t="str">
            <v>TUBU80</v>
          </cell>
          <cell r="B900" t="str">
            <v>02.8534</v>
          </cell>
          <cell r="C900" t="str">
            <v>Tuû tuï buø haï theá 80kVAr</v>
          </cell>
          <cell r="D900" t="str">
            <v>tuû</v>
          </cell>
          <cell r="E900">
            <v>12786992</v>
          </cell>
          <cell r="G900">
            <v>650600</v>
          </cell>
          <cell r="H900">
            <v>325980</v>
          </cell>
        </row>
        <row r="901">
          <cell r="A901" t="str">
            <v>TUBU60</v>
          </cell>
          <cell r="B901" t="str">
            <v>02.8534</v>
          </cell>
          <cell r="C901" t="str">
            <v>Tuû tuï buø haï theá 60kVAr</v>
          </cell>
          <cell r="D901" t="str">
            <v>tuû</v>
          </cell>
          <cell r="E901">
            <v>11869777</v>
          </cell>
          <cell r="G901">
            <v>390360</v>
          </cell>
          <cell r="H901">
            <v>195588</v>
          </cell>
        </row>
        <row r="902">
          <cell r="A902" t="str">
            <v>TUBU40</v>
          </cell>
          <cell r="B902" t="str">
            <v>02.8534</v>
          </cell>
          <cell r="C902" t="str">
            <v>Tuû tuï buø haï theá 40kVAr</v>
          </cell>
          <cell r="D902" t="str">
            <v>tuû</v>
          </cell>
          <cell r="E902">
            <v>10108644</v>
          </cell>
          <cell r="G902">
            <v>260240</v>
          </cell>
          <cell r="H902">
            <v>130392</v>
          </cell>
        </row>
        <row r="903">
          <cell r="A903" t="str">
            <v>TULBS</v>
          </cell>
          <cell r="B903" t="str">
            <v>05.2102</v>
          </cell>
          <cell r="C903" t="str">
            <v>Tuû LBS 3 pha 630-800A</v>
          </cell>
          <cell r="D903" t="str">
            <v>tuû</v>
          </cell>
          <cell r="E903">
            <v>5000000</v>
          </cell>
          <cell r="F903">
            <v>5000000</v>
          </cell>
          <cell r="G903">
            <v>286129</v>
          </cell>
          <cell r="H903">
            <v>59254</v>
          </cell>
        </row>
        <row r="904">
          <cell r="A904" t="str">
            <v>TU LBS</v>
          </cell>
          <cell r="B904" t="str">
            <v>05.2102</v>
          </cell>
          <cell r="C904" t="str">
            <v>Tuû + LBS 24kV 3 pha 630A -16kA + Fuse 80A</v>
          </cell>
          <cell r="D904" t="str">
            <v>tuû</v>
          </cell>
          <cell r="E904">
            <v>72359400</v>
          </cell>
          <cell r="F904">
            <v>72359400</v>
          </cell>
          <cell r="G904">
            <v>286129</v>
          </cell>
          <cell r="H904">
            <v>59254</v>
          </cell>
        </row>
        <row r="905">
          <cell r="A905" t="str">
            <v>TUTC LBS</v>
          </cell>
          <cell r="B905" t="str">
            <v>05.2102</v>
          </cell>
          <cell r="C905" t="str">
            <v>Tuû ñaáu noái thanh caùi LBS (GAM2)</v>
          </cell>
          <cell r="D905" t="str">
            <v>tuû</v>
          </cell>
          <cell r="E905">
            <v>29780400</v>
          </cell>
          <cell r="F905">
            <v>29780400</v>
          </cell>
          <cell r="G905">
            <v>286129</v>
          </cell>
          <cell r="H905">
            <v>59254</v>
          </cell>
        </row>
        <row r="906">
          <cell r="A906" t="str">
            <v>TUDS</v>
          </cell>
          <cell r="B906" t="str">
            <v>05.2102</v>
          </cell>
          <cell r="C906" t="str">
            <v>Tuû DS 3 pha 630-800A</v>
          </cell>
          <cell r="D906" t="str">
            <v>tuû</v>
          </cell>
          <cell r="E906">
            <v>2000000</v>
          </cell>
          <cell r="F906">
            <v>2000000</v>
          </cell>
          <cell r="G906">
            <v>286129</v>
          </cell>
          <cell r="H906">
            <v>59254</v>
          </cell>
        </row>
        <row r="907">
          <cell r="A907" t="str">
            <v>TUACB</v>
          </cell>
          <cell r="B907" t="str">
            <v>05.1102</v>
          </cell>
          <cell r="C907" t="str">
            <v>Tuû ACB traïm 3 pha + khoaù</v>
          </cell>
          <cell r="D907" t="str">
            <v>caùi</v>
          </cell>
          <cell r="E907">
            <v>5000000</v>
          </cell>
          <cell r="F907">
            <v>5000000</v>
          </cell>
          <cell r="G907">
            <v>98101</v>
          </cell>
          <cell r="H907">
            <v>59254</v>
          </cell>
        </row>
        <row r="908">
          <cell r="A908" t="str">
            <v>TUACB3200</v>
          </cell>
          <cell r="B908" t="str">
            <v>05.1102</v>
          </cell>
          <cell r="C908" t="str">
            <v>Tuû ACB 3200 + giaù nôùi + khoaù</v>
          </cell>
          <cell r="D908" t="str">
            <v>caùi</v>
          </cell>
          <cell r="E908">
            <v>30000000</v>
          </cell>
          <cell r="F908">
            <v>35028813</v>
          </cell>
          <cell r="G908">
            <v>98101</v>
          </cell>
          <cell r="H908">
            <v>59254</v>
          </cell>
        </row>
        <row r="909">
          <cell r="A909" t="str">
            <v>TUACB4000</v>
          </cell>
          <cell r="B909" t="str">
            <v>05.1102</v>
          </cell>
          <cell r="C909" t="str">
            <v>Tuû ACB 4000 + giaù nôùi + khoaù</v>
          </cell>
          <cell r="D909" t="str">
            <v>caùi</v>
          </cell>
          <cell r="E909">
            <v>35028813</v>
          </cell>
          <cell r="F909">
            <v>35028813</v>
          </cell>
          <cell r="G909">
            <v>98101</v>
          </cell>
          <cell r="H909">
            <v>59254</v>
          </cell>
        </row>
        <row r="910">
          <cell r="A910" t="str">
            <v>TUAP3-N</v>
          </cell>
          <cell r="B910" t="str">
            <v>05.1002</v>
          </cell>
          <cell r="C910" t="str">
            <v>Tuû CB traïm 3 pha + khoaù + bulon</v>
          </cell>
          <cell r="D910" t="str">
            <v>caùi</v>
          </cell>
          <cell r="E910">
            <v>5000000</v>
          </cell>
          <cell r="F910">
            <v>5000000</v>
          </cell>
          <cell r="G910">
            <v>311509</v>
          </cell>
          <cell r="H910">
            <v>55839</v>
          </cell>
        </row>
        <row r="911">
          <cell r="A911" t="str">
            <v>TUAP1</v>
          </cell>
          <cell r="B911" t="str">
            <v>05.1001</v>
          </cell>
          <cell r="C911" t="str">
            <v>Tuû CB traïm 1 pha + khoùa + boulon</v>
          </cell>
          <cell r="D911" t="str">
            <v>caùi</v>
          </cell>
          <cell r="E911">
            <v>2500000</v>
          </cell>
          <cell r="F911">
            <v>2500000</v>
          </cell>
          <cell r="G911">
            <v>270408</v>
          </cell>
          <cell r="H911">
            <v>55839</v>
          </cell>
        </row>
        <row r="912">
          <cell r="A912" t="str">
            <v>TUN</v>
          </cell>
          <cell r="B912" t="str">
            <v>05.1101</v>
          </cell>
          <cell r="C912" t="str">
            <v>Tuû ñieän keá 1 pha</v>
          </cell>
          <cell r="D912" t="str">
            <v>caùi</v>
          </cell>
          <cell r="E912">
            <v>180000</v>
          </cell>
          <cell r="F912">
            <v>180000</v>
          </cell>
          <cell r="G912">
            <v>85158</v>
          </cell>
          <cell r="H912">
            <v>59254</v>
          </cell>
        </row>
        <row r="913">
          <cell r="A913" t="str">
            <v>TUDKDT</v>
          </cell>
          <cell r="B913" t="str">
            <v>05.1101</v>
          </cell>
          <cell r="C913" t="str">
            <v>Thuøng ñieän keá 450x300x200mm ño ñeám trung theá</v>
          </cell>
          <cell r="D913" t="str">
            <v>caùi</v>
          </cell>
          <cell r="E913">
            <v>87000</v>
          </cell>
          <cell r="F913">
            <v>234000</v>
          </cell>
          <cell r="G913">
            <v>85158</v>
          </cell>
          <cell r="H913">
            <v>59254</v>
          </cell>
        </row>
        <row r="914">
          <cell r="A914" t="str">
            <v>TUAP3</v>
          </cell>
          <cell r="B914" t="str">
            <v>05.1102</v>
          </cell>
          <cell r="C914" t="str">
            <v>Voû tuû + khoùa tuû</v>
          </cell>
          <cell r="D914" t="str">
            <v>caùi</v>
          </cell>
          <cell r="E914">
            <v>2500000</v>
          </cell>
          <cell r="F914">
            <v>2500000</v>
          </cell>
          <cell r="G914">
            <v>98101</v>
          </cell>
          <cell r="H914">
            <v>59254</v>
          </cell>
        </row>
        <row r="915">
          <cell r="A915" t="str">
            <v>TUAP3L</v>
          </cell>
          <cell r="B915" t="str">
            <v>05.1002</v>
          </cell>
          <cell r="C915" t="str">
            <v>Voû tuû traïm giaøn 2 ngaên + khoùa tuû</v>
          </cell>
          <cell r="D915" t="str">
            <v>caùi</v>
          </cell>
          <cell r="E915">
            <v>2500000</v>
          </cell>
          <cell r="F915">
            <v>2500000</v>
          </cell>
          <cell r="G915">
            <v>311509</v>
          </cell>
          <cell r="H915">
            <v>55839</v>
          </cell>
        </row>
        <row r="916">
          <cell r="A916" t="str">
            <v>KHUNG TU</v>
          </cell>
          <cell r="B916" t="str">
            <v>05.1102</v>
          </cell>
          <cell r="C916" t="str">
            <v>Khung ñôõ tuû MCCB vaø tuû buø</v>
          </cell>
          <cell r="D916" t="str">
            <v>troïn boä</v>
          </cell>
          <cell r="E916">
            <v>535470</v>
          </cell>
          <cell r="F916">
            <v>535470</v>
          </cell>
        </row>
        <row r="917">
          <cell r="A917" t="str">
            <v>TUPP</v>
          </cell>
          <cell r="B917" t="str">
            <v>05.1101</v>
          </cell>
          <cell r="C917" t="str">
            <v>Tuû phaân phoái haï theá</v>
          </cell>
          <cell r="D917" t="str">
            <v>caùi</v>
          </cell>
          <cell r="E917">
            <v>5931200</v>
          </cell>
          <cell r="F917">
            <v>5931200</v>
          </cell>
          <cell r="G917">
            <v>85158</v>
          </cell>
          <cell r="H917">
            <v>59254</v>
          </cell>
          <cell r="I917">
            <v>59254</v>
          </cell>
        </row>
        <row r="918">
          <cell r="A918" t="str">
            <v>ATM30A</v>
          </cell>
          <cell r="C918" t="str">
            <v>Aptomat 2 cöïc 220V - 30A - 2,5kA</v>
          </cell>
          <cell r="D918" t="str">
            <v>caùi</v>
          </cell>
          <cell r="E918">
            <v>238500</v>
          </cell>
          <cell r="F918">
            <v>29013</v>
          </cell>
          <cell r="G918">
            <v>77253</v>
          </cell>
        </row>
        <row r="919">
          <cell r="A919" t="str">
            <v>ATM40A</v>
          </cell>
          <cell r="C919" t="str">
            <v>Aptomat 2 cöïc 220V - 40A - 7,5kA</v>
          </cell>
          <cell r="D919" t="str">
            <v>caùi</v>
          </cell>
          <cell r="E919">
            <v>437300</v>
          </cell>
          <cell r="F919">
            <v>29013</v>
          </cell>
          <cell r="G919">
            <v>77253</v>
          </cell>
        </row>
        <row r="920">
          <cell r="A920" t="str">
            <v>ATM100A</v>
          </cell>
          <cell r="C920" t="str">
            <v>Aptomat 2 cöïc 220V -100A</v>
          </cell>
          <cell r="D920" t="str">
            <v>caùi</v>
          </cell>
          <cell r="E920">
            <v>715500</v>
          </cell>
          <cell r="F920">
            <v>29013</v>
          </cell>
          <cell r="G920">
            <v>77253</v>
          </cell>
        </row>
        <row r="921">
          <cell r="A921" t="str">
            <v>ATM50</v>
          </cell>
          <cell r="B921" t="str">
            <v>02.8401</v>
          </cell>
          <cell r="C921" t="str">
            <v>MCCB 3 cöïc 400V-50A - 25KA</v>
          </cell>
          <cell r="D921" t="str">
            <v>caùi</v>
          </cell>
          <cell r="E921">
            <v>911100</v>
          </cell>
          <cell r="F921">
            <v>29013</v>
          </cell>
          <cell r="G921">
            <v>77253</v>
          </cell>
        </row>
        <row r="922">
          <cell r="A922" t="str">
            <v>ATM80</v>
          </cell>
          <cell r="B922" t="str">
            <v>02.8401</v>
          </cell>
          <cell r="C922" t="str">
            <v>MCCB 3 cöïc 400V-80A - 10KA</v>
          </cell>
          <cell r="D922" t="str">
            <v>caùi</v>
          </cell>
          <cell r="E922">
            <v>1008000</v>
          </cell>
          <cell r="F922">
            <v>29013</v>
          </cell>
          <cell r="G922">
            <v>77253</v>
          </cell>
        </row>
        <row r="923">
          <cell r="A923" t="str">
            <v>ATM75</v>
          </cell>
          <cell r="B923" t="str">
            <v>02.8401</v>
          </cell>
          <cell r="C923" t="str">
            <v>MCCB 3 cöïc 400V-75A - 10KA</v>
          </cell>
          <cell r="D923" t="str">
            <v>caùi</v>
          </cell>
          <cell r="E923">
            <v>1008000</v>
          </cell>
          <cell r="F923">
            <v>29013</v>
          </cell>
          <cell r="G923">
            <v>77253</v>
          </cell>
        </row>
        <row r="924">
          <cell r="A924" t="str">
            <v>ATM100</v>
          </cell>
          <cell r="B924" t="str">
            <v>02.8401</v>
          </cell>
          <cell r="C924" t="str">
            <v>MCCB 3 cöïc 400V-100A - 30KA</v>
          </cell>
          <cell r="D924" t="str">
            <v>caùi</v>
          </cell>
          <cell r="E924">
            <v>1381000</v>
          </cell>
          <cell r="F924">
            <v>29013</v>
          </cell>
          <cell r="G924">
            <v>38626.5</v>
          </cell>
        </row>
        <row r="925">
          <cell r="A925" t="str">
            <v>ATM125</v>
          </cell>
          <cell r="B925" t="str">
            <v>02.8401</v>
          </cell>
          <cell r="C925" t="str">
            <v>MCCB 3 cöïc 400V -125A - 30KA</v>
          </cell>
          <cell r="D925" t="str">
            <v>caùi</v>
          </cell>
          <cell r="E925">
            <v>1616000</v>
          </cell>
          <cell r="F925">
            <v>29013</v>
          </cell>
          <cell r="G925">
            <v>43454.8125</v>
          </cell>
        </row>
        <row r="926">
          <cell r="A926" t="str">
            <v>ATM150</v>
          </cell>
          <cell r="B926" t="str">
            <v>02.8401</v>
          </cell>
          <cell r="C926" t="str">
            <v>MCCB 3 cöïc 400V -150A - 35KA</v>
          </cell>
          <cell r="D926" t="str">
            <v>caùi</v>
          </cell>
          <cell r="E926">
            <v>3264000</v>
          </cell>
          <cell r="F926">
            <v>29013</v>
          </cell>
          <cell r="G926">
            <v>48283.125</v>
          </cell>
        </row>
        <row r="927">
          <cell r="A927" t="str">
            <v>ATM200</v>
          </cell>
          <cell r="B927" t="str">
            <v>02.8401</v>
          </cell>
          <cell r="C927" t="str">
            <v>MCCB 3 cöïc 400V -200A - 35KA</v>
          </cell>
          <cell r="D927" t="str">
            <v>caùi</v>
          </cell>
          <cell r="E927">
            <v>3766000</v>
          </cell>
          <cell r="F927">
            <v>29013</v>
          </cell>
          <cell r="G927">
            <v>249538</v>
          </cell>
        </row>
        <row r="928">
          <cell r="A928" t="str">
            <v>ATM250</v>
          </cell>
          <cell r="B928" t="str">
            <v>02.8401</v>
          </cell>
          <cell r="C928" t="str">
            <v xml:space="preserve">MCCB 3 cöïc 400V -250A - 35KA </v>
          </cell>
          <cell r="D928" t="str">
            <v>caùi</v>
          </cell>
          <cell r="E928">
            <v>3456000</v>
          </cell>
          <cell r="F928">
            <v>29013</v>
          </cell>
          <cell r="G928">
            <v>67596.375</v>
          </cell>
        </row>
        <row r="929">
          <cell r="A929" t="str">
            <v>ATM400</v>
          </cell>
          <cell r="B929" t="str">
            <v>02.8402</v>
          </cell>
          <cell r="C929" t="str">
            <v>MCCB 3 cöïc 400V -400A - 35KA</v>
          </cell>
          <cell r="D929" t="str">
            <v>caùi</v>
          </cell>
          <cell r="E929">
            <v>5716000</v>
          </cell>
          <cell r="F929">
            <v>29733</v>
          </cell>
          <cell r="G929">
            <v>349353</v>
          </cell>
        </row>
        <row r="930">
          <cell r="A930" t="str">
            <v>ATM500</v>
          </cell>
          <cell r="B930" t="str">
            <v>02.8403</v>
          </cell>
          <cell r="C930" t="str">
            <v>MCCB 3 cöïc 400V -500A - 35KA</v>
          </cell>
          <cell r="D930" t="str">
            <v>caùi</v>
          </cell>
          <cell r="E930">
            <v>10034000</v>
          </cell>
          <cell r="F930">
            <v>33482</v>
          </cell>
          <cell r="G930">
            <v>123604</v>
          </cell>
        </row>
        <row r="931">
          <cell r="A931" t="str">
            <v>ATM600</v>
          </cell>
          <cell r="B931" t="str">
            <v>02.8403</v>
          </cell>
          <cell r="C931" t="str">
            <v>MCCB 3 cöïc 400V -600A - 35KA</v>
          </cell>
          <cell r="D931" t="str">
            <v>caùi</v>
          </cell>
          <cell r="E931">
            <v>10034000</v>
          </cell>
          <cell r="F931">
            <v>33482</v>
          </cell>
          <cell r="G931">
            <v>123604</v>
          </cell>
        </row>
        <row r="932">
          <cell r="A932" t="str">
            <v>ATM630</v>
          </cell>
          <cell r="B932" t="str">
            <v>02.8403</v>
          </cell>
          <cell r="C932" t="str">
            <v>MCCB 3 cöïc 400V -630A - 35KA</v>
          </cell>
          <cell r="D932" t="str">
            <v>caùi</v>
          </cell>
          <cell r="E932">
            <v>10034000</v>
          </cell>
          <cell r="F932">
            <v>33482</v>
          </cell>
          <cell r="G932">
            <v>123604</v>
          </cell>
        </row>
        <row r="933">
          <cell r="A933" t="str">
            <v>ATM800</v>
          </cell>
          <cell r="B933" t="str">
            <v>02.8403</v>
          </cell>
          <cell r="C933" t="str">
            <v>MCCB 3 cöïc 400V -800A - 50KA</v>
          </cell>
          <cell r="D933" t="str">
            <v>caùi</v>
          </cell>
          <cell r="E933">
            <v>13617000</v>
          </cell>
          <cell r="F933">
            <v>49056</v>
          </cell>
          <cell r="G933">
            <v>123604</v>
          </cell>
        </row>
        <row r="934">
          <cell r="A934" t="str">
            <v>ATM1000</v>
          </cell>
          <cell r="B934" t="str">
            <v>02.8404</v>
          </cell>
          <cell r="C934" t="str">
            <v>MCCB 3 cöïc 400V -1000A - 50KA</v>
          </cell>
          <cell r="D934" t="str">
            <v>caùi</v>
          </cell>
          <cell r="E934">
            <v>25086000</v>
          </cell>
          <cell r="F934">
            <v>49056</v>
          </cell>
          <cell r="G934">
            <v>154505</v>
          </cell>
        </row>
        <row r="935">
          <cell r="A935" t="str">
            <v>ATM1250</v>
          </cell>
          <cell r="B935" t="str">
            <v>02.8404</v>
          </cell>
          <cell r="C935" t="str">
            <v>MCCB 3 cöïc 400V -1250A - 85KA</v>
          </cell>
          <cell r="D935" t="str">
            <v>caùi</v>
          </cell>
          <cell r="E935">
            <v>30455000</v>
          </cell>
          <cell r="F935">
            <v>49056</v>
          </cell>
          <cell r="G935">
            <v>251070.625</v>
          </cell>
        </row>
        <row r="936">
          <cell r="A936" t="str">
            <v>ATM1600</v>
          </cell>
          <cell r="B936" t="str">
            <v>02.8404</v>
          </cell>
          <cell r="C936" t="str">
            <v>MCCB 3 cöïc 400V -1600A - 85KA</v>
          </cell>
          <cell r="D936" t="str">
            <v>caùi</v>
          </cell>
          <cell r="E936">
            <v>38831000</v>
          </cell>
          <cell r="F936">
            <v>49056</v>
          </cell>
          <cell r="G936">
            <v>386262.5</v>
          </cell>
        </row>
        <row r="937">
          <cell r="A937" t="str">
            <v>ACB1600</v>
          </cell>
          <cell r="B937" t="str">
            <v>02.8404</v>
          </cell>
          <cell r="C937" t="str">
            <v>ACB 3P - 1600A - 65KA (naïp loø xo baèng tay)</v>
          </cell>
          <cell r="D937" t="str">
            <v>caùi</v>
          </cell>
          <cell r="E937">
            <v>46953700</v>
          </cell>
          <cell r="F937">
            <v>49056</v>
          </cell>
          <cell r="G937">
            <v>386262.5</v>
          </cell>
        </row>
        <row r="938">
          <cell r="A938" t="str">
            <v>ACB2000</v>
          </cell>
          <cell r="B938" t="str">
            <v>02.8404</v>
          </cell>
          <cell r="C938" t="str">
            <v>ACB 3P - 2000A - 85KA (naïp loø xo baèng tay)</v>
          </cell>
          <cell r="D938" t="str">
            <v>caùi</v>
          </cell>
          <cell r="E938">
            <v>57312700</v>
          </cell>
          <cell r="F938">
            <v>49056</v>
          </cell>
          <cell r="G938">
            <v>540767.5</v>
          </cell>
        </row>
        <row r="939">
          <cell r="A939" t="str">
            <v>ACB2500</v>
          </cell>
          <cell r="B939" t="str">
            <v>02.8404</v>
          </cell>
          <cell r="C939" t="str">
            <v>ACB 3P - 2500A - 85KA (naïp loø xo baèng tay)</v>
          </cell>
          <cell r="D939" t="str">
            <v>caùi</v>
          </cell>
          <cell r="E939">
            <v>66214100</v>
          </cell>
          <cell r="F939">
            <v>49056</v>
          </cell>
          <cell r="G939">
            <v>733898.75</v>
          </cell>
        </row>
        <row r="940">
          <cell r="A940" t="str">
            <v>ACB3200</v>
          </cell>
          <cell r="B940" t="str">
            <v>02.8404</v>
          </cell>
          <cell r="C940" t="str">
            <v>ACB 3P - 3200A - 85KA (naïp loø xo baèng tay)</v>
          </cell>
          <cell r="D940" t="str">
            <v>caùi</v>
          </cell>
          <cell r="E940">
            <v>67796500</v>
          </cell>
          <cell r="F940">
            <v>49056</v>
          </cell>
          <cell r="G940">
            <v>1004282.5</v>
          </cell>
        </row>
        <row r="941">
          <cell r="A941" t="str">
            <v>ACB4000</v>
          </cell>
          <cell r="B941" t="str">
            <v>02.8404</v>
          </cell>
          <cell r="C941" t="str">
            <v>ACB 3P - 4000A - 85KA (naïp loø xo baèng tay)</v>
          </cell>
          <cell r="D941" t="str">
            <v>caùi</v>
          </cell>
          <cell r="E941">
            <v>136610000</v>
          </cell>
          <cell r="F941">
            <v>49056</v>
          </cell>
          <cell r="G941">
            <v>1313292.5</v>
          </cell>
        </row>
        <row r="942">
          <cell r="A942" t="str">
            <v>ACB4000-130</v>
          </cell>
          <cell r="B942" t="str">
            <v>02.8404</v>
          </cell>
          <cell r="C942" t="str">
            <v>ACB 3P - 4000A - 130KA (naïp loø xo baèng tay)</v>
          </cell>
          <cell r="D942" t="str">
            <v>caùi</v>
          </cell>
          <cell r="E942">
            <v>275059400</v>
          </cell>
          <cell r="F942">
            <v>49056</v>
          </cell>
          <cell r="G942">
            <v>1313292.5</v>
          </cell>
        </row>
        <row r="943">
          <cell r="A943" t="str">
            <v>ACB6300</v>
          </cell>
          <cell r="B943" t="str">
            <v>02.8404</v>
          </cell>
          <cell r="C943" t="str">
            <v>ACB 3P - 6300A - 130KA (naïp loø xo baèng tay)</v>
          </cell>
          <cell r="D943" t="str">
            <v>caùi</v>
          </cell>
          <cell r="E943">
            <v>275059400</v>
          </cell>
          <cell r="F943">
            <v>49056</v>
          </cell>
          <cell r="G943">
            <v>2201696.25</v>
          </cell>
        </row>
        <row r="944">
          <cell r="A944" t="str">
            <v>AP250</v>
          </cell>
          <cell r="C944" t="str">
            <v>AÙp toâ maùt CBXE 200NC -250A-600V (TERASAKY-Nhaät)</v>
          </cell>
          <cell r="D944" t="str">
            <v>caùi</v>
          </cell>
          <cell r="E944">
            <v>2580000</v>
          </cell>
          <cell r="F944">
            <v>29013</v>
          </cell>
        </row>
        <row r="945">
          <cell r="A945" t="str">
            <v>AP150</v>
          </cell>
          <cell r="C945" t="str">
            <v>AÙp toâ maùt CBXE 200NC -150A-600V (TERASAKY-Nhaät)</v>
          </cell>
          <cell r="D945" t="str">
            <v>caùi</v>
          </cell>
          <cell r="E945">
            <v>1650000</v>
          </cell>
          <cell r="F945">
            <v>29013</v>
          </cell>
        </row>
        <row r="946">
          <cell r="A946" t="str">
            <v>CHI3K</v>
          </cell>
          <cell r="C946" t="str">
            <v>Daây chaûy 3K</v>
          </cell>
          <cell r="D946" t="str">
            <v>Sôïi</v>
          </cell>
          <cell r="F946">
            <v>39000</v>
          </cell>
        </row>
        <row r="947">
          <cell r="A947" t="str">
            <v>CHI6K</v>
          </cell>
          <cell r="C947" t="str">
            <v>Daây chaûy 6K</v>
          </cell>
          <cell r="D947" t="str">
            <v>Sôïi</v>
          </cell>
          <cell r="F947">
            <v>39000</v>
          </cell>
        </row>
        <row r="948">
          <cell r="A948" t="str">
            <v>CHI8K</v>
          </cell>
          <cell r="C948" t="str">
            <v>Daây chaûy 8K</v>
          </cell>
          <cell r="D948" t="str">
            <v>Sôïi</v>
          </cell>
          <cell r="F948">
            <v>43000</v>
          </cell>
        </row>
        <row r="949">
          <cell r="A949" t="str">
            <v>CHI10K</v>
          </cell>
          <cell r="C949" t="str">
            <v>Daây chaûy 10K</v>
          </cell>
          <cell r="D949" t="str">
            <v>Sôïi</v>
          </cell>
          <cell r="F949">
            <v>43000</v>
          </cell>
        </row>
        <row r="950">
          <cell r="A950" t="str">
            <v>CHI12K</v>
          </cell>
          <cell r="C950" t="str">
            <v>Daây chaûy 12K</v>
          </cell>
          <cell r="D950" t="str">
            <v>Sôïi</v>
          </cell>
          <cell r="F950">
            <v>45000</v>
          </cell>
        </row>
        <row r="951">
          <cell r="A951" t="str">
            <v>CHI15K</v>
          </cell>
          <cell r="C951" t="str">
            <v>Daây chaûy 15K</v>
          </cell>
          <cell r="D951" t="str">
            <v>Sôïi</v>
          </cell>
          <cell r="F951">
            <v>45000</v>
          </cell>
        </row>
        <row r="952">
          <cell r="A952" t="str">
            <v>CHI20K</v>
          </cell>
          <cell r="C952" t="str">
            <v>Daây chaûy 20K</v>
          </cell>
          <cell r="D952" t="str">
            <v>Sôïi</v>
          </cell>
          <cell r="F952">
            <v>50000</v>
          </cell>
        </row>
        <row r="953">
          <cell r="A953" t="str">
            <v>CHI25K</v>
          </cell>
          <cell r="C953" t="str">
            <v>Daây chaûy 25K</v>
          </cell>
          <cell r="D953" t="str">
            <v>Sôïi</v>
          </cell>
          <cell r="F953">
            <v>50000</v>
          </cell>
        </row>
        <row r="954">
          <cell r="A954" t="str">
            <v>CHI30K</v>
          </cell>
          <cell r="C954" t="str">
            <v>Daây chaûy 30K</v>
          </cell>
          <cell r="D954" t="str">
            <v>Sôïi</v>
          </cell>
          <cell r="F954">
            <v>50000</v>
          </cell>
        </row>
        <row r="955">
          <cell r="A955" t="str">
            <v>CHI40K</v>
          </cell>
          <cell r="C955" t="str">
            <v>Daây chaûy 40K</v>
          </cell>
          <cell r="D955" t="str">
            <v>Sôïi</v>
          </cell>
          <cell r="F955">
            <v>53000</v>
          </cell>
        </row>
        <row r="956">
          <cell r="A956" t="str">
            <v>CHI50K</v>
          </cell>
          <cell r="C956" t="str">
            <v>Daây chaûy 50K</v>
          </cell>
          <cell r="D956" t="str">
            <v>Sôïi</v>
          </cell>
          <cell r="F956">
            <v>53000</v>
          </cell>
        </row>
        <row r="957">
          <cell r="A957" t="str">
            <v>CHI65K</v>
          </cell>
          <cell r="C957" t="str">
            <v>Daây chaûy 65K</v>
          </cell>
          <cell r="D957" t="str">
            <v>Sôïi</v>
          </cell>
          <cell r="F957">
            <v>83000</v>
          </cell>
        </row>
        <row r="958">
          <cell r="A958" t="str">
            <v>CHI80K</v>
          </cell>
          <cell r="C958" t="str">
            <v>Daây chaûy 80K</v>
          </cell>
          <cell r="D958" t="str">
            <v>Sôïi</v>
          </cell>
          <cell r="F958">
            <v>95000</v>
          </cell>
        </row>
        <row r="959">
          <cell r="A959" t="str">
            <v>CHI100K</v>
          </cell>
          <cell r="C959" t="str">
            <v>Daây chaûy 100K</v>
          </cell>
          <cell r="D959" t="str">
            <v>Sôïi</v>
          </cell>
          <cell r="F959">
            <v>138000</v>
          </cell>
        </row>
        <row r="960">
          <cell r="A960" t="str">
            <v>CHI140K</v>
          </cell>
          <cell r="C960" t="str">
            <v>Daây chaûy 140K</v>
          </cell>
          <cell r="D960" t="str">
            <v>Sôïi</v>
          </cell>
          <cell r="F960">
            <v>243000</v>
          </cell>
        </row>
        <row r="961">
          <cell r="A961" t="str">
            <v>DK1p100A</v>
          </cell>
          <cell r="C961" t="str">
            <v>Ñieän keá 1 pha 2 daây 220V-100A</v>
          </cell>
          <cell r="D961" t="str">
            <v>caùi</v>
          </cell>
        </row>
        <row r="962">
          <cell r="A962" t="str">
            <v>DK1p80A</v>
          </cell>
          <cell r="C962" t="str">
            <v>Ñieän keá 1 pha 2 daây 220V-80A</v>
          </cell>
          <cell r="D962" t="str">
            <v>caùi</v>
          </cell>
        </row>
        <row r="963">
          <cell r="A963" t="str">
            <v>DK1p5A</v>
          </cell>
          <cell r="C963" t="str">
            <v>Ñieän keá 1 pha 2 daây 220V-5A</v>
          </cell>
          <cell r="D963" t="str">
            <v>caùi</v>
          </cell>
        </row>
        <row r="964">
          <cell r="A964" t="str">
            <v>DK3p50(100)A</v>
          </cell>
          <cell r="C964" t="str">
            <v>Ñieän keá 3 pha 4 daây 220/380V-50(100)A</v>
          </cell>
          <cell r="D964" t="str">
            <v>caùi</v>
          </cell>
        </row>
        <row r="965">
          <cell r="A965" t="str">
            <v>DK3p5A</v>
          </cell>
          <cell r="B965" t="str">
            <v>05.5104</v>
          </cell>
          <cell r="C965" t="str">
            <v>Ñieän keá 3 pha 4 daây 220/380V-5A</v>
          </cell>
          <cell r="D965" t="str">
            <v>caùi</v>
          </cell>
        </row>
        <row r="966">
          <cell r="A966" t="str">
            <v>DK3DT</v>
          </cell>
          <cell r="C966" t="str">
            <v>Ñieän keá 3 pha ñieän töû 120(60)V-5A</v>
          </cell>
          <cell r="D966" t="str">
            <v>caùi</v>
          </cell>
        </row>
        <row r="967">
          <cell r="A967" t="str">
            <v>DK3P</v>
          </cell>
          <cell r="B967" t="str">
            <v>05.5104</v>
          </cell>
          <cell r="C967" t="str">
            <v>Ñieän naêng keá 3 pha 380V-5A</v>
          </cell>
          <cell r="D967" t="str">
            <v>caùi</v>
          </cell>
        </row>
        <row r="968">
          <cell r="A968" t="str">
            <v>BANG</v>
          </cell>
          <cell r="B968" t="str">
            <v>06.3191</v>
          </cell>
          <cell r="C968" t="str">
            <v>Baûng teân traïm + bulon</v>
          </cell>
          <cell r="D968" t="str">
            <v>boä</v>
          </cell>
          <cell r="F968">
            <v>32500</v>
          </cell>
          <cell r="G968">
            <v>19963</v>
          </cell>
        </row>
        <row r="969">
          <cell r="A969" t="str">
            <v>GTD</v>
          </cell>
          <cell r="C969" t="str">
            <v>Gieáng tieáp ñòa khoan ñaát</v>
          </cell>
          <cell r="D969" t="str">
            <v>Caùi</v>
          </cell>
          <cell r="F969">
            <v>1000000</v>
          </cell>
        </row>
        <row r="970">
          <cell r="A970" t="str">
            <v>GTDÑ</v>
          </cell>
          <cell r="C970" t="str">
            <v>Gieáng tieáp ñòa khoan ñaù</v>
          </cell>
          <cell r="D970" t="str">
            <v>Caùi</v>
          </cell>
          <cell r="F970">
            <v>6000000</v>
          </cell>
        </row>
        <row r="971">
          <cell r="A971" t="str">
            <v>SXTg</v>
          </cell>
          <cell r="B971" t="str">
            <v>04.2301</v>
          </cell>
          <cell r="C971" t="str">
            <v>Söù xuyeân töôøng 24kV</v>
          </cell>
          <cell r="D971" t="str">
            <v>caùi</v>
          </cell>
          <cell r="F971">
            <v>150000</v>
          </cell>
          <cell r="G971">
            <v>9726</v>
          </cell>
        </row>
        <row r="972">
          <cell r="A972" t="str">
            <v>GSXTg</v>
          </cell>
          <cell r="C972" t="str">
            <v>Gía laép söù xuyeân töôøng</v>
          </cell>
          <cell r="D972" t="str">
            <v>boä</v>
          </cell>
          <cell r="F972">
            <v>145890</v>
          </cell>
        </row>
        <row r="973">
          <cell r="A973" t="str">
            <v>GCAP</v>
          </cell>
          <cell r="C973" t="str">
            <v>Giaù ñôõ caùp ngaàm (V63x6)</v>
          </cell>
          <cell r="D973" t="str">
            <v>boä</v>
          </cell>
          <cell r="F973">
            <v>190000</v>
          </cell>
        </row>
        <row r="974">
          <cell r="A974" t="str">
            <v>SDTC</v>
          </cell>
          <cell r="B974" t="str">
            <v>04.2201</v>
          </cell>
          <cell r="C974" t="str">
            <v>Söù ñôõ thanh caùi 24kV</v>
          </cell>
          <cell r="D974" t="str">
            <v>boä</v>
          </cell>
          <cell r="F974">
            <v>58000</v>
          </cell>
          <cell r="G974">
            <v>3529</v>
          </cell>
        </row>
        <row r="975">
          <cell r="A975" t="str">
            <v>TC450</v>
          </cell>
          <cell r="B975" t="str">
            <v>04.5102</v>
          </cell>
          <cell r="C975" t="str">
            <v>Thanh caùi ñoàng 4x50</v>
          </cell>
          <cell r="D975" t="str">
            <v>m</v>
          </cell>
          <cell r="F975">
            <v>78000</v>
          </cell>
          <cell r="G975">
            <v>3028</v>
          </cell>
          <cell r="H975">
            <v>353</v>
          </cell>
        </row>
        <row r="976">
          <cell r="A976" t="str">
            <v>TC430</v>
          </cell>
          <cell r="B976" t="str">
            <v>04.5102</v>
          </cell>
          <cell r="C976" t="str">
            <v>Thanh caùi ñoàng 4x30</v>
          </cell>
          <cell r="D976" t="str">
            <v>m</v>
          </cell>
          <cell r="F976">
            <v>78000</v>
          </cell>
          <cell r="G976">
            <v>3028</v>
          </cell>
          <cell r="H976">
            <v>353</v>
          </cell>
        </row>
        <row r="977">
          <cell r="A977" t="str">
            <v>TC420</v>
          </cell>
          <cell r="B977" t="str">
            <v>04.5101</v>
          </cell>
          <cell r="C977" t="str">
            <v>Thanh caùi ñoàng 4x20</v>
          </cell>
          <cell r="D977" t="str">
            <v>m</v>
          </cell>
          <cell r="F977">
            <v>40000</v>
          </cell>
          <cell r="G977">
            <v>2163.1</v>
          </cell>
          <cell r="H977">
            <v>353</v>
          </cell>
        </row>
        <row r="978">
          <cell r="A978" t="str">
            <v>GiacapTT-2m</v>
          </cell>
          <cell r="C978" t="str">
            <v>Giaù ñôõ caùp trung theá</v>
          </cell>
          <cell r="D978" t="str">
            <v>boä</v>
          </cell>
          <cell r="F978">
            <v>224832</v>
          </cell>
          <cell r="G978">
            <v>3635</v>
          </cell>
          <cell r="H978">
            <v>6321</v>
          </cell>
        </row>
        <row r="979">
          <cell r="A979" t="str">
            <v>GiacapTT-6m</v>
          </cell>
          <cell r="C979" t="str">
            <v>Giaù ñôõ caùp trung theá</v>
          </cell>
          <cell r="D979" t="str">
            <v>boä</v>
          </cell>
          <cell r="F979">
            <v>1485126</v>
          </cell>
          <cell r="G979">
            <v>40778</v>
          </cell>
          <cell r="H979">
            <v>70906</v>
          </cell>
        </row>
        <row r="980">
          <cell r="A980" t="str">
            <v>GiacapTT-8m</v>
          </cell>
          <cell r="C980" t="str">
            <v>Giaù ñôõ caùp trung theá</v>
          </cell>
          <cell r="D980" t="str">
            <v>boä</v>
          </cell>
          <cell r="F980">
            <v>1737562</v>
          </cell>
          <cell r="G980">
            <v>49598</v>
          </cell>
          <cell r="H980">
            <v>86243</v>
          </cell>
        </row>
        <row r="981">
          <cell r="A981" t="str">
            <v>GiacapTT-15m</v>
          </cell>
          <cell r="C981" t="str">
            <v>Giaù ñôõ caùp trung theá</v>
          </cell>
          <cell r="D981" t="str">
            <v>boä</v>
          </cell>
          <cell r="F981">
            <v>9642295</v>
          </cell>
          <cell r="G981">
            <v>2733889</v>
          </cell>
          <cell r="H981">
            <v>94274</v>
          </cell>
        </row>
        <row r="982">
          <cell r="A982" t="str">
            <v>GiacapTHT-10m</v>
          </cell>
          <cell r="C982" t="str">
            <v>Giaù ñôõ caùp trung haï theá</v>
          </cell>
          <cell r="D982" t="str">
            <v>boä</v>
          </cell>
          <cell r="F982">
            <v>2739747.8958128802</v>
          </cell>
          <cell r="G982">
            <v>51183.458362101461</v>
          </cell>
          <cell r="H982">
            <v>88999.705867103505</v>
          </cell>
        </row>
        <row r="983">
          <cell r="A983" t="str">
            <v>GiacapHT-1m</v>
          </cell>
          <cell r="C983" t="str">
            <v xml:space="preserve">Giaù ñôõ caùp haï theá </v>
          </cell>
          <cell r="D983" t="str">
            <v>boä</v>
          </cell>
          <cell r="F983">
            <v>939812</v>
          </cell>
          <cell r="G983">
            <v>14415</v>
          </cell>
          <cell r="H983">
            <v>25065</v>
          </cell>
        </row>
        <row r="984">
          <cell r="A984" t="str">
            <v>GiacapHT-2m</v>
          </cell>
          <cell r="C984" t="str">
            <v xml:space="preserve">Giaù ñôõ caùp haï theá </v>
          </cell>
          <cell r="D984" t="str">
            <v>boä</v>
          </cell>
          <cell r="F984">
            <v>1020708</v>
          </cell>
          <cell r="G984">
            <v>28461</v>
          </cell>
          <cell r="H984">
            <v>49488</v>
          </cell>
        </row>
        <row r="985">
          <cell r="A985" t="str">
            <v>GiacapHT-3m</v>
          </cell>
          <cell r="C985" t="str">
            <v xml:space="preserve">Giaù ñôõ caùp haï theá </v>
          </cell>
          <cell r="D985" t="str">
            <v>boä</v>
          </cell>
          <cell r="F985">
            <v>1431322</v>
          </cell>
          <cell r="G985">
            <v>21761</v>
          </cell>
          <cell r="H985">
            <v>37840</v>
          </cell>
        </row>
        <row r="986">
          <cell r="A986" t="str">
            <v>GiacapHT-4m</v>
          </cell>
          <cell r="C986" t="str">
            <v xml:space="preserve">Giaù ñôõ caùp haï theá </v>
          </cell>
          <cell r="D986" t="str">
            <v>boä</v>
          </cell>
          <cell r="F986">
            <v>1297534</v>
          </cell>
          <cell r="G986">
            <v>19816</v>
          </cell>
          <cell r="H986">
            <v>34456</v>
          </cell>
        </row>
        <row r="987">
          <cell r="A987" t="str">
            <v>GiacapHT</v>
          </cell>
          <cell r="C987" t="str">
            <v xml:space="preserve">Giaù ñôõ caùp haï theá </v>
          </cell>
          <cell r="D987" t="str">
            <v>troïn boä</v>
          </cell>
          <cell r="F987">
            <v>1366432</v>
          </cell>
          <cell r="G987">
            <v>19894</v>
          </cell>
          <cell r="H987">
            <v>34593</v>
          </cell>
        </row>
        <row r="988">
          <cell r="A988" t="str">
            <v>GiacapHT-30m</v>
          </cell>
          <cell r="C988" t="str">
            <v xml:space="preserve">Giaù ñôõ caùp haï theá </v>
          </cell>
          <cell r="D988" t="str">
            <v>boä</v>
          </cell>
          <cell r="F988">
            <v>6367388</v>
          </cell>
          <cell r="G988">
            <v>202086</v>
          </cell>
          <cell r="H988">
            <v>351394</v>
          </cell>
        </row>
        <row r="989">
          <cell r="A989" t="str">
            <v>GTMBA15</v>
          </cell>
          <cell r="B989" t="str">
            <v>05.6100</v>
          </cell>
          <cell r="C989" t="str">
            <v>Gía chuøm treo maùy bieán aùp 3x15</v>
          </cell>
          <cell r="D989" t="str">
            <v>boâ</v>
          </cell>
          <cell r="F989">
            <v>504000</v>
          </cell>
          <cell r="G989">
            <v>26505</v>
          </cell>
        </row>
        <row r="990">
          <cell r="A990" t="str">
            <v>GTMBA25</v>
          </cell>
          <cell r="B990" t="str">
            <v>05.6100</v>
          </cell>
          <cell r="C990" t="str">
            <v>Gía chuøm treo maùy bieán aùp 3x25</v>
          </cell>
          <cell r="D990" t="str">
            <v>kg</v>
          </cell>
          <cell r="F990">
            <v>31673</v>
          </cell>
          <cell r="G990">
            <v>26505</v>
          </cell>
        </row>
        <row r="991">
          <cell r="A991" t="str">
            <v>GTMBA37,5</v>
          </cell>
          <cell r="B991" t="str">
            <v>05.6100</v>
          </cell>
          <cell r="C991" t="str">
            <v>Gía chuøm treo maùy bieán aùp 3x37,5</v>
          </cell>
          <cell r="D991" t="str">
            <v>Kg</v>
          </cell>
          <cell r="F991">
            <v>31673</v>
          </cell>
          <cell r="G991">
            <v>26505</v>
          </cell>
        </row>
        <row r="992">
          <cell r="A992" t="str">
            <v>GTMBA</v>
          </cell>
          <cell r="B992" t="str">
            <v>05.6100</v>
          </cell>
          <cell r="C992" t="str">
            <v>Gía chuøm treo maùy bieán aùp 3x50</v>
          </cell>
          <cell r="D992" t="str">
            <v>kg</v>
          </cell>
          <cell r="F992">
            <v>31673</v>
          </cell>
          <cell r="G992">
            <v>26505</v>
          </cell>
        </row>
        <row r="993">
          <cell r="A993" t="str">
            <v>COSe16</v>
          </cell>
          <cell r="B993" t="str">
            <v>03.4001</v>
          </cell>
          <cell r="C993" t="str">
            <v>Ñaàu cosse eùp Cu-Al 16mm2</v>
          </cell>
          <cell r="D993" t="str">
            <v>caùi</v>
          </cell>
          <cell r="F993">
            <v>4200</v>
          </cell>
          <cell r="G993">
            <v>681</v>
          </cell>
          <cell r="H993">
            <v>1473</v>
          </cell>
        </row>
        <row r="994">
          <cell r="A994" t="str">
            <v>COSe25</v>
          </cell>
          <cell r="B994" t="str">
            <v>03.4001</v>
          </cell>
          <cell r="C994" t="str">
            <v>Ñaàu cosse eùp Cu-Al 25mm2</v>
          </cell>
          <cell r="D994" t="str">
            <v>caùi</v>
          </cell>
          <cell r="F994">
            <v>5000</v>
          </cell>
          <cell r="G994">
            <v>592</v>
          </cell>
          <cell r="H994">
            <v>1302</v>
          </cell>
        </row>
        <row r="995">
          <cell r="A995" t="str">
            <v>COSe50</v>
          </cell>
          <cell r="B995" t="str">
            <v>03.4002</v>
          </cell>
          <cell r="C995" t="str">
            <v>Ñaàu cosse eùp Cu-Al 50mm2</v>
          </cell>
          <cell r="D995" t="str">
            <v>caùi</v>
          </cell>
          <cell r="F995">
            <v>6500</v>
          </cell>
          <cell r="G995">
            <v>592</v>
          </cell>
          <cell r="H995">
            <v>1302</v>
          </cell>
        </row>
        <row r="996">
          <cell r="A996" t="str">
            <v>COSe70</v>
          </cell>
          <cell r="B996" t="str">
            <v>03.4003</v>
          </cell>
          <cell r="C996" t="str">
            <v>Ñaàu cosse eùp Cu-Al 70mm2</v>
          </cell>
          <cell r="D996" t="str">
            <v>caùi</v>
          </cell>
          <cell r="F996">
            <v>7400</v>
          </cell>
          <cell r="G996">
            <v>1874</v>
          </cell>
          <cell r="H996">
            <v>1767</v>
          </cell>
        </row>
        <row r="997">
          <cell r="A997" t="str">
            <v>COSe95</v>
          </cell>
          <cell r="B997" t="str">
            <v>03.4004</v>
          </cell>
          <cell r="C997" t="str">
            <v>Ñaàu cosse eùp Cu-Al 95mm2</v>
          </cell>
          <cell r="D997" t="str">
            <v>caùi</v>
          </cell>
          <cell r="F997">
            <v>9000</v>
          </cell>
          <cell r="G997">
            <v>2384</v>
          </cell>
          <cell r="H997">
            <v>1767</v>
          </cell>
        </row>
        <row r="998">
          <cell r="A998" t="str">
            <v>COSe120</v>
          </cell>
          <cell r="B998" t="str">
            <v>03.4005</v>
          </cell>
          <cell r="C998" t="str">
            <v>Ñaàu cosse eùp Cu-Al 120mm2</v>
          </cell>
          <cell r="D998" t="str">
            <v>caùi</v>
          </cell>
          <cell r="F998">
            <v>13000</v>
          </cell>
          <cell r="G998">
            <v>1522.3</v>
          </cell>
          <cell r="H998">
            <v>1822.5</v>
          </cell>
        </row>
        <row r="999">
          <cell r="A999" t="str">
            <v>COSe150</v>
          </cell>
          <cell r="B999" t="str">
            <v>03.4006</v>
          </cell>
          <cell r="C999" t="str">
            <v>Ñaàu cosse eùp Cu-Al 150mm2</v>
          </cell>
          <cell r="D999" t="str">
            <v>caùi</v>
          </cell>
          <cell r="F999">
            <v>14000</v>
          </cell>
          <cell r="G999">
            <v>3747</v>
          </cell>
          <cell r="H999">
            <v>2356</v>
          </cell>
        </row>
        <row r="1000">
          <cell r="A1000" t="str">
            <v>COSe185</v>
          </cell>
          <cell r="B1000" t="str">
            <v>03.4007</v>
          </cell>
          <cell r="C1000" t="str">
            <v>Ñaàu cosse eùp Cu-Al 185mm2</v>
          </cell>
          <cell r="D1000" t="str">
            <v>caùi</v>
          </cell>
          <cell r="F1000">
            <v>15550</v>
          </cell>
          <cell r="G1000">
            <v>2232.6</v>
          </cell>
          <cell r="H1000">
            <v>2343.1999999999998</v>
          </cell>
        </row>
        <row r="1001">
          <cell r="A1001" t="str">
            <v>COSe200</v>
          </cell>
          <cell r="B1001" t="str">
            <v>03.4008</v>
          </cell>
          <cell r="C1001" t="str">
            <v>Ñaàu cosse eùp Cu-Al 200mm2</v>
          </cell>
          <cell r="D1001" t="str">
            <v>caùi</v>
          </cell>
          <cell r="F1001">
            <v>19525</v>
          </cell>
          <cell r="G1001">
            <v>5620</v>
          </cell>
          <cell r="H1001">
            <v>2945</v>
          </cell>
        </row>
        <row r="1002">
          <cell r="A1002" t="str">
            <v>COSe240</v>
          </cell>
          <cell r="B1002" t="str">
            <v>07.6008</v>
          </cell>
          <cell r="C1002" t="str">
            <v>Ñaàu cosse eùp Cu-Al 240mm2 (loaïi 2 boulon)</v>
          </cell>
          <cell r="D1002" t="str">
            <v>caùi</v>
          </cell>
          <cell r="F1002">
            <v>23500</v>
          </cell>
          <cell r="G1002">
            <v>17847</v>
          </cell>
          <cell r="H1002">
            <v>2604</v>
          </cell>
        </row>
        <row r="1003">
          <cell r="A1003" t="str">
            <v>COSe250</v>
          </cell>
          <cell r="B1003" t="str">
            <v>03.4008</v>
          </cell>
          <cell r="C1003" t="str">
            <v>Ñaàu cosse eùp Cu-Al 250mm2</v>
          </cell>
          <cell r="D1003" t="str">
            <v>caùi</v>
          </cell>
          <cell r="F1003">
            <v>23500</v>
          </cell>
          <cell r="G1003">
            <v>2790.8</v>
          </cell>
          <cell r="H1003">
            <v>2604</v>
          </cell>
        </row>
        <row r="1004">
          <cell r="A1004" t="str">
            <v>COSe300</v>
          </cell>
          <cell r="B1004" t="str">
            <v>03.4008</v>
          </cell>
          <cell r="C1004" t="str">
            <v>Ñaàu cosse eùp Cu-Al 300mm2</v>
          </cell>
          <cell r="D1004" t="str">
            <v>caùi</v>
          </cell>
          <cell r="F1004">
            <v>36000</v>
          </cell>
          <cell r="G1004">
            <v>2790.8</v>
          </cell>
          <cell r="H1004">
            <v>2604</v>
          </cell>
        </row>
        <row r="1005">
          <cell r="A1005" t="str">
            <v>COSe300</v>
          </cell>
          <cell r="B1005" t="str">
            <v>03.4008</v>
          </cell>
          <cell r="C1005" t="str">
            <v>Ñaàu cosse eùp Cu-Al 400mm2</v>
          </cell>
          <cell r="D1005" t="str">
            <v>caùi</v>
          </cell>
          <cell r="F1005">
            <v>52000</v>
          </cell>
          <cell r="G1005">
            <v>2790.8</v>
          </cell>
          <cell r="H1005">
            <v>2604</v>
          </cell>
        </row>
        <row r="1006">
          <cell r="A1006" t="str">
            <v>COS2,5</v>
          </cell>
          <cell r="B1006" t="str">
            <v>03.4001</v>
          </cell>
          <cell r="C1006" t="str">
            <v xml:space="preserve">Ñaàu cosse eùp Cu 2,5mm2 + bao PVC </v>
          </cell>
          <cell r="D1006" t="str">
            <v>caùi</v>
          </cell>
          <cell r="F1006">
            <v>900</v>
          </cell>
          <cell r="G1006">
            <v>681.3</v>
          </cell>
          <cell r="H1006">
            <v>1472.7</v>
          </cell>
        </row>
        <row r="1007">
          <cell r="A1007" t="str">
            <v>COS5</v>
          </cell>
          <cell r="B1007" t="str">
            <v>03.4001</v>
          </cell>
          <cell r="C1007" t="str">
            <v>Ñaàu cosse eùp Cu 5mm2</v>
          </cell>
          <cell r="D1007" t="str">
            <v>caùi</v>
          </cell>
          <cell r="F1007">
            <v>900</v>
          </cell>
          <cell r="G1007">
            <v>681.3</v>
          </cell>
          <cell r="H1007">
            <v>1472.7</v>
          </cell>
        </row>
        <row r="1008">
          <cell r="A1008" t="str">
            <v>COS11</v>
          </cell>
          <cell r="B1008" t="str">
            <v>03.4001</v>
          </cell>
          <cell r="C1008" t="str">
            <v>Ñaàu cosse eùp Cu 11mm2</v>
          </cell>
          <cell r="D1008" t="str">
            <v>caùi</v>
          </cell>
          <cell r="F1008">
            <v>1300</v>
          </cell>
          <cell r="G1008">
            <v>681.3</v>
          </cell>
          <cell r="H1008">
            <v>1472.7</v>
          </cell>
        </row>
        <row r="1009">
          <cell r="A1009" t="str">
            <v>COS16</v>
          </cell>
          <cell r="B1009" t="str">
            <v>03.4001</v>
          </cell>
          <cell r="C1009" t="str">
            <v>Ñaàu cosse eùp Cu 16mm2</v>
          </cell>
          <cell r="D1009" t="str">
            <v>caùi</v>
          </cell>
          <cell r="F1009">
            <v>1700</v>
          </cell>
          <cell r="G1009">
            <v>681.3</v>
          </cell>
          <cell r="H1009">
            <v>1472.7</v>
          </cell>
        </row>
        <row r="1010">
          <cell r="A1010" t="str">
            <v>COS22</v>
          </cell>
          <cell r="B1010" t="str">
            <v>03.4001</v>
          </cell>
          <cell r="C1010" t="str">
            <v>Ñaàu cosse eùp Cu 22mm2</v>
          </cell>
          <cell r="D1010" t="str">
            <v>caùi</v>
          </cell>
          <cell r="F1010">
            <v>2200</v>
          </cell>
          <cell r="G1010">
            <v>681.3</v>
          </cell>
          <cell r="H1010">
            <v>1472.7</v>
          </cell>
        </row>
        <row r="1011">
          <cell r="A1011" t="str">
            <v>COS25</v>
          </cell>
          <cell r="B1011" t="str">
            <v>03.4001</v>
          </cell>
          <cell r="C1011" t="str">
            <v>Ñaàu cosse eùp Cu 25mm2</v>
          </cell>
          <cell r="D1011" t="str">
            <v>caùi</v>
          </cell>
          <cell r="F1011">
            <v>4000</v>
          </cell>
          <cell r="G1011">
            <v>2163</v>
          </cell>
          <cell r="H1011">
            <v>1472.7</v>
          </cell>
        </row>
        <row r="1012">
          <cell r="A1012" t="str">
            <v>COS35</v>
          </cell>
          <cell r="B1012" t="str">
            <v>03.4002</v>
          </cell>
          <cell r="C1012" t="str">
            <v>Ñaàu cosse eùp Cu 35mm2</v>
          </cell>
          <cell r="D1012" t="str">
            <v>caùi</v>
          </cell>
          <cell r="F1012">
            <v>3000</v>
          </cell>
          <cell r="G1012">
            <v>1192.2</v>
          </cell>
          <cell r="H1012">
            <v>1472.7</v>
          </cell>
        </row>
        <row r="1013">
          <cell r="A1013" t="str">
            <v>COS38</v>
          </cell>
          <cell r="B1013" t="str">
            <v>03.4002</v>
          </cell>
          <cell r="C1013" t="str">
            <v>Ñaàu cosse eùp Cu 38mm2</v>
          </cell>
          <cell r="D1013" t="str">
            <v>caùi</v>
          </cell>
          <cell r="F1013">
            <v>3000</v>
          </cell>
          <cell r="G1013">
            <v>1192.2</v>
          </cell>
          <cell r="H1013">
            <v>1472.7</v>
          </cell>
        </row>
        <row r="1014">
          <cell r="A1014" t="str">
            <v>COS50</v>
          </cell>
          <cell r="B1014" t="str">
            <v>03.4002</v>
          </cell>
          <cell r="C1014" t="str">
            <v>Ñaàu cosse eùp Cu 50mm2</v>
          </cell>
          <cell r="D1014" t="str">
            <v>caùi</v>
          </cell>
          <cell r="F1014">
            <v>7200</v>
          </cell>
          <cell r="G1014">
            <v>1192.2</v>
          </cell>
          <cell r="H1014">
            <v>1472.7</v>
          </cell>
        </row>
        <row r="1015">
          <cell r="A1015" t="str">
            <v>COS70</v>
          </cell>
          <cell r="B1015" t="str">
            <v>03.4003</v>
          </cell>
          <cell r="C1015" t="str">
            <v>Ñaàu cosse eùp Cu 70mm2</v>
          </cell>
          <cell r="D1015" t="str">
            <v>caùi</v>
          </cell>
          <cell r="F1015">
            <v>11000</v>
          </cell>
          <cell r="G1015">
            <v>1874</v>
          </cell>
          <cell r="H1015">
            <v>1767</v>
          </cell>
        </row>
        <row r="1016">
          <cell r="A1016" t="str">
            <v>COS95</v>
          </cell>
          <cell r="B1016" t="str">
            <v>03.4004</v>
          </cell>
          <cell r="C1016" t="str">
            <v>Ñaàu cosse eùp Cu 95mm2</v>
          </cell>
          <cell r="D1016" t="str">
            <v>caùi</v>
          </cell>
          <cell r="F1016">
            <v>10600</v>
          </cell>
          <cell r="G1016">
            <v>2384</v>
          </cell>
          <cell r="H1016">
            <v>1767</v>
          </cell>
        </row>
        <row r="1017">
          <cell r="A1017" t="str">
            <v>COS120</v>
          </cell>
          <cell r="B1017" t="str">
            <v>03.4005</v>
          </cell>
          <cell r="C1017" t="str">
            <v>Ñaàu cosse eùp Cu 120mm2</v>
          </cell>
          <cell r="D1017" t="str">
            <v>caùi</v>
          </cell>
          <cell r="F1017">
            <v>17000</v>
          </cell>
          <cell r="G1017">
            <v>9735</v>
          </cell>
          <cell r="H1017">
            <v>2061.6999999999998</v>
          </cell>
        </row>
        <row r="1018">
          <cell r="A1018" t="str">
            <v>COS150</v>
          </cell>
          <cell r="B1018" t="str">
            <v>03.4006</v>
          </cell>
          <cell r="C1018" t="str">
            <v>Ñaàu cosse eùp Cu 150mm2</v>
          </cell>
          <cell r="D1018" t="str">
            <v>caùi</v>
          </cell>
          <cell r="F1018">
            <v>28600</v>
          </cell>
          <cell r="G1018">
            <v>11897.9</v>
          </cell>
          <cell r="H1018">
            <v>2356.3000000000002</v>
          </cell>
        </row>
        <row r="1019">
          <cell r="A1019" t="str">
            <v>COS185</v>
          </cell>
          <cell r="B1019" t="str">
            <v>03.4007</v>
          </cell>
          <cell r="C1019" t="str">
            <v>Ñaàu cosse eùp Cu 185mm2</v>
          </cell>
          <cell r="D1019" t="str">
            <v>caùi</v>
          </cell>
          <cell r="F1019">
            <v>28000</v>
          </cell>
          <cell r="G1019">
            <v>4496.3</v>
          </cell>
          <cell r="H1019">
            <v>2650.8</v>
          </cell>
        </row>
        <row r="1020">
          <cell r="A1020" t="str">
            <v>COS200</v>
          </cell>
          <cell r="B1020" t="str">
            <v>03.4008</v>
          </cell>
          <cell r="C1020" t="str">
            <v>Ñaàu cosse eùp Cu 200mm2</v>
          </cell>
          <cell r="D1020" t="str">
            <v>caùi</v>
          </cell>
          <cell r="F1020">
            <v>37000</v>
          </cell>
          <cell r="G1020">
            <v>5620.4</v>
          </cell>
          <cell r="H1020">
            <v>2945.4</v>
          </cell>
        </row>
        <row r="1021">
          <cell r="A1021" t="str">
            <v>COS240</v>
          </cell>
          <cell r="B1021" t="str">
            <v>07.6008</v>
          </cell>
          <cell r="C1021" t="str">
            <v>Ñaàu cosse eùp Cu 240mm2 (loaïi 2 boulon)</v>
          </cell>
          <cell r="D1021" t="str">
            <v>caùi</v>
          </cell>
          <cell r="F1021">
            <v>50500</v>
          </cell>
          <cell r="G1021">
            <v>17847.2</v>
          </cell>
          <cell r="H1021">
            <v>2945.4</v>
          </cell>
        </row>
        <row r="1022">
          <cell r="A1022" t="str">
            <v>COS250</v>
          </cell>
          <cell r="B1022" t="str">
            <v>03.4009</v>
          </cell>
          <cell r="C1022" t="str">
            <v>Ñaàu cosse eùp Cu 250mm2</v>
          </cell>
          <cell r="D1022" t="str">
            <v>caùi</v>
          </cell>
          <cell r="F1022">
            <v>42000</v>
          </cell>
          <cell r="G1022">
            <v>21199.9</v>
          </cell>
          <cell r="H1022">
            <v>4123.5</v>
          </cell>
        </row>
        <row r="1023">
          <cell r="A1023" t="str">
            <v>COS300</v>
          </cell>
          <cell r="B1023" t="str">
            <v>03.4009</v>
          </cell>
          <cell r="C1023" t="str">
            <v>Ñaàu cosse eùp Cu 300mm2</v>
          </cell>
          <cell r="D1023" t="str">
            <v>caùi</v>
          </cell>
          <cell r="F1023">
            <v>65000</v>
          </cell>
          <cell r="G1023">
            <v>6676.3</v>
          </cell>
          <cell r="H1023">
            <v>4123.5</v>
          </cell>
        </row>
        <row r="1024">
          <cell r="A1024" t="str">
            <v>CHCOS11</v>
          </cell>
          <cell r="C1024" t="str">
            <v>Chuïp ñaàu cosse  11mm2</v>
          </cell>
          <cell r="D1024" t="str">
            <v>caùi</v>
          </cell>
          <cell r="F1024">
            <v>450</v>
          </cell>
        </row>
        <row r="1025">
          <cell r="A1025" t="str">
            <v>CHCOS16</v>
          </cell>
          <cell r="C1025" t="str">
            <v>Chuïp ñaàu cosse  16mm2</v>
          </cell>
          <cell r="D1025" t="str">
            <v>caùi</v>
          </cell>
          <cell r="F1025">
            <v>450</v>
          </cell>
        </row>
        <row r="1026">
          <cell r="A1026" t="str">
            <v>CHCOS25</v>
          </cell>
          <cell r="C1026" t="str">
            <v>Chuïp ñaàu cosse  25mm2</v>
          </cell>
          <cell r="D1026" t="str">
            <v>caùi</v>
          </cell>
          <cell r="F1026">
            <v>550</v>
          </cell>
        </row>
        <row r="1027">
          <cell r="A1027" t="str">
            <v>CHCOS35</v>
          </cell>
          <cell r="C1027" t="str">
            <v>Chuïp ñaàu cosse  35mm2</v>
          </cell>
          <cell r="D1027" t="str">
            <v>caùi</v>
          </cell>
          <cell r="F1027">
            <v>650</v>
          </cell>
        </row>
        <row r="1028">
          <cell r="A1028" t="str">
            <v>CHCOS50</v>
          </cell>
          <cell r="C1028" t="str">
            <v>Chuïp ñaàu cosse  50mm2</v>
          </cell>
          <cell r="D1028" t="str">
            <v>caùi</v>
          </cell>
          <cell r="F1028">
            <v>800</v>
          </cell>
        </row>
        <row r="1029">
          <cell r="A1029" t="str">
            <v>CHCOS70</v>
          </cell>
          <cell r="C1029" t="str">
            <v>Chuïp ñaàu cosse  70mm2</v>
          </cell>
          <cell r="D1029" t="str">
            <v>caùi</v>
          </cell>
          <cell r="F1029">
            <v>1800</v>
          </cell>
        </row>
        <row r="1030">
          <cell r="A1030" t="str">
            <v>CHCOS95</v>
          </cell>
          <cell r="C1030" t="str">
            <v>Chuïp ñaàu cosse  95mm2</v>
          </cell>
          <cell r="D1030" t="str">
            <v>caùi</v>
          </cell>
          <cell r="F1030">
            <v>2700</v>
          </cell>
        </row>
        <row r="1031">
          <cell r="A1031" t="str">
            <v>CHCOS120</v>
          </cell>
          <cell r="C1031" t="str">
            <v>Chuïp ñaàu cosse  120mm2</v>
          </cell>
          <cell r="D1031" t="str">
            <v>caùi</v>
          </cell>
          <cell r="F1031">
            <v>3100</v>
          </cell>
        </row>
        <row r="1032">
          <cell r="A1032" t="str">
            <v>CHCOS150</v>
          </cell>
          <cell r="C1032" t="str">
            <v>Chuïp ñaàu cosse  150mm2</v>
          </cell>
          <cell r="D1032" t="str">
            <v>caùi</v>
          </cell>
          <cell r="F1032">
            <v>3900</v>
          </cell>
        </row>
        <row r="1033">
          <cell r="A1033" t="str">
            <v>CHCOS185</v>
          </cell>
          <cell r="C1033" t="str">
            <v>Chuïp ñaàu cosse  185mm2</v>
          </cell>
          <cell r="D1033" t="str">
            <v>caùi</v>
          </cell>
          <cell r="F1033">
            <v>3200</v>
          </cell>
        </row>
        <row r="1034">
          <cell r="A1034" t="str">
            <v>CHCOS200</v>
          </cell>
          <cell r="C1034" t="str">
            <v>Chuïp ñaàu cosse  200mm2</v>
          </cell>
          <cell r="D1034" t="str">
            <v>caùi</v>
          </cell>
          <cell r="F1034">
            <v>3200</v>
          </cell>
        </row>
        <row r="1035">
          <cell r="A1035" t="str">
            <v>CHCOS240</v>
          </cell>
          <cell r="C1035" t="str">
            <v>Chuïp ñaàu cosse  240mm2</v>
          </cell>
          <cell r="D1035" t="str">
            <v>caùi</v>
          </cell>
          <cell r="F1035">
            <v>3800</v>
          </cell>
        </row>
        <row r="1036">
          <cell r="A1036" t="str">
            <v>CHCOS250</v>
          </cell>
          <cell r="C1036" t="str">
            <v>Chuïp ñaàu cosse  250mm2</v>
          </cell>
          <cell r="D1036" t="str">
            <v>caùi</v>
          </cell>
          <cell r="F1036">
            <v>3800</v>
          </cell>
        </row>
        <row r="1037">
          <cell r="A1037" t="str">
            <v>CHCOS300</v>
          </cell>
          <cell r="C1037" t="str">
            <v>Chuïp ñaàu cosse  300mm2</v>
          </cell>
          <cell r="D1037" t="str">
            <v>caùi</v>
          </cell>
          <cell r="F1037">
            <v>5000</v>
          </cell>
        </row>
        <row r="1038">
          <cell r="A1038" t="str">
            <v>DK2x11</v>
          </cell>
          <cell r="C1038" t="str">
            <v>Caùp ñieän keá DK - 2x11</v>
          </cell>
          <cell r="D1038" t="str">
            <v>m</v>
          </cell>
          <cell r="F1038">
            <v>38200</v>
          </cell>
        </row>
        <row r="1039">
          <cell r="A1039" t="str">
            <v>DVV7x1.5</v>
          </cell>
          <cell r="C1039" t="str">
            <v>Caùp ñieàu khieån 7x1,5</v>
          </cell>
          <cell r="D1039" t="str">
            <v>m</v>
          </cell>
          <cell r="F1039">
            <v>14830</v>
          </cell>
        </row>
        <row r="1040">
          <cell r="A1040" t="str">
            <v>Duplex 211</v>
          </cell>
          <cell r="C1040" t="str">
            <v>Caùp Duplex 2x11</v>
          </cell>
          <cell r="D1040" t="str">
            <v>m</v>
          </cell>
          <cell r="F1040">
            <v>58500</v>
          </cell>
        </row>
        <row r="1041">
          <cell r="A1041" t="str">
            <v>Duplex 216</v>
          </cell>
          <cell r="C1041" t="str">
            <v>Caùp Duplex 2x16</v>
          </cell>
          <cell r="D1041" t="str">
            <v>m</v>
          </cell>
          <cell r="F1041">
            <v>48800</v>
          </cell>
        </row>
        <row r="1042">
          <cell r="A1042" t="str">
            <v>Duplex 311</v>
          </cell>
          <cell r="C1042" t="str">
            <v>Caùp Triplex 3x11</v>
          </cell>
          <cell r="D1042" t="str">
            <v>m</v>
          </cell>
          <cell r="F1042">
            <v>49000</v>
          </cell>
        </row>
        <row r="1043">
          <cell r="A1043" t="str">
            <v>Duplex 316</v>
          </cell>
          <cell r="C1043" t="str">
            <v>Caùp Triplex 3x16</v>
          </cell>
          <cell r="D1043" t="str">
            <v>m</v>
          </cell>
          <cell r="F1043">
            <v>72500</v>
          </cell>
        </row>
        <row r="1044">
          <cell r="A1044" t="str">
            <v>Duplex 411</v>
          </cell>
          <cell r="C1044" t="str">
            <v>Caùp Quadruplex 4x11</v>
          </cell>
          <cell r="D1044" t="str">
            <v>m</v>
          </cell>
          <cell r="F1044">
            <v>65300</v>
          </cell>
        </row>
        <row r="1045">
          <cell r="A1045" t="str">
            <v>Duplex 416</v>
          </cell>
          <cell r="C1045" t="str">
            <v>Caùp Quadruplex 4x16</v>
          </cell>
          <cell r="D1045" t="str">
            <v>m</v>
          </cell>
          <cell r="F1045">
            <v>96200</v>
          </cell>
        </row>
        <row r="1046">
          <cell r="A1046" t="str">
            <v>DENHQ</v>
          </cell>
          <cell r="B1046" t="str">
            <v>E2.003</v>
          </cell>
          <cell r="C1046" t="str">
            <v>Boä ñeøn huyønh quang ñôn 1,2m-40W</v>
          </cell>
          <cell r="D1046" t="str">
            <v>boä</v>
          </cell>
          <cell r="F1046">
            <v>110000</v>
          </cell>
          <cell r="G1046">
            <v>8065</v>
          </cell>
        </row>
        <row r="1047">
          <cell r="A1047" t="str">
            <v>D16/10</v>
          </cell>
          <cell r="C1047" t="str">
            <v>Daây ñieän ñoâi 16/10</v>
          </cell>
          <cell r="D1047" t="str">
            <v>meùt</v>
          </cell>
          <cell r="F1047">
            <v>860</v>
          </cell>
        </row>
        <row r="1048">
          <cell r="A1048" t="str">
            <v>D20/10</v>
          </cell>
          <cell r="C1048" t="str">
            <v>Daây ñieän ñoâi 20/10</v>
          </cell>
          <cell r="D1048" t="str">
            <v>meùt</v>
          </cell>
          <cell r="F1048">
            <v>17000</v>
          </cell>
          <cell r="I1048">
            <v>17000</v>
          </cell>
        </row>
        <row r="1049">
          <cell r="A1049" t="str">
            <v>D30/10</v>
          </cell>
          <cell r="C1049" t="str">
            <v>Daây ñieän ñoâi 30/10</v>
          </cell>
          <cell r="D1049" t="str">
            <v>meùt</v>
          </cell>
          <cell r="F1049">
            <v>2700</v>
          </cell>
        </row>
        <row r="1050">
          <cell r="A1050" t="str">
            <v>DRC</v>
          </cell>
          <cell r="C1050" t="str">
            <v>Daây ruùt caùp</v>
          </cell>
          <cell r="D1050" t="str">
            <v>boïc</v>
          </cell>
          <cell r="F1050">
            <v>15000</v>
          </cell>
        </row>
        <row r="1051">
          <cell r="A1051" t="str">
            <v>CDAO15</v>
          </cell>
          <cell r="B1051" t="str">
            <v>02.8401</v>
          </cell>
          <cell r="C1051" t="str">
            <v>Caàu dao 15A - 600V</v>
          </cell>
          <cell r="D1051" t="str">
            <v>caùi</v>
          </cell>
          <cell r="F1051">
            <v>25000</v>
          </cell>
          <cell r="G1051">
            <v>11029</v>
          </cell>
        </row>
        <row r="1052">
          <cell r="A1052" t="str">
            <v>CDAO30</v>
          </cell>
          <cell r="B1052" t="str">
            <v>02.8401</v>
          </cell>
          <cell r="C1052" t="str">
            <v>Caàu dao 30A - 600V</v>
          </cell>
          <cell r="D1052" t="str">
            <v>caùi</v>
          </cell>
          <cell r="G1052">
            <v>12467</v>
          </cell>
        </row>
        <row r="1053">
          <cell r="A1053" t="str">
            <v>CDAO60</v>
          </cell>
          <cell r="B1053" t="str">
            <v>02.8401</v>
          </cell>
          <cell r="C1053" t="str">
            <v>Caàu dao 60A - 600V</v>
          </cell>
          <cell r="D1053" t="str">
            <v>caùi</v>
          </cell>
          <cell r="G1053">
            <v>15344</v>
          </cell>
        </row>
        <row r="1054">
          <cell r="A1054" t="str">
            <v>CDAO100</v>
          </cell>
          <cell r="B1054" t="str">
            <v>02.8401</v>
          </cell>
          <cell r="C1054" t="str">
            <v>Caàu dao 100A - 600V</v>
          </cell>
          <cell r="D1054" t="str">
            <v>caùi</v>
          </cell>
          <cell r="G1054">
            <v>19180</v>
          </cell>
        </row>
        <row r="1055">
          <cell r="A1055" t="str">
            <v>CDAO150</v>
          </cell>
          <cell r="B1055" t="str">
            <v>02.8401</v>
          </cell>
          <cell r="C1055" t="str">
            <v>Caàu dao 150A - 600V</v>
          </cell>
          <cell r="D1055" t="str">
            <v>caùi</v>
          </cell>
          <cell r="G1055">
            <v>23975</v>
          </cell>
        </row>
        <row r="1056">
          <cell r="A1056" t="str">
            <v>CDAO200</v>
          </cell>
          <cell r="B1056" t="str">
            <v>02.8401</v>
          </cell>
          <cell r="C1056" t="str">
            <v>Caàu dao 200A - 600V</v>
          </cell>
          <cell r="D1056" t="str">
            <v>caùi</v>
          </cell>
          <cell r="G1056">
            <v>28770</v>
          </cell>
        </row>
        <row r="1057">
          <cell r="A1057" t="str">
            <v>CDAO250</v>
          </cell>
          <cell r="B1057" t="str">
            <v>02.8401</v>
          </cell>
          <cell r="C1057" t="str">
            <v>Caàu dao 250A - 600V</v>
          </cell>
          <cell r="D1057" t="str">
            <v>caùi</v>
          </cell>
          <cell r="G1057">
            <v>33565</v>
          </cell>
        </row>
        <row r="1058">
          <cell r="A1058" t="str">
            <v>CDAO300</v>
          </cell>
          <cell r="B1058" t="str">
            <v>02.8401</v>
          </cell>
          <cell r="C1058" t="str">
            <v>Caàu dao 300A - 600V</v>
          </cell>
          <cell r="D1058" t="str">
            <v>caùi</v>
          </cell>
          <cell r="G1058">
            <v>38360</v>
          </cell>
        </row>
        <row r="1059">
          <cell r="A1059" t="str">
            <v>PVC200</v>
          </cell>
          <cell r="C1059" t="str">
            <v>OÁng PVC D200 daøy 9,6mm</v>
          </cell>
          <cell r="D1059" t="str">
            <v>m</v>
          </cell>
          <cell r="F1059">
            <v>185600</v>
          </cell>
        </row>
        <row r="1060">
          <cell r="A1060" t="str">
            <v>PVC168</v>
          </cell>
          <cell r="C1060" t="str">
            <v>OÁng PVC D168 daøy 7,0mm</v>
          </cell>
          <cell r="D1060" t="str">
            <v>m</v>
          </cell>
          <cell r="F1060">
            <v>226800</v>
          </cell>
        </row>
        <row r="1061">
          <cell r="A1061" t="str">
            <v>PVC140</v>
          </cell>
          <cell r="C1061" t="str">
            <v>OÁng PVC D140x6,7mm</v>
          </cell>
          <cell r="D1061" t="str">
            <v>m</v>
          </cell>
          <cell r="F1061">
            <v>93100</v>
          </cell>
        </row>
        <row r="1062">
          <cell r="A1062" t="str">
            <v>PVC114</v>
          </cell>
          <cell r="C1062" t="str">
            <v xml:space="preserve">OÁng PVC D114x4,9mm </v>
          </cell>
          <cell r="D1062" t="str">
            <v>m</v>
          </cell>
          <cell r="F1062">
            <v>47200</v>
          </cell>
        </row>
        <row r="1063">
          <cell r="A1063" t="str">
            <v>PVC90</v>
          </cell>
          <cell r="B1063" t="str">
            <v>04.8003</v>
          </cell>
          <cell r="C1063" t="str">
            <v xml:space="preserve">OÁng PVC D90x3,8mm </v>
          </cell>
          <cell r="D1063" t="str">
            <v>m</v>
          </cell>
          <cell r="F1063">
            <v>47700</v>
          </cell>
          <cell r="G1063">
            <v>14972</v>
          </cell>
        </row>
        <row r="1064">
          <cell r="A1064" t="str">
            <v>PVC60</v>
          </cell>
          <cell r="B1064" t="str">
            <v>07.2404</v>
          </cell>
          <cell r="C1064" t="str">
            <v>OÁng PVC D60x2,8mm</v>
          </cell>
          <cell r="D1064" t="str">
            <v>m</v>
          </cell>
          <cell r="F1064">
            <v>15900</v>
          </cell>
          <cell r="G1064">
            <v>2401</v>
          </cell>
        </row>
        <row r="1065">
          <cell r="A1065" t="str">
            <v>PVC49</v>
          </cell>
          <cell r="B1065" t="str">
            <v>07.2403</v>
          </cell>
          <cell r="C1065" t="str">
            <v>OÁng PVC D49x2,4mm</v>
          </cell>
          <cell r="D1065" t="str">
            <v>m</v>
          </cell>
          <cell r="F1065">
            <v>11000</v>
          </cell>
          <cell r="G1065">
            <v>2214</v>
          </cell>
        </row>
        <row r="1066">
          <cell r="A1066" t="str">
            <v>PVC42</v>
          </cell>
          <cell r="B1066" t="str">
            <v>07.2403</v>
          </cell>
          <cell r="C1066" t="str">
            <v>OÁng PVC D42x2,1mm</v>
          </cell>
          <cell r="D1066" t="str">
            <v>m</v>
          </cell>
          <cell r="F1066">
            <v>9800</v>
          </cell>
          <cell r="G1066">
            <v>2214</v>
          </cell>
        </row>
        <row r="1067">
          <cell r="A1067" t="str">
            <v>PVC21</v>
          </cell>
          <cell r="B1067" t="str">
            <v>07.2403</v>
          </cell>
          <cell r="C1067" t="str">
            <v xml:space="preserve">OÁng PVC D21x1,6mm </v>
          </cell>
          <cell r="D1067" t="str">
            <v>m</v>
          </cell>
          <cell r="F1067">
            <v>4500</v>
          </cell>
          <cell r="G1067">
            <v>9922.11</v>
          </cell>
        </row>
        <row r="1068">
          <cell r="A1068" t="str">
            <v>ODH42</v>
          </cell>
          <cell r="C1068" t="str">
            <v>Oáng nhöïa ñaøn hoài</v>
          </cell>
          <cell r="D1068" t="str">
            <v>meùt</v>
          </cell>
          <cell r="F1068">
            <v>5000</v>
          </cell>
        </row>
        <row r="1069">
          <cell r="A1069" t="str">
            <v>ONGDH168</v>
          </cell>
          <cell r="B1069" t="str">
            <v>04.8103</v>
          </cell>
          <cell r="C1069" t="str">
            <v>OÁng ñaøn hoài 168</v>
          </cell>
          <cell r="D1069" t="str">
            <v>m</v>
          </cell>
          <cell r="F1069">
            <v>27500</v>
          </cell>
          <cell r="G1069">
            <v>4635</v>
          </cell>
        </row>
        <row r="1070">
          <cell r="A1070" t="str">
            <v>ONGDH42</v>
          </cell>
          <cell r="B1070" t="str">
            <v>04.8103</v>
          </cell>
          <cell r="C1070" t="str">
            <v>OÁng ñaøn hoài 42</v>
          </cell>
          <cell r="D1070" t="str">
            <v>m</v>
          </cell>
          <cell r="F1070">
            <v>3100</v>
          </cell>
          <cell r="G1070">
            <v>4635</v>
          </cell>
        </row>
        <row r="1071">
          <cell r="A1071" t="str">
            <v>ONGDH114</v>
          </cell>
          <cell r="B1071" t="str">
            <v>04.8103</v>
          </cell>
          <cell r="C1071" t="str">
            <v>OÁng ñaøn hoài 114</v>
          </cell>
          <cell r="D1071" t="str">
            <v>m</v>
          </cell>
          <cell r="F1071">
            <v>4000</v>
          </cell>
          <cell r="G1071">
            <v>4635</v>
          </cell>
        </row>
        <row r="1072">
          <cell r="A1072" t="str">
            <v>CUT21</v>
          </cell>
          <cell r="C1072" t="str">
            <v>Cut PVC 21</v>
          </cell>
          <cell r="D1072" t="str">
            <v>caùi</v>
          </cell>
          <cell r="F1072">
            <v>1000</v>
          </cell>
        </row>
        <row r="1073">
          <cell r="A1073" t="str">
            <v>CUT4245</v>
          </cell>
          <cell r="C1073" t="str">
            <v>Co 45 ñoä PVC 42</v>
          </cell>
          <cell r="D1073" t="str">
            <v>caùi</v>
          </cell>
          <cell r="F1073">
            <v>4600</v>
          </cell>
        </row>
        <row r="1074">
          <cell r="A1074" t="str">
            <v>CUT42</v>
          </cell>
          <cell r="C1074" t="str">
            <v>Co 90 ñoä PVC 42</v>
          </cell>
          <cell r="D1074" t="str">
            <v>caùi</v>
          </cell>
          <cell r="F1074">
            <v>5500</v>
          </cell>
        </row>
        <row r="1075">
          <cell r="A1075" t="str">
            <v>CUT42T</v>
          </cell>
          <cell r="C1075" t="str">
            <v>Co chöõ T oáng PVC 42</v>
          </cell>
          <cell r="D1075" t="str">
            <v>caùi</v>
          </cell>
          <cell r="F1075">
            <v>4600</v>
          </cell>
        </row>
        <row r="1076">
          <cell r="A1076" t="str">
            <v>CUT60</v>
          </cell>
          <cell r="C1076" t="str">
            <v>Co 90 ñoä PVC 60</v>
          </cell>
          <cell r="D1076" t="str">
            <v>caùi</v>
          </cell>
          <cell r="F1076">
            <v>9000</v>
          </cell>
        </row>
        <row r="1077">
          <cell r="A1077" t="str">
            <v>CUT60135</v>
          </cell>
          <cell r="C1077" t="str">
            <v>Co 135 ñoä PVC 60</v>
          </cell>
          <cell r="D1077" t="str">
            <v>caùi</v>
          </cell>
          <cell r="F1077">
            <v>7100</v>
          </cell>
        </row>
        <row r="1078">
          <cell r="A1078" t="str">
            <v>CUT90</v>
          </cell>
          <cell r="C1078" t="str">
            <v>Co söøng 90 ñoä PVC 90</v>
          </cell>
          <cell r="D1078" t="str">
            <v>caùi</v>
          </cell>
          <cell r="F1078">
            <v>22300</v>
          </cell>
        </row>
        <row r="1079">
          <cell r="A1079" t="str">
            <v>CUT90135</v>
          </cell>
          <cell r="C1079" t="str">
            <v>Co 135 ñoä PVC 90</v>
          </cell>
          <cell r="D1079" t="str">
            <v>caùi</v>
          </cell>
          <cell r="F1079">
            <v>20800</v>
          </cell>
        </row>
        <row r="1080">
          <cell r="A1080" t="str">
            <v>CUT90T</v>
          </cell>
          <cell r="C1080" t="str">
            <v>Co  90 ñoä PVC 90</v>
          </cell>
          <cell r="D1080" t="str">
            <v>caùi</v>
          </cell>
          <cell r="F1080">
            <v>20800</v>
          </cell>
        </row>
        <row r="1081">
          <cell r="A1081" t="str">
            <v>CUT114T</v>
          </cell>
          <cell r="C1081" t="str">
            <v>Co  90 ñoä PVC 114</v>
          </cell>
          <cell r="D1081" t="str">
            <v>caùi</v>
          </cell>
          <cell r="F1081">
            <v>43100</v>
          </cell>
        </row>
        <row r="1082">
          <cell r="A1082" t="str">
            <v>CUT114</v>
          </cell>
          <cell r="C1082" t="str">
            <v>Co söøng 90 ñoä PVC 114</v>
          </cell>
          <cell r="D1082" t="str">
            <v>caùi</v>
          </cell>
          <cell r="F1082">
            <v>51700</v>
          </cell>
        </row>
        <row r="1083">
          <cell r="A1083" t="str">
            <v>CUT140t</v>
          </cell>
          <cell r="C1083" t="str">
            <v>Co 90 ñoä PVC 140</v>
          </cell>
          <cell r="D1083" t="str">
            <v>caùi</v>
          </cell>
          <cell r="F1083">
            <v>51700</v>
          </cell>
        </row>
        <row r="1084">
          <cell r="A1084" t="str">
            <v>CUT140</v>
          </cell>
          <cell r="C1084" t="str">
            <v>Co söøng 90 ñoä PVC 140</v>
          </cell>
          <cell r="D1084" t="str">
            <v>caùi</v>
          </cell>
          <cell r="F1084">
            <v>51700</v>
          </cell>
        </row>
        <row r="1085">
          <cell r="A1085" t="str">
            <v>CUT168</v>
          </cell>
          <cell r="C1085" t="str">
            <v>Co söøng 90 ñoä PVC 168</v>
          </cell>
          <cell r="D1085" t="str">
            <v>caùi</v>
          </cell>
          <cell r="F1085">
            <v>73000</v>
          </cell>
        </row>
        <row r="1086">
          <cell r="A1086" t="str">
            <v>NPVC140</v>
          </cell>
          <cell r="C1086" t="str">
            <v>Noái oáng PVC 140</v>
          </cell>
          <cell r="D1086" t="str">
            <v>caùi</v>
          </cell>
          <cell r="F1086">
            <v>41200</v>
          </cell>
        </row>
        <row r="1087">
          <cell r="A1087" t="str">
            <v>NPVC114</v>
          </cell>
          <cell r="C1087" t="str">
            <v>Noái oáng PVC 114</v>
          </cell>
          <cell r="D1087" t="str">
            <v>caùi</v>
          </cell>
          <cell r="F1087">
            <v>27500</v>
          </cell>
        </row>
        <row r="1088">
          <cell r="A1088" t="str">
            <v>NPVC90</v>
          </cell>
          <cell r="C1088" t="str">
            <v xml:space="preserve">Noái thaúng oáng PVC 90 </v>
          </cell>
          <cell r="D1088" t="str">
            <v>caùi</v>
          </cell>
          <cell r="F1088">
            <v>12400</v>
          </cell>
        </row>
        <row r="1089">
          <cell r="A1089" t="str">
            <v>NPVC42</v>
          </cell>
          <cell r="C1089" t="str">
            <v>Noái thaúng oáng PVC 42</v>
          </cell>
          <cell r="D1089" t="str">
            <v>caùi</v>
          </cell>
          <cell r="F1089">
            <v>4000</v>
          </cell>
        </row>
        <row r="1090">
          <cell r="A1090" t="str">
            <v>NPVC21</v>
          </cell>
          <cell r="C1090" t="str">
            <v>Noái thaúng oáng PVC 21</v>
          </cell>
          <cell r="D1090" t="str">
            <v>caùi</v>
          </cell>
          <cell r="F1090">
            <v>700</v>
          </cell>
        </row>
        <row r="1091">
          <cell r="A1091" t="str">
            <v>NT42</v>
          </cell>
          <cell r="C1091" t="str">
            <v>Noái oáng PVC 42 chöõ T</v>
          </cell>
          <cell r="D1091" t="str">
            <v>caùi</v>
          </cell>
          <cell r="F1091">
            <v>11600</v>
          </cell>
        </row>
        <row r="1092">
          <cell r="A1092" t="str">
            <v>BAKE6200</v>
          </cell>
          <cell r="C1092" t="str">
            <v>Taám bakelit hay nhöïa caùch ñieän 600V (200x60x6)</v>
          </cell>
          <cell r="D1092" t="str">
            <v>caùi</v>
          </cell>
          <cell r="F1092">
            <v>5000</v>
          </cell>
        </row>
        <row r="1093">
          <cell r="A1093" t="str">
            <v>BAKE</v>
          </cell>
          <cell r="C1093" t="str">
            <v xml:space="preserve">Bakelit 550x450 daày 10mm </v>
          </cell>
          <cell r="D1093" t="str">
            <v>caùi</v>
          </cell>
          <cell r="F1093">
            <v>150000</v>
          </cell>
          <cell r="G1093">
            <v>5404</v>
          </cell>
        </row>
        <row r="1094">
          <cell r="A1094" t="str">
            <v>BAKEDKDT</v>
          </cell>
          <cell r="C1094" t="str">
            <v>Bakelit 350x510 daày 5mm</v>
          </cell>
          <cell r="D1094" t="str">
            <v>caùi</v>
          </cell>
          <cell r="F1094">
            <v>92000</v>
          </cell>
          <cell r="G1094">
            <v>5404</v>
          </cell>
        </row>
        <row r="1095">
          <cell r="A1095" t="str">
            <v>BAKETu</v>
          </cell>
          <cell r="C1095" t="str">
            <v xml:space="preserve">Bakelit 300x200 daày 5mm </v>
          </cell>
          <cell r="D1095" t="str">
            <v>caùi</v>
          </cell>
          <cell r="F1095">
            <v>92000</v>
          </cell>
          <cell r="G1095">
            <v>5404</v>
          </cell>
        </row>
        <row r="1096">
          <cell r="A1096" t="str">
            <v>BANGG</v>
          </cell>
          <cell r="C1096" t="str">
            <v>Baûng gaén aptomat vaø ñieän keá daøy 15mm</v>
          </cell>
          <cell r="D1096" t="str">
            <v>caùi</v>
          </cell>
          <cell r="F1096">
            <v>15000</v>
          </cell>
        </row>
        <row r="1097">
          <cell r="A1097" t="str">
            <v>BANGNHUA</v>
          </cell>
          <cell r="C1097" t="str">
            <v>Baûng nhöïa gaén tuû ñieän keá ñieän töû</v>
          </cell>
          <cell r="D1097" t="str">
            <v>caùi</v>
          </cell>
          <cell r="F1097">
            <v>20000</v>
          </cell>
        </row>
        <row r="1098">
          <cell r="A1098" t="str">
            <v>BANGKEO</v>
          </cell>
          <cell r="C1098" t="str">
            <v>Baêng keo caùch ñieän</v>
          </cell>
          <cell r="D1098" t="str">
            <v>cuoän</v>
          </cell>
          <cell r="F1098">
            <v>3000</v>
          </cell>
        </row>
        <row r="1099">
          <cell r="A1099" t="str">
            <v>KEOBIT</v>
          </cell>
          <cell r="C1099" t="str">
            <v>Keo silicon bít mieäng oáng</v>
          </cell>
          <cell r="D1099" t="str">
            <v>oáng</v>
          </cell>
          <cell r="F1099">
            <v>30000</v>
          </cell>
        </row>
        <row r="1100">
          <cell r="A1100" t="str">
            <v>KEM</v>
          </cell>
          <cell r="B1100" t="str">
            <v>TT</v>
          </cell>
          <cell r="C1100" t="str">
            <v>Keõm</v>
          </cell>
          <cell r="D1100" t="str">
            <v>kg</v>
          </cell>
          <cell r="F1100">
            <v>20000</v>
          </cell>
          <cell r="I1100">
            <v>9726</v>
          </cell>
        </row>
        <row r="1101">
          <cell r="A1101" t="str">
            <v>keodan</v>
          </cell>
          <cell r="C1101" t="str">
            <v>Keo daùn oáng PVC (100gr)</v>
          </cell>
          <cell r="D1101" t="str">
            <v>tuyùp</v>
          </cell>
          <cell r="F1101">
            <v>5700</v>
          </cell>
        </row>
        <row r="1102">
          <cell r="A1102" t="str">
            <v>KEO</v>
          </cell>
          <cell r="C1102" t="str">
            <v>Keo daùn oáng PVC (500gr)</v>
          </cell>
          <cell r="D1102" t="str">
            <v>lon</v>
          </cell>
          <cell r="F1102">
            <v>26400</v>
          </cell>
        </row>
        <row r="1103">
          <cell r="A1103" t="str">
            <v>KVRT42</v>
          </cell>
          <cell r="C1103" t="str">
            <v>Khaâu ven raêng trong D42</v>
          </cell>
          <cell r="D1103" t="str">
            <v>caùi</v>
          </cell>
          <cell r="F1103">
            <v>3700</v>
          </cell>
        </row>
        <row r="1104">
          <cell r="A1104" t="str">
            <v>KVRT90</v>
          </cell>
          <cell r="C1104" t="str">
            <v>Khaâu ven raêng trong D90</v>
          </cell>
          <cell r="D1104" t="str">
            <v>caùi</v>
          </cell>
          <cell r="F1104">
            <v>9500</v>
          </cell>
        </row>
        <row r="1105">
          <cell r="A1105" t="str">
            <v>KVRT114</v>
          </cell>
          <cell r="C1105" t="str">
            <v>Khaâu ven raêng trong D114</v>
          </cell>
          <cell r="D1105" t="str">
            <v>caùi</v>
          </cell>
          <cell r="F1105">
            <v>20000</v>
          </cell>
        </row>
        <row r="1106">
          <cell r="A1106" t="str">
            <v>KVRT140</v>
          </cell>
          <cell r="C1106" t="str">
            <v>Khaâu ven raêng trong D140</v>
          </cell>
          <cell r="D1106" t="str">
            <v>caùi</v>
          </cell>
          <cell r="F1106">
            <v>20000</v>
          </cell>
        </row>
        <row r="1107">
          <cell r="A1107" t="str">
            <v>KVRN42</v>
          </cell>
          <cell r="C1107" t="str">
            <v>Khaâu ven raêng ngoaøi D42</v>
          </cell>
          <cell r="D1107" t="str">
            <v>caùi</v>
          </cell>
          <cell r="F1107">
            <v>3200</v>
          </cell>
        </row>
        <row r="1108">
          <cell r="A1108" t="str">
            <v>KVRN90</v>
          </cell>
          <cell r="C1108" t="str">
            <v>Khaâu ven raêng ngoaøi D90</v>
          </cell>
          <cell r="D1108" t="str">
            <v>caùi</v>
          </cell>
          <cell r="F1108">
            <v>10600</v>
          </cell>
        </row>
        <row r="1109">
          <cell r="A1109" t="str">
            <v>KVRN114</v>
          </cell>
          <cell r="C1109" t="str">
            <v>Khaâu ven raêng ngoaøi D114</v>
          </cell>
          <cell r="D1109" t="str">
            <v>caùi</v>
          </cell>
          <cell r="F1109">
            <v>20000</v>
          </cell>
        </row>
        <row r="1110">
          <cell r="A1110" t="str">
            <v>KVRN140</v>
          </cell>
          <cell r="C1110" t="str">
            <v>Khaâu ven raêng ngoaøi D140</v>
          </cell>
          <cell r="D1110" t="str">
            <v>caùi</v>
          </cell>
          <cell r="F1110">
            <v>20000</v>
          </cell>
        </row>
        <row r="1111">
          <cell r="A1111" t="str">
            <v>OXC1/0</v>
          </cell>
          <cell r="B1111" t="str">
            <v>04.3107</v>
          </cell>
          <cell r="C1111" t="str">
            <v>Oác xieát caùp Cu - Al 1/0</v>
          </cell>
          <cell r="D1111" t="str">
            <v>caùi</v>
          </cell>
          <cell r="F1111">
            <v>10200</v>
          </cell>
          <cell r="G1111">
            <v>6444</v>
          </cell>
          <cell r="I1111">
            <v>10200</v>
          </cell>
        </row>
        <row r="1112">
          <cell r="A1112" t="str">
            <v>OXC2/0</v>
          </cell>
          <cell r="B1112" t="str">
            <v>04.3107</v>
          </cell>
          <cell r="C1112" t="str">
            <v>Oác xieát caùp Cu - Al 2/0</v>
          </cell>
          <cell r="D1112" t="str">
            <v>caùi</v>
          </cell>
          <cell r="F1112">
            <v>12200</v>
          </cell>
          <cell r="G1112">
            <v>6444</v>
          </cell>
          <cell r="I1112">
            <v>12200</v>
          </cell>
        </row>
        <row r="1113">
          <cell r="A1113" t="str">
            <v>OXCth</v>
          </cell>
          <cell r="B1113" t="str">
            <v>04.3107</v>
          </cell>
          <cell r="C1113" t="str">
            <v xml:space="preserve">OÁc xieát caùp Cu-AL côû thích hôïp </v>
          </cell>
          <cell r="D1113" t="str">
            <v>caùi</v>
          </cell>
          <cell r="F1113">
            <v>5700</v>
          </cell>
          <cell r="G1113">
            <v>6444</v>
          </cell>
          <cell r="I1113">
            <v>5700</v>
          </cell>
        </row>
        <row r="1114">
          <cell r="A1114" t="str">
            <v>OXC11</v>
          </cell>
          <cell r="B1114" t="str">
            <v>04.3107</v>
          </cell>
          <cell r="C1114" t="str">
            <v xml:space="preserve">OÁc xieát caùp côõ 11mm2 </v>
          </cell>
          <cell r="D1114" t="str">
            <v>caùi</v>
          </cell>
          <cell r="F1114">
            <v>4900</v>
          </cell>
          <cell r="G1114">
            <v>6444</v>
          </cell>
          <cell r="I1114">
            <v>4900</v>
          </cell>
        </row>
        <row r="1115">
          <cell r="A1115" t="str">
            <v>OXC22</v>
          </cell>
          <cell r="B1115" t="str">
            <v>04.3107</v>
          </cell>
          <cell r="C1115" t="str">
            <v xml:space="preserve">OÁc xieát caùp côõ 22mm2 </v>
          </cell>
          <cell r="D1115" t="str">
            <v>caùi</v>
          </cell>
          <cell r="F1115">
            <v>4200</v>
          </cell>
          <cell r="G1115">
            <v>6444</v>
          </cell>
          <cell r="I1115">
            <v>4200</v>
          </cell>
        </row>
        <row r="1116">
          <cell r="A1116" t="str">
            <v>OXC25</v>
          </cell>
          <cell r="B1116" t="str">
            <v>04.3107</v>
          </cell>
          <cell r="C1116" t="str">
            <v>OÁc xieát caùp côõ 25mm2</v>
          </cell>
          <cell r="D1116" t="str">
            <v>caùi</v>
          </cell>
          <cell r="F1116">
            <v>22300</v>
          </cell>
          <cell r="G1116">
            <v>6444</v>
          </cell>
          <cell r="I1116">
            <v>22300</v>
          </cell>
        </row>
        <row r="1117">
          <cell r="A1117" t="str">
            <v>OXC38</v>
          </cell>
          <cell r="B1117" t="str">
            <v>04.3107</v>
          </cell>
          <cell r="C1117" t="str">
            <v xml:space="preserve">OÁc xieát caùp côõ 38mm2 </v>
          </cell>
          <cell r="D1117" t="str">
            <v>caùi</v>
          </cell>
          <cell r="F1117">
            <v>6900</v>
          </cell>
          <cell r="G1117">
            <v>6444</v>
          </cell>
          <cell r="I1117">
            <v>6900</v>
          </cell>
        </row>
        <row r="1118">
          <cell r="A1118" t="str">
            <v>OXC50</v>
          </cell>
          <cell r="B1118" t="str">
            <v>04.3107</v>
          </cell>
          <cell r="C1118" t="str">
            <v xml:space="preserve">OÁc xieát caùp côõ 50mm2 </v>
          </cell>
          <cell r="D1118" t="str">
            <v>caùi</v>
          </cell>
          <cell r="F1118">
            <v>8300</v>
          </cell>
          <cell r="G1118">
            <v>6444</v>
          </cell>
          <cell r="I1118">
            <v>8300</v>
          </cell>
        </row>
        <row r="1119">
          <cell r="A1119" t="str">
            <v>OXC70</v>
          </cell>
          <cell r="B1119" t="str">
            <v>04.3107</v>
          </cell>
          <cell r="C1119" t="str">
            <v xml:space="preserve">OÁc xieát caùp côõ 70mm2 </v>
          </cell>
          <cell r="D1119" t="str">
            <v>caùi</v>
          </cell>
          <cell r="F1119">
            <v>12200</v>
          </cell>
          <cell r="G1119">
            <v>6444</v>
          </cell>
          <cell r="I1119">
            <v>12200</v>
          </cell>
        </row>
        <row r="1120">
          <cell r="A1120" t="str">
            <v>OXC95</v>
          </cell>
          <cell r="B1120" t="str">
            <v>04.3107</v>
          </cell>
          <cell r="C1120" t="str">
            <v xml:space="preserve">OÁc xieát caùp côõ 95mm2 </v>
          </cell>
          <cell r="D1120" t="str">
            <v>caùi</v>
          </cell>
          <cell r="F1120">
            <v>20100</v>
          </cell>
          <cell r="G1120">
            <v>6444</v>
          </cell>
          <cell r="I1120">
            <v>20100</v>
          </cell>
        </row>
        <row r="1121">
          <cell r="A1121" t="str">
            <v>OXC120</v>
          </cell>
          <cell r="B1121" t="str">
            <v>04.3107</v>
          </cell>
          <cell r="C1121" t="str">
            <v xml:space="preserve">OÁc xieát caùp côõ 120mm2 </v>
          </cell>
          <cell r="D1121" t="str">
            <v>caùi</v>
          </cell>
          <cell r="F1121">
            <v>20100</v>
          </cell>
          <cell r="G1121">
            <v>6444</v>
          </cell>
          <cell r="I1121">
            <v>20100</v>
          </cell>
        </row>
        <row r="1122">
          <cell r="A1122" t="str">
            <v>OXC150</v>
          </cell>
          <cell r="B1122" t="str">
            <v>04.3107</v>
          </cell>
          <cell r="C1122" t="str">
            <v>OÁc xieát caùp côõ 150mm2</v>
          </cell>
          <cell r="D1122" t="str">
            <v>caùi</v>
          </cell>
          <cell r="F1122">
            <v>28600</v>
          </cell>
          <cell r="G1122">
            <v>12978</v>
          </cell>
          <cell r="I1122">
            <v>28600</v>
          </cell>
        </row>
        <row r="1123">
          <cell r="A1123" t="str">
            <v>OXC185</v>
          </cell>
          <cell r="B1123" t="str">
            <v>04.3107</v>
          </cell>
          <cell r="C1123" t="str">
            <v>OÁc xieát caùp côõ 185mm2</v>
          </cell>
          <cell r="D1123" t="str">
            <v>caùi</v>
          </cell>
          <cell r="F1123">
            <v>28600</v>
          </cell>
          <cell r="G1123">
            <v>12978</v>
          </cell>
          <cell r="I1123">
            <v>28600</v>
          </cell>
        </row>
        <row r="1124">
          <cell r="A1124" t="str">
            <v>OXC240</v>
          </cell>
          <cell r="B1124" t="str">
            <v>04.3107</v>
          </cell>
          <cell r="C1124" t="str">
            <v>OÁc xieát caùp côõ 240mm2</v>
          </cell>
          <cell r="D1124" t="str">
            <v>caùi</v>
          </cell>
          <cell r="F1124">
            <v>36000</v>
          </cell>
          <cell r="G1124">
            <v>12978</v>
          </cell>
          <cell r="I1124">
            <v>36000</v>
          </cell>
        </row>
        <row r="1125">
          <cell r="A1125" t="str">
            <v>KHOA</v>
          </cell>
          <cell r="C1125" t="str">
            <v>OÅ khoùa</v>
          </cell>
          <cell r="D1125" t="str">
            <v>caùi</v>
          </cell>
          <cell r="F1125">
            <v>30000</v>
          </cell>
        </row>
        <row r="1126">
          <cell r="A1126" t="str">
            <v>oxy</v>
          </cell>
          <cell r="C1126" t="str">
            <v>OÂ xy gioù</v>
          </cell>
          <cell r="D1126" t="str">
            <v>m3</v>
          </cell>
          <cell r="F1126">
            <v>10000</v>
          </cell>
          <cell r="I1126">
            <v>10000</v>
          </cell>
        </row>
        <row r="1127">
          <cell r="A1127" t="str">
            <v>LCbh9</v>
          </cell>
          <cell r="B1127" t="str">
            <v>NB.1110</v>
          </cell>
          <cell r="C1127" t="str">
            <v>Gia coâng vaø laép döïng coät baùo hieäu cao 9m</v>
          </cell>
          <cell r="D1127" t="str">
            <v>Taán</v>
          </cell>
          <cell r="G1127">
            <v>521806</v>
          </cell>
          <cell r="H1127">
            <v>725029</v>
          </cell>
        </row>
        <row r="1128">
          <cell r="A1128" t="str">
            <v>LBbh</v>
          </cell>
          <cell r="B1128" t="str">
            <v>NB.1710</v>
          </cell>
          <cell r="C1128" t="str">
            <v>Gia coâng vaø laép döïng baûng baùo hieäu</v>
          </cell>
          <cell r="D1128" t="str">
            <v>Taán</v>
          </cell>
          <cell r="G1128">
            <v>565009</v>
          </cell>
          <cell r="H1128">
            <v>792152</v>
          </cell>
        </row>
        <row r="1129">
          <cell r="A1129" t="str">
            <v>LTC</v>
          </cell>
          <cell r="C1129" t="str">
            <v>Gia coâng vaø laép thanh caùi vaø phuï kieän trong tuû</v>
          </cell>
          <cell r="D1129" t="str">
            <v>tuû</v>
          </cell>
          <cell r="G1129">
            <v>1000000</v>
          </cell>
        </row>
        <row r="1130">
          <cell r="A1130" t="str">
            <v>SonCBH</v>
          </cell>
          <cell r="B1130" t="str">
            <v>S2.118</v>
          </cell>
          <cell r="C1130" t="str">
            <v>Sôn coät baùo hieäu</v>
          </cell>
          <cell r="D1130" t="str">
            <v>m2</v>
          </cell>
          <cell r="F1130">
            <v>6502</v>
          </cell>
          <cell r="G1130">
            <v>1354</v>
          </cell>
        </row>
        <row r="1131">
          <cell r="A1131" t="str">
            <v>SonBBH</v>
          </cell>
          <cell r="B1131" t="str">
            <v>S2.118</v>
          </cell>
          <cell r="C1131" t="str">
            <v>Sôn bieån baùo hieäu</v>
          </cell>
          <cell r="D1131" t="str">
            <v>m2</v>
          </cell>
          <cell r="F1131">
            <v>6502</v>
          </cell>
          <cell r="G1131">
            <v>1354</v>
          </cell>
        </row>
        <row r="1132">
          <cell r="A1132" t="str">
            <v>VCT</v>
          </cell>
          <cell r="B1132" t="str">
            <v>021351</v>
          </cell>
          <cell r="C1132" t="str">
            <v>Vaän Chuyeån theùp</v>
          </cell>
          <cell r="D1132" t="str">
            <v>Taán</v>
          </cell>
          <cell r="G1132">
            <v>8267</v>
          </cell>
        </row>
        <row r="1133">
          <cell r="A1133" t="str">
            <v>U16-280</v>
          </cell>
          <cell r="B1133" t="str">
            <v>05.6105</v>
          </cell>
          <cell r="C1133" t="str">
            <v>Ñaø U160x68x5x2800 ñôõû MBA</v>
          </cell>
          <cell r="D1133" t="str">
            <v>kg</v>
          </cell>
          <cell r="F1133">
            <v>17114</v>
          </cell>
          <cell r="G1133">
            <v>72498</v>
          </cell>
        </row>
        <row r="1134">
          <cell r="A1134" t="str">
            <v>U20-280</v>
          </cell>
          <cell r="B1134" t="str">
            <v>05.6105</v>
          </cell>
          <cell r="C1134" t="str">
            <v>Ñaø U200x80x5x2800 ñôõû MBA</v>
          </cell>
          <cell r="D1134" t="str">
            <v>kg</v>
          </cell>
          <cell r="F1134">
            <v>17114</v>
          </cell>
          <cell r="G1134">
            <v>72498</v>
          </cell>
        </row>
        <row r="1135">
          <cell r="A1135" t="str">
            <v>U1008</v>
          </cell>
          <cell r="B1135" t="str">
            <v>05.6101</v>
          </cell>
          <cell r="C1135" t="str">
            <v xml:space="preserve">Ñaø U100x46x4.5x800 </v>
          </cell>
          <cell r="D1135" t="str">
            <v>kg</v>
          </cell>
          <cell r="F1135">
            <v>17114</v>
          </cell>
          <cell r="G1135">
            <v>26505</v>
          </cell>
        </row>
        <row r="1136">
          <cell r="A1136" t="str">
            <v>U8034</v>
          </cell>
          <cell r="B1136" t="str">
            <v>04.8105</v>
          </cell>
          <cell r="C1136" t="str">
            <v>Ñaø saét U80x340</v>
          </cell>
          <cell r="D1136" t="str">
            <v>kg</v>
          </cell>
          <cell r="F1136">
            <v>17114</v>
          </cell>
          <cell r="G1136">
            <v>26505</v>
          </cell>
        </row>
        <row r="1137">
          <cell r="A1137" t="str">
            <v>U1004</v>
          </cell>
          <cell r="B1137" t="str">
            <v>05.6101</v>
          </cell>
          <cell r="C1137" t="str">
            <v xml:space="preserve">Ñaø U100x46x4.5x400 </v>
          </cell>
          <cell r="D1137" t="str">
            <v>kg</v>
          </cell>
          <cell r="F1137">
            <v>17114</v>
          </cell>
          <cell r="G1137">
            <v>26505</v>
          </cell>
        </row>
        <row r="1138">
          <cell r="A1138" t="str">
            <v>XATUTI</v>
          </cell>
          <cell r="B1138" t="str">
            <v>05.6101</v>
          </cell>
          <cell r="C1138" t="str">
            <v>Xaø keïp TU, TI U50x32x4 350</v>
          </cell>
          <cell r="D1138" t="str">
            <v>Boä</v>
          </cell>
          <cell r="F1138">
            <v>40500</v>
          </cell>
          <cell r="G1138">
            <v>39758</v>
          </cell>
        </row>
        <row r="1139">
          <cell r="A1139" t="str">
            <v>AK1</v>
          </cell>
          <cell r="C1139" t="str">
            <v xml:space="preserve">Ampe keá 100/5A-600v +AS </v>
          </cell>
          <cell r="D1139" t="str">
            <v>Boä</v>
          </cell>
          <cell r="E1139">
            <v>40000</v>
          </cell>
        </row>
        <row r="1140">
          <cell r="A1140" t="str">
            <v>VK1</v>
          </cell>
          <cell r="C1140" t="str">
            <v>Volt keá 500V + VS + 2xChì oáng 1A-230V</v>
          </cell>
          <cell r="D1140" t="str">
            <v>Boä</v>
          </cell>
          <cell r="E1140">
            <v>139000</v>
          </cell>
        </row>
        <row r="1141">
          <cell r="A1141" t="str">
            <v>AVK1</v>
          </cell>
          <cell r="C1141" t="str">
            <v>Boä Ampe keá + Volt keá (traïm 1 pha)</v>
          </cell>
          <cell r="D1141" t="str">
            <v>Boä</v>
          </cell>
          <cell r="E1141">
            <v>80000</v>
          </cell>
        </row>
        <row r="1142">
          <cell r="A1142" t="str">
            <v>AVK3</v>
          </cell>
          <cell r="C1142" t="str">
            <v>Boä Ampe keá + Volt keá (traïm 3 pha)</v>
          </cell>
          <cell r="D1142" t="str">
            <v>Boä</v>
          </cell>
          <cell r="E1142">
            <v>160000</v>
          </cell>
        </row>
        <row r="1143">
          <cell r="A1143" t="str">
            <v>axetylen</v>
          </cell>
          <cell r="C1143" t="str">
            <v>Hôi Axetylen</v>
          </cell>
          <cell r="D1143" t="str">
            <v>m3</v>
          </cell>
          <cell r="F1143">
            <v>40000</v>
          </cell>
          <cell r="I1143">
            <v>40000</v>
          </cell>
        </row>
        <row r="1144">
          <cell r="A1144" t="str">
            <v>GIP11-11</v>
          </cell>
          <cell r="C1144" t="str">
            <v>Ghíp noái IPC 11-11</v>
          </cell>
          <cell r="D1144" t="str">
            <v>caùi</v>
          </cell>
          <cell r="F1144">
            <v>16000</v>
          </cell>
          <cell r="G1144">
            <v>6546</v>
          </cell>
        </row>
        <row r="1145">
          <cell r="A1145" t="str">
            <v>GIP22-11</v>
          </cell>
          <cell r="C1145" t="str">
            <v>Ghíp noái IPC 22-11</v>
          </cell>
          <cell r="D1145" t="str">
            <v>caùi</v>
          </cell>
          <cell r="F1145">
            <v>16000</v>
          </cell>
          <cell r="G1145">
            <v>6546</v>
          </cell>
        </row>
        <row r="1146">
          <cell r="A1146" t="str">
            <v>GIP22-22</v>
          </cell>
          <cell r="C1146" t="str">
            <v>Ghíp noái IPC 22-22</v>
          </cell>
          <cell r="D1146" t="str">
            <v>caùi</v>
          </cell>
          <cell r="F1146">
            <v>16000</v>
          </cell>
          <cell r="G1146">
            <v>6546</v>
          </cell>
        </row>
        <row r="1147">
          <cell r="A1147" t="str">
            <v>GIP35-35</v>
          </cell>
          <cell r="C1147" t="str">
            <v>Ghíp noái IPC 35-35</v>
          </cell>
          <cell r="D1147" t="str">
            <v>caùi</v>
          </cell>
          <cell r="F1147">
            <v>11700</v>
          </cell>
          <cell r="G1147">
            <v>6546</v>
          </cell>
        </row>
        <row r="1148">
          <cell r="A1148" t="str">
            <v>GIP50-25</v>
          </cell>
          <cell r="C1148" t="str">
            <v>Ghíp noái IPC 50-25 1 bulong</v>
          </cell>
          <cell r="D1148" t="str">
            <v>caùi</v>
          </cell>
          <cell r="F1148">
            <v>17700</v>
          </cell>
          <cell r="G1148">
            <v>6546</v>
          </cell>
        </row>
        <row r="1149">
          <cell r="A1149" t="str">
            <v>GIP50-35</v>
          </cell>
          <cell r="C1149" t="str">
            <v>Ghíp noái IPC 50-35</v>
          </cell>
          <cell r="D1149" t="str">
            <v>caùi</v>
          </cell>
          <cell r="F1149">
            <v>17700</v>
          </cell>
          <cell r="G1149">
            <v>6546</v>
          </cell>
        </row>
        <row r="1150">
          <cell r="A1150" t="str">
            <v>GIP70-35</v>
          </cell>
          <cell r="C1150" t="str">
            <v>Ghíp noái IPC 70-35</v>
          </cell>
          <cell r="D1150" t="str">
            <v>caùi</v>
          </cell>
          <cell r="F1150">
            <v>39000</v>
          </cell>
          <cell r="G1150">
            <v>6546</v>
          </cell>
        </row>
        <row r="1151">
          <cell r="A1151" t="str">
            <v>GIP95-35</v>
          </cell>
          <cell r="C1151" t="str">
            <v>Ghíp noái IPC 95-35</v>
          </cell>
          <cell r="D1151" t="str">
            <v>caùi</v>
          </cell>
          <cell r="F1151">
            <v>11700</v>
          </cell>
          <cell r="G1151">
            <v>6546</v>
          </cell>
        </row>
        <row r="1152">
          <cell r="A1152" t="str">
            <v>GIP120-35</v>
          </cell>
          <cell r="C1152" t="str">
            <v>Ghíp noái IPC 120-35</v>
          </cell>
          <cell r="D1152" t="str">
            <v>caùi</v>
          </cell>
          <cell r="F1152">
            <v>25000</v>
          </cell>
          <cell r="G1152">
            <v>6546</v>
          </cell>
        </row>
        <row r="1153">
          <cell r="A1153" t="str">
            <v>GIP50-50</v>
          </cell>
          <cell r="C1153" t="str">
            <v>Ghíp noái IPC 50-50 1 bulong</v>
          </cell>
          <cell r="D1153" t="str">
            <v>caùi</v>
          </cell>
          <cell r="F1153">
            <v>17700</v>
          </cell>
          <cell r="G1153">
            <v>6546</v>
          </cell>
        </row>
        <row r="1154">
          <cell r="A1154" t="str">
            <v>GIP70-50</v>
          </cell>
          <cell r="C1154" t="str">
            <v>Ghíp noái IPC 70-50 1 bulong</v>
          </cell>
          <cell r="D1154" t="str">
            <v>caùi</v>
          </cell>
          <cell r="F1154">
            <v>17700</v>
          </cell>
          <cell r="G1154">
            <v>6546</v>
          </cell>
          <cell r="I1154">
            <v>17700</v>
          </cell>
        </row>
        <row r="1155">
          <cell r="A1155" t="str">
            <v>GIP95-50</v>
          </cell>
          <cell r="C1155" t="str">
            <v>Ghíp noái IPC 95-50 1 bulong</v>
          </cell>
          <cell r="D1155" t="str">
            <v>caùi</v>
          </cell>
          <cell r="F1155">
            <v>19700</v>
          </cell>
          <cell r="G1155">
            <v>6546</v>
          </cell>
        </row>
        <row r="1156">
          <cell r="A1156" t="str">
            <v>GIP120-50</v>
          </cell>
          <cell r="C1156" t="str">
            <v>Ghíp noái IPC 120-50</v>
          </cell>
          <cell r="D1156" t="str">
            <v>caùi</v>
          </cell>
          <cell r="F1156">
            <v>25000</v>
          </cell>
          <cell r="G1156">
            <v>6546</v>
          </cell>
        </row>
        <row r="1157">
          <cell r="A1157" t="str">
            <v>GIP150-50</v>
          </cell>
          <cell r="C1157" t="str">
            <v>Ghíp noái IPC 150-50</v>
          </cell>
          <cell r="D1157" t="str">
            <v>caùi</v>
          </cell>
          <cell r="F1157">
            <v>25000</v>
          </cell>
          <cell r="G1157">
            <v>6546</v>
          </cell>
        </row>
        <row r="1158">
          <cell r="A1158" t="str">
            <v>GIP70-70</v>
          </cell>
          <cell r="C1158" t="str">
            <v>Ghíp noái IPC 70-70</v>
          </cell>
          <cell r="D1158" t="str">
            <v>caùi</v>
          </cell>
          <cell r="F1158">
            <v>39000</v>
          </cell>
          <cell r="G1158">
            <v>6546</v>
          </cell>
        </row>
        <row r="1159">
          <cell r="A1159" t="str">
            <v>GIP95-70</v>
          </cell>
          <cell r="C1159" t="str">
            <v>Ghíp noái IPC 95-70</v>
          </cell>
          <cell r="D1159" t="str">
            <v>caùi</v>
          </cell>
          <cell r="F1159">
            <v>19600</v>
          </cell>
          <cell r="G1159">
            <v>6546</v>
          </cell>
          <cell r="I1159">
            <v>19600</v>
          </cell>
        </row>
        <row r="1160">
          <cell r="A1160" t="str">
            <v>GIP120-70</v>
          </cell>
          <cell r="C1160" t="str">
            <v>Ghíp noái IPC 120-70</v>
          </cell>
          <cell r="D1160" t="str">
            <v>caùi</v>
          </cell>
          <cell r="F1160">
            <v>25000</v>
          </cell>
          <cell r="G1160">
            <v>6546</v>
          </cell>
        </row>
        <row r="1161">
          <cell r="A1161" t="str">
            <v>GIP150-70</v>
          </cell>
          <cell r="C1161" t="str">
            <v>Ghíp noái IPC 150-70</v>
          </cell>
          <cell r="D1161" t="str">
            <v>caùi</v>
          </cell>
          <cell r="F1161">
            <v>25000</v>
          </cell>
          <cell r="G1161">
            <v>6546</v>
          </cell>
        </row>
        <row r="1162">
          <cell r="A1162" t="str">
            <v>GIP95-95</v>
          </cell>
          <cell r="C1162" t="str">
            <v>Ghíp noái IPC 95-95</v>
          </cell>
          <cell r="D1162" t="str">
            <v>caùi</v>
          </cell>
          <cell r="F1162">
            <v>19600</v>
          </cell>
          <cell r="G1162">
            <v>6546</v>
          </cell>
        </row>
        <row r="1163">
          <cell r="A1163" t="str">
            <v>GIP95-120</v>
          </cell>
          <cell r="C1163" t="str">
            <v>Ghíp noái IPC 95-120</v>
          </cell>
          <cell r="D1163" t="str">
            <v>caùi</v>
          </cell>
          <cell r="F1163">
            <v>25000</v>
          </cell>
          <cell r="G1163">
            <v>6546</v>
          </cell>
        </row>
        <row r="1164">
          <cell r="A1164" t="str">
            <v>GIP95-150</v>
          </cell>
          <cell r="C1164" t="str">
            <v>Ghíp noái IPC 95-150</v>
          </cell>
          <cell r="D1164" t="str">
            <v>caùi</v>
          </cell>
          <cell r="F1164">
            <v>25000</v>
          </cell>
          <cell r="G1164">
            <v>6546</v>
          </cell>
        </row>
        <row r="1165">
          <cell r="A1165" t="str">
            <v>KQDUPLEX35</v>
          </cell>
          <cell r="B1165" t="str">
            <v>06.7003</v>
          </cell>
          <cell r="C1165" t="str">
            <v>Keùo daây quadruplex CV-4x35-0.6/1kV</v>
          </cell>
          <cell r="D1165" t="str">
            <v>km</v>
          </cell>
          <cell r="G1165">
            <v>451548.3</v>
          </cell>
        </row>
        <row r="1166">
          <cell r="A1166" t="str">
            <v>KQDUPLEX22</v>
          </cell>
          <cell r="B1166" t="str">
            <v>06.7002</v>
          </cell>
          <cell r="C1166" t="str">
            <v>Keùo daây quadruplex CV-4x22-0.6/1kV</v>
          </cell>
          <cell r="D1166" t="str">
            <v>km</v>
          </cell>
          <cell r="G1166">
            <v>574049</v>
          </cell>
        </row>
        <row r="1167">
          <cell r="A1167" t="str">
            <v>KQDUPLEX16</v>
          </cell>
          <cell r="B1167" t="str">
            <v>06.7001</v>
          </cell>
          <cell r="C1167" t="str">
            <v>Keùo daây quadruplex CV-4x16-0.6/1kV</v>
          </cell>
          <cell r="D1167" t="str">
            <v>km</v>
          </cell>
          <cell r="G1167">
            <v>422191</v>
          </cell>
        </row>
        <row r="1168">
          <cell r="A1168" t="str">
            <v>KQDUPLEX14</v>
          </cell>
          <cell r="B1168" t="str">
            <v>06.7001</v>
          </cell>
          <cell r="C1168" t="str">
            <v>Keùo daây quadruplex CV-4x14-0.6/1kV</v>
          </cell>
          <cell r="D1168" t="str">
            <v>km</v>
          </cell>
          <cell r="G1168">
            <v>422191</v>
          </cell>
        </row>
        <row r="1169">
          <cell r="A1169" t="str">
            <v>KQDUPLEX11</v>
          </cell>
          <cell r="B1169" t="str">
            <v>06.7001</v>
          </cell>
          <cell r="C1169" t="str">
            <v>Keùo daây quadruplex CV-4x11-0.6/1kV</v>
          </cell>
          <cell r="D1169" t="str">
            <v>km</v>
          </cell>
          <cell r="G1169">
            <v>422191</v>
          </cell>
        </row>
        <row r="1170">
          <cell r="A1170" t="str">
            <v>KTriplex16</v>
          </cell>
          <cell r="B1170" t="str">
            <v>06.7001</v>
          </cell>
          <cell r="C1170" t="str">
            <v>Keùo daây triplex CV-3x16-0.6/1kV</v>
          </cell>
          <cell r="D1170" t="str">
            <v>km</v>
          </cell>
          <cell r="G1170">
            <v>422191</v>
          </cell>
        </row>
        <row r="1171">
          <cell r="A1171" t="str">
            <v>KDUPLEX11</v>
          </cell>
          <cell r="B1171" t="str">
            <v>06.7001</v>
          </cell>
          <cell r="C1171" t="str">
            <v>Keùo daây duplex CV-2x11-0.6/1kV</v>
          </cell>
          <cell r="D1171" t="str">
            <v>km</v>
          </cell>
          <cell r="G1171">
            <v>295533.69999999995</v>
          </cell>
        </row>
        <row r="1172">
          <cell r="A1172" t="str">
            <v>Diabaohieu</v>
          </cell>
          <cell r="C1172" t="str">
            <v>Ñóa söù traéng baùo hieäu caùp ngaàm</v>
          </cell>
          <cell r="D1172" t="str">
            <v>caùi</v>
          </cell>
          <cell r="F1172">
            <v>15000</v>
          </cell>
        </row>
        <row r="1173">
          <cell r="A1173" t="str">
            <v>Denbao</v>
          </cell>
          <cell r="C1173" t="str">
            <v>Ñeøn baùo hieäu pha 5W-220V</v>
          </cell>
          <cell r="D1173" t="str">
            <v>caùi</v>
          </cell>
          <cell r="F1173">
            <v>5000</v>
          </cell>
        </row>
        <row r="1175">
          <cell r="A1175" t="str">
            <v>Ñôn giaù chieáu saùng</v>
          </cell>
        </row>
        <row r="1177">
          <cell r="A1177" t="str">
            <v>TUDKCS</v>
          </cell>
          <cell r="B1177" t="str">
            <v>CS4.09.021</v>
          </cell>
          <cell r="C1177" t="str">
            <v>Tuû ñieàu khieån chieáu saùng</v>
          </cell>
          <cell r="D1177" t="str">
            <v>caùi</v>
          </cell>
          <cell r="E1177">
            <v>7507000</v>
          </cell>
          <cell r="F1177">
            <v>7507000</v>
          </cell>
          <cell r="G1177">
            <v>58412</v>
          </cell>
        </row>
        <row r="1178">
          <cell r="A1178" t="str">
            <v>TRTHEP6</v>
          </cell>
          <cell r="C1178" t="str">
            <v>Truï theùp troøn cao 6 meùt</v>
          </cell>
          <cell r="D1178" t="str">
            <v>truï</v>
          </cell>
          <cell r="F1178">
            <v>1709000</v>
          </cell>
          <cell r="I1178">
            <v>1709000</v>
          </cell>
        </row>
        <row r="1179">
          <cell r="A1179" t="str">
            <v>TRTHEP7</v>
          </cell>
          <cell r="C1179" t="str">
            <v>Truï theùp troøn cao 7 meùt</v>
          </cell>
          <cell r="D1179" t="str">
            <v>truï</v>
          </cell>
          <cell r="F1179">
            <v>2006000</v>
          </cell>
          <cell r="I1179">
            <v>2006000</v>
          </cell>
        </row>
        <row r="1180">
          <cell r="A1180" t="str">
            <v>D12 CS</v>
          </cell>
          <cell r="B1180" t="str">
            <v>04.3801</v>
          </cell>
          <cell r="C1180" t="str">
            <v>Ñaø caûn BTCT 1,2m (Nhaân coâng ñaõ qui ñoåi sang ÑG chieáu saùng)</v>
          </cell>
          <cell r="D1180" t="str">
            <v>caùi</v>
          </cell>
          <cell r="F1180">
            <v>85714</v>
          </cell>
          <cell r="G1180">
            <v>28931.5</v>
          </cell>
          <cell r="I1180">
            <v>85714</v>
          </cell>
        </row>
        <row r="1181">
          <cell r="A1181" t="str">
            <v>CDDON</v>
          </cell>
          <cell r="C1181" t="str">
            <v>Caàn ñeøn STK D60 ñôn cao 2m vöôn 1,5m nghieâng 15 ñoä</v>
          </cell>
          <cell r="D1181" t="str">
            <v>caàn</v>
          </cell>
          <cell r="F1181">
            <v>210000</v>
          </cell>
          <cell r="I1181">
            <v>210000</v>
          </cell>
        </row>
        <row r="1182">
          <cell r="A1182" t="str">
            <v>CDDOI</v>
          </cell>
          <cell r="C1182" t="str">
            <v>Caàn ñeøn STK D60 ñoâi cao 2m vöôn 1,5m nghieâng 15 ñoä</v>
          </cell>
          <cell r="D1182" t="str">
            <v>caàn</v>
          </cell>
          <cell r="F1182">
            <v>409500</v>
          </cell>
          <cell r="I1182">
            <v>409500</v>
          </cell>
        </row>
        <row r="1183">
          <cell r="A1183" t="str">
            <v>CD-Sonadezi</v>
          </cell>
          <cell r="C1183" t="str">
            <v>Caàn ñeøn STK D60 ñôn cao 1,7m vöôn 2,8m (CÑT cung caáp)</v>
          </cell>
          <cell r="D1183" t="str">
            <v>caàn</v>
          </cell>
          <cell r="F1183">
            <v>350000</v>
          </cell>
          <cell r="I1183">
            <v>350000</v>
          </cell>
        </row>
        <row r="1184">
          <cell r="A1184" t="str">
            <v>CDDON+C</v>
          </cell>
          <cell r="C1184" t="str">
            <v>Caàn ñeøn STK D60 ñôn cao 1m vöôn 1,8m nghieâng 15 ñoä + chuïp ñaàu truï</v>
          </cell>
          <cell r="D1184" t="str">
            <v>caàn</v>
          </cell>
          <cell r="F1184">
            <v>252000</v>
          </cell>
        </row>
        <row r="1185">
          <cell r="A1185" t="str">
            <v>CDDOI+C</v>
          </cell>
          <cell r="C1185" t="str">
            <v>Caàn ñeøn STK D60 ñoâi cao 1m vöôn 1,8m nghieâng 15 ñoä + chuïp ñaàu truï</v>
          </cell>
          <cell r="D1185" t="str">
            <v>caàn</v>
          </cell>
          <cell r="F1185">
            <v>472500</v>
          </cell>
        </row>
        <row r="1186">
          <cell r="A1186" t="str">
            <v>CDBA</v>
          </cell>
          <cell r="C1186" t="str">
            <v>Caàn ñeøn STK D60 ba cao 1meùt vöôn 1,8 meùt goùc nghieâng 15 ñoä</v>
          </cell>
          <cell r="D1186" t="str">
            <v>caàn</v>
          </cell>
        </row>
        <row r="1187">
          <cell r="A1187" t="str">
            <v>DEN</v>
          </cell>
          <cell r="C1187" t="str">
            <v>Choaù ñeøn 73FS 10 + boùng OSAM-250W + tuï ñieän + ballast</v>
          </cell>
          <cell r="D1187" t="str">
            <v>boä</v>
          </cell>
          <cell r="F1187">
            <v>1669500</v>
          </cell>
        </row>
        <row r="1188">
          <cell r="A1188" t="str">
            <v>DEN-sonadezi</v>
          </cell>
          <cell r="C1188" t="str">
            <v>Choaù ñeøn + boùng 250W (CÑT cung caáp)</v>
          </cell>
          <cell r="D1188" t="str">
            <v>boä</v>
          </cell>
          <cell r="F1188">
            <v>1669500</v>
          </cell>
        </row>
        <row r="1189">
          <cell r="A1189" t="str">
            <v>CHI5</v>
          </cell>
          <cell r="C1189" t="str">
            <v>Caàu chì nhöïa trong nhaø 5A+ chì 5A</v>
          </cell>
          <cell r="D1189" t="str">
            <v>caùi</v>
          </cell>
          <cell r="F1189">
            <v>3000</v>
          </cell>
        </row>
        <row r="1190">
          <cell r="A1190" t="str">
            <v>DOMINO</v>
          </cell>
          <cell r="C1190" t="str">
            <v>Ñoâmino ñaáu noái trong truï ñeøn</v>
          </cell>
          <cell r="D1190" t="str">
            <v>caùi</v>
          </cell>
          <cell r="F1190">
            <v>35650</v>
          </cell>
        </row>
        <row r="1192">
          <cell r="A1192" t="str">
            <v>LCAN+C</v>
          </cell>
          <cell r="B1192" t="str">
            <v>CS3.02.011</v>
          </cell>
          <cell r="C1192" t="str">
            <v>Laép caàn ñeøn +  chuïp ñaàu coät haï theá ≤ 10,5m</v>
          </cell>
          <cell r="D1192" t="str">
            <v>caùi</v>
          </cell>
          <cell r="G1192">
            <v>13090</v>
          </cell>
          <cell r="H1192">
            <v>137035</v>
          </cell>
        </row>
        <row r="1193">
          <cell r="A1193" t="str">
            <v>LCAN2,8</v>
          </cell>
          <cell r="B1193" t="str">
            <v>CS3.03.011</v>
          </cell>
          <cell r="C1193" t="str">
            <v>Laép caàn ñeøn D60 ≤ 2,8m</v>
          </cell>
          <cell r="D1193" t="str">
            <v>caàn</v>
          </cell>
          <cell r="G1193">
            <v>24870</v>
          </cell>
          <cell r="H1193">
            <v>137035</v>
          </cell>
        </row>
        <row r="1194">
          <cell r="A1194" t="str">
            <v>LCAN3,2</v>
          </cell>
          <cell r="B1194" t="str">
            <v>CS3.03.012</v>
          </cell>
          <cell r="C1194" t="str">
            <v>Laép caàn ñeøn D60 ≤ 3,2m</v>
          </cell>
          <cell r="D1194" t="str">
            <v>caàn</v>
          </cell>
          <cell r="G1194">
            <v>27488</v>
          </cell>
          <cell r="H1194">
            <v>137035</v>
          </cell>
        </row>
        <row r="1195">
          <cell r="A1195" t="str">
            <v>LTD-DEN</v>
          </cell>
          <cell r="B1195" t="str">
            <v>CS3.07.023</v>
          </cell>
          <cell r="C1195" t="str">
            <v>Laép daây tieáp ñòa CS</v>
          </cell>
          <cell r="D1195" t="str">
            <v>meùt</v>
          </cell>
          <cell r="G1195">
            <v>895</v>
          </cell>
          <cell r="H1195">
            <v>339</v>
          </cell>
        </row>
        <row r="1196">
          <cell r="A1196" t="str">
            <v>LDEN</v>
          </cell>
          <cell r="B1196" t="str">
            <v>CS3.05.001</v>
          </cell>
          <cell r="C1196" t="str">
            <v>Laép choùa ñeøn chieáu saùng ≤ 12m</v>
          </cell>
          <cell r="D1196" t="str">
            <v>boä</v>
          </cell>
          <cell r="G1196">
            <v>17954</v>
          </cell>
          <cell r="H1196">
            <v>69038</v>
          </cell>
        </row>
        <row r="1197">
          <cell r="A1197" t="str">
            <v>LTRUDEN</v>
          </cell>
          <cell r="B1197" t="str">
            <v>CS3.01.013</v>
          </cell>
          <cell r="C1197" t="str">
            <v>Laép truï theùp ≤ 8m baèng thuû coâng</v>
          </cell>
          <cell r="D1197" t="str">
            <v>truï</v>
          </cell>
          <cell r="G1197">
            <v>74568</v>
          </cell>
        </row>
        <row r="1198">
          <cell r="A1198" t="str">
            <v>LBTLT</v>
          </cell>
          <cell r="B1198" t="str">
            <v>CS3.01.021</v>
          </cell>
          <cell r="C1198" t="str">
            <v>Laép truï BTLT ≤ 10m baèng cô giôùi</v>
          </cell>
          <cell r="D1198" t="str">
            <v>truï</v>
          </cell>
          <cell r="G1198">
            <v>63462</v>
          </cell>
          <cell r="H1198">
            <v>112201</v>
          </cell>
        </row>
        <row r="1199">
          <cell r="A1199" t="str">
            <v>LUONDAY</v>
          </cell>
          <cell r="B1199" t="str">
            <v>CS4.08.010</v>
          </cell>
          <cell r="C1199" t="str">
            <v>Luoàn daây leân ñeøn</v>
          </cell>
          <cell r="D1199" t="str">
            <v>meùt</v>
          </cell>
          <cell r="G1199">
            <v>621.4</v>
          </cell>
          <cell r="H1199">
            <v>4533.1400000000003</v>
          </cell>
        </row>
        <row r="1200">
          <cell r="A1200" t="str">
            <v>KCAPDEN</v>
          </cell>
          <cell r="B1200" t="str">
            <v>CS4.02.011</v>
          </cell>
          <cell r="C1200" t="str">
            <v>Keùo raûi caùp chieáu saùng D&lt;25</v>
          </cell>
          <cell r="D1200" t="str">
            <v>meùt</v>
          </cell>
          <cell r="G1200">
            <v>388.71</v>
          </cell>
          <cell r="H1200">
            <v>1133.28</v>
          </cell>
        </row>
        <row r="1201">
          <cell r="A1201" t="str">
            <v>KCAPDEN25</v>
          </cell>
          <cell r="B1201" t="str">
            <v>CS4.02.021</v>
          </cell>
          <cell r="C1201" t="str">
            <v>Keùo raûi caùp chieáu saùng D&gt;25</v>
          </cell>
          <cell r="D1201" t="str">
            <v>meùt</v>
          </cell>
          <cell r="G1201">
            <v>533.08000000000004</v>
          </cell>
          <cell r="H1201">
            <v>4533.1400000000003</v>
          </cell>
        </row>
        <row r="1202">
          <cell r="A1202" t="str">
            <v>LCAPDEN</v>
          </cell>
          <cell r="B1202" t="str">
            <v>CS4.04.010</v>
          </cell>
          <cell r="C1202" t="str">
            <v>Laép raûi caùp ngaàm chieáu saùng</v>
          </cell>
          <cell r="D1202" t="str">
            <v>meùt</v>
          </cell>
          <cell r="G1202">
            <v>372.84</v>
          </cell>
        </row>
        <row r="1203">
          <cell r="A1203" t="str">
            <v>LDAUCAPCS</v>
          </cell>
          <cell r="B1203" t="str">
            <v>CS4.03.010</v>
          </cell>
          <cell r="C1203" t="str">
            <v>Laép ñaàu caùp ngaàm chieáu saùng</v>
          </cell>
          <cell r="D1203" t="str">
            <v>boä</v>
          </cell>
          <cell r="G1203">
            <v>22827</v>
          </cell>
        </row>
        <row r="1204">
          <cell r="A1204" t="str">
            <v>Lcauchi</v>
          </cell>
          <cell r="B1204" t="str">
            <v>CS4.03.020</v>
          </cell>
          <cell r="C1204" t="str">
            <v>Laép caàu chì ñuoâi caù</v>
          </cell>
          <cell r="D1204" t="str">
            <v>caùi</v>
          </cell>
          <cell r="F1204">
            <v>6214</v>
          </cell>
          <cell r="I1204" t="str">
            <v>L</v>
          </cell>
        </row>
        <row r="1205">
          <cell r="A1205" t="str">
            <v>LPVC60CL CS</v>
          </cell>
          <cell r="B1205" t="str">
            <v>07,2404</v>
          </cell>
          <cell r="C1205" t="str">
            <v>Lắp ống PVC D60 (Nhaân coâng ñaõ qui ñoåi veà ÑG chieáu saùng)</v>
          </cell>
          <cell r="D1205" t="str">
            <v>meùt</v>
          </cell>
          <cell r="F1205">
            <v>26</v>
          </cell>
          <cell r="G1205">
            <v>312</v>
          </cell>
          <cell r="I1205" t="str">
            <v>L</v>
          </cell>
        </row>
        <row r="1206">
          <cell r="A1206" t="str">
            <v>LPVC90CL CS</v>
          </cell>
          <cell r="B1206" t="str">
            <v>07,2406</v>
          </cell>
          <cell r="C1206" t="str">
            <v>Lắp ống PVC D90 (Nhaân coâng ñaõ qui ñoåi veà ÑG chieáu saùng)</v>
          </cell>
          <cell r="D1206" t="str">
            <v>meùt</v>
          </cell>
          <cell r="F1206">
            <v>39</v>
          </cell>
          <cell r="G1206">
            <v>4499.3</v>
          </cell>
          <cell r="I1206" t="str">
            <v>L</v>
          </cell>
        </row>
        <row r="1207">
          <cell r="A1207" t="str">
            <v>LSTK120d CS</v>
          </cell>
          <cell r="B1207" t="str">
            <v>07.2301</v>
          </cell>
          <cell r="C1207" t="str">
            <v>Laép oáng saét d&lt;120mm (Nhaân coâng ñaõ qui ñoåi veà ÑG chieáu saùng)</v>
          </cell>
          <cell r="D1207" t="str">
            <v>meùt</v>
          </cell>
          <cell r="F1207">
            <v>3052.63</v>
          </cell>
          <cell r="G1207">
            <v>6639.880000000001</v>
          </cell>
        </row>
        <row r="1208">
          <cell r="A1208" t="str">
            <v>LGACH CS</v>
          </cell>
          <cell r="B1208" t="str">
            <v>07.2104</v>
          </cell>
          <cell r="C1208" t="str">
            <v>Laép gaïch möông CS (Nhaân coâng ñaõ qui ñoåi veà ÑG chieáu saùng)</v>
          </cell>
          <cell r="D1208" t="str">
            <v>vieân</v>
          </cell>
          <cell r="G1208">
            <v>154.70000000000002</v>
          </cell>
        </row>
        <row r="1209">
          <cell r="A1209" t="str">
            <v>DMCS</v>
          </cell>
          <cell r="B1209" t="str">
            <v>CS1.01.160</v>
          </cell>
          <cell r="C1209" t="str">
            <v>Ñaøo ñaát möông caùp CS</v>
          </cell>
          <cell r="D1209" t="str">
            <v>m3</v>
          </cell>
          <cell r="G1209">
            <v>67111</v>
          </cell>
        </row>
        <row r="1210">
          <cell r="A1210" t="str">
            <v>DDMCS3</v>
          </cell>
          <cell r="B1210" t="str">
            <v>CS1.02.023</v>
          </cell>
          <cell r="C1210" t="str">
            <v>Ñaép ñaát möông caùp CS ñaát caáp 3</v>
          </cell>
          <cell r="D1210" t="str">
            <v>m3</v>
          </cell>
          <cell r="G1210">
            <v>14992</v>
          </cell>
        </row>
        <row r="1211">
          <cell r="A1211" t="str">
            <v>DCatMCS</v>
          </cell>
          <cell r="B1211" t="str">
            <v>CS1.02.024</v>
          </cell>
          <cell r="C1211" t="str">
            <v>Ñaép caùt möông caùp CS</v>
          </cell>
          <cell r="D1211" t="str">
            <v>m3</v>
          </cell>
          <cell r="G1211">
            <v>12090</v>
          </cell>
        </row>
        <row r="1212">
          <cell r="A1212" t="str">
            <v>DMongCS</v>
          </cell>
          <cell r="B1212" t="str">
            <v>CS1.01.140</v>
          </cell>
          <cell r="C1212" t="str">
            <v>Ñaøo moùng truï CS saâu ≤ 1m treân væa heø</v>
          </cell>
          <cell r="D1212" t="str">
            <v>m3</v>
          </cell>
          <cell r="G1212">
            <v>67111</v>
          </cell>
        </row>
        <row r="1213">
          <cell r="A1213" t="str">
            <v>DMongCS1</v>
          </cell>
          <cell r="B1213" t="str">
            <v>CS1.01.150</v>
          </cell>
          <cell r="C1213" t="str">
            <v>Ñaøo moùng truï CS saâu &gt;1m treân væa heø</v>
          </cell>
          <cell r="D1213" t="str">
            <v>m3</v>
          </cell>
          <cell r="G1213">
            <v>74568</v>
          </cell>
        </row>
        <row r="1214">
          <cell r="A1214" t="str">
            <v>DDMongCS3</v>
          </cell>
          <cell r="B1214" t="str">
            <v>CS1.02.013</v>
          </cell>
          <cell r="C1214" t="str">
            <v>Ñaép ñaát moùng truï CS, ñaát caáp 3</v>
          </cell>
          <cell r="D1214" t="str">
            <v>m3</v>
          </cell>
          <cell r="G1214">
            <v>16201</v>
          </cell>
        </row>
        <row r="1215">
          <cell r="A1215" t="str">
            <v>DCatMongCS</v>
          </cell>
          <cell r="B1215" t="str">
            <v>CS1.02.014</v>
          </cell>
          <cell r="C1215" t="str">
            <v>Ñaép caùt moùng truï CS</v>
          </cell>
          <cell r="D1215" t="str">
            <v>m3</v>
          </cell>
          <cell r="G1215">
            <v>13541</v>
          </cell>
        </row>
        <row r="1216">
          <cell r="A1216" t="str">
            <v>DongCTD</v>
          </cell>
          <cell r="B1216" t="str">
            <v>CS3.07.012</v>
          </cell>
          <cell r="C1216" t="str">
            <v>Ñoùng coïc tieáp ñòa heä thoáng CS</v>
          </cell>
          <cell r="D1216" t="str">
            <v>coïc</v>
          </cell>
          <cell r="G1216">
            <v>15707</v>
          </cell>
        </row>
        <row r="1217">
          <cell r="A1217" t="str">
            <v>DBTM150CS</v>
          </cell>
          <cell r="B1217" t="str">
            <v>CS2.01.011</v>
          </cell>
          <cell r="C1217" t="str">
            <v>Ñoå beâtoâng moùng truï M150 &lt;=250cm</v>
          </cell>
          <cell r="D1217" t="str">
            <v>m3</v>
          </cell>
          <cell r="G1217">
            <v>13541</v>
          </cell>
        </row>
        <row r="1218">
          <cell r="A1218" t="str">
            <v>DBT20012CS</v>
          </cell>
          <cell r="B1218" t="str">
            <v>04.3323</v>
          </cell>
          <cell r="C1218" t="str">
            <v>Ñoå betoâng M200 ñaù 1x2 (Nhaân coâng ñaõ qui ñoåi veà ÑG chieáu saùng)</v>
          </cell>
          <cell r="D1218" t="str">
            <v>m3</v>
          </cell>
          <cell r="G1218">
            <v>117891.8</v>
          </cell>
        </row>
      </sheetData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eu"/>
      <sheetName val="TMC"/>
      <sheetName val="TMDT"/>
      <sheetName val="TONG HOP"/>
      <sheetName val="TCP-Khac"/>
      <sheetName val="TCP-DD"/>
      <sheetName val="THXL"/>
      <sheetName val="bu"/>
      <sheetName val="THXL (2)"/>
      <sheetName val="GT"/>
      <sheetName val="CT-DD"/>
      <sheetName val="DG"/>
      <sheetName val="vc"/>
      <sheetName val="TCP-TBA"/>
      <sheetName val="THXL-tr"/>
      <sheetName val="bu-tr"/>
      <sheetName val="CT-TBA"/>
      <sheetName val="TH-cap"/>
      <sheetName val="Cap ngam"/>
      <sheetName val="BKCAP&amp;TU"/>
      <sheetName val="BK DEN CS"/>
      <sheetName val="THLD-TB"/>
      <sheetName val="TCP-TNHC"/>
      <sheetName val="TNHC"/>
      <sheetName val="kl3pct"/>
      <sheetName val="klHTHH"/>
      <sheetName val="ThuHoiVT"/>
      <sheetName val="VCDD"/>
      <sheetName val="VCDD (2)"/>
      <sheetName val="pp_NC"/>
      <sheetName val="pp3p2m "/>
      <sheetName val="kl"/>
      <sheetName val="DADT-TKBVTC"/>
      <sheetName val="TH KS"/>
      <sheetName val="Khao sat"/>
      <sheetName val="DG tien luong"/>
      <sheetName val="TK"/>
      <sheetName val="CP KS"/>
      <sheetName val="kl KS"/>
      <sheetName val="klHTDL"/>
      <sheetName val="pp3p1m"/>
      <sheetName val="PPHTCS"/>
      <sheetName val="pp1p"/>
      <sheetName val="kl3p1m"/>
      <sheetName val="kl1p"/>
      <sheetName val="ppht"/>
      <sheetName val="chonCB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1</v>
          </cell>
          <cell r="B5">
            <v>2</v>
          </cell>
          <cell r="C5">
            <v>3</v>
          </cell>
          <cell r="D5">
            <v>4</v>
          </cell>
          <cell r="E5">
            <v>5</v>
          </cell>
          <cell r="F5">
            <v>6</v>
          </cell>
          <cell r="G5">
            <v>7</v>
          </cell>
          <cell r="H5">
            <v>8</v>
          </cell>
          <cell r="I5">
            <v>9</v>
          </cell>
        </row>
        <row r="6">
          <cell r="A6" t="str">
            <v>D12</v>
          </cell>
          <cell r="B6" t="str">
            <v>04.4001</v>
          </cell>
          <cell r="C6" t="str">
            <v>Đà cản BTCT 1,2m</v>
          </cell>
          <cell r="D6" t="str">
            <v>cái</v>
          </cell>
          <cell r="F6">
            <v>318182</v>
          </cell>
          <cell r="G6">
            <v>67874</v>
          </cell>
          <cell r="I6">
            <v>318182</v>
          </cell>
        </row>
        <row r="7">
          <cell r="A7" t="str">
            <v>D15</v>
          </cell>
          <cell r="B7" t="str">
            <v>04.3801</v>
          </cell>
          <cell r="C7" t="str">
            <v>Đà cản BTCT 1,5m</v>
          </cell>
          <cell r="D7" t="str">
            <v>cái</v>
          </cell>
          <cell r="F7">
            <v>896674</v>
          </cell>
          <cell r="G7">
            <v>22255</v>
          </cell>
          <cell r="I7">
            <v>896674</v>
          </cell>
        </row>
        <row r="8">
          <cell r="A8" t="str">
            <v>D20</v>
          </cell>
          <cell r="B8" t="str">
            <v>04.3802</v>
          </cell>
          <cell r="C8" t="str">
            <v>Đà cản BTCT 2,0m</v>
          </cell>
          <cell r="D8" t="str">
            <v>cái</v>
          </cell>
          <cell r="F8">
            <v>480000</v>
          </cell>
          <cell r="G8">
            <v>48765</v>
          </cell>
          <cell r="I8">
            <v>257143</v>
          </cell>
        </row>
        <row r="9">
          <cell r="A9" t="str">
            <v>D25</v>
          </cell>
          <cell r="B9" t="str">
            <v>04.3802</v>
          </cell>
          <cell r="C9" t="str">
            <v>Đà cản BTCT 2,5m</v>
          </cell>
          <cell r="D9" t="str">
            <v>cái</v>
          </cell>
          <cell r="F9">
            <v>550000</v>
          </cell>
          <cell r="G9">
            <v>48765</v>
          </cell>
          <cell r="I9">
            <v>333333</v>
          </cell>
        </row>
        <row r="10">
          <cell r="A10" t="str">
            <v>DN0212</v>
          </cell>
          <cell r="B10" t="str">
            <v>04.3801</v>
          </cell>
          <cell r="C10" t="str">
            <v>Đế neo BTCT 200x1200</v>
          </cell>
          <cell r="D10" t="str">
            <v>cái</v>
          </cell>
          <cell r="F10">
            <v>95000</v>
          </cell>
          <cell r="G10">
            <v>22255</v>
          </cell>
          <cell r="I10">
            <v>71428</v>
          </cell>
        </row>
        <row r="11">
          <cell r="A11" t="str">
            <v>DN0412</v>
          </cell>
          <cell r="B11" t="str">
            <v>04.3801</v>
          </cell>
          <cell r="C11" t="str">
            <v>Đế neo BTCT 400x1200</v>
          </cell>
          <cell r="D11" t="str">
            <v>cái</v>
          </cell>
          <cell r="F11">
            <v>170000</v>
          </cell>
          <cell r="G11">
            <v>22255</v>
          </cell>
          <cell r="I11">
            <v>71428</v>
          </cell>
        </row>
        <row r="12">
          <cell r="A12" t="str">
            <v>DN0415</v>
          </cell>
          <cell r="B12" t="str">
            <v>04.3802</v>
          </cell>
          <cell r="C12" t="str">
            <v>Đế neo BTCT 400x1500</v>
          </cell>
          <cell r="D12" t="str">
            <v>cái</v>
          </cell>
          <cell r="F12">
            <v>190000</v>
          </cell>
          <cell r="G12">
            <v>48765</v>
          </cell>
          <cell r="I12">
            <v>170000</v>
          </cell>
        </row>
        <row r="13">
          <cell r="A13" t="str">
            <v>DN0615</v>
          </cell>
          <cell r="B13" t="str">
            <v>04.3802</v>
          </cell>
          <cell r="C13" t="str">
            <v>Đế neo BTCT 600x1500</v>
          </cell>
          <cell r="D13" t="str">
            <v>cái</v>
          </cell>
          <cell r="F13">
            <v>220000</v>
          </cell>
          <cell r="G13">
            <v>48765</v>
          </cell>
          <cell r="I13">
            <v>180000</v>
          </cell>
        </row>
        <row r="14">
          <cell r="A14" t="str">
            <v>DN0618</v>
          </cell>
          <cell r="B14" t="str">
            <v>04.3802</v>
          </cell>
          <cell r="C14" t="str">
            <v>Đế neo BTCT 600x1800</v>
          </cell>
          <cell r="D14" t="str">
            <v>cái</v>
          </cell>
          <cell r="G14">
            <v>48765</v>
          </cell>
          <cell r="I14">
            <v>0</v>
          </cell>
        </row>
        <row r="15">
          <cell r="A15" t="str">
            <v>DN1500</v>
          </cell>
          <cell r="B15" t="str">
            <v>04.3802</v>
          </cell>
          <cell r="C15" t="str">
            <v>Đế neo BTCT 1500x500</v>
          </cell>
          <cell r="D15" t="str">
            <v>cái</v>
          </cell>
          <cell r="F15">
            <v>210000</v>
          </cell>
          <cell r="G15">
            <v>48765</v>
          </cell>
          <cell r="I15">
            <v>0</v>
          </cell>
        </row>
        <row r="16">
          <cell r="A16" t="str">
            <v>DN1200</v>
          </cell>
          <cell r="B16" t="str">
            <v>04.3801</v>
          </cell>
          <cell r="C16" t="str">
            <v>Đế neo BTCT 1200x500</v>
          </cell>
          <cell r="D16" t="str">
            <v>cái</v>
          </cell>
          <cell r="F16">
            <v>180000</v>
          </cell>
          <cell r="G16">
            <v>22255</v>
          </cell>
          <cell r="I16">
            <v>0</v>
          </cell>
        </row>
        <row r="17">
          <cell r="A17" t="str">
            <v>COM800</v>
          </cell>
          <cell r="C17" t="str">
            <v>Đà hộp composite 110x80x5-800</v>
          </cell>
          <cell r="D17" t="str">
            <v>cái</v>
          </cell>
          <cell r="F17">
            <v>285000</v>
          </cell>
        </row>
        <row r="18">
          <cell r="A18" t="str">
            <v>CCOM800</v>
          </cell>
          <cell r="C18" t="str">
            <v>Thanh chống 10x40x710</v>
          </cell>
          <cell r="D18" t="str">
            <v>cái</v>
          </cell>
          <cell r="F18">
            <v>95000</v>
          </cell>
        </row>
        <row r="19">
          <cell r="A19" t="str">
            <v>COM2400</v>
          </cell>
          <cell r="B19" t="str">
            <v>05.6001</v>
          </cell>
          <cell r="C19" t="str">
            <v>Đà hộp composite 110x80x5-2400</v>
          </cell>
          <cell r="D19" t="str">
            <v>cái</v>
          </cell>
          <cell r="F19">
            <v>850000</v>
          </cell>
          <cell r="G19">
            <v>47292</v>
          </cell>
        </row>
        <row r="20">
          <cell r="A20" t="str">
            <v>CCOM2400</v>
          </cell>
          <cell r="C20" t="str">
            <v>Thanh chống Composite dẹp 10x40x920</v>
          </cell>
          <cell r="D20" t="str">
            <v>cái</v>
          </cell>
          <cell r="F20">
            <v>110000</v>
          </cell>
        </row>
        <row r="21">
          <cell r="A21" t="str">
            <v>BNH</v>
          </cell>
          <cell r="C21" t="str">
            <v>Biển số - Bảng nguy hiểm</v>
          </cell>
          <cell r="D21" t="str">
            <v>cái</v>
          </cell>
          <cell r="F21">
            <v>26500</v>
          </cell>
          <cell r="I21">
            <v>26500</v>
          </cell>
        </row>
        <row r="22">
          <cell r="A22" t="str">
            <v>B460</v>
          </cell>
          <cell r="C22" t="str">
            <v>Boulon 4x60+ 2 long đền vuông</v>
          </cell>
          <cell r="D22" t="str">
            <v>bộ</v>
          </cell>
          <cell r="F22">
            <v>1000</v>
          </cell>
          <cell r="I22">
            <v>1000</v>
          </cell>
        </row>
        <row r="23">
          <cell r="A23" t="str">
            <v>B630</v>
          </cell>
          <cell r="C23" t="str">
            <v>Boulon 6x30+ 2 long đền vuông</v>
          </cell>
          <cell r="D23" t="str">
            <v>bộ</v>
          </cell>
          <cell r="F23">
            <v>1000</v>
          </cell>
          <cell r="I23">
            <v>1000</v>
          </cell>
        </row>
        <row r="24">
          <cell r="A24" t="str">
            <v>B1030TH</v>
          </cell>
          <cell r="C24" t="str">
            <v>Boulon thau 10x30 + 2 long đền vuông</v>
          </cell>
          <cell r="D24" t="str">
            <v>bộ</v>
          </cell>
          <cell r="F24">
            <v>4000</v>
          </cell>
          <cell r="I24">
            <v>4000</v>
          </cell>
        </row>
        <row r="25">
          <cell r="A25" t="str">
            <v>B1040</v>
          </cell>
          <cell r="C25" t="str">
            <v>Boulon 10x40+ 2 long đền vuông D12-50x50x3/Zn</v>
          </cell>
          <cell r="D25" t="str">
            <v>bộ</v>
          </cell>
          <cell r="F25">
            <v>1500</v>
          </cell>
          <cell r="I25">
            <v>1500</v>
          </cell>
        </row>
        <row r="26">
          <cell r="A26" t="str">
            <v>B1050</v>
          </cell>
          <cell r="C26" t="str">
            <v>Boulon 10x50+ 2 long đền vuông D12-50x50x3/Zn</v>
          </cell>
          <cell r="D26" t="str">
            <v>bộ</v>
          </cell>
          <cell r="F26">
            <v>1500</v>
          </cell>
          <cell r="I26">
            <v>1500</v>
          </cell>
        </row>
        <row r="27">
          <cell r="A27" t="str">
            <v>B10250</v>
          </cell>
          <cell r="C27" t="str">
            <v>Boulon 10x250+ 2 long đền vuông D14-50x50x3/Zn</v>
          </cell>
          <cell r="D27" t="str">
            <v>bộ</v>
          </cell>
          <cell r="E27">
            <v>3500</v>
          </cell>
          <cell r="F27">
            <v>7900</v>
          </cell>
          <cell r="I27">
            <v>7900</v>
          </cell>
        </row>
        <row r="28">
          <cell r="A28" t="str">
            <v>B1230</v>
          </cell>
          <cell r="C28" t="str">
            <v>Boulon 12x30+ 2 long đền vuông D14-50x50x3/Zn</v>
          </cell>
          <cell r="D28" t="str">
            <v>bộ</v>
          </cell>
          <cell r="E28">
            <v>1400</v>
          </cell>
          <cell r="F28">
            <v>5800</v>
          </cell>
          <cell r="I28">
            <v>5800</v>
          </cell>
        </row>
        <row r="29">
          <cell r="A29" t="str">
            <v>B820</v>
          </cell>
          <cell r="C29" t="str">
            <v>Boulon 8x20+ 2 long đền D10 inox</v>
          </cell>
          <cell r="D29" t="str">
            <v>bộ</v>
          </cell>
          <cell r="E29">
            <v>1500</v>
          </cell>
          <cell r="F29">
            <v>5900</v>
          </cell>
          <cell r="I29">
            <v>5900</v>
          </cell>
        </row>
        <row r="30">
          <cell r="A30" t="str">
            <v>B1240</v>
          </cell>
          <cell r="C30" t="str">
            <v>Boulon 12x40+ 2 long đền vuông D14-50x50x3/Zn</v>
          </cell>
          <cell r="D30" t="str">
            <v>bộ</v>
          </cell>
          <cell r="E30">
            <v>3900</v>
          </cell>
          <cell r="F30">
            <v>8300</v>
          </cell>
          <cell r="I30">
            <v>8300</v>
          </cell>
        </row>
        <row r="31">
          <cell r="A31" t="str">
            <v>B1250</v>
          </cell>
          <cell r="C31" t="str">
            <v>Boulon 12x50+ 2 long đền vuông D14-50x50x3/Zn</v>
          </cell>
          <cell r="D31" t="str">
            <v>bộ</v>
          </cell>
          <cell r="E31">
            <v>1700</v>
          </cell>
          <cell r="F31">
            <v>6100</v>
          </cell>
          <cell r="I31">
            <v>6100</v>
          </cell>
        </row>
        <row r="32">
          <cell r="A32" t="str">
            <v>B1260</v>
          </cell>
          <cell r="C32" t="str">
            <v>Boulon 12x60+ 2 long đền vuông D14-50x50x3/Zn</v>
          </cell>
          <cell r="D32" t="str">
            <v>bộ</v>
          </cell>
          <cell r="E32">
            <v>1800</v>
          </cell>
          <cell r="F32">
            <v>6200</v>
          </cell>
          <cell r="I32">
            <v>6200</v>
          </cell>
        </row>
        <row r="33">
          <cell r="A33" t="str">
            <v>B1280</v>
          </cell>
          <cell r="C33" t="str">
            <v>Boulon 12x80+ 2 long đền vuông D14-50x50x3/Zn</v>
          </cell>
          <cell r="D33" t="str">
            <v>bộ</v>
          </cell>
          <cell r="E33">
            <v>2000</v>
          </cell>
          <cell r="F33">
            <v>6400</v>
          </cell>
          <cell r="I33">
            <v>6400</v>
          </cell>
        </row>
        <row r="34">
          <cell r="A34" t="str">
            <v>B12100</v>
          </cell>
          <cell r="C34" t="str">
            <v>Boulon 12x100+ 2 long đền vuông D14-50x50x3/Zn</v>
          </cell>
          <cell r="D34" t="str">
            <v>bộ</v>
          </cell>
          <cell r="E34">
            <v>2800</v>
          </cell>
          <cell r="F34">
            <v>7200</v>
          </cell>
          <cell r="I34">
            <v>7200</v>
          </cell>
        </row>
        <row r="35">
          <cell r="A35" t="str">
            <v>B12150</v>
          </cell>
          <cell r="C35" t="str">
            <v>Boulon 12x150+ 2 long đền vuông D14-50x50x3/Zn</v>
          </cell>
          <cell r="D35" t="str">
            <v>bộ</v>
          </cell>
          <cell r="E35">
            <v>3500</v>
          </cell>
          <cell r="F35">
            <v>7900</v>
          </cell>
          <cell r="I35">
            <v>7900</v>
          </cell>
        </row>
        <row r="36">
          <cell r="A36" t="str">
            <v>B12200</v>
          </cell>
          <cell r="C36" t="str">
            <v>Boulon 12x200+ 2 long đền vuông D14-50x50x3/Zn</v>
          </cell>
          <cell r="D36" t="str">
            <v>bộ</v>
          </cell>
          <cell r="E36">
            <v>4200</v>
          </cell>
          <cell r="F36">
            <v>8600</v>
          </cell>
          <cell r="I36">
            <v>8600</v>
          </cell>
        </row>
        <row r="37">
          <cell r="A37" t="str">
            <v>B1230TH</v>
          </cell>
          <cell r="C37" t="str">
            <v>Boulon thau 12x30 + 2 long đền vuông D14-50x50x3/Zn</v>
          </cell>
          <cell r="D37" t="str">
            <v>bộ</v>
          </cell>
          <cell r="F37">
            <v>8400</v>
          </cell>
          <cell r="I37">
            <v>8400</v>
          </cell>
        </row>
        <row r="38">
          <cell r="A38" t="str">
            <v>B1240TH</v>
          </cell>
          <cell r="C38" t="str">
            <v>Boulon thau 12x40 + 2 long đền vuông D14-50x50x3/Zn</v>
          </cell>
          <cell r="D38" t="str">
            <v>bộ</v>
          </cell>
          <cell r="F38">
            <v>8400</v>
          </cell>
          <cell r="I38">
            <v>8400</v>
          </cell>
        </row>
        <row r="39">
          <cell r="A39" t="str">
            <v>B1250TH</v>
          </cell>
          <cell r="C39" t="str">
            <v>Boulon thau 12x50 + 2 long đền vuông D14-50x50x3/Zn</v>
          </cell>
          <cell r="D39" t="str">
            <v>bộ</v>
          </cell>
          <cell r="F39">
            <v>8400</v>
          </cell>
          <cell r="I39">
            <v>8400</v>
          </cell>
        </row>
        <row r="40">
          <cell r="A40" t="str">
            <v>B1260TH</v>
          </cell>
          <cell r="C40" t="str">
            <v>Boulon thau 12x60 + 2 long đền vuông D14-50x50x3/Zn</v>
          </cell>
          <cell r="D40" t="str">
            <v>bộ</v>
          </cell>
          <cell r="F40">
            <v>12400</v>
          </cell>
          <cell r="I40">
            <v>12400</v>
          </cell>
        </row>
        <row r="41">
          <cell r="A41" t="str">
            <v>B1450</v>
          </cell>
          <cell r="C41" t="str">
            <v>Boulon 14x50+ 2 long đền vuông D16-50x50x3/Zn</v>
          </cell>
          <cell r="D41" t="str">
            <v>bộ</v>
          </cell>
          <cell r="F41">
            <v>6800</v>
          </cell>
          <cell r="I41">
            <v>6800</v>
          </cell>
        </row>
        <row r="42">
          <cell r="A42" t="str">
            <v>B14120</v>
          </cell>
          <cell r="C42" t="str">
            <v>Boulon 14x150+ 2 long đền vuông D16-50x50x3/Zn</v>
          </cell>
          <cell r="D42" t="str">
            <v>bộ</v>
          </cell>
          <cell r="E42">
            <v>10100</v>
          </cell>
          <cell r="F42">
            <v>14500</v>
          </cell>
          <cell r="I42">
            <v>14500</v>
          </cell>
        </row>
        <row r="43">
          <cell r="A43" t="str">
            <v>B1635</v>
          </cell>
          <cell r="C43" t="str">
            <v>Boulon 16x35+ 2 long đền vuông D18-50x50x3/Zn</v>
          </cell>
          <cell r="D43" t="str">
            <v>bộ</v>
          </cell>
          <cell r="E43">
            <v>3000</v>
          </cell>
          <cell r="F43">
            <v>7400</v>
          </cell>
          <cell r="I43">
            <v>7400</v>
          </cell>
        </row>
        <row r="44">
          <cell r="A44" t="str">
            <v>B1640</v>
          </cell>
          <cell r="C44" t="str">
            <v>Boulon 16x40+ 2 long đền vuông D18-50x50x3/Zn</v>
          </cell>
          <cell r="D44" t="str">
            <v>bộ</v>
          </cell>
          <cell r="E44">
            <v>6400</v>
          </cell>
          <cell r="F44">
            <v>10800</v>
          </cell>
          <cell r="I44">
            <v>10800</v>
          </cell>
        </row>
        <row r="45">
          <cell r="A45" t="str">
            <v>B1650</v>
          </cell>
          <cell r="C45" t="str">
            <v>Boulon 16x50+ 2 long đền vuông D18-50x50x3/Zn</v>
          </cell>
          <cell r="D45" t="str">
            <v>bộ</v>
          </cell>
          <cell r="E45">
            <v>7400</v>
          </cell>
          <cell r="F45">
            <v>11800</v>
          </cell>
          <cell r="I45">
            <v>11800</v>
          </cell>
        </row>
        <row r="46">
          <cell r="A46" t="str">
            <v>B16100</v>
          </cell>
          <cell r="C46" t="str">
            <v>Boulon 16x100+ 2 long đền vuông D18-50x50x3/Zn</v>
          </cell>
          <cell r="D46" t="str">
            <v>bộ</v>
          </cell>
          <cell r="E46">
            <v>10100</v>
          </cell>
          <cell r="F46">
            <v>14500</v>
          </cell>
          <cell r="I46">
            <v>14500</v>
          </cell>
        </row>
        <row r="47">
          <cell r="A47" t="str">
            <v>B16150</v>
          </cell>
          <cell r="C47" t="str">
            <v>Boulon 16x150+ 2 long đền vuông D18-50x50x3/Zn</v>
          </cell>
          <cell r="D47" t="str">
            <v>bộ</v>
          </cell>
          <cell r="E47">
            <v>12500</v>
          </cell>
          <cell r="F47">
            <v>16900</v>
          </cell>
          <cell r="I47">
            <v>16900</v>
          </cell>
        </row>
        <row r="48">
          <cell r="A48" t="str">
            <v>B16200</v>
          </cell>
          <cell r="C48" t="str">
            <v>Boulon 16x200+ 2 long đền vuông D18-50x50x3/Zn</v>
          </cell>
          <cell r="D48" t="str">
            <v>bộ</v>
          </cell>
          <cell r="E48">
            <v>14800</v>
          </cell>
          <cell r="F48">
            <v>19200</v>
          </cell>
          <cell r="I48">
            <v>19200</v>
          </cell>
        </row>
        <row r="49">
          <cell r="A49" t="str">
            <v>B16230</v>
          </cell>
          <cell r="C49" t="str">
            <v>Boulon 16x230/80+ 2 long đền vuông D18-50x50x3/Zn</v>
          </cell>
          <cell r="D49" t="str">
            <v>bộ</v>
          </cell>
          <cell r="E49">
            <v>2800</v>
          </cell>
          <cell r="F49">
            <v>7200</v>
          </cell>
          <cell r="I49">
            <v>7200</v>
          </cell>
        </row>
        <row r="50">
          <cell r="A50" t="str">
            <v>B16240</v>
          </cell>
          <cell r="C50" t="str">
            <v>Boulon 16x240/80+ 2 long đền vuông D18-50x50x3/Zn</v>
          </cell>
          <cell r="D50" t="str">
            <v>bộ</v>
          </cell>
          <cell r="E50">
            <v>2800</v>
          </cell>
          <cell r="F50">
            <v>7200</v>
          </cell>
          <cell r="I50">
            <v>7200</v>
          </cell>
        </row>
        <row r="51">
          <cell r="A51" t="str">
            <v>B16250</v>
          </cell>
          <cell r="C51" t="str">
            <v>Boulon 16x250+ 2 long đền vuông D18-50x50x3/Zn</v>
          </cell>
          <cell r="D51" t="str">
            <v>bộ</v>
          </cell>
          <cell r="E51">
            <v>17200</v>
          </cell>
          <cell r="F51">
            <v>21300</v>
          </cell>
          <cell r="I51">
            <v>21300</v>
          </cell>
        </row>
        <row r="52">
          <cell r="A52" t="str">
            <v>B16260</v>
          </cell>
          <cell r="C52" t="str">
            <v>Boulon 16x260/80+ 2 long đền vuông D18-50x50x3/Zn</v>
          </cell>
          <cell r="D52" t="str">
            <v>bộ</v>
          </cell>
          <cell r="E52">
            <v>2800</v>
          </cell>
          <cell r="F52">
            <v>7200</v>
          </cell>
          <cell r="I52">
            <v>7200</v>
          </cell>
        </row>
        <row r="53">
          <cell r="A53" t="str">
            <v>B16270</v>
          </cell>
          <cell r="C53" t="str">
            <v>Boulon 16x270/80+ 2 long đền vuông D18-50x50x3/Zn</v>
          </cell>
          <cell r="D53" t="str">
            <v>bộ</v>
          </cell>
          <cell r="E53">
            <v>2800</v>
          </cell>
          <cell r="F53">
            <v>7200</v>
          </cell>
          <cell r="I53">
            <v>7200</v>
          </cell>
        </row>
        <row r="54">
          <cell r="A54" t="str">
            <v>B16280</v>
          </cell>
          <cell r="C54" t="str">
            <v>Boulon 16x280/80+ 2 long đền vuông D18-50x50x3/Zn</v>
          </cell>
          <cell r="D54" t="str">
            <v>bộ</v>
          </cell>
          <cell r="E54">
            <v>2800</v>
          </cell>
          <cell r="F54">
            <v>7200</v>
          </cell>
          <cell r="I54">
            <v>7200</v>
          </cell>
        </row>
        <row r="55">
          <cell r="A55" t="str">
            <v>B16300</v>
          </cell>
          <cell r="C55" t="str">
            <v>Boulon 16x300+ 2 long đền vuông D18-50x50x3/Zn</v>
          </cell>
          <cell r="D55" t="str">
            <v>bộ</v>
          </cell>
          <cell r="E55">
            <v>19600</v>
          </cell>
          <cell r="F55">
            <v>24000</v>
          </cell>
          <cell r="I55">
            <v>24000</v>
          </cell>
        </row>
        <row r="56">
          <cell r="A56" t="str">
            <v>B16320</v>
          </cell>
          <cell r="C56" t="str">
            <v>Boulon 16x320+ 2 long đền vuông D18-50x50x3/Zn</v>
          </cell>
          <cell r="D56" t="str">
            <v>bộ</v>
          </cell>
          <cell r="E56">
            <v>2800</v>
          </cell>
          <cell r="F56">
            <v>7200</v>
          </cell>
          <cell r="I56">
            <v>7200</v>
          </cell>
        </row>
        <row r="57">
          <cell r="A57" t="str">
            <v>B16350</v>
          </cell>
          <cell r="C57" t="str">
            <v>Boulon 16x350+ 2 long đền vuông D18-50x50x3/Zn</v>
          </cell>
          <cell r="D57" t="str">
            <v>bộ</v>
          </cell>
          <cell r="E57">
            <v>22000</v>
          </cell>
          <cell r="F57">
            <v>26400</v>
          </cell>
          <cell r="I57">
            <v>26400</v>
          </cell>
        </row>
        <row r="58">
          <cell r="A58" t="str">
            <v>B16400</v>
          </cell>
          <cell r="C58" t="str">
            <v>Boulon 16x400+ 2 long đền vuông D18-50x50x3/Zn</v>
          </cell>
          <cell r="D58" t="str">
            <v>bộ</v>
          </cell>
          <cell r="E58">
            <v>24400</v>
          </cell>
          <cell r="F58">
            <v>27100</v>
          </cell>
          <cell r="I58">
            <v>29300</v>
          </cell>
        </row>
        <row r="59">
          <cell r="A59" t="str">
            <v>B16450</v>
          </cell>
          <cell r="C59" t="str">
            <v>Boulon 16x450+ 2 long đền vuông D18-50x50x3/Zn</v>
          </cell>
          <cell r="D59" t="str">
            <v>bộ</v>
          </cell>
          <cell r="E59">
            <v>26700</v>
          </cell>
          <cell r="F59">
            <v>29300</v>
          </cell>
          <cell r="I59">
            <v>29300</v>
          </cell>
        </row>
        <row r="60">
          <cell r="A60" t="str">
            <v>B16500</v>
          </cell>
          <cell r="C60" t="str">
            <v>Boulon 16x500+ 2 long đền vuông D18-50x50x3/Zn</v>
          </cell>
          <cell r="D60" t="str">
            <v>bộ</v>
          </cell>
          <cell r="E60">
            <v>29100</v>
          </cell>
          <cell r="F60">
            <v>31600</v>
          </cell>
          <cell r="I60">
            <v>31600</v>
          </cell>
        </row>
        <row r="61">
          <cell r="A61" t="str">
            <v>B16600</v>
          </cell>
          <cell r="C61" t="str">
            <v>Boulon 16x600+ 2 long đền vuông D18-50x50x3/Zn</v>
          </cell>
          <cell r="D61" t="str">
            <v>bộ</v>
          </cell>
          <cell r="E61">
            <v>2800</v>
          </cell>
          <cell r="F61">
            <v>16700</v>
          </cell>
          <cell r="I61">
            <v>16700</v>
          </cell>
        </row>
        <row r="62">
          <cell r="A62" t="str">
            <v>B1680V</v>
          </cell>
          <cell r="C62" t="str">
            <v>Boulon 16x80VRS+ 4 long đền vuông D18-50x50x3/Zn</v>
          </cell>
          <cell r="D62" t="str">
            <v>bộ</v>
          </cell>
          <cell r="F62">
            <v>12200</v>
          </cell>
          <cell r="I62">
            <v>12200</v>
          </cell>
        </row>
        <row r="63">
          <cell r="A63" t="str">
            <v>B16100V</v>
          </cell>
          <cell r="C63" t="str">
            <v>Boulon 16x100VRS+ 4 long đền vuông D18-50x50x3/Zn</v>
          </cell>
          <cell r="D63" t="str">
            <v>bộ</v>
          </cell>
          <cell r="E63">
            <v>13400</v>
          </cell>
          <cell r="F63">
            <v>22200</v>
          </cell>
          <cell r="I63">
            <v>22200</v>
          </cell>
        </row>
        <row r="64">
          <cell r="A64" t="str">
            <v>B16200V</v>
          </cell>
          <cell r="C64" t="str">
            <v>Boulon 16x200VRS+ 4 long đền vuông D18-50x50x3/Zn</v>
          </cell>
          <cell r="D64" t="str">
            <v>bộ</v>
          </cell>
          <cell r="E64">
            <v>18100</v>
          </cell>
          <cell r="F64">
            <v>26900</v>
          </cell>
          <cell r="I64">
            <v>26900</v>
          </cell>
        </row>
        <row r="65">
          <cell r="A65" t="str">
            <v>B16250V</v>
          </cell>
          <cell r="C65" t="str">
            <v>Boulon 16x250VRS+ 4 long đền vuông D18-50x50x3/Zn</v>
          </cell>
          <cell r="D65" t="str">
            <v>bộ</v>
          </cell>
          <cell r="E65">
            <v>20400</v>
          </cell>
          <cell r="F65">
            <v>29200</v>
          </cell>
          <cell r="I65">
            <v>29200</v>
          </cell>
        </row>
        <row r="66">
          <cell r="A66" t="str">
            <v>B16300V</v>
          </cell>
          <cell r="C66" t="str">
            <v>Boulon 16x300VRS + 4ecu + 4 long đền vuông D18-50x50x3/Zn</v>
          </cell>
          <cell r="D66" t="str">
            <v>bộ</v>
          </cell>
          <cell r="E66">
            <v>22700</v>
          </cell>
          <cell r="F66">
            <v>31500</v>
          </cell>
          <cell r="I66">
            <v>31500</v>
          </cell>
        </row>
        <row r="67">
          <cell r="A67" t="str">
            <v>B16350V</v>
          </cell>
          <cell r="C67" t="str">
            <v>Boulon 16x350VRS+ 4 long đền vuông D18-50x50x3/Zn</v>
          </cell>
          <cell r="D67" t="str">
            <v>bộ</v>
          </cell>
          <cell r="E67">
            <v>25100</v>
          </cell>
          <cell r="F67">
            <v>33900</v>
          </cell>
          <cell r="I67">
            <v>33900</v>
          </cell>
        </row>
        <row r="68">
          <cell r="A68" t="str">
            <v>B16400v</v>
          </cell>
          <cell r="C68" t="str">
            <v>Boulon 16x400VRS + 4 long đền vuông D18-50x50x3/Zn</v>
          </cell>
          <cell r="D68" t="str">
            <v>bộ</v>
          </cell>
          <cell r="E68">
            <v>27300</v>
          </cell>
          <cell r="F68">
            <v>36100</v>
          </cell>
          <cell r="I68">
            <v>36100</v>
          </cell>
        </row>
        <row r="69">
          <cell r="A69" t="str">
            <v>B16450v</v>
          </cell>
          <cell r="C69" t="str">
            <v>Boulon 16x450VRS + 4 long đền vuông D18-50x50x3/Zn</v>
          </cell>
          <cell r="D69" t="str">
            <v>bộ</v>
          </cell>
          <cell r="E69">
            <v>29700</v>
          </cell>
          <cell r="F69">
            <v>38500</v>
          </cell>
          <cell r="I69">
            <v>38500</v>
          </cell>
        </row>
        <row r="70">
          <cell r="A70" t="str">
            <v>B16500V</v>
          </cell>
          <cell r="C70" t="str">
            <v>Boulon 16x500VRS + 2 long đền vuông D18-50x50x3/Zn</v>
          </cell>
          <cell r="D70" t="str">
            <v>bộ</v>
          </cell>
          <cell r="E70">
            <v>31900</v>
          </cell>
          <cell r="F70">
            <v>40700</v>
          </cell>
          <cell r="I70">
            <v>40700</v>
          </cell>
        </row>
        <row r="71">
          <cell r="A71" t="str">
            <v>B16550V</v>
          </cell>
          <cell r="C71" t="str">
            <v>Boulon 16x550VRS + 2 long đền vuông D18-50x50x3/Zn</v>
          </cell>
          <cell r="D71" t="str">
            <v>bộ</v>
          </cell>
          <cell r="E71">
            <v>34300</v>
          </cell>
          <cell r="F71">
            <v>43100</v>
          </cell>
          <cell r="I71">
            <v>43100</v>
          </cell>
        </row>
        <row r="72">
          <cell r="A72" t="str">
            <v>B16600V</v>
          </cell>
          <cell r="C72" t="str">
            <v>Boulon 16x600VRS+ 4 long đền vuông D18-50x50x3/Zn</v>
          </cell>
          <cell r="D72" t="str">
            <v>bộ</v>
          </cell>
          <cell r="E72">
            <v>36500</v>
          </cell>
          <cell r="F72">
            <v>45300</v>
          </cell>
          <cell r="I72">
            <v>45300</v>
          </cell>
        </row>
        <row r="73">
          <cell r="A73" t="str">
            <v>B16650V</v>
          </cell>
          <cell r="C73" t="str">
            <v>Boulon 16x650VRS+ 2 long đền vuông D18-50x50x3/Zn</v>
          </cell>
          <cell r="D73" t="str">
            <v>bộ</v>
          </cell>
          <cell r="E73">
            <v>38900</v>
          </cell>
          <cell r="F73">
            <v>47700</v>
          </cell>
          <cell r="I73">
            <v>47700</v>
          </cell>
        </row>
        <row r="74">
          <cell r="A74" t="str">
            <v>B16700V</v>
          </cell>
          <cell r="C74" t="str">
            <v>Boulon 16x700VRS+ 4 long đền vuông D18-50x50x3/Zn</v>
          </cell>
          <cell r="D74" t="str">
            <v>bộ</v>
          </cell>
          <cell r="E74">
            <v>41200</v>
          </cell>
          <cell r="F74">
            <v>50000</v>
          </cell>
          <cell r="I74">
            <v>50000</v>
          </cell>
        </row>
        <row r="75">
          <cell r="A75" t="str">
            <v>B16750V</v>
          </cell>
          <cell r="C75" t="str">
            <v>Boulon 16x750VRS+ 2 long đền vuông D18-50x50x3/Zn</v>
          </cell>
          <cell r="D75" t="str">
            <v>bộ</v>
          </cell>
          <cell r="E75">
            <v>43500</v>
          </cell>
          <cell r="F75">
            <v>47900</v>
          </cell>
          <cell r="I75">
            <v>47900</v>
          </cell>
        </row>
        <row r="76">
          <cell r="A76" t="str">
            <v>B22260</v>
          </cell>
          <cell r="C76" t="str">
            <v>Boulon 22x260+ 2 long đền vuông D24-50x50x3/Zn</v>
          </cell>
          <cell r="D76" t="str">
            <v>bộ</v>
          </cell>
          <cell r="E76">
            <v>18000</v>
          </cell>
          <cell r="F76">
            <v>29800</v>
          </cell>
          <cell r="I76">
            <v>29800</v>
          </cell>
        </row>
        <row r="77">
          <cell r="A77" t="str">
            <v>B22450</v>
          </cell>
          <cell r="C77" t="str">
            <v>Boulon 22x450+ 2 long đền vuông D24-50x50x3/Zn</v>
          </cell>
          <cell r="D77" t="str">
            <v>bộ</v>
          </cell>
          <cell r="E77">
            <v>28000</v>
          </cell>
          <cell r="F77">
            <v>39800</v>
          </cell>
          <cell r="I77">
            <v>39800</v>
          </cell>
        </row>
        <row r="78">
          <cell r="A78" t="str">
            <v>B22500</v>
          </cell>
          <cell r="C78" t="str">
            <v>Boulon 22x500+ 2 long đền vuông D24-50x50x3/Zn</v>
          </cell>
          <cell r="D78" t="str">
            <v>bộ</v>
          </cell>
          <cell r="E78">
            <v>31000</v>
          </cell>
          <cell r="F78">
            <v>42800</v>
          </cell>
          <cell r="I78">
            <v>42800</v>
          </cell>
        </row>
        <row r="79">
          <cell r="A79" t="str">
            <v>B22550</v>
          </cell>
          <cell r="C79" t="str">
            <v>Boulon 22x550+ 2 long đền vuông D24-60x60x6/Zn</v>
          </cell>
          <cell r="D79" t="str">
            <v>bộ</v>
          </cell>
          <cell r="E79">
            <v>71800</v>
          </cell>
          <cell r="F79">
            <v>83600</v>
          </cell>
          <cell r="I79">
            <v>83600</v>
          </cell>
        </row>
        <row r="80">
          <cell r="A80" t="str">
            <v>B22600</v>
          </cell>
          <cell r="B80" t="str">
            <v xml:space="preserve"> </v>
          </cell>
          <cell r="C80" t="str">
            <v>Boulon 22x600+ 2 long đền vuông D24-60x60x6/Zn</v>
          </cell>
          <cell r="D80" t="str">
            <v>bộ</v>
          </cell>
          <cell r="E80">
            <v>76700</v>
          </cell>
          <cell r="F80">
            <v>88500</v>
          </cell>
          <cell r="I80">
            <v>88500</v>
          </cell>
        </row>
        <row r="81">
          <cell r="A81" t="str">
            <v>B22650</v>
          </cell>
          <cell r="C81" t="str">
            <v>Boulon 22x650+ 2 long đền vuông D24-50x50x3/Zn</v>
          </cell>
          <cell r="D81" t="str">
            <v>bộ</v>
          </cell>
          <cell r="E81">
            <v>81600</v>
          </cell>
          <cell r="F81">
            <v>93400</v>
          </cell>
          <cell r="I81">
            <v>93400</v>
          </cell>
        </row>
        <row r="82">
          <cell r="A82" t="str">
            <v>B22700</v>
          </cell>
          <cell r="C82" t="str">
            <v>Boulon 22x700+ 2 long đền vuông D24-50x50x3/Zn</v>
          </cell>
          <cell r="D82" t="str">
            <v>bộ</v>
          </cell>
          <cell r="E82">
            <v>86500</v>
          </cell>
          <cell r="F82">
            <v>98300</v>
          </cell>
          <cell r="I82">
            <v>98300</v>
          </cell>
        </row>
        <row r="83">
          <cell r="A83" t="str">
            <v>B22750</v>
          </cell>
          <cell r="C83" t="str">
            <v>Boulon 22x750+ 2 long đền vuông D24-50x50x3/Zn</v>
          </cell>
          <cell r="D83" t="str">
            <v>bộ</v>
          </cell>
          <cell r="E83">
            <v>59600</v>
          </cell>
          <cell r="F83">
            <v>71400</v>
          </cell>
          <cell r="I83">
            <v>71400</v>
          </cell>
        </row>
        <row r="84">
          <cell r="A84" t="str">
            <v>B22800</v>
          </cell>
          <cell r="C84" t="str">
            <v>Boulon 22x800+ 2 long đền vuông D24-50x50x3/Zn</v>
          </cell>
          <cell r="D84" t="str">
            <v>bộ</v>
          </cell>
          <cell r="E84">
            <v>44300</v>
          </cell>
          <cell r="F84">
            <v>56100</v>
          </cell>
          <cell r="I84">
            <v>56100</v>
          </cell>
        </row>
        <row r="85">
          <cell r="A85" t="str">
            <v>B22850</v>
          </cell>
          <cell r="C85" t="str">
            <v>Boulon 22x850+ 2 long đền vuông D24-50x50x3/Zn</v>
          </cell>
          <cell r="D85" t="str">
            <v>bộ</v>
          </cell>
          <cell r="E85">
            <v>47000</v>
          </cell>
          <cell r="F85">
            <v>58800</v>
          </cell>
          <cell r="I85">
            <v>58800</v>
          </cell>
        </row>
        <row r="86">
          <cell r="A86" t="str">
            <v>B221000</v>
          </cell>
          <cell r="C86" t="str">
            <v>Boulon 22x1000+ 2 long đền vuông D24-50x50x3/Zn</v>
          </cell>
          <cell r="D86" t="str">
            <v>bộ</v>
          </cell>
          <cell r="E86">
            <v>54200</v>
          </cell>
          <cell r="F86">
            <v>66000</v>
          </cell>
          <cell r="I86">
            <v>66000</v>
          </cell>
        </row>
        <row r="87">
          <cell r="A87" t="str">
            <v>B22500C</v>
          </cell>
          <cell r="C87" t="str">
            <v>Boulon 22x500/150 chẻ đuôi cá + 2 long đền vuông D24-50x50x3/Zn</v>
          </cell>
          <cell r="D87" t="str">
            <v>bộ</v>
          </cell>
          <cell r="F87">
            <v>39800</v>
          </cell>
          <cell r="I87">
            <v>39800</v>
          </cell>
        </row>
        <row r="88">
          <cell r="A88" t="str">
            <v>B22800</v>
          </cell>
          <cell r="C88" t="str">
            <v>Boulon 22x800+ 2 long đền vuông D24-50x50x3/Zn</v>
          </cell>
          <cell r="D88" t="str">
            <v>bộ</v>
          </cell>
          <cell r="E88">
            <v>44300</v>
          </cell>
          <cell r="F88">
            <v>49500</v>
          </cell>
          <cell r="I88">
            <v>49500</v>
          </cell>
        </row>
        <row r="89">
          <cell r="A89" t="str">
            <v>B22800v</v>
          </cell>
          <cell r="C89" t="str">
            <v>Boulon 22x800VRS + 2 long đền vuông D24-60x60x6/Zn</v>
          </cell>
          <cell r="D89" t="str">
            <v>bộ</v>
          </cell>
          <cell r="E89">
            <v>89300</v>
          </cell>
          <cell r="F89">
            <v>101100</v>
          </cell>
          <cell r="I89">
            <v>101100</v>
          </cell>
        </row>
        <row r="90">
          <cell r="A90" t="str">
            <v>B22750v</v>
          </cell>
          <cell r="C90" t="str">
            <v>Boulon 22x750VRS + 2 long đền vuông D24-60x60x6/Zn</v>
          </cell>
          <cell r="D90" t="str">
            <v>bộ</v>
          </cell>
          <cell r="E90">
            <v>84800</v>
          </cell>
          <cell r="F90">
            <v>96600</v>
          </cell>
          <cell r="I90">
            <v>71400</v>
          </cell>
        </row>
        <row r="91">
          <cell r="A91" t="str">
            <v>B22500v</v>
          </cell>
          <cell r="C91" t="str">
            <v>Boulon 22x500VRS + 2 long đền vuông D24-60x60x6/Zn</v>
          </cell>
          <cell r="D91" t="str">
            <v>bộ</v>
          </cell>
          <cell r="E91">
            <v>60200</v>
          </cell>
          <cell r="F91">
            <v>72000</v>
          </cell>
          <cell r="I91">
            <v>42800</v>
          </cell>
        </row>
        <row r="92">
          <cell r="A92" t="str">
            <v>B22550v</v>
          </cell>
          <cell r="C92" t="str">
            <v>Boulon 22x550VRS + 2 long đền vuông D24-60x60x6/Zn</v>
          </cell>
          <cell r="D92" t="str">
            <v>bộ</v>
          </cell>
          <cell r="E92">
            <v>64400</v>
          </cell>
          <cell r="F92">
            <v>76200</v>
          </cell>
          <cell r="I92">
            <v>43800</v>
          </cell>
        </row>
        <row r="93">
          <cell r="A93" t="str">
            <v>B22600v</v>
          </cell>
          <cell r="B93" t="str">
            <v xml:space="preserve"> </v>
          </cell>
          <cell r="C93" t="str">
            <v>Boulon 22x600VRS + 2 long đền vuông D24-60x60x6/Zn</v>
          </cell>
          <cell r="D93" t="str">
            <v>bộ</v>
          </cell>
          <cell r="E93">
            <v>71400</v>
          </cell>
          <cell r="F93">
            <v>83200</v>
          </cell>
          <cell r="I93">
            <v>46300</v>
          </cell>
        </row>
        <row r="94">
          <cell r="A94" t="str">
            <v>B30800</v>
          </cell>
          <cell r="C94" t="str">
            <v>Boulon 30x800+ 2 long đền vuông D18-50x50x3/Zn</v>
          </cell>
          <cell r="D94" t="str">
            <v>bộ</v>
          </cell>
          <cell r="F94">
            <v>52800</v>
          </cell>
          <cell r="I94">
            <v>52800</v>
          </cell>
        </row>
        <row r="95">
          <cell r="A95" t="str">
            <v>B301000</v>
          </cell>
          <cell r="C95" t="str">
            <v>Boulon 30x1000+ 2 long đền vuông D18-50x50x3/Zn</v>
          </cell>
          <cell r="D95" t="str">
            <v>bộ</v>
          </cell>
          <cell r="F95">
            <v>60000</v>
          </cell>
          <cell r="I95">
            <v>60000</v>
          </cell>
        </row>
        <row r="96">
          <cell r="A96" t="str">
            <v>BM16230</v>
          </cell>
          <cell r="C96" t="str">
            <v>Boulon mắt 16x230+ long đền vuông D18-50x50x3/Zn</v>
          </cell>
          <cell r="D96" t="str">
            <v>bộ</v>
          </cell>
          <cell r="E96">
            <v>27300</v>
          </cell>
          <cell r="F96">
            <v>29500</v>
          </cell>
          <cell r="I96">
            <v>29500</v>
          </cell>
        </row>
        <row r="97">
          <cell r="A97" t="str">
            <v>BM16250</v>
          </cell>
          <cell r="C97" t="str">
            <v>Boulon mắt 16x250+ long đền vuông D18-50x50x3/Zn</v>
          </cell>
          <cell r="D97" t="str">
            <v>bộ</v>
          </cell>
          <cell r="E97">
            <v>27000</v>
          </cell>
          <cell r="F97">
            <v>29200</v>
          </cell>
          <cell r="I97">
            <v>29200</v>
          </cell>
        </row>
        <row r="98">
          <cell r="A98" t="str">
            <v>BM16300</v>
          </cell>
          <cell r="C98" t="str">
            <v>Boulon mắt 16x300+ long đền vuông D18-50x50x3/Zn</v>
          </cell>
          <cell r="D98" t="str">
            <v>bộ</v>
          </cell>
          <cell r="E98">
            <v>30000</v>
          </cell>
          <cell r="F98">
            <v>32200</v>
          </cell>
          <cell r="I98">
            <v>32200</v>
          </cell>
        </row>
        <row r="99">
          <cell r="A99" t="str">
            <v>BMOC16250</v>
          </cell>
          <cell r="C99" t="str">
            <v>Boulon móc 16x250+ long đền vuông D18-50x50x3/Zn</v>
          </cell>
          <cell r="D99" t="str">
            <v>bộ</v>
          </cell>
          <cell r="F99">
            <v>28200</v>
          </cell>
          <cell r="I99">
            <v>28200</v>
          </cell>
        </row>
        <row r="100">
          <cell r="A100" t="str">
            <v>BMOC16300</v>
          </cell>
          <cell r="C100" t="str">
            <v>Boulon móc 16x300+ long đền vuông D18-50x50x3/Zn</v>
          </cell>
          <cell r="D100" t="str">
            <v>bộ</v>
          </cell>
          <cell r="F100">
            <v>30200</v>
          </cell>
          <cell r="I100">
            <v>30200</v>
          </cell>
        </row>
        <row r="101">
          <cell r="A101" t="str">
            <v>BulonVRS + ĐO</v>
          </cell>
          <cell r="C101" t="str">
            <v>Boulon 16x500VRS + đai ốc mắt + 2 long đền vuông D18-50x50x3/Zn</v>
          </cell>
          <cell r="D101" t="str">
            <v>bộ</v>
          </cell>
          <cell r="F101">
            <v>55700</v>
          </cell>
          <cell r="I101">
            <v>55700</v>
          </cell>
        </row>
        <row r="102">
          <cell r="A102" t="str">
            <v>LD tron</v>
          </cell>
          <cell r="C102" t="str">
            <v>Long đền tròn 12-14-16-18</v>
          </cell>
          <cell r="D102" t="str">
            <v>cái</v>
          </cell>
          <cell r="F102">
            <v>650</v>
          </cell>
          <cell r="I102">
            <v>650</v>
          </cell>
        </row>
        <row r="103">
          <cell r="A103" t="str">
            <v>LD 40</v>
          </cell>
          <cell r="C103" t="str">
            <v>Long đền vuông 14-22 (50x50x3)</v>
          </cell>
          <cell r="D103" t="str">
            <v>cái</v>
          </cell>
          <cell r="F103">
            <v>2200</v>
          </cell>
          <cell r="I103">
            <v>2200</v>
          </cell>
        </row>
        <row r="104">
          <cell r="A104" t="str">
            <v>LD 60</v>
          </cell>
          <cell r="C104" t="str">
            <v>Long đền vuông 18-24 (60x60x6)</v>
          </cell>
          <cell r="D104" t="str">
            <v>cái</v>
          </cell>
          <cell r="F104">
            <v>5900</v>
          </cell>
          <cell r="I104">
            <v>5900</v>
          </cell>
        </row>
        <row r="105">
          <cell r="A105" t="str">
            <v>CHUPFCO</v>
          </cell>
          <cell r="C105" t="str">
            <v>Chụp đầu FCO (Trên + Dưới)</v>
          </cell>
          <cell r="D105" t="str">
            <v>bộ</v>
          </cell>
          <cell r="F105">
            <v>218200</v>
          </cell>
          <cell r="I105">
            <v>218200</v>
          </cell>
        </row>
        <row r="106">
          <cell r="A106" t="str">
            <v>CHUPLA</v>
          </cell>
          <cell r="C106" t="str">
            <v>Chụp đầu LA</v>
          </cell>
          <cell r="D106" t="str">
            <v>cái</v>
          </cell>
          <cell r="F106">
            <v>39100</v>
          </cell>
          <cell r="I106">
            <v>39100</v>
          </cell>
        </row>
        <row r="107">
          <cell r="A107" t="str">
            <v>CHUPMBA</v>
          </cell>
          <cell r="C107" t="str">
            <v>Chụp đầu cực MBA</v>
          </cell>
          <cell r="D107" t="str">
            <v>cái</v>
          </cell>
          <cell r="F107">
            <v>56700</v>
          </cell>
          <cell r="I107">
            <v>56700</v>
          </cell>
        </row>
        <row r="108">
          <cell r="A108" t="str">
            <v>BATLI</v>
          </cell>
          <cell r="C108" t="str">
            <v>Bass LI bắt FCO</v>
          </cell>
          <cell r="D108" t="str">
            <v>Bộ</v>
          </cell>
          <cell r="F108">
            <v>34000</v>
          </cell>
          <cell r="I108">
            <v>34000</v>
          </cell>
        </row>
        <row r="109">
          <cell r="A109" t="str">
            <v>BATLIA</v>
          </cell>
          <cell r="C109" t="str">
            <v>Bass LI bắt LA</v>
          </cell>
          <cell r="D109" t="str">
            <v>Bộ</v>
          </cell>
          <cell r="F109">
            <v>49000</v>
          </cell>
        </row>
        <row r="110">
          <cell r="A110" t="str">
            <v>BATLL</v>
          </cell>
          <cell r="C110" t="str">
            <v>Bass LL bắt FCO và LA</v>
          </cell>
          <cell r="D110" t="str">
            <v>bộ</v>
          </cell>
          <cell r="F110">
            <v>32410</v>
          </cell>
          <cell r="I110">
            <v>32410</v>
          </cell>
        </row>
        <row r="111">
          <cell r="A111" t="str">
            <v>CT25</v>
          </cell>
          <cell r="B111" t="str">
            <v>04.5142</v>
          </cell>
          <cell r="C111" t="str">
            <v>Cừ tràm 2,5m</v>
          </cell>
          <cell r="D111" t="str">
            <v>cây</v>
          </cell>
          <cell r="F111">
            <v>7000</v>
          </cell>
          <cell r="G111">
            <v>1393.5</v>
          </cell>
          <cell r="I111">
            <v>7000</v>
          </cell>
        </row>
        <row r="112">
          <cell r="A112" t="str">
            <v>CT3</v>
          </cell>
          <cell r="B112" t="str">
            <v>04.5142</v>
          </cell>
          <cell r="C112" t="str">
            <v>Cừ tràm 3m</v>
          </cell>
          <cell r="D112" t="str">
            <v>cây</v>
          </cell>
          <cell r="F112">
            <v>8000</v>
          </cell>
          <cell r="G112">
            <v>1672.1999999999998</v>
          </cell>
          <cell r="I112">
            <v>8000</v>
          </cell>
        </row>
        <row r="113">
          <cell r="A113" t="str">
            <v>cong 1</v>
          </cell>
          <cell r="B113" t="str">
            <v>04.5142</v>
          </cell>
          <cell r="C113" t="str">
            <v>Cong D1000x1000mm</v>
          </cell>
          <cell r="D113" t="str">
            <v>cái</v>
          </cell>
          <cell r="F113">
            <v>300000</v>
          </cell>
          <cell r="G113">
            <v>1672.1999999999998</v>
          </cell>
          <cell r="I113">
            <v>300000</v>
          </cell>
        </row>
        <row r="114">
          <cell r="A114" t="str">
            <v>cong 2</v>
          </cell>
          <cell r="B114" t="str">
            <v>04.5142</v>
          </cell>
          <cell r="C114" t="str">
            <v>Cong D1000x400mm</v>
          </cell>
          <cell r="D114" t="str">
            <v>cái</v>
          </cell>
          <cell r="F114">
            <v>150000</v>
          </cell>
          <cell r="G114">
            <v>1672.1999999999998</v>
          </cell>
          <cell r="I114">
            <v>150000</v>
          </cell>
        </row>
        <row r="115">
          <cell r="A115" t="str">
            <v>CT5</v>
          </cell>
          <cell r="B115" t="str">
            <v>04.5142</v>
          </cell>
          <cell r="C115" t="str">
            <v>Cừ tràm 5m</v>
          </cell>
          <cell r="D115" t="str">
            <v>cây</v>
          </cell>
          <cell r="F115">
            <v>12000</v>
          </cell>
          <cell r="G115">
            <v>2787</v>
          </cell>
          <cell r="I115">
            <v>12000</v>
          </cell>
        </row>
        <row r="116">
          <cell r="A116" t="str">
            <v>MongTB</v>
          </cell>
          <cell r="C116" t="str">
            <v>Móng đặt tủ bù (0,2x0,2x0,4)x4 móng</v>
          </cell>
          <cell r="D116" t="str">
            <v>Trọn bộ</v>
          </cell>
          <cell r="F116">
            <v>100000</v>
          </cell>
          <cell r="I116">
            <v>100000</v>
          </cell>
        </row>
        <row r="117">
          <cell r="A117" t="str">
            <v>M11</v>
          </cell>
          <cell r="C117" t="str">
            <v>Cáp đồng trần M11mm2</v>
          </cell>
          <cell r="D117" t="str">
            <v>kg</v>
          </cell>
          <cell r="F117">
            <v>206080</v>
          </cell>
        </row>
        <row r="118">
          <cell r="A118" t="str">
            <v>M22</v>
          </cell>
          <cell r="C118" t="str">
            <v>Cáp đồng trần M22mm2</v>
          </cell>
          <cell r="D118" t="str">
            <v>kg</v>
          </cell>
          <cell r="F118">
            <v>222300</v>
          </cell>
          <cell r="I118">
            <v>222300</v>
          </cell>
        </row>
        <row r="119">
          <cell r="A119" t="str">
            <v>M25</v>
          </cell>
          <cell r="C119" t="str">
            <v>Cáp đồng trần M25mm2</v>
          </cell>
          <cell r="D119" t="str">
            <v>kg</v>
          </cell>
          <cell r="F119">
            <v>131864</v>
          </cell>
          <cell r="I119">
            <v>34000</v>
          </cell>
        </row>
        <row r="120">
          <cell r="A120" t="str">
            <v>M38</v>
          </cell>
          <cell r="C120" t="str">
            <v>Cáp đồng trần M38mm2</v>
          </cell>
          <cell r="D120" t="str">
            <v>kg</v>
          </cell>
          <cell r="F120">
            <v>222300</v>
          </cell>
          <cell r="I120">
            <v>222300</v>
          </cell>
        </row>
        <row r="121">
          <cell r="A121" t="str">
            <v>MTBU</v>
          </cell>
          <cell r="C121" t="str">
            <v>Bộ móng tủ bù 0,2x0,2x0,4x4móng</v>
          </cell>
          <cell r="D121" t="str">
            <v>trọn bộ</v>
          </cell>
          <cell r="F121">
            <v>100000</v>
          </cell>
        </row>
        <row r="122">
          <cell r="A122" t="str">
            <v>M50</v>
          </cell>
          <cell r="C122" t="str">
            <v>Cáp đồng trần M50mm2</v>
          </cell>
          <cell r="D122" t="str">
            <v>kg</v>
          </cell>
          <cell r="F122">
            <v>222300</v>
          </cell>
          <cell r="I122">
            <v>222300</v>
          </cell>
        </row>
        <row r="123">
          <cell r="A123" t="str">
            <v>XLPE22</v>
          </cell>
          <cell r="C123" t="str">
            <v>Cáp 24KV C/XLPE/PVC 22mm2</v>
          </cell>
          <cell r="D123" t="str">
            <v>mét</v>
          </cell>
          <cell r="F123">
            <v>84200</v>
          </cell>
          <cell r="I123">
            <v>84200</v>
          </cell>
        </row>
        <row r="124">
          <cell r="A124" t="str">
            <v>XLPE25</v>
          </cell>
          <cell r="C124" t="str">
            <v>Cáp 24KV C/XLPE/PVC 25mm2</v>
          </cell>
          <cell r="D124" t="str">
            <v>mét</v>
          </cell>
          <cell r="F124">
            <v>50996</v>
          </cell>
          <cell r="I124">
            <v>50996</v>
          </cell>
        </row>
        <row r="125">
          <cell r="A125" t="str">
            <v>XLPE35</v>
          </cell>
          <cell r="C125" t="str">
            <v>Cáp 24KV C/XLPE/PVC 35mm2</v>
          </cell>
          <cell r="D125" t="str">
            <v>mét</v>
          </cell>
          <cell r="F125">
            <v>121800</v>
          </cell>
          <cell r="I125">
            <v>121800</v>
          </cell>
        </row>
        <row r="126">
          <cell r="A126" t="str">
            <v>XLPE50</v>
          </cell>
          <cell r="C126" t="str">
            <v>Cáp 24KV C/XLPE/PVC 50mm2</v>
          </cell>
          <cell r="D126" t="str">
            <v>mét</v>
          </cell>
          <cell r="F126">
            <v>158600</v>
          </cell>
          <cell r="I126">
            <v>158600</v>
          </cell>
        </row>
        <row r="127">
          <cell r="A127" t="str">
            <v>XLPE70</v>
          </cell>
          <cell r="C127" t="str">
            <v>Cáp 24KV C/XLPE/PVC 70mm2</v>
          </cell>
          <cell r="D127" t="str">
            <v>mét</v>
          </cell>
          <cell r="F127">
            <v>209800</v>
          </cell>
          <cell r="I127">
            <v>209800</v>
          </cell>
        </row>
        <row r="128">
          <cell r="A128" t="str">
            <v>XLPE95</v>
          </cell>
          <cell r="C128" t="str">
            <v>Cáp 24KV C/XLPE/PVC 95mm2</v>
          </cell>
          <cell r="D128" t="str">
            <v>mét</v>
          </cell>
          <cell r="F128">
            <v>276800</v>
          </cell>
          <cell r="I128">
            <v>276800</v>
          </cell>
        </row>
        <row r="129">
          <cell r="A129" t="str">
            <v>XLPE120</v>
          </cell>
          <cell r="C129" t="str">
            <v>Cáp 24KV C/XLPE/PVC 120mm2</v>
          </cell>
          <cell r="D129" t="str">
            <v>mét</v>
          </cell>
          <cell r="F129">
            <v>198900</v>
          </cell>
          <cell r="I129">
            <v>198900</v>
          </cell>
        </row>
        <row r="130">
          <cell r="A130" t="str">
            <v>XLPE150</v>
          </cell>
          <cell r="C130" t="str">
            <v>Cáp 24KV C/XLPE/PVC 150mm2</v>
          </cell>
          <cell r="D130" t="str">
            <v>mét</v>
          </cell>
          <cell r="F130">
            <v>257400</v>
          </cell>
          <cell r="I130">
            <v>257400</v>
          </cell>
        </row>
        <row r="131">
          <cell r="A131" t="str">
            <v>XLPE185</v>
          </cell>
          <cell r="C131" t="str">
            <v>Cáp 24KV C/XLPE/PVC 185mm2</v>
          </cell>
          <cell r="D131" t="str">
            <v>mét</v>
          </cell>
          <cell r="F131">
            <v>305700</v>
          </cell>
          <cell r="I131">
            <v>305700</v>
          </cell>
        </row>
        <row r="132">
          <cell r="A132" t="str">
            <v>XLPE240</v>
          </cell>
          <cell r="C132" t="str">
            <v>Cáp 24KV C/XLPE/PVC 240mm2</v>
          </cell>
          <cell r="D132" t="str">
            <v>mét</v>
          </cell>
          <cell r="F132">
            <v>397300</v>
          </cell>
          <cell r="I132">
            <v>397300</v>
          </cell>
        </row>
        <row r="133">
          <cell r="A133" t="str">
            <v>XLPE250</v>
          </cell>
          <cell r="C133" t="str">
            <v>Cáp 24KV C/XLPE/PVC 250mm2</v>
          </cell>
          <cell r="D133" t="str">
            <v>mét</v>
          </cell>
          <cell r="F133">
            <v>437030.00000000006</v>
          </cell>
          <cell r="I133">
            <v>437030.00000000006</v>
          </cell>
        </row>
        <row r="134">
          <cell r="A134" t="str">
            <v>XLPE25A</v>
          </cell>
          <cell r="C134" t="str">
            <v>Cáp 24KV A/XLPE/PVC 25mm2</v>
          </cell>
          <cell r="D134" t="str">
            <v>mét</v>
          </cell>
          <cell r="F134">
            <v>18230</v>
          </cell>
          <cell r="I134">
            <v>18230</v>
          </cell>
        </row>
        <row r="135">
          <cell r="A135" t="str">
            <v>XLPE35A</v>
          </cell>
          <cell r="C135" t="str">
            <v>Cáp 24KV A/XLPE/PVC 35mm2</v>
          </cell>
          <cell r="D135" t="str">
            <v>mét</v>
          </cell>
          <cell r="F135">
            <v>21300</v>
          </cell>
          <cell r="I135">
            <v>21300</v>
          </cell>
        </row>
        <row r="136">
          <cell r="A136" t="str">
            <v>XLPE50AC</v>
          </cell>
          <cell r="C136" t="str">
            <v>Cáp nhôm bọc lõi thép 24KV ACX 50mm2</v>
          </cell>
          <cell r="D136" t="str">
            <v>mét</v>
          </cell>
          <cell r="F136">
            <v>35576</v>
          </cell>
          <cell r="I136">
            <v>21740</v>
          </cell>
        </row>
        <row r="137">
          <cell r="A137" t="str">
            <v>XLPE70AC</v>
          </cell>
          <cell r="C137" t="str">
            <v>Cáp nhôm bọc lõi thép 24KV ACX 70mm2</v>
          </cell>
          <cell r="D137" t="str">
            <v>mét</v>
          </cell>
          <cell r="F137">
            <v>40420</v>
          </cell>
          <cell r="I137">
            <v>21740</v>
          </cell>
        </row>
        <row r="138">
          <cell r="A138" t="str">
            <v>XLPE95AC</v>
          </cell>
          <cell r="C138" t="str">
            <v>Cáp nhôm bọc lõi thép 24KV ACX 95mm2</v>
          </cell>
          <cell r="D138" t="str">
            <v>mét</v>
          </cell>
          <cell r="F138">
            <v>50420</v>
          </cell>
          <cell r="I138">
            <v>21740</v>
          </cell>
        </row>
        <row r="139">
          <cell r="A139" t="str">
            <v>XLPE70A</v>
          </cell>
          <cell r="C139" t="str">
            <v>Cáp 24KV A/XLPE/PVC 70mm2</v>
          </cell>
          <cell r="D139" t="str">
            <v>mét</v>
          </cell>
          <cell r="F139">
            <v>31800</v>
          </cell>
          <cell r="I139">
            <v>25000</v>
          </cell>
        </row>
        <row r="140">
          <cell r="A140" t="str">
            <v>XLPE95A</v>
          </cell>
          <cell r="C140" t="str">
            <v>Cáp 24KV A/XLPE/PVC 95mm2</v>
          </cell>
          <cell r="D140" t="str">
            <v>mét</v>
          </cell>
          <cell r="F140">
            <v>39100</v>
          </cell>
          <cell r="I140">
            <v>29590</v>
          </cell>
        </row>
        <row r="141">
          <cell r="A141" t="str">
            <v>XLPE120A</v>
          </cell>
          <cell r="C141" t="str">
            <v>Cáp 24KV A/XLPE/PVC 120mm2</v>
          </cell>
          <cell r="D141" t="str">
            <v>mét</v>
          </cell>
          <cell r="F141">
            <v>44700</v>
          </cell>
          <cell r="I141">
            <v>35240</v>
          </cell>
        </row>
        <row r="142">
          <cell r="A142" t="str">
            <v>XLPE150A</v>
          </cell>
          <cell r="C142" t="str">
            <v>Cáp 24KV A/XLPE/PVC 150mm2</v>
          </cell>
          <cell r="D142" t="str">
            <v>mét</v>
          </cell>
          <cell r="F142">
            <v>54400</v>
          </cell>
          <cell r="I142">
            <v>41880</v>
          </cell>
        </row>
        <row r="143">
          <cell r="A143" t="str">
            <v>XLPE185A</v>
          </cell>
          <cell r="C143" t="str">
            <v>Cáp 24KV A/XLPE/PVC 185mm2</v>
          </cell>
          <cell r="D143" t="str">
            <v>mét</v>
          </cell>
          <cell r="F143">
            <v>62500</v>
          </cell>
          <cell r="I143">
            <v>57170</v>
          </cell>
        </row>
        <row r="144">
          <cell r="A144" t="str">
            <v>XLPE240A</v>
          </cell>
          <cell r="C144" t="str">
            <v>Cáp 24KV A/XLPE/PVC 240mm2</v>
          </cell>
          <cell r="D144" t="str">
            <v>mét</v>
          </cell>
          <cell r="F144">
            <v>77000</v>
          </cell>
          <cell r="I144">
            <v>58000</v>
          </cell>
        </row>
        <row r="145">
          <cell r="A145" t="str">
            <v>XLPE211HT</v>
          </cell>
          <cell r="C145" t="str">
            <v>Cáp C/XLPE/PVC -0.6/1kV-2x11mm2</v>
          </cell>
          <cell r="D145" t="str">
            <v>mét</v>
          </cell>
          <cell r="F145">
            <v>37900</v>
          </cell>
          <cell r="I145">
            <v>290900</v>
          </cell>
        </row>
        <row r="146">
          <cell r="A146" t="str">
            <v>XLPE216HT</v>
          </cell>
          <cell r="C146" t="str">
            <v>Cáp C/XLPE/PVC -0.6/1kV-2x16mm2</v>
          </cell>
          <cell r="D146" t="str">
            <v>mét</v>
          </cell>
          <cell r="F146">
            <v>52900</v>
          </cell>
          <cell r="I146">
            <v>290900</v>
          </cell>
        </row>
        <row r="147">
          <cell r="A147" t="str">
            <v>XLPE316HT</v>
          </cell>
          <cell r="C147" t="str">
            <v>Cáp C/XLPE/PVC -0.6/1kV-3x16mm2</v>
          </cell>
          <cell r="D147" t="str">
            <v>mét</v>
          </cell>
          <cell r="F147">
            <v>76400</v>
          </cell>
          <cell r="I147">
            <v>290900</v>
          </cell>
        </row>
        <row r="148">
          <cell r="A148" t="str">
            <v>XLPE350HT</v>
          </cell>
          <cell r="C148" t="str">
            <v>Cáp C/XLPE/PVC -0.6/1kV-3x50mm2</v>
          </cell>
          <cell r="D148" t="str">
            <v>mét</v>
          </cell>
          <cell r="F148">
            <v>224100</v>
          </cell>
          <cell r="I148">
            <v>290900</v>
          </cell>
        </row>
        <row r="149">
          <cell r="A149" t="str">
            <v>XLPE416HT</v>
          </cell>
          <cell r="C149" t="str">
            <v>Cáp C/XLPE/PVC -0.6/1kV-4x16mm2</v>
          </cell>
          <cell r="D149" t="str">
            <v>mét</v>
          </cell>
          <cell r="F149">
            <v>100400</v>
          </cell>
          <cell r="I149">
            <v>290900</v>
          </cell>
        </row>
        <row r="150">
          <cell r="A150" t="str">
            <v>XLPE316+10HT</v>
          </cell>
          <cell r="C150" t="str">
            <v>Cáp C/XLPE/PVC -0.6/1kV-3x16+10mm2</v>
          </cell>
          <cell r="D150" t="str">
            <v>mét</v>
          </cell>
          <cell r="F150">
            <v>92700</v>
          </cell>
          <cell r="I150">
            <v>290900</v>
          </cell>
        </row>
        <row r="151">
          <cell r="A151" t="str">
            <v>XLPE350+35HT</v>
          </cell>
          <cell r="C151" t="str">
            <v>Cáp C/XLPE/PVC -0.6/1kV-3x50+35mm2</v>
          </cell>
          <cell r="D151" t="str">
            <v>mét</v>
          </cell>
          <cell r="F151">
            <v>277800</v>
          </cell>
          <cell r="I151">
            <v>290900</v>
          </cell>
        </row>
        <row r="152">
          <cell r="A152" t="str">
            <v>XLPE370+50HT</v>
          </cell>
          <cell r="C152" t="str">
            <v>Cáp C/XLPE/PVC -0.6/1kV-3x70+50mm2</v>
          </cell>
          <cell r="D152" t="str">
            <v>mét</v>
          </cell>
          <cell r="F152">
            <v>386800</v>
          </cell>
          <cell r="I152">
            <v>290900</v>
          </cell>
        </row>
        <row r="153">
          <cell r="A153" t="str">
            <v>XLPE395+50HT</v>
          </cell>
          <cell r="C153" t="str">
            <v>Cáp C/XLPE/PVC -0.6/1kV-3x95+50mm2</v>
          </cell>
          <cell r="D153" t="str">
            <v>mét</v>
          </cell>
          <cell r="F153">
            <v>506600</v>
          </cell>
          <cell r="I153">
            <v>290900</v>
          </cell>
        </row>
        <row r="154">
          <cell r="A154" t="str">
            <v>XLPE3120+70HT</v>
          </cell>
          <cell r="C154" t="str">
            <v>Cáp C/XLPE/PVC -0.6/1kV-3x120+70mm2</v>
          </cell>
          <cell r="D154" t="str">
            <v>mét</v>
          </cell>
          <cell r="F154">
            <v>634200</v>
          </cell>
          <cell r="I154">
            <v>290900</v>
          </cell>
        </row>
        <row r="155">
          <cell r="A155" t="str">
            <v>XLPE3150+95HT</v>
          </cell>
          <cell r="C155" t="str">
            <v>Cáp C/XLPE/PVC -0.6/1kV-3x150+95mm2</v>
          </cell>
          <cell r="D155" t="str">
            <v>mét</v>
          </cell>
          <cell r="F155">
            <v>842000</v>
          </cell>
          <cell r="I155">
            <v>290900</v>
          </cell>
        </row>
        <row r="156">
          <cell r="A156" t="str">
            <v>XLPE3185+120HT</v>
          </cell>
          <cell r="C156" t="str">
            <v>Cáp C/XLPE/PVC -0.6/1kV-3x185+120mm2</v>
          </cell>
          <cell r="D156" t="str">
            <v>mét</v>
          </cell>
          <cell r="F156">
            <v>1012700</v>
          </cell>
          <cell r="I156">
            <v>290900</v>
          </cell>
        </row>
        <row r="157">
          <cell r="A157" t="str">
            <v>XLPE350+35DHT</v>
          </cell>
          <cell r="C157" t="str">
            <v>Cáp C/XLPE/DSTA/PVC -0.6/1kV-3x50+35mm2</v>
          </cell>
          <cell r="D157" t="str">
            <v>mét</v>
          </cell>
          <cell r="F157">
            <v>306300</v>
          </cell>
          <cell r="I157">
            <v>290900</v>
          </cell>
        </row>
        <row r="158">
          <cell r="A158" t="str">
            <v>XLPE325D</v>
          </cell>
          <cell r="C158" t="str">
            <v>Cáp 24kV C/XLPE/DSTA/PVC3x25</v>
          </cell>
          <cell r="D158" t="str">
            <v>mét</v>
          </cell>
          <cell r="F158">
            <v>274500</v>
          </cell>
          <cell r="I158">
            <v>25000</v>
          </cell>
        </row>
        <row r="159">
          <cell r="A159" t="str">
            <v>XLPE350D</v>
          </cell>
          <cell r="C159" t="str">
            <v>Cáp 24kV C/XLPE/DSTA/PVC3x50</v>
          </cell>
          <cell r="D159" t="str">
            <v>mét</v>
          </cell>
          <cell r="F159">
            <v>454500</v>
          </cell>
          <cell r="I159">
            <v>266300</v>
          </cell>
        </row>
        <row r="160">
          <cell r="A160" t="str">
            <v>XLPE370D</v>
          </cell>
          <cell r="C160" t="str">
            <v>Cáp 24kV C/XLPE/DSTA/PVC3x70mm2</v>
          </cell>
          <cell r="D160" t="str">
            <v>mét</v>
          </cell>
          <cell r="F160">
            <v>512600</v>
          </cell>
          <cell r="I160">
            <v>302300</v>
          </cell>
        </row>
        <row r="161">
          <cell r="A161" t="str">
            <v>XLPE395D</v>
          </cell>
          <cell r="C161" t="str">
            <v>Cáp 24kV C/XLPE/DSTA/PVC3x95mm2</v>
          </cell>
          <cell r="D161" t="str">
            <v>mét</v>
          </cell>
          <cell r="F161">
            <v>651200</v>
          </cell>
          <cell r="I161">
            <v>358300</v>
          </cell>
        </row>
        <row r="162">
          <cell r="A162" t="str">
            <v>XLPE3120D</v>
          </cell>
          <cell r="C162" t="str">
            <v>Cáp 24kV C/XLPE/DSTA/PVC3x120mm2</v>
          </cell>
          <cell r="D162" t="str">
            <v>mét</v>
          </cell>
          <cell r="F162">
            <v>765800</v>
          </cell>
          <cell r="I162">
            <v>433410</v>
          </cell>
        </row>
        <row r="163">
          <cell r="A163" t="str">
            <v>XLPE3150D</v>
          </cell>
          <cell r="C163" t="str">
            <v>Cáp 24kV C/XLPE/DSTA/PVC3x150mm2</v>
          </cell>
          <cell r="D163" t="str">
            <v>mét</v>
          </cell>
          <cell r="F163">
            <v>956600</v>
          </cell>
          <cell r="I163">
            <v>492910</v>
          </cell>
        </row>
        <row r="164">
          <cell r="A164" t="str">
            <v>XLPE3185D</v>
          </cell>
          <cell r="C164" t="str">
            <v>Cáp 24kV C/XLPE/DSTA/PVC3x185mm2</v>
          </cell>
          <cell r="D164" t="str">
            <v>mét</v>
          </cell>
          <cell r="F164">
            <v>1134500</v>
          </cell>
          <cell r="I164">
            <v>57340</v>
          </cell>
        </row>
        <row r="165">
          <cell r="A165" t="str">
            <v>XLPE3240D</v>
          </cell>
          <cell r="C165" t="str">
            <v>Cáp 24kV C/XLPE/DSTA/PVC3x240mm2</v>
          </cell>
          <cell r="D165" t="str">
            <v>mét</v>
          </cell>
          <cell r="F165">
            <v>1429300</v>
          </cell>
          <cell r="I165">
            <v>644200</v>
          </cell>
        </row>
        <row r="166">
          <cell r="A166" t="str">
            <v>XLPE200HT</v>
          </cell>
          <cell r="C166" t="str">
            <v>Cáp 0,6/1KV C/XLPE/PVC 200mm2</v>
          </cell>
          <cell r="D166" t="str">
            <v>mét</v>
          </cell>
          <cell r="F166">
            <v>289900</v>
          </cell>
          <cell r="I166">
            <v>289900</v>
          </cell>
        </row>
        <row r="167">
          <cell r="A167" t="str">
            <v>XLPE240HT</v>
          </cell>
          <cell r="C167" t="str">
            <v>Cáp 0,6/1KV C/XLPE/PVC 240mm2</v>
          </cell>
          <cell r="D167" t="str">
            <v>mét</v>
          </cell>
          <cell r="F167">
            <v>358100</v>
          </cell>
          <cell r="I167">
            <v>358100</v>
          </cell>
        </row>
        <row r="168">
          <cell r="A168" t="str">
            <v>XLPE250HT</v>
          </cell>
          <cell r="C168" t="str">
            <v>Cáp 0,6/1KV C/XLPE/PVC 250mm2</v>
          </cell>
          <cell r="D168" t="str">
            <v>mét</v>
          </cell>
          <cell r="F168">
            <v>373700</v>
          </cell>
          <cell r="I168">
            <v>373700</v>
          </cell>
        </row>
        <row r="169">
          <cell r="A169" t="str">
            <v>XLPE300HT</v>
          </cell>
          <cell r="C169" t="str">
            <v>Cáp 0,6/1KV C/XLPE/PVC 300mm2</v>
          </cell>
          <cell r="D169" t="str">
            <v>mét</v>
          </cell>
          <cell r="F169">
            <v>447700</v>
          </cell>
          <cell r="I169">
            <v>447700</v>
          </cell>
        </row>
        <row r="170">
          <cell r="A170" t="str">
            <v>ACKP35</v>
          </cell>
          <cell r="C170" t="str">
            <v>Cáp nhôm lõi thép ACKP-35/6,2</v>
          </cell>
          <cell r="D170" t="str">
            <v>kg</v>
          </cell>
          <cell r="F170">
            <v>35300</v>
          </cell>
          <cell r="I170">
            <v>26100</v>
          </cell>
        </row>
        <row r="171">
          <cell r="A171" t="str">
            <v>ACKP50</v>
          </cell>
          <cell r="C171" t="str">
            <v>Cáp nhôm lõi thép ACKP-50/8</v>
          </cell>
          <cell r="D171" t="str">
            <v>kg</v>
          </cell>
          <cell r="F171">
            <v>35300</v>
          </cell>
          <cell r="I171">
            <v>25000</v>
          </cell>
        </row>
        <row r="172">
          <cell r="A172" t="str">
            <v>ACKP70</v>
          </cell>
          <cell r="C172" t="str">
            <v>Cáp nhôm lõi thép ACKP-70/11</v>
          </cell>
          <cell r="D172" t="str">
            <v>kg</v>
          </cell>
          <cell r="F172">
            <v>35000</v>
          </cell>
          <cell r="I172">
            <v>25000</v>
          </cell>
        </row>
        <row r="173">
          <cell r="A173" t="str">
            <v>ACKP95</v>
          </cell>
          <cell r="C173" t="str">
            <v>Cáp nhôm lõi thép ACKP-95/16</v>
          </cell>
          <cell r="D173" t="str">
            <v>kg</v>
          </cell>
          <cell r="F173">
            <v>35000</v>
          </cell>
          <cell r="I173">
            <v>25000</v>
          </cell>
        </row>
        <row r="174">
          <cell r="A174" t="str">
            <v>ACKP120</v>
          </cell>
          <cell r="C174" t="str">
            <v>Cáp nhôm lõi thép ACKP-120/19</v>
          </cell>
          <cell r="D174" t="str">
            <v>kg</v>
          </cell>
          <cell r="F174">
            <v>35700</v>
          </cell>
          <cell r="I174">
            <v>26100</v>
          </cell>
        </row>
        <row r="175">
          <cell r="A175" t="str">
            <v>ACKP150</v>
          </cell>
          <cell r="C175" t="str">
            <v>Cáp nhôm lõi thép ACKP-150/24</v>
          </cell>
          <cell r="D175" t="str">
            <v>kg</v>
          </cell>
          <cell r="F175">
            <v>35700</v>
          </cell>
          <cell r="I175">
            <v>26100</v>
          </cell>
        </row>
        <row r="176">
          <cell r="A176" t="str">
            <v>ACKP185</v>
          </cell>
          <cell r="C176" t="str">
            <v>Cáp nhôm lõi thép ACKP-185/29</v>
          </cell>
          <cell r="D176" t="str">
            <v>kg</v>
          </cell>
          <cell r="F176">
            <v>35700</v>
          </cell>
          <cell r="I176">
            <v>26100</v>
          </cell>
        </row>
        <row r="177">
          <cell r="A177" t="str">
            <v>ACKP240</v>
          </cell>
          <cell r="C177" t="str">
            <v>Cáp nhôm lõi thép ACKP-240/32</v>
          </cell>
          <cell r="D177" t="str">
            <v>kg</v>
          </cell>
          <cell r="F177">
            <v>35700</v>
          </cell>
          <cell r="I177">
            <v>26100</v>
          </cell>
        </row>
        <row r="178">
          <cell r="A178" t="str">
            <v>ACXV50</v>
          </cell>
          <cell r="C178" t="str">
            <v>Cáp nhôm lõi thép bọc 24KV AC/XLPE/PVC50 mm2</v>
          </cell>
          <cell r="D178" t="str">
            <v>mét</v>
          </cell>
          <cell r="F178">
            <v>51900</v>
          </cell>
        </row>
        <row r="179">
          <cell r="A179" t="str">
            <v>ACXV150</v>
          </cell>
          <cell r="C179" t="str">
            <v>Cáp nhôm lõi thép bọc 24KV AC/XLPE/PVC150/19 mm2</v>
          </cell>
          <cell r="D179" t="str">
            <v>mét</v>
          </cell>
          <cell r="F179">
            <v>80500</v>
          </cell>
        </row>
        <row r="180">
          <cell r="A180" t="str">
            <v>AC35</v>
          </cell>
          <cell r="C180" t="str">
            <v>Cáp nhôm lõi thép AC-35/6,2</v>
          </cell>
          <cell r="D180" t="str">
            <v>kg</v>
          </cell>
          <cell r="F180">
            <v>54000</v>
          </cell>
          <cell r="I180">
            <v>54000</v>
          </cell>
        </row>
        <row r="181">
          <cell r="A181" t="str">
            <v>AC50</v>
          </cell>
          <cell r="C181" t="str">
            <v>Cáp nhôm lõi thép AC-50/8</v>
          </cell>
          <cell r="D181" t="str">
            <v>kg</v>
          </cell>
          <cell r="F181">
            <v>43599</v>
          </cell>
          <cell r="I181">
            <v>19692.307692307691</v>
          </cell>
        </row>
        <row r="182">
          <cell r="A182" t="str">
            <v>AC70</v>
          </cell>
          <cell r="C182" t="str">
            <v>Cáp nhôm lõi thép AC-70/11</v>
          </cell>
          <cell r="D182" t="str">
            <v>kg</v>
          </cell>
          <cell r="F182">
            <v>71700</v>
          </cell>
          <cell r="I182">
            <v>71700</v>
          </cell>
        </row>
        <row r="183">
          <cell r="A183" t="str">
            <v>AC95</v>
          </cell>
          <cell r="C183" t="str">
            <v>Cáp nhôm lõi thép AC-95/16</v>
          </cell>
          <cell r="D183" t="str">
            <v>kg</v>
          </cell>
          <cell r="F183">
            <v>71700</v>
          </cell>
          <cell r="I183">
            <v>71700</v>
          </cell>
        </row>
        <row r="184">
          <cell r="A184" t="str">
            <v>AC120</v>
          </cell>
          <cell r="C184" t="str">
            <v>Cáp nhôm lõi thép AC-120/19</v>
          </cell>
          <cell r="D184" t="str">
            <v>kg</v>
          </cell>
          <cell r="F184">
            <v>64200</v>
          </cell>
          <cell r="I184">
            <v>30800</v>
          </cell>
        </row>
        <row r="185">
          <cell r="A185" t="str">
            <v>AC150</v>
          </cell>
          <cell r="C185" t="str">
            <v>Cáp nhôm lõi thép AC-150/24</v>
          </cell>
          <cell r="D185" t="str">
            <v>kg</v>
          </cell>
          <cell r="F185">
            <v>64200</v>
          </cell>
          <cell r="I185">
            <v>64200</v>
          </cell>
        </row>
        <row r="186">
          <cell r="A186" t="str">
            <v>AC185</v>
          </cell>
          <cell r="C186" t="str">
            <v>Cáp nhôm lõi thép AC-185/29</v>
          </cell>
          <cell r="D186" t="str">
            <v>kg</v>
          </cell>
          <cell r="F186">
            <v>64200</v>
          </cell>
          <cell r="I186">
            <v>30800</v>
          </cell>
        </row>
        <row r="187">
          <cell r="A187" t="str">
            <v>AC240</v>
          </cell>
          <cell r="C187" t="str">
            <v>Cáp nhôm lõi thép AC-240/39</v>
          </cell>
          <cell r="D187" t="str">
            <v>kg</v>
          </cell>
          <cell r="F187">
            <v>64200</v>
          </cell>
          <cell r="I187">
            <v>64200</v>
          </cell>
        </row>
        <row r="188">
          <cell r="A188" t="str">
            <v>av35</v>
          </cell>
          <cell r="C188" t="str">
            <v>Cáp nhôm bọc AV35</v>
          </cell>
          <cell r="D188" t="str">
            <v>mét</v>
          </cell>
          <cell r="F188">
            <v>7390</v>
          </cell>
          <cell r="I188">
            <v>4370</v>
          </cell>
        </row>
        <row r="189">
          <cell r="A189" t="str">
            <v>av50</v>
          </cell>
          <cell r="C189" t="str">
            <v>Cáp nhôm bọc AV50</v>
          </cell>
          <cell r="D189" t="str">
            <v>mét</v>
          </cell>
          <cell r="F189">
            <v>17780</v>
          </cell>
          <cell r="I189">
            <v>5890</v>
          </cell>
        </row>
        <row r="190">
          <cell r="A190" t="str">
            <v>av70</v>
          </cell>
          <cell r="C190" t="str">
            <v>Cáp nhôm bọc AV70</v>
          </cell>
          <cell r="D190" t="str">
            <v>mét</v>
          </cell>
          <cell r="F190">
            <v>20400</v>
          </cell>
          <cell r="I190">
            <v>7920</v>
          </cell>
        </row>
        <row r="191">
          <cell r="A191" t="str">
            <v>av95</v>
          </cell>
          <cell r="C191" t="str">
            <v>Cáp nhôm bọc AV95</v>
          </cell>
          <cell r="D191" t="str">
            <v>mét</v>
          </cell>
          <cell r="F191">
            <v>27100</v>
          </cell>
          <cell r="I191">
            <v>10870</v>
          </cell>
        </row>
        <row r="192">
          <cell r="A192" t="str">
            <v>av120</v>
          </cell>
          <cell r="C192" t="str">
            <v>Cáp nhôm bọc AV120</v>
          </cell>
          <cell r="D192" t="str">
            <v>mét</v>
          </cell>
          <cell r="F192">
            <v>38500</v>
          </cell>
          <cell r="I192">
            <v>13510</v>
          </cell>
        </row>
        <row r="193">
          <cell r="A193" t="str">
            <v>av150</v>
          </cell>
          <cell r="C193" t="str">
            <v>Cáp nhôm bọc AV150</v>
          </cell>
          <cell r="D193" t="str">
            <v>mét</v>
          </cell>
          <cell r="F193">
            <v>31100</v>
          </cell>
          <cell r="I193">
            <v>16670</v>
          </cell>
        </row>
        <row r="194">
          <cell r="A194" t="str">
            <v>av185</v>
          </cell>
          <cell r="C194" t="str">
            <v>Cáp nhôm bọc AV185</v>
          </cell>
          <cell r="D194" t="str">
            <v>mét</v>
          </cell>
          <cell r="F194">
            <v>37300</v>
          </cell>
          <cell r="I194">
            <v>20480</v>
          </cell>
        </row>
        <row r="195">
          <cell r="A195" t="str">
            <v>av240</v>
          </cell>
          <cell r="C195" t="str">
            <v>Cáp nhôm bọc AV240</v>
          </cell>
          <cell r="D195" t="str">
            <v>mét</v>
          </cell>
          <cell r="F195">
            <v>48600</v>
          </cell>
          <cell r="I195">
            <v>25910</v>
          </cell>
        </row>
        <row r="196">
          <cell r="A196" t="str">
            <v>av300</v>
          </cell>
          <cell r="C196" t="str">
            <v>Cáp nhôm bọc AV300</v>
          </cell>
          <cell r="D196" t="str">
            <v>mét</v>
          </cell>
          <cell r="F196">
            <v>60700</v>
          </cell>
          <cell r="I196">
            <v>31240</v>
          </cell>
        </row>
        <row r="197">
          <cell r="A197" t="str">
            <v>ABC4x50</v>
          </cell>
          <cell r="C197" t="str">
            <v>Cáp nhôm ABC 4x50mm2</v>
          </cell>
          <cell r="D197" t="str">
            <v>mét</v>
          </cell>
          <cell r="F197">
            <v>42800</v>
          </cell>
        </row>
        <row r="198">
          <cell r="A198" t="str">
            <v>ABC3x50</v>
          </cell>
          <cell r="C198" t="str">
            <v>Cáp nhôm ABC 3x50mm2</v>
          </cell>
          <cell r="D198" t="str">
            <v>mét</v>
          </cell>
          <cell r="F198">
            <v>41700</v>
          </cell>
        </row>
        <row r="199">
          <cell r="A199" t="str">
            <v>ABC4x70</v>
          </cell>
          <cell r="C199" t="str">
            <v>Cáp nhôm ABC 4x70mm2</v>
          </cell>
          <cell r="D199" t="str">
            <v>mét</v>
          </cell>
          <cell r="F199">
            <v>94300</v>
          </cell>
        </row>
        <row r="200">
          <cell r="A200" t="str">
            <v>ABC3x70</v>
          </cell>
          <cell r="C200" t="str">
            <v>Cáp nhôm ABC 3x70mm2</v>
          </cell>
          <cell r="D200" t="str">
            <v>mét</v>
          </cell>
          <cell r="F200">
            <v>62000</v>
          </cell>
        </row>
        <row r="201">
          <cell r="A201" t="str">
            <v>ABC4x95</v>
          </cell>
          <cell r="C201" t="str">
            <v>Cáp nhôm ABC 4x95mm2</v>
          </cell>
          <cell r="D201" t="str">
            <v>mét</v>
          </cell>
          <cell r="F201">
            <v>126000</v>
          </cell>
        </row>
        <row r="202">
          <cell r="A202" t="str">
            <v>ABC3x95</v>
          </cell>
          <cell r="C202" t="str">
            <v>Cáp nhôm ABC 3x95mm2</v>
          </cell>
          <cell r="D202" t="str">
            <v>mét</v>
          </cell>
          <cell r="F202">
            <v>83600</v>
          </cell>
        </row>
        <row r="203">
          <cell r="A203" t="str">
            <v>ABC3x120</v>
          </cell>
          <cell r="C203" t="str">
            <v>Cáp nhôm ABC 3x120mm2</v>
          </cell>
          <cell r="D203" t="str">
            <v>mét</v>
          </cell>
          <cell r="F203">
            <v>119400</v>
          </cell>
        </row>
        <row r="204">
          <cell r="A204" t="str">
            <v>ABC4x120</v>
          </cell>
          <cell r="C204" t="str">
            <v>Cáp nhôm ABC 4x120mm2</v>
          </cell>
          <cell r="D204" t="str">
            <v>mét</v>
          </cell>
          <cell r="F204">
            <v>158200</v>
          </cell>
        </row>
        <row r="205">
          <cell r="A205" t="str">
            <v>ABC4x150</v>
          </cell>
          <cell r="C205" t="str">
            <v>Cáp nhôm ABC 4x150mm2</v>
          </cell>
          <cell r="D205" t="str">
            <v>mét</v>
          </cell>
          <cell r="F205">
            <v>195300</v>
          </cell>
        </row>
        <row r="206">
          <cell r="A206" t="str">
            <v>ONABC70</v>
          </cell>
          <cell r="C206" t="str">
            <v>Ống nối cáp ABC 70mm2</v>
          </cell>
          <cell r="D206" t="str">
            <v>cái</v>
          </cell>
          <cell r="F206">
            <v>68000</v>
          </cell>
        </row>
        <row r="207">
          <cell r="A207" t="str">
            <v>ONABC95</v>
          </cell>
          <cell r="C207" t="str">
            <v>Ống nối cáp ABC 95mm2</v>
          </cell>
          <cell r="D207" t="str">
            <v>cái</v>
          </cell>
          <cell r="F207">
            <v>77000</v>
          </cell>
        </row>
        <row r="208">
          <cell r="A208" t="str">
            <v>ONABC120</v>
          </cell>
          <cell r="C208" t="str">
            <v>Ống nối cáp ABC 120mm2</v>
          </cell>
          <cell r="D208" t="str">
            <v>cái</v>
          </cell>
          <cell r="F208">
            <v>122000</v>
          </cell>
        </row>
        <row r="209">
          <cell r="A209" t="str">
            <v>CVV2x2,5</v>
          </cell>
          <cell r="B209" t="str">
            <v>03.1401</v>
          </cell>
          <cell r="C209" t="str">
            <v xml:space="preserve">Cáp CVV 2x2,5mm2  </v>
          </cell>
          <cell r="D209" t="str">
            <v>mét</v>
          </cell>
          <cell r="F209">
            <v>10740</v>
          </cell>
          <cell r="G209">
            <v>433</v>
          </cell>
          <cell r="I209">
            <v>8200</v>
          </cell>
        </row>
        <row r="210">
          <cell r="A210" t="str">
            <v>CVV316</v>
          </cell>
          <cell r="B210" t="str">
            <v>03.1401</v>
          </cell>
          <cell r="C210" t="str">
            <v>Cáp CVV 3x16mm2</v>
          </cell>
          <cell r="D210" t="str">
            <v>mét</v>
          </cell>
          <cell r="F210">
            <v>76000</v>
          </cell>
          <cell r="G210">
            <v>433</v>
          </cell>
        </row>
        <row r="211">
          <cell r="A211" t="str">
            <v>CVV4X2,5</v>
          </cell>
          <cell r="C211" t="str">
            <v xml:space="preserve">Cáp CVV 4x4,0mm2  </v>
          </cell>
          <cell r="D211" t="str">
            <v>mét</v>
          </cell>
          <cell r="F211">
            <v>34546</v>
          </cell>
        </row>
        <row r="212">
          <cell r="A212" t="str">
            <v>M5M</v>
          </cell>
          <cell r="C212" t="str">
            <v>Dây đồng trần mềm dẹt</v>
          </cell>
          <cell r="D212" t="str">
            <v>mét</v>
          </cell>
          <cell r="F212">
            <v>5000</v>
          </cell>
          <cell r="I212">
            <v>10300</v>
          </cell>
        </row>
        <row r="213">
          <cell r="A213" t="str">
            <v>CV2,5</v>
          </cell>
          <cell r="B213" t="str">
            <v>04.4201</v>
          </cell>
          <cell r="C213" t="str">
            <v>Cáp đồng mềm CV2,5</v>
          </cell>
          <cell r="D213" t="str">
            <v>mét</v>
          </cell>
          <cell r="F213">
            <v>4190</v>
          </cell>
          <cell r="G213">
            <v>1854</v>
          </cell>
        </row>
        <row r="214">
          <cell r="A214" t="str">
            <v>cv11</v>
          </cell>
          <cell r="B214" t="str">
            <v>04.4201</v>
          </cell>
          <cell r="C214" t="str">
            <v>Cáp đồng bọc CV11</v>
          </cell>
          <cell r="D214" t="str">
            <v>mét</v>
          </cell>
          <cell r="F214">
            <v>17000</v>
          </cell>
          <cell r="G214">
            <v>1854</v>
          </cell>
          <cell r="I214">
            <v>17000</v>
          </cell>
        </row>
        <row r="215">
          <cell r="A215" t="str">
            <v>cv16</v>
          </cell>
          <cell r="B215" t="str">
            <v>04.4201</v>
          </cell>
          <cell r="C215" t="str">
            <v>Cáp đồng bọc CV11</v>
          </cell>
          <cell r="D215" t="str">
            <v>mét</v>
          </cell>
          <cell r="F215">
            <v>17000</v>
          </cell>
          <cell r="G215">
            <v>1854</v>
          </cell>
          <cell r="I215">
            <v>17000</v>
          </cell>
        </row>
        <row r="216">
          <cell r="A216" t="str">
            <v>cv22</v>
          </cell>
          <cell r="B216" t="str">
            <v>04.4201</v>
          </cell>
          <cell r="C216" t="str">
            <v>Cáp đồng bọc CV22</v>
          </cell>
          <cell r="D216" t="str">
            <v>mét</v>
          </cell>
          <cell r="F216">
            <v>24300</v>
          </cell>
          <cell r="G216">
            <v>1854</v>
          </cell>
          <cell r="I216">
            <v>24300</v>
          </cell>
        </row>
        <row r="217">
          <cell r="A217" t="str">
            <v>cv25</v>
          </cell>
          <cell r="C217" t="str">
            <v>Cáp đồng bọc CV25</v>
          </cell>
          <cell r="D217" t="str">
            <v>mét</v>
          </cell>
          <cell r="F217">
            <v>59200</v>
          </cell>
          <cell r="I217">
            <v>9150</v>
          </cell>
        </row>
        <row r="218">
          <cell r="A218" t="str">
            <v>cv35</v>
          </cell>
          <cell r="C218" t="str">
            <v>Cáp đồng bọc CV35</v>
          </cell>
          <cell r="D218" t="str">
            <v>mét</v>
          </cell>
          <cell r="F218">
            <v>50500</v>
          </cell>
          <cell r="I218">
            <v>12480</v>
          </cell>
        </row>
        <row r="219">
          <cell r="A219" t="str">
            <v>cv50</v>
          </cell>
          <cell r="C219" t="str">
            <v>Cáp đồng bọc CV50</v>
          </cell>
          <cell r="D219" t="str">
            <v>mét</v>
          </cell>
          <cell r="F219">
            <v>62910</v>
          </cell>
          <cell r="I219">
            <v>17510</v>
          </cell>
        </row>
        <row r="220">
          <cell r="A220" t="str">
            <v>cv70</v>
          </cell>
          <cell r="C220" t="str">
            <v>Cáp đồng bọc CV70</v>
          </cell>
          <cell r="D220" t="str">
            <v>mét</v>
          </cell>
          <cell r="F220">
            <v>87805</v>
          </cell>
          <cell r="I220">
            <v>23710</v>
          </cell>
        </row>
        <row r="221">
          <cell r="A221" t="str">
            <v>cv95</v>
          </cell>
          <cell r="C221" t="str">
            <v>Cáp đồng bọc CV95</v>
          </cell>
          <cell r="D221" t="str">
            <v>mét</v>
          </cell>
          <cell r="F221">
            <v>120529</v>
          </cell>
          <cell r="I221">
            <v>32350</v>
          </cell>
        </row>
        <row r="222">
          <cell r="A222" t="str">
            <v>cv120</v>
          </cell>
          <cell r="C222" t="str">
            <v>Cáp đồng bọc CV120</v>
          </cell>
          <cell r="D222" t="str">
            <v>mét</v>
          </cell>
          <cell r="F222">
            <v>152775</v>
          </cell>
          <cell r="I222">
            <v>40480</v>
          </cell>
        </row>
        <row r="223">
          <cell r="A223" t="str">
            <v>cv150</v>
          </cell>
          <cell r="C223" t="str">
            <v>Cáp đồng bọc CV150</v>
          </cell>
          <cell r="D223" t="str">
            <v>mét</v>
          </cell>
          <cell r="F223">
            <v>194893</v>
          </cell>
          <cell r="I223">
            <v>50550</v>
          </cell>
        </row>
        <row r="224">
          <cell r="A224" t="str">
            <v>cv185</v>
          </cell>
          <cell r="C224" t="str">
            <v>Cáp đồng bọc CV185</v>
          </cell>
          <cell r="D224" t="str">
            <v>mét</v>
          </cell>
          <cell r="F224">
            <v>391500</v>
          </cell>
          <cell r="I224">
            <v>62350</v>
          </cell>
        </row>
        <row r="225">
          <cell r="A225" t="str">
            <v>cv200</v>
          </cell>
          <cell r="C225" t="str">
            <v>Cáp đồng bọc CV200</v>
          </cell>
          <cell r="D225" t="str">
            <v>mét</v>
          </cell>
          <cell r="F225">
            <v>415250</v>
          </cell>
          <cell r="I225">
            <v>65210</v>
          </cell>
        </row>
        <row r="226">
          <cell r="A226" t="str">
            <v>cv240</v>
          </cell>
          <cell r="C226" t="str">
            <v>Cáp đồng bọc CV240</v>
          </cell>
          <cell r="D226" t="str">
            <v>mét</v>
          </cell>
          <cell r="F226">
            <v>456840</v>
          </cell>
          <cell r="I226">
            <v>80150</v>
          </cell>
        </row>
        <row r="227">
          <cell r="A227" t="str">
            <v>cv250</v>
          </cell>
          <cell r="C227" t="str">
            <v>Cáp đồng bọc CV250</v>
          </cell>
          <cell r="D227" t="str">
            <v>mét</v>
          </cell>
          <cell r="F227">
            <v>477120</v>
          </cell>
          <cell r="I227">
            <v>80150</v>
          </cell>
        </row>
        <row r="228">
          <cell r="A228" t="str">
            <v>cv300</v>
          </cell>
          <cell r="C228" t="str">
            <v>Cáp đồng bọc CV300</v>
          </cell>
          <cell r="D228" t="str">
            <v>mét</v>
          </cell>
          <cell r="F228">
            <v>449800</v>
          </cell>
          <cell r="I228">
            <v>100290</v>
          </cell>
        </row>
        <row r="229">
          <cell r="A229" t="str">
            <v>cv400</v>
          </cell>
          <cell r="C229" t="str">
            <v>Cáp đồng bọc CV400</v>
          </cell>
          <cell r="D229" t="str">
            <v>mét</v>
          </cell>
          <cell r="F229">
            <v>580500</v>
          </cell>
          <cell r="I229">
            <v>131810</v>
          </cell>
        </row>
        <row r="230">
          <cell r="A230" t="str">
            <v>acv35</v>
          </cell>
          <cell r="C230" t="str">
            <v>Cáp nhôm lõi thép ACV35</v>
          </cell>
          <cell r="D230" t="str">
            <v>mét</v>
          </cell>
          <cell r="F230">
            <v>530</v>
          </cell>
          <cell r="I230">
            <v>5320</v>
          </cell>
        </row>
        <row r="231">
          <cell r="A231" t="str">
            <v>acv50</v>
          </cell>
          <cell r="C231" t="str">
            <v>Cáp nhôm lõi thép ACV50</v>
          </cell>
          <cell r="D231" t="str">
            <v>mét</v>
          </cell>
          <cell r="F231">
            <v>6660</v>
          </cell>
          <cell r="I231">
            <v>6660</v>
          </cell>
        </row>
        <row r="232">
          <cell r="A232" t="str">
            <v>acv70</v>
          </cell>
          <cell r="C232" t="str">
            <v>Cáp nhôm lõi thép ACV70</v>
          </cell>
          <cell r="D232" t="str">
            <v>mét</v>
          </cell>
          <cell r="F232">
            <v>9230</v>
          </cell>
          <cell r="I232">
            <v>9230</v>
          </cell>
        </row>
        <row r="233">
          <cell r="A233" t="str">
            <v>acv95</v>
          </cell>
          <cell r="C233" t="str">
            <v>Cáp nhôm lõi thép ACV95</v>
          </cell>
          <cell r="D233" t="str">
            <v>mét</v>
          </cell>
          <cell r="F233">
            <v>12650</v>
          </cell>
          <cell r="I233">
            <v>12650</v>
          </cell>
        </row>
        <row r="234">
          <cell r="A234" t="str">
            <v>acv120</v>
          </cell>
          <cell r="C234" t="str">
            <v>Cáp nhôm lõi thép ACV120</v>
          </cell>
          <cell r="D234" t="str">
            <v>mét</v>
          </cell>
          <cell r="F234">
            <v>15740</v>
          </cell>
          <cell r="I234">
            <v>15740</v>
          </cell>
        </row>
        <row r="235">
          <cell r="A235" t="str">
            <v>acv150</v>
          </cell>
          <cell r="C235" t="str">
            <v>Cáp nhôm lõi thép ACV150</v>
          </cell>
          <cell r="D235" t="str">
            <v>mét</v>
          </cell>
          <cell r="F235">
            <v>18770</v>
          </cell>
          <cell r="I235">
            <v>18770</v>
          </cell>
        </row>
        <row r="236">
          <cell r="A236" t="str">
            <v>acv185</v>
          </cell>
          <cell r="C236" t="str">
            <v>Cáp nhôm lõi thép ACV185</v>
          </cell>
          <cell r="D236" t="str">
            <v>mét</v>
          </cell>
          <cell r="F236">
            <v>23340</v>
          </cell>
          <cell r="I236">
            <v>23340</v>
          </cell>
        </row>
        <row r="237">
          <cell r="A237" t="str">
            <v>acv240</v>
          </cell>
          <cell r="C237" t="str">
            <v>Cáp nhôm lõi thép ACV240</v>
          </cell>
          <cell r="D237" t="str">
            <v>mét</v>
          </cell>
          <cell r="F237">
            <v>29750</v>
          </cell>
          <cell r="I237">
            <v>29750</v>
          </cell>
        </row>
        <row r="238">
          <cell r="A238" t="str">
            <v>A35</v>
          </cell>
          <cell r="C238" t="str">
            <v>Cáp nhôm A-35</v>
          </cell>
          <cell r="D238" t="str">
            <v>kg</v>
          </cell>
          <cell r="F238">
            <v>45500</v>
          </cell>
          <cell r="I238">
            <v>34000</v>
          </cell>
        </row>
        <row r="239">
          <cell r="A239" t="str">
            <v>A50</v>
          </cell>
          <cell r="C239" t="str">
            <v>Cáp nhôm A-50</v>
          </cell>
          <cell r="D239" t="str">
            <v>kg</v>
          </cell>
          <cell r="F239">
            <v>74800</v>
          </cell>
          <cell r="I239">
            <v>39000</v>
          </cell>
        </row>
        <row r="240">
          <cell r="A240" t="str">
            <v>A70</v>
          </cell>
          <cell r="C240" t="str">
            <v>Cáp nhôm A-70</v>
          </cell>
          <cell r="D240" t="str">
            <v>kg</v>
          </cell>
          <cell r="F240">
            <v>51336</v>
          </cell>
          <cell r="I240">
            <v>39000</v>
          </cell>
        </row>
        <row r="241">
          <cell r="A241" t="str">
            <v>A95</v>
          </cell>
          <cell r="C241" t="str">
            <v>Cáp nhôm A-95</v>
          </cell>
          <cell r="D241" t="str">
            <v>kg</v>
          </cell>
          <cell r="F241">
            <v>74800</v>
          </cell>
          <cell r="I241">
            <v>39000</v>
          </cell>
        </row>
        <row r="242">
          <cell r="A242" t="str">
            <v>A120</v>
          </cell>
          <cell r="C242" t="str">
            <v>Cáp nhôm A-120</v>
          </cell>
          <cell r="D242" t="str">
            <v>kg</v>
          </cell>
          <cell r="F242">
            <v>44800</v>
          </cell>
          <cell r="I242">
            <v>39000</v>
          </cell>
        </row>
        <row r="243">
          <cell r="A243" t="str">
            <v>A150</v>
          </cell>
          <cell r="C243" t="str">
            <v>Cáp nhôm A-150</v>
          </cell>
          <cell r="D243" t="str">
            <v>kg</v>
          </cell>
          <cell r="F243">
            <v>44800</v>
          </cell>
          <cell r="I243">
            <v>39000</v>
          </cell>
        </row>
        <row r="244">
          <cell r="A244" t="str">
            <v>A185</v>
          </cell>
          <cell r="C244" t="str">
            <v>Cáp nhôm A-185</v>
          </cell>
          <cell r="D244" t="str">
            <v>kg</v>
          </cell>
          <cell r="F244">
            <v>44600</v>
          </cell>
          <cell r="I244">
            <v>39000</v>
          </cell>
        </row>
        <row r="245">
          <cell r="A245" t="str">
            <v>A240</v>
          </cell>
          <cell r="C245" t="str">
            <v>Cáp nhôm A-240</v>
          </cell>
          <cell r="D245" t="str">
            <v>kg</v>
          </cell>
          <cell r="F245">
            <v>44600</v>
          </cell>
          <cell r="I245">
            <v>39000</v>
          </cell>
        </row>
        <row r="246">
          <cell r="A246" t="str">
            <v>C3/8</v>
          </cell>
          <cell r="C246" t="str">
            <v>Cáp thép 3/8"</v>
          </cell>
          <cell r="D246" t="str">
            <v>kg</v>
          </cell>
          <cell r="F246">
            <v>24481</v>
          </cell>
          <cell r="I246">
            <v>5168</v>
          </cell>
        </row>
        <row r="247">
          <cell r="A247" t="str">
            <v>C5/8</v>
          </cell>
          <cell r="C247" t="str">
            <v>Cáp thép 5/8"</v>
          </cell>
          <cell r="D247" t="str">
            <v>kg</v>
          </cell>
          <cell r="F247">
            <v>24904</v>
          </cell>
          <cell r="I247">
            <v>6013</v>
          </cell>
        </row>
        <row r="248">
          <cell r="A248" t="str">
            <v>CSDI</v>
          </cell>
          <cell r="C248" t="str">
            <v>Chân sứ đỉnh thẳng dài 870 dày 4mm (bọc chì)</v>
          </cell>
          <cell r="D248" t="str">
            <v>cái</v>
          </cell>
          <cell r="F248">
            <v>130000</v>
          </cell>
          <cell r="I248">
            <v>130000</v>
          </cell>
        </row>
        <row r="249">
          <cell r="A249" t="str">
            <v>CSDG</v>
          </cell>
          <cell r="C249" t="str">
            <v>Chân sứ đỉnh cong dài 870 dày 4mm (bọc chì)</v>
          </cell>
          <cell r="D249" t="str">
            <v>cái</v>
          </cell>
          <cell r="F249">
            <v>132000</v>
          </cell>
          <cell r="I249">
            <v>132000</v>
          </cell>
        </row>
        <row r="250">
          <cell r="A250" t="str">
            <v>CSD</v>
          </cell>
          <cell r="C250" t="str">
            <v>Chân sứ đứng 24kV (bọc chì)</v>
          </cell>
          <cell r="D250" t="str">
            <v>cái</v>
          </cell>
          <cell r="F250">
            <v>65000</v>
          </cell>
          <cell r="I250">
            <v>65000</v>
          </cell>
        </row>
        <row r="251">
          <cell r="A251" t="str">
            <v>DAYA</v>
          </cell>
          <cell r="C251" t="str">
            <v xml:space="preserve">Dây nhôm buộc </v>
          </cell>
          <cell r="D251" t="str">
            <v>kg</v>
          </cell>
          <cell r="F251">
            <v>32000</v>
          </cell>
          <cell r="I251">
            <v>32000</v>
          </cell>
        </row>
        <row r="252">
          <cell r="A252" t="str">
            <v>GDFCO</v>
          </cell>
          <cell r="B252" t="str">
            <v>05.6100</v>
          </cell>
          <cell r="C252" t="str">
            <v>Giá chữ "T" lắp FCO, LA (V63x63x6)</v>
          </cell>
          <cell r="D252" t="str">
            <v>bộ</v>
          </cell>
          <cell r="F252">
            <v>96000</v>
          </cell>
          <cell r="G252">
            <v>26505</v>
          </cell>
          <cell r="I252">
            <v>96000</v>
          </cell>
        </row>
        <row r="253">
          <cell r="A253" t="str">
            <v>GUFCO</v>
          </cell>
          <cell r="B253" t="str">
            <v>05.6100</v>
          </cell>
          <cell r="C253" t="str">
            <v>Giá U 80x600 lắp FCO</v>
          </cell>
          <cell r="D253" t="str">
            <v>bộ</v>
          </cell>
          <cell r="F253">
            <v>55000</v>
          </cell>
          <cell r="G253">
            <v>26505</v>
          </cell>
          <cell r="I253">
            <v>55000</v>
          </cell>
        </row>
        <row r="254">
          <cell r="A254" t="str">
            <v>GIATFCO</v>
          </cell>
          <cell r="B254" t="str">
            <v>05.6100</v>
          </cell>
          <cell r="C254" t="str">
            <v>Giá chữ "T" lắp FCO, LA (V50x50x5)</v>
          </cell>
          <cell r="D254" t="str">
            <v>Kg</v>
          </cell>
          <cell r="F254">
            <v>26279</v>
          </cell>
          <cell r="G254">
            <v>26505</v>
          </cell>
          <cell r="I254">
            <v>26279</v>
          </cell>
        </row>
        <row r="255">
          <cell r="A255" t="str">
            <v>Gianoi1600</v>
          </cell>
          <cell r="C255" t="str">
            <v>Giá nới + Thanh cái tủ CB</v>
          </cell>
          <cell r="D255" t="str">
            <v>bộ</v>
          </cell>
          <cell r="F255">
            <v>6659712</v>
          </cell>
          <cell r="G255">
            <v>23507.7403104</v>
          </cell>
          <cell r="H255">
            <v>40876.13538</v>
          </cell>
          <cell r="I255">
            <v>6659712</v>
          </cell>
        </row>
        <row r="256">
          <cell r="A256" t="str">
            <v>Gianoi2500</v>
          </cell>
          <cell r="C256" t="str">
            <v>Giá nới + Thanh cái tủ CB</v>
          </cell>
          <cell r="D256" t="str">
            <v>bộ</v>
          </cell>
          <cell r="F256">
            <v>22313720</v>
          </cell>
        </row>
        <row r="257">
          <cell r="A257" t="str">
            <v>GianoiCB</v>
          </cell>
          <cell r="C257" t="str">
            <v>Giá nới + Thanh cái tủ CB</v>
          </cell>
          <cell r="D257" t="str">
            <v>bộ</v>
          </cell>
          <cell r="F257">
            <v>200000</v>
          </cell>
          <cell r="I257">
            <v>200000</v>
          </cell>
        </row>
        <row r="258">
          <cell r="A258" t="str">
            <v>GCST</v>
          </cell>
          <cell r="C258" t="str">
            <v>Gia công sắt thép</v>
          </cell>
          <cell r="D258" t="str">
            <v>kg</v>
          </cell>
          <cell r="F258">
            <v>2500</v>
          </cell>
          <cell r="I258">
            <v>2500</v>
          </cell>
        </row>
        <row r="259">
          <cell r="A259" t="str">
            <v>G</v>
          </cell>
          <cell r="C259" t="str">
            <v>Vật liệu dựng trụ</v>
          </cell>
          <cell r="D259" t="str">
            <v>trụ</v>
          </cell>
          <cell r="F259">
            <v>17400</v>
          </cell>
          <cell r="I259">
            <v>17400</v>
          </cell>
        </row>
        <row r="260">
          <cell r="A260" t="str">
            <v>K3B</v>
          </cell>
          <cell r="C260" t="str">
            <v>Kẹp cáp 3 boulon (B46)</v>
          </cell>
          <cell r="D260" t="str">
            <v>cái</v>
          </cell>
          <cell r="F260">
            <v>42000</v>
          </cell>
          <cell r="I260">
            <v>42000</v>
          </cell>
        </row>
        <row r="261">
          <cell r="A261" t="str">
            <v>CTD</v>
          </cell>
          <cell r="C261" t="str">
            <v>Cọc tiếp đất φ16 - 2,4m</v>
          </cell>
          <cell r="D261" t="str">
            <v>cọc</v>
          </cell>
          <cell r="F261">
            <v>112000</v>
          </cell>
          <cell r="I261">
            <v>112000</v>
          </cell>
        </row>
        <row r="262">
          <cell r="A262" t="str">
            <v>CTD+K</v>
          </cell>
          <cell r="C262" t="str">
            <v>Cọc tiếp đất φ 16- 2,4m + kẹp cọc</v>
          </cell>
          <cell r="D262" t="str">
            <v>bộ</v>
          </cell>
          <cell r="F262">
            <v>127000</v>
          </cell>
          <cell r="I262">
            <v>127000</v>
          </cell>
        </row>
        <row r="263">
          <cell r="A263" t="str">
            <v>KC</v>
          </cell>
          <cell r="C263" t="str">
            <v>Kẹp cọc tiếp địa</v>
          </cell>
          <cell r="D263" t="str">
            <v>bộ</v>
          </cell>
          <cell r="F263">
            <v>15000</v>
          </cell>
          <cell r="I263">
            <v>15000</v>
          </cell>
        </row>
        <row r="264">
          <cell r="A264" t="str">
            <v>K-Cu</v>
          </cell>
          <cell r="C264" t="str">
            <v>Kẹp cọc tiếp đất Cu</v>
          </cell>
          <cell r="D264" t="str">
            <v>cái</v>
          </cell>
          <cell r="F264">
            <v>14000</v>
          </cell>
          <cell r="I264">
            <v>14000</v>
          </cell>
        </row>
        <row r="265">
          <cell r="A265" t="str">
            <v>K-Fe</v>
          </cell>
          <cell r="C265" t="str">
            <v>Kẹp cọc tiếp đất Fe</v>
          </cell>
          <cell r="D265" t="str">
            <v>cái</v>
          </cell>
          <cell r="F265">
            <v>8400</v>
          </cell>
          <cell r="I265">
            <v>8400</v>
          </cell>
        </row>
        <row r="266">
          <cell r="A266" t="str">
            <v>K35</v>
          </cell>
          <cell r="C266" t="str">
            <v>Kẹp 2 rãnh (APC) cỡ dây 35mm2</v>
          </cell>
          <cell r="D266" t="str">
            <v>cái</v>
          </cell>
          <cell r="F266">
            <v>6400</v>
          </cell>
          <cell r="I266">
            <v>6400</v>
          </cell>
        </row>
        <row r="267">
          <cell r="A267" t="str">
            <v>K50</v>
          </cell>
          <cell r="C267" t="str">
            <v>Kẹp 2 rãnh (APC) cỡ dây 50mm2</v>
          </cell>
          <cell r="D267" t="str">
            <v>cái</v>
          </cell>
          <cell r="F267">
            <v>6400</v>
          </cell>
          <cell r="I267">
            <v>6400</v>
          </cell>
        </row>
        <row r="268">
          <cell r="A268" t="str">
            <v>K70</v>
          </cell>
          <cell r="C268" t="str">
            <v>Kẹp 2 rãnh (APC) cỡ dây 70mm2</v>
          </cell>
          <cell r="D268" t="str">
            <v>cái</v>
          </cell>
          <cell r="F268">
            <v>6400</v>
          </cell>
          <cell r="I268">
            <v>6400</v>
          </cell>
        </row>
        <row r="269">
          <cell r="A269" t="str">
            <v>K95</v>
          </cell>
          <cell r="C269" t="str">
            <v>Kẹp 2 rãnh (APC) cỡ dây 95mm2</v>
          </cell>
          <cell r="D269" t="str">
            <v>cái</v>
          </cell>
          <cell r="F269">
            <v>10600</v>
          </cell>
          <cell r="I269">
            <v>10600</v>
          </cell>
        </row>
        <row r="270">
          <cell r="A270" t="str">
            <v>K120</v>
          </cell>
          <cell r="C270" t="str">
            <v>Kẹp 2 rãnh (APC) cỡ dây 120mm2</v>
          </cell>
          <cell r="D270" t="str">
            <v>cái</v>
          </cell>
          <cell r="F270">
            <v>16000</v>
          </cell>
          <cell r="I270">
            <v>16000</v>
          </cell>
        </row>
        <row r="271">
          <cell r="A271" t="str">
            <v>K150</v>
          </cell>
          <cell r="C271" t="str">
            <v>Kẹp 2 rãnh (APC) cỡ dây 150mm2</v>
          </cell>
          <cell r="D271" t="str">
            <v>cái</v>
          </cell>
          <cell r="F271">
            <v>16000</v>
          </cell>
          <cell r="I271">
            <v>16000</v>
          </cell>
        </row>
        <row r="272">
          <cell r="A272" t="str">
            <v>K185</v>
          </cell>
          <cell r="C272" t="str">
            <v>Kẹp 2 rãnh (APC) cỡ dây 185mm2</v>
          </cell>
          <cell r="D272" t="str">
            <v>cái</v>
          </cell>
          <cell r="F272">
            <v>19100</v>
          </cell>
          <cell r="I272">
            <v>19100</v>
          </cell>
        </row>
        <row r="273">
          <cell r="A273" t="str">
            <v>K240</v>
          </cell>
          <cell r="C273" t="str">
            <v>Kẹp 2 rãnh (APC) cỡ dây 240 mm2</v>
          </cell>
          <cell r="D273" t="str">
            <v>cái</v>
          </cell>
          <cell r="F273">
            <v>19100</v>
          </cell>
          <cell r="I273">
            <v>19100</v>
          </cell>
        </row>
        <row r="274">
          <cell r="A274" t="str">
            <v>KTREO211</v>
          </cell>
          <cell r="C274" t="str">
            <v>Kẹp treo cáp ABC2x11mm2</v>
          </cell>
          <cell r="D274" t="str">
            <v>cái</v>
          </cell>
          <cell r="F274">
            <v>21300</v>
          </cell>
        </row>
        <row r="275">
          <cell r="A275" t="str">
            <v>KTREO11</v>
          </cell>
          <cell r="C275" t="str">
            <v>Kẹp treo cáp ABC4x11mm2</v>
          </cell>
          <cell r="D275" t="str">
            <v>cái</v>
          </cell>
          <cell r="F275">
            <v>21300</v>
          </cell>
        </row>
        <row r="276">
          <cell r="A276" t="str">
            <v>KTREO22</v>
          </cell>
          <cell r="C276" t="str">
            <v>Kẹp treo cáp ABC4x22mm2</v>
          </cell>
          <cell r="D276" t="str">
            <v>cái</v>
          </cell>
          <cell r="F276">
            <v>21300</v>
          </cell>
        </row>
        <row r="277">
          <cell r="A277" t="str">
            <v>KTREO35</v>
          </cell>
          <cell r="C277" t="str">
            <v>Kẹp treo cáp ABC4x35mm2</v>
          </cell>
          <cell r="D277" t="str">
            <v>cái</v>
          </cell>
          <cell r="F277">
            <v>16800</v>
          </cell>
          <cell r="I277">
            <v>17000</v>
          </cell>
        </row>
        <row r="278">
          <cell r="A278" t="str">
            <v>KTREO50</v>
          </cell>
          <cell r="C278" t="str">
            <v>Kẹp treo cáp ABC4x50mm2</v>
          </cell>
          <cell r="D278" t="str">
            <v>cái</v>
          </cell>
          <cell r="F278">
            <v>31000</v>
          </cell>
          <cell r="I278">
            <v>17000</v>
          </cell>
        </row>
        <row r="279">
          <cell r="A279" t="str">
            <v>KTREO70</v>
          </cell>
          <cell r="C279" t="str">
            <v>Kẹp treo cáp ABC4x70mm2</v>
          </cell>
          <cell r="D279" t="str">
            <v>cái</v>
          </cell>
          <cell r="F279">
            <v>31000</v>
          </cell>
          <cell r="I279">
            <v>17000</v>
          </cell>
        </row>
        <row r="280">
          <cell r="A280" t="str">
            <v>KTREO95</v>
          </cell>
          <cell r="C280" t="str">
            <v>Kẹp treo cáp ABC4x95mm2</v>
          </cell>
          <cell r="D280" t="str">
            <v>cái</v>
          </cell>
          <cell r="F280">
            <v>31000</v>
          </cell>
          <cell r="I280">
            <v>17000</v>
          </cell>
        </row>
        <row r="281">
          <cell r="A281" t="str">
            <v>KTREO120</v>
          </cell>
          <cell r="C281" t="str">
            <v>Kẹp treo cáp ABC4x120mm2</v>
          </cell>
          <cell r="D281" t="str">
            <v>cái</v>
          </cell>
          <cell r="F281">
            <v>31000</v>
          </cell>
        </row>
        <row r="282">
          <cell r="A282" t="str">
            <v>KTREO150</v>
          </cell>
          <cell r="C282" t="str">
            <v>Kẹp treo cáp ABC4x150mm2</v>
          </cell>
          <cell r="D282" t="str">
            <v>cái</v>
          </cell>
          <cell r="F282">
            <v>31000</v>
          </cell>
        </row>
        <row r="283">
          <cell r="A283" t="str">
            <v>MTREO A</v>
          </cell>
          <cell r="C283" t="str">
            <v>Móc treo chữ A</v>
          </cell>
          <cell r="D283" t="str">
            <v>cái</v>
          </cell>
          <cell r="F283">
            <v>38000</v>
          </cell>
        </row>
        <row r="284">
          <cell r="A284" t="str">
            <v>MOCDUNG</v>
          </cell>
          <cell r="C284" t="str">
            <v xml:space="preserve">Móc dừng </v>
          </cell>
          <cell r="D284" t="str">
            <v>cái</v>
          </cell>
          <cell r="F284">
            <v>11400</v>
          </cell>
        </row>
        <row r="285">
          <cell r="A285" t="str">
            <v xml:space="preserve">MTREO </v>
          </cell>
          <cell r="C285" t="str">
            <v xml:space="preserve">Móc đơn treo cáp </v>
          </cell>
          <cell r="D285" t="str">
            <v>cái</v>
          </cell>
          <cell r="F285">
            <v>31000</v>
          </cell>
        </row>
        <row r="286">
          <cell r="A286" t="str">
            <v>KNGUNG211</v>
          </cell>
          <cell r="C286" t="str">
            <v>Kẹp ngừng cáp ABC2x11mm2</v>
          </cell>
          <cell r="D286" t="str">
            <v>cái</v>
          </cell>
          <cell r="F286">
            <v>9500</v>
          </cell>
        </row>
        <row r="287">
          <cell r="A287" t="str">
            <v>KNGUNG11</v>
          </cell>
          <cell r="C287" t="str">
            <v>Kẹp ngừng cáp ABC4x11mm2</v>
          </cell>
          <cell r="D287" t="str">
            <v>cái</v>
          </cell>
          <cell r="F287">
            <v>11700</v>
          </cell>
        </row>
        <row r="288">
          <cell r="A288" t="str">
            <v>KNGUNG22</v>
          </cell>
          <cell r="C288" t="str">
            <v>Kẹp ngừng cáp ABC4x22mm2</v>
          </cell>
          <cell r="D288" t="str">
            <v>cái</v>
          </cell>
          <cell r="F288">
            <v>11700</v>
          </cell>
        </row>
        <row r="289">
          <cell r="A289" t="str">
            <v>KNGUNG35</v>
          </cell>
          <cell r="C289" t="str">
            <v>Kẹp ngừng cáp ABC4x35mm2</v>
          </cell>
          <cell r="D289" t="str">
            <v>cái</v>
          </cell>
          <cell r="F289">
            <v>11700</v>
          </cell>
        </row>
        <row r="290">
          <cell r="A290" t="str">
            <v>KNGUNG50</v>
          </cell>
          <cell r="C290" t="str">
            <v>Kẹp ngừng cáp ABC4x50mm2</v>
          </cell>
          <cell r="D290" t="str">
            <v>cái</v>
          </cell>
          <cell r="F290">
            <v>50000</v>
          </cell>
        </row>
        <row r="291">
          <cell r="A291" t="str">
            <v>KNGUNG70</v>
          </cell>
          <cell r="C291" t="str">
            <v>Kẹp ngừng cáp ABC4x70mm2</v>
          </cell>
          <cell r="D291" t="str">
            <v>cái</v>
          </cell>
          <cell r="F291">
            <v>50000</v>
          </cell>
        </row>
        <row r="292">
          <cell r="A292" t="str">
            <v>KNGUNG95</v>
          </cell>
          <cell r="C292" t="str">
            <v>Kẹp ngừng cáp ABC4x95mm2</v>
          </cell>
          <cell r="D292" t="str">
            <v>cái</v>
          </cell>
          <cell r="F292">
            <v>50000</v>
          </cell>
        </row>
        <row r="293">
          <cell r="A293" t="str">
            <v>KNGUNG120</v>
          </cell>
          <cell r="C293" t="str">
            <v>Kẹp ngừng cáp ABC4x120mm2</v>
          </cell>
          <cell r="D293" t="str">
            <v>cái</v>
          </cell>
          <cell r="F293">
            <v>74000</v>
          </cell>
        </row>
        <row r="294">
          <cell r="A294" t="str">
            <v>KNGUNG150</v>
          </cell>
          <cell r="C294" t="str">
            <v>Kẹp ngừng cáp ABC4x150mm2</v>
          </cell>
          <cell r="D294" t="str">
            <v>cái</v>
          </cell>
          <cell r="F294">
            <v>74000</v>
          </cell>
        </row>
        <row r="295">
          <cell r="A295" t="str">
            <v>Hopcap240</v>
          </cell>
          <cell r="C295" t="str">
            <v>Hộp nối cáp ngầm 24kV 3x240mm2</v>
          </cell>
          <cell r="D295" t="str">
            <v>cái</v>
          </cell>
          <cell r="F295">
            <v>5000000</v>
          </cell>
          <cell r="I295">
            <v>5000000</v>
          </cell>
        </row>
        <row r="296">
          <cell r="A296" t="str">
            <v>Hopcap185</v>
          </cell>
          <cell r="C296" t="str">
            <v>Hộp nối cáp ngầm 24kV 3x185mm2</v>
          </cell>
          <cell r="D296" t="str">
            <v>cái</v>
          </cell>
          <cell r="F296">
            <v>5000000</v>
          </cell>
          <cell r="I296">
            <v>5000000</v>
          </cell>
        </row>
        <row r="297">
          <cell r="A297" t="str">
            <v>Hopcap150</v>
          </cell>
          <cell r="C297" t="str">
            <v>Hộp nối cáp ngầm 24kV 3x150mm2</v>
          </cell>
          <cell r="D297" t="str">
            <v>cái</v>
          </cell>
          <cell r="F297">
            <v>5000000</v>
          </cell>
          <cell r="I297">
            <v>5000000</v>
          </cell>
        </row>
        <row r="298">
          <cell r="A298" t="str">
            <v>Hopcap120</v>
          </cell>
          <cell r="C298" t="str">
            <v>Hộp nối cáp ngầm 24kV 3x120mm2</v>
          </cell>
          <cell r="D298" t="str">
            <v>cái</v>
          </cell>
          <cell r="F298">
            <v>5000000</v>
          </cell>
          <cell r="I298">
            <v>5000000</v>
          </cell>
        </row>
        <row r="299">
          <cell r="A299" t="str">
            <v>Hopcap95</v>
          </cell>
          <cell r="C299" t="str">
            <v>Hộp nối cáp ngầm 24kV 3x95mm2</v>
          </cell>
          <cell r="D299" t="str">
            <v>cái</v>
          </cell>
          <cell r="F299">
            <v>5000000</v>
          </cell>
          <cell r="I299">
            <v>5000000</v>
          </cell>
        </row>
        <row r="300">
          <cell r="A300" t="str">
            <v>Hopcap70</v>
          </cell>
          <cell r="C300" t="str">
            <v>Hộp nối cáp ngầm 24kV 3x70mm2</v>
          </cell>
          <cell r="D300" t="str">
            <v>cái</v>
          </cell>
          <cell r="F300">
            <v>5000000</v>
          </cell>
          <cell r="I300">
            <v>5000000</v>
          </cell>
        </row>
        <row r="301">
          <cell r="A301" t="str">
            <v>Hopcap50</v>
          </cell>
          <cell r="C301" t="str">
            <v>Hộp nối cáp ngầm 24kV 3x50mm2</v>
          </cell>
          <cell r="D301" t="str">
            <v>cái</v>
          </cell>
          <cell r="F301">
            <v>5000000</v>
          </cell>
          <cell r="I301">
            <v>5000000</v>
          </cell>
        </row>
        <row r="302">
          <cell r="A302" t="str">
            <v>HOP9C</v>
          </cell>
          <cell r="C302" t="str">
            <v>Hộp phân phối 9CB-Không CB</v>
          </cell>
          <cell r="D302" t="str">
            <v>cái</v>
          </cell>
          <cell r="F302">
            <v>315000</v>
          </cell>
        </row>
        <row r="303">
          <cell r="A303" t="str">
            <v>HOP6C</v>
          </cell>
          <cell r="C303" t="str">
            <v>Hộp phân phối 6CB-Không CB</v>
          </cell>
          <cell r="D303" t="str">
            <v>cái</v>
          </cell>
          <cell r="F303">
            <v>305000</v>
          </cell>
          <cell r="G303">
            <v>73646</v>
          </cell>
        </row>
        <row r="304">
          <cell r="A304" t="str">
            <v>BTNN</v>
          </cell>
          <cell r="C304" t="str">
            <v>Bêtông nhựa nóng hạt thô</v>
          </cell>
          <cell r="D304" t="str">
            <v>m3</v>
          </cell>
          <cell r="F304">
            <v>732001.60000000009</v>
          </cell>
          <cell r="I304">
            <v>732001.60000000009</v>
          </cell>
        </row>
        <row r="305">
          <cell r="A305" t="str">
            <v>BTNN min</v>
          </cell>
          <cell r="C305" t="str">
            <v>Bêtông nhựa nóng hạt mịn</v>
          </cell>
          <cell r="D305" t="str">
            <v>m3</v>
          </cell>
          <cell r="F305">
            <v>742000.60000000009</v>
          </cell>
          <cell r="I305">
            <v>742000.60000000009</v>
          </cell>
        </row>
        <row r="306">
          <cell r="A306" t="str">
            <v>BTNN-TL</v>
          </cell>
          <cell r="B306" t="str">
            <v>ED.2005</v>
          </cell>
          <cell r="C306" t="str">
            <v>Tái lập bêtông nhựa nóng hạt thô 7mm</v>
          </cell>
          <cell r="D306" t="str">
            <v>m2</v>
          </cell>
          <cell r="G306">
            <v>338.22</v>
          </cell>
          <cell r="H306">
            <v>1269.0999999999999</v>
          </cell>
          <cell r="I306">
            <v>0</v>
          </cell>
        </row>
        <row r="307">
          <cell r="A307" t="str">
            <v>BTNN-TL min</v>
          </cell>
          <cell r="B307" t="str">
            <v>ED.3001</v>
          </cell>
          <cell r="C307" t="str">
            <v>Tái lập bêtông nhựa nóng hạt mịn 3mm</v>
          </cell>
          <cell r="D307" t="str">
            <v>m2</v>
          </cell>
          <cell r="G307">
            <v>150.69999999999999</v>
          </cell>
          <cell r="H307">
            <v>855.17</v>
          </cell>
          <cell r="I307">
            <v>0</v>
          </cell>
        </row>
        <row r="308">
          <cell r="A308" t="str">
            <v>BT</v>
          </cell>
          <cell r="B308" t="str">
            <v>04.9001</v>
          </cell>
          <cell r="C308" t="str">
            <v>Bitum</v>
          </cell>
          <cell r="D308" t="str">
            <v>m2</v>
          </cell>
          <cell r="F308">
            <v>5849</v>
          </cell>
          <cell r="G308">
            <v>1083.8</v>
          </cell>
          <cell r="I308">
            <v>5849</v>
          </cell>
        </row>
        <row r="309">
          <cell r="A309" t="str">
            <v>BIT150</v>
          </cell>
          <cell r="C309" t="str">
            <v>Nắp bịt đầu cáp ABC150mm2</v>
          </cell>
          <cell r="D309" t="str">
            <v>cái</v>
          </cell>
          <cell r="F309">
            <v>1600</v>
          </cell>
        </row>
        <row r="310">
          <cell r="A310" t="str">
            <v>BIT120</v>
          </cell>
          <cell r="C310" t="str">
            <v>Nắp bịt đầu cáp ABC120mm2</v>
          </cell>
          <cell r="D310" t="str">
            <v>cái</v>
          </cell>
          <cell r="F310">
            <v>1600</v>
          </cell>
        </row>
        <row r="311">
          <cell r="A311" t="str">
            <v>BIT95</v>
          </cell>
          <cell r="C311" t="str">
            <v>Nắp bịt đầu cáp ABC95mm2</v>
          </cell>
          <cell r="D311" t="str">
            <v>cái</v>
          </cell>
          <cell r="F311">
            <v>1600</v>
          </cell>
        </row>
        <row r="312">
          <cell r="A312" t="str">
            <v>BIT70</v>
          </cell>
          <cell r="C312" t="str">
            <v>Nắp bịt đầu cáp ABC70mm2</v>
          </cell>
          <cell r="D312" t="str">
            <v>cái</v>
          </cell>
          <cell r="F312">
            <v>1600</v>
          </cell>
        </row>
        <row r="313">
          <cell r="A313" t="str">
            <v>BIT50</v>
          </cell>
          <cell r="C313" t="str">
            <v>Nắp bịt đầu cáp ABC50mm2</v>
          </cell>
          <cell r="D313" t="str">
            <v>cái</v>
          </cell>
          <cell r="F313">
            <v>1600</v>
          </cell>
        </row>
        <row r="314">
          <cell r="A314" t="str">
            <v>u14015</v>
          </cell>
          <cell r="C314" t="str">
            <v>Bộ xà tháp U 140x62x4,9x1500</v>
          </cell>
          <cell r="D314" t="str">
            <v>kg</v>
          </cell>
          <cell r="F314">
            <v>31559</v>
          </cell>
          <cell r="G314">
            <v>2284.5</v>
          </cell>
          <cell r="I314">
            <v>31559</v>
          </cell>
        </row>
        <row r="315">
          <cell r="A315" t="str">
            <v>KE25</v>
          </cell>
          <cell r="C315" t="str">
            <v>Kẹp ép cỡ dây 25mm2</v>
          </cell>
          <cell r="D315" t="str">
            <v>cái</v>
          </cell>
          <cell r="F315">
            <v>14000</v>
          </cell>
          <cell r="I315">
            <v>14000</v>
          </cell>
        </row>
        <row r="316">
          <cell r="A316" t="str">
            <v>KE35</v>
          </cell>
          <cell r="C316" t="str">
            <v>Kẹp ép WR cỡ dây 35mm2</v>
          </cell>
          <cell r="D316" t="str">
            <v>cái</v>
          </cell>
          <cell r="F316">
            <v>11000</v>
          </cell>
          <cell r="I316">
            <v>11000</v>
          </cell>
        </row>
        <row r="317">
          <cell r="A317" t="str">
            <v>KE50</v>
          </cell>
          <cell r="C317" t="str">
            <v>Kẹp ép WR cỡ dây 50mm2</v>
          </cell>
          <cell r="D317" t="str">
            <v>cái</v>
          </cell>
          <cell r="F317">
            <v>10000</v>
          </cell>
          <cell r="I317">
            <v>10000</v>
          </cell>
        </row>
        <row r="318">
          <cell r="A318" t="str">
            <v>KE70</v>
          </cell>
          <cell r="C318" t="str">
            <v>Kẹp ép WR cỡ dây 70mm2</v>
          </cell>
          <cell r="D318" t="str">
            <v>cái</v>
          </cell>
          <cell r="F318">
            <v>16300</v>
          </cell>
          <cell r="I318">
            <v>16300</v>
          </cell>
        </row>
        <row r="319">
          <cell r="A319" t="str">
            <v>KE95</v>
          </cell>
          <cell r="C319" t="str">
            <v>Kẹp ép WR cỡ dây 95mm2</v>
          </cell>
          <cell r="D319" t="str">
            <v>cái</v>
          </cell>
          <cell r="F319">
            <v>18400</v>
          </cell>
          <cell r="I319">
            <v>18400</v>
          </cell>
        </row>
        <row r="320">
          <cell r="A320" t="str">
            <v>KE120</v>
          </cell>
          <cell r="C320" t="str">
            <v>Kẹp ép WR cỡ dây 120mm2</v>
          </cell>
          <cell r="D320" t="str">
            <v>cái</v>
          </cell>
          <cell r="F320">
            <v>19600</v>
          </cell>
          <cell r="I320">
            <v>19600</v>
          </cell>
        </row>
        <row r="321">
          <cell r="A321" t="str">
            <v>KE150</v>
          </cell>
          <cell r="C321" t="str">
            <v>Kẹp ép WR cỡ dây 150mm2</v>
          </cell>
          <cell r="D321" t="str">
            <v>cái</v>
          </cell>
          <cell r="F321">
            <v>41000</v>
          </cell>
          <cell r="I321">
            <v>41000</v>
          </cell>
        </row>
        <row r="322">
          <cell r="A322" t="str">
            <v>KE185</v>
          </cell>
          <cell r="C322" t="str">
            <v>Kẹp ép WR cỡ dây 185mm2</v>
          </cell>
          <cell r="D322" t="str">
            <v>cái</v>
          </cell>
          <cell r="F322">
            <v>41000</v>
          </cell>
          <cell r="I322">
            <v>22000</v>
          </cell>
        </row>
        <row r="323">
          <cell r="A323" t="str">
            <v>KE240</v>
          </cell>
          <cell r="C323" t="str">
            <v>Kẹp ép WR cỡ dây 240mm2</v>
          </cell>
          <cell r="D323" t="str">
            <v>cái</v>
          </cell>
          <cell r="F323">
            <v>41000</v>
          </cell>
          <cell r="I323">
            <v>41000</v>
          </cell>
        </row>
        <row r="324">
          <cell r="A324" t="str">
            <v>KCUAL</v>
          </cell>
          <cell r="C324" t="str">
            <v>Kẹp nối đồng-nhôm</v>
          </cell>
          <cell r="D324" t="str">
            <v>cái</v>
          </cell>
          <cell r="F324">
            <v>4600</v>
          </cell>
          <cell r="I324">
            <v>4600</v>
          </cell>
        </row>
        <row r="325">
          <cell r="A325" t="str">
            <v>KCUAL60</v>
          </cell>
          <cell r="C325" t="str">
            <v>Kẹp nối đồng-nhôm 60mm2</v>
          </cell>
          <cell r="D325" t="str">
            <v>cái</v>
          </cell>
          <cell r="F325">
            <v>4600</v>
          </cell>
          <cell r="I325">
            <v>4600</v>
          </cell>
        </row>
        <row r="326">
          <cell r="A326" t="str">
            <v>KQ2/0</v>
          </cell>
          <cell r="B326" t="str">
            <v>04.3007</v>
          </cell>
          <cell r="C326" t="str">
            <v>Kẹp quai 2/0 (quai đồng 8mm)</v>
          </cell>
          <cell r="D326" t="str">
            <v>cái</v>
          </cell>
          <cell r="F326">
            <v>126000</v>
          </cell>
          <cell r="G326">
            <v>41922</v>
          </cell>
          <cell r="I326">
            <v>126000</v>
          </cell>
        </row>
        <row r="327">
          <cell r="A327" t="str">
            <v>KQ4/0</v>
          </cell>
          <cell r="B327" t="str">
            <v>04.3007</v>
          </cell>
          <cell r="C327" t="str">
            <v>Kẹp quai 4/0 (quai đồng 8mm)</v>
          </cell>
          <cell r="D327" t="str">
            <v>cái</v>
          </cell>
          <cell r="F327">
            <v>126000</v>
          </cell>
          <cell r="G327">
            <v>41922</v>
          </cell>
          <cell r="I327">
            <v>126000</v>
          </cell>
        </row>
        <row r="328">
          <cell r="A328" t="str">
            <v>CHUPKQ</v>
          </cell>
          <cell r="C328" t="str">
            <v>Chụp cách điện kẹp quai</v>
          </cell>
          <cell r="D328" t="str">
            <v>cái</v>
          </cell>
          <cell r="F328">
            <v>135000</v>
          </cell>
          <cell r="I328">
            <v>135000</v>
          </cell>
        </row>
        <row r="329">
          <cell r="A329" t="str">
            <v>KH2/0</v>
          </cell>
          <cell r="B329" t="str">
            <v>04.3007</v>
          </cell>
          <cell r="C329" t="str">
            <v>Kẹp hotline 2/0 (mạ Sn)</v>
          </cell>
          <cell r="D329" t="str">
            <v>cái</v>
          </cell>
          <cell r="F329">
            <v>73000</v>
          </cell>
          <cell r="G329">
            <v>41922</v>
          </cell>
          <cell r="I329">
            <v>73000</v>
          </cell>
        </row>
        <row r="330">
          <cell r="A330" t="str">
            <v>KH4/0</v>
          </cell>
          <cell r="B330" t="str">
            <v>04.3007</v>
          </cell>
          <cell r="C330" t="str">
            <v>Kẹp hotline 4/0</v>
          </cell>
          <cell r="D330" t="str">
            <v>cái</v>
          </cell>
          <cell r="F330">
            <v>112000</v>
          </cell>
          <cell r="G330">
            <v>41922</v>
          </cell>
          <cell r="I330">
            <v>112000</v>
          </cell>
        </row>
        <row r="331">
          <cell r="A331" t="str">
            <v>KH350M</v>
          </cell>
          <cell r="B331" t="str">
            <v>04.3107</v>
          </cell>
          <cell r="C331" t="str">
            <v>Kẹp hotline 350MCM</v>
          </cell>
          <cell r="D331" t="str">
            <v>cái</v>
          </cell>
          <cell r="F331">
            <v>42400</v>
          </cell>
          <cell r="G331">
            <v>12978</v>
          </cell>
          <cell r="I331">
            <v>42400</v>
          </cell>
        </row>
        <row r="332">
          <cell r="A332" t="str">
            <v>KEU35</v>
          </cell>
          <cell r="C332" t="str">
            <v>Kẹp U bolt dây 35mm2</v>
          </cell>
          <cell r="D332" t="str">
            <v>cái</v>
          </cell>
          <cell r="F332">
            <v>7400</v>
          </cell>
          <cell r="I332">
            <v>7400</v>
          </cell>
        </row>
        <row r="333">
          <cell r="A333" t="str">
            <v>KEU50</v>
          </cell>
          <cell r="C333" t="str">
            <v>Kẹp U bolt dây 50mm2</v>
          </cell>
          <cell r="D333" t="str">
            <v>cái</v>
          </cell>
          <cell r="F333">
            <v>10100</v>
          </cell>
          <cell r="I333">
            <v>10100</v>
          </cell>
        </row>
        <row r="334">
          <cell r="A334" t="str">
            <v>KEU70</v>
          </cell>
          <cell r="C334" t="str">
            <v>Kẹp U bolt dây 70mm2</v>
          </cell>
          <cell r="D334" t="str">
            <v>cái</v>
          </cell>
          <cell r="F334">
            <v>10100</v>
          </cell>
          <cell r="I334">
            <v>10100</v>
          </cell>
        </row>
        <row r="335">
          <cell r="A335" t="str">
            <v>KEU95</v>
          </cell>
          <cell r="C335" t="str">
            <v>Kẹp U bolt dây 95mm2</v>
          </cell>
          <cell r="D335" t="str">
            <v>cái</v>
          </cell>
          <cell r="F335">
            <v>17000</v>
          </cell>
          <cell r="I335">
            <v>17000</v>
          </cell>
        </row>
        <row r="336">
          <cell r="A336" t="str">
            <v>Kd50</v>
          </cell>
          <cell r="C336" t="str">
            <v>Khóa đỡ dây cỡ dây 50</v>
          </cell>
          <cell r="D336" t="str">
            <v>cái</v>
          </cell>
          <cell r="F336">
            <v>21727</v>
          </cell>
          <cell r="I336">
            <v>21727</v>
          </cell>
        </row>
        <row r="337">
          <cell r="A337" t="str">
            <v>Kd70</v>
          </cell>
          <cell r="C337" t="str">
            <v>Khóa đỡ dây cỡ dây 70</v>
          </cell>
          <cell r="D337" t="str">
            <v>cái</v>
          </cell>
          <cell r="F337">
            <v>21727</v>
          </cell>
          <cell r="I337">
            <v>21727</v>
          </cell>
        </row>
        <row r="338">
          <cell r="A338" t="str">
            <v>Kd95</v>
          </cell>
          <cell r="C338" t="str">
            <v>Khóa đỡ dây cỡ dây 95</v>
          </cell>
          <cell r="D338" t="str">
            <v>cái</v>
          </cell>
          <cell r="F338">
            <v>23545</v>
          </cell>
          <cell r="I338">
            <v>23545</v>
          </cell>
        </row>
        <row r="339">
          <cell r="A339" t="str">
            <v>Kd120</v>
          </cell>
          <cell r="C339" t="str">
            <v>Khóa đỡ dây cỡ dây 120</v>
          </cell>
          <cell r="D339" t="str">
            <v>cái</v>
          </cell>
          <cell r="F339">
            <v>23545</v>
          </cell>
          <cell r="I339">
            <v>23545</v>
          </cell>
        </row>
        <row r="340">
          <cell r="A340" t="str">
            <v>Kd150</v>
          </cell>
          <cell r="C340" t="str">
            <v>Khóa đỡ dây cỡ dây 150</v>
          </cell>
          <cell r="D340" t="str">
            <v>cái</v>
          </cell>
          <cell r="F340">
            <v>38091</v>
          </cell>
          <cell r="I340">
            <v>38091</v>
          </cell>
        </row>
        <row r="341">
          <cell r="A341" t="str">
            <v>Kd185</v>
          </cell>
          <cell r="C341" t="str">
            <v>Khóa đỡ dây cỡ dây 185</v>
          </cell>
          <cell r="D341" t="str">
            <v>cái</v>
          </cell>
          <cell r="F341">
            <v>38091</v>
          </cell>
          <cell r="I341">
            <v>38091</v>
          </cell>
        </row>
        <row r="342">
          <cell r="A342" t="str">
            <v>Kd240</v>
          </cell>
          <cell r="C342" t="str">
            <v>Khóa đỡ dây cỡ dây 240</v>
          </cell>
          <cell r="D342" t="str">
            <v>cái</v>
          </cell>
          <cell r="F342">
            <v>38091</v>
          </cell>
          <cell r="I342">
            <v>38091</v>
          </cell>
        </row>
        <row r="343">
          <cell r="A343" t="str">
            <v>KD357</v>
          </cell>
          <cell r="C343" t="str">
            <v>Khóa đỡ Đ357</v>
          </cell>
          <cell r="D343" t="str">
            <v>cái</v>
          </cell>
          <cell r="F343">
            <v>21727</v>
          </cell>
          <cell r="I343">
            <v>21727</v>
          </cell>
        </row>
        <row r="344">
          <cell r="A344" t="str">
            <v>KD912</v>
          </cell>
          <cell r="C344" t="str">
            <v>Khóa đỡ Đ912</v>
          </cell>
          <cell r="D344" t="str">
            <v>cái</v>
          </cell>
          <cell r="F344">
            <v>37000</v>
          </cell>
          <cell r="I344">
            <v>37000</v>
          </cell>
        </row>
        <row r="345">
          <cell r="A345" t="str">
            <v>KD158</v>
          </cell>
          <cell r="C345" t="str">
            <v>Khóa đỡ Đ158</v>
          </cell>
          <cell r="D345" t="str">
            <v>cái</v>
          </cell>
          <cell r="F345">
            <v>44000</v>
          </cell>
          <cell r="I345">
            <v>44000</v>
          </cell>
        </row>
        <row r="346">
          <cell r="A346" t="str">
            <v>KN35</v>
          </cell>
          <cell r="C346" t="str">
            <v>Khóa néo dây cỡ dây 35</v>
          </cell>
          <cell r="D346" t="str">
            <v>cái</v>
          </cell>
          <cell r="F346">
            <v>29700</v>
          </cell>
          <cell r="I346">
            <v>29700</v>
          </cell>
        </row>
        <row r="347">
          <cell r="A347" t="str">
            <v>KN50</v>
          </cell>
          <cell r="C347" t="str">
            <v>Khóa néo dây cỡ dây 50 (kẹp dừng dây 3U-3mm)</v>
          </cell>
          <cell r="D347" t="str">
            <v>cái</v>
          </cell>
          <cell r="F347">
            <v>78000</v>
          </cell>
          <cell r="I347">
            <v>78000</v>
          </cell>
        </row>
        <row r="348">
          <cell r="A348" t="str">
            <v>KN70</v>
          </cell>
          <cell r="C348" t="str">
            <v>Khóa néo dây cỡ dây 70</v>
          </cell>
          <cell r="D348" t="str">
            <v>cái</v>
          </cell>
          <cell r="F348">
            <v>78000</v>
          </cell>
          <cell r="I348">
            <v>78000</v>
          </cell>
        </row>
        <row r="349">
          <cell r="A349" t="str">
            <v>KN95</v>
          </cell>
          <cell r="C349" t="str">
            <v>Khóa néo dây cỡ dây 95 (kẹp dừng dây 5U-4mm)</v>
          </cell>
          <cell r="D349" t="str">
            <v>cái</v>
          </cell>
          <cell r="F349">
            <v>133000</v>
          </cell>
          <cell r="I349">
            <v>133000</v>
          </cell>
        </row>
        <row r="350">
          <cell r="A350" t="str">
            <v>KN120</v>
          </cell>
          <cell r="C350" t="str">
            <v>Khóa néo dây cỡ dây 120 (kẹp dừng dây 5U-4mm)</v>
          </cell>
          <cell r="D350" t="str">
            <v>cái</v>
          </cell>
          <cell r="F350">
            <v>133000</v>
          </cell>
          <cell r="I350">
            <v>133000</v>
          </cell>
        </row>
        <row r="351">
          <cell r="A351" t="str">
            <v>KN150</v>
          </cell>
          <cell r="C351" t="str">
            <v>Khóa néo dây cỡ dây 150</v>
          </cell>
          <cell r="D351" t="str">
            <v>cái</v>
          </cell>
          <cell r="F351">
            <v>77500</v>
          </cell>
          <cell r="I351">
            <v>77500</v>
          </cell>
        </row>
        <row r="352">
          <cell r="A352" t="str">
            <v>KN185</v>
          </cell>
          <cell r="C352" t="str">
            <v>Khóa néo dây cỡ dây 185</v>
          </cell>
          <cell r="D352" t="str">
            <v>cái</v>
          </cell>
          <cell r="F352">
            <v>88000</v>
          </cell>
          <cell r="I352">
            <v>55000</v>
          </cell>
        </row>
        <row r="353">
          <cell r="A353" t="str">
            <v>KN240</v>
          </cell>
          <cell r="C353" t="str">
            <v>Khóa néo dây cỡ dây 240</v>
          </cell>
          <cell r="D353" t="str">
            <v>cái</v>
          </cell>
          <cell r="F353">
            <v>82000</v>
          </cell>
          <cell r="I353">
            <v>82000</v>
          </cell>
        </row>
        <row r="354">
          <cell r="A354" t="str">
            <v>KN158</v>
          </cell>
          <cell r="C354" t="str">
            <v>Khóa néo N158</v>
          </cell>
          <cell r="D354" t="str">
            <v>cái</v>
          </cell>
          <cell r="F354">
            <v>45000</v>
          </cell>
          <cell r="I354">
            <v>45000</v>
          </cell>
        </row>
        <row r="355">
          <cell r="A355" t="str">
            <v>KN912</v>
          </cell>
          <cell r="C355" t="str">
            <v>Khóa néo N912</v>
          </cell>
          <cell r="D355" t="str">
            <v>cái</v>
          </cell>
          <cell r="F355">
            <v>37000</v>
          </cell>
          <cell r="I355">
            <v>37000</v>
          </cell>
        </row>
        <row r="356">
          <cell r="A356" t="str">
            <v>KN357</v>
          </cell>
          <cell r="C356" t="str">
            <v>Khóa néo N357</v>
          </cell>
          <cell r="D356" t="str">
            <v>cái</v>
          </cell>
          <cell r="F356">
            <v>26381</v>
          </cell>
          <cell r="I356">
            <v>26381</v>
          </cell>
        </row>
        <row r="357">
          <cell r="A357" t="str">
            <v>GNIU185</v>
          </cell>
          <cell r="C357" t="str">
            <v>Giáp níu dừng dây bọc 185</v>
          </cell>
          <cell r="D357" t="str">
            <v>cái</v>
          </cell>
          <cell r="F357">
            <v>300000</v>
          </cell>
          <cell r="I357">
            <v>643000</v>
          </cell>
        </row>
        <row r="358">
          <cell r="A358" t="str">
            <v>GNIU150</v>
          </cell>
          <cell r="C358" t="str">
            <v>Giáp níu dừng dây bọc 150</v>
          </cell>
          <cell r="D358" t="str">
            <v>cái</v>
          </cell>
          <cell r="F358">
            <v>300000</v>
          </cell>
          <cell r="I358">
            <v>643000</v>
          </cell>
        </row>
        <row r="359">
          <cell r="A359" t="str">
            <v>GNIU120</v>
          </cell>
          <cell r="C359" t="str">
            <v>Giáp níu dừng dây bọc 120</v>
          </cell>
          <cell r="D359" t="str">
            <v>cái</v>
          </cell>
          <cell r="F359">
            <v>300000</v>
          </cell>
          <cell r="I359">
            <v>643000</v>
          </cell>
        </row>
        <row r="360">
          <cell r="A360" t="str">
            <v>GNIU95</v>
          </cell>
          <cell r="C360" t="str">
            <v>Giáp níu dừng dây bọc 95 + Yếm móng U + Mắt nối yếm</v>
          </cell>
          <cell r="D360" t="str">
            <v>cái</v>
          </cell>
          <cell r="F360">
            <v>237000</v>
          </cell>
          <cell r="I360">
            <v>643000</v>
          </cell>
        </row>
        <row r="361">
          <cell r="A361" t="str">
            <v>GNIU70</v>
          </cell>
          <cell r="C361" t="str">
            <v>Giáp níu dừng dây bọc 70 + Yếm móng U + Mắt nối yếm</v>
          </cell>
          <cell r="D361" t="str">
            <v>cái</v>
          </cell>
          <cell r="F361">
            <v>237000</v>
          </cell>
          <cell r="I361">
            <v>643000</v>
          </cell>
        </row>
        <row r="362">
          <cell r="A362" t="str">
            <v>GNIU50</v>
          </cell>
          <cell r="C362" t="str">
            <v>Giáp níu dừng dây bọc 50 + Yếm móng U + Mắt nối yếm</v>
          </cell>
          <cell r="D362" t="str">
            <v>cái</v>
          </cell>
          <cell r="F362">
            <v>226000</v>
          </cell>
          <cell r="I362">
            <v>643000</v>
          </cell>
        </row>
        <row r="363">
          <cell r="A363" t="str">
            <v>YGNIU50</v>
          </cell>
          <cell r="C363" t="str">
            <v>Yếm móng U giáp níu 50</v>
          </cell>
          <cell r="D363" t="str">
            <v>cái</v>
          </cell>
          <cell r="F363">
            <v>18000</v>
          </cell>
          <cell r="I363">
            <v>18000</v>
          </cell>
        </row>
        <row r="364">
          <cell r="A364" t="str">
            <v>YGNIU150</v>
          </cell>
          <cell r="C364" t="str">
            <v>Yếm móng U giáp níu 150</v>
          </cell>
          <cell r="D364" t="str">
            <v>cái</v>
          </cell>
          <cell r="F364">
            <v>19000</v>
          </cell>
        </row>
        <row r="366">
          <cell r="A366" t="str">
            <v>MANG</v>
          </cell>
          <cell r="C366" t="str">
            <v>Máng che dây chằng 0,8x2.000mm</v>
          </cell>
          <cell r="D366" t="str">
            <v>cái</v>
          </cell>
          <cell r="F366">
            <v>106000</v>
          </cell>
          <cell r="I366">
            <v>106000</v>
          </cell>
        </row>
        <row r="367">
          <cell r="A367" t="str">
            <v>MND</v>
          </cell>
          <cell r="C367" t="str">
            <v>Máng che dây chằng 0,8x2.000mm</v>
          </cell>
          <cell r="D367" t="str">
            <v>cái</v>
          </cell>
          <cell r="F367">
            <v>10100</v>
          </cell>
          <cell r="I367">
            <v>6500</v>
          </cell>
        </row>
        <row r="368">
          <cell r="A368" t="str">
            <v>MNTG</v>
          </cell>
          <cell r="C368" t="str">
            <v xml:space="preserve">Mắt nối t/ gian </v>
          </cell>
          <cell r="D368" t="str">
            <v>cái</v>
          </cell>
          <cell r="F368">
            <v>7200</v>
          </cell>
          <cell r="I368">
            <v>12500</v>
          </cell>
        </row>
        <row r="369">
          <cell r="A369" t="str">
            <v>MT</v>
          </cell>
          <cell r="C369" t="str">
            <v xml:space="preserve">Móc treo chữ U </v>
          </cell>
          <cell r="D369" t="str">
            <v>cái</v>
          </cell>
          <cell r="F369">
            <v>20000</v>
          </cell>
          <cell r="I369">
            <v>20000</v>
          </cell>
        </row>
        <row r="370">
          <cell r="A370" t="str">
            <v>MT-D</v>
          </cell>
          <cell r="C370" t="str">
            <v>Móc treo chữ U D16-100</v>
          </cell>
          <cell r="D370" t="str">
            <v>cái</v>
          </cell>
          <cell r="F370">
            <v>20000</v>
          </cell>
          <cell r="I370">
            <v>20000</v>
          </cell>
        </row>
        <row r="371">
          <cell r="A371" t="str">
            <v>MT61A</v>
          </cell>
          <cell r="C371" t="str">
            <v>Móc treo CK61A</v>
          </cell>
          <cell r="D371" t="str">
            <v>cái</v>
          </cell>
          <cell r="F371">
            <v>7386</v>
          </cell>
          <cell r="I371">
            <v>7400</v>
          </cell>
        </row>
        <row r="372">
          <cell r="A372" t="str">
            <v>VT</v>
          </cell>
          <cell r="C372" t="str">
            <v>Vòng treo đầu tròn</v>
          </cell>
          <cell r="D372" t="str">
            <v>cái</v>
          </cell>
          <cell r="F372">
            <v>4700</v>
          </cell>
          <cell r="I372">
            <v>4762</v>
          </cell>
        </row>
        <row r="373">
          <cell r="A373" t="str">
            <v>ON240A</v>
          </cell>
          <cell r="C373" t="str">
            <v>Ống nối dây A-240</v>
          </cell>
          <cell r="D373" t="str">
            <v>cái</v>
          </cell>
          <cell r="F373">
            <v>54500</v>
          </cell>
          <cell r="I373">
            <v>54500</v>
          </cell>
        </row>
        <row r="374">
          <cell r="A374" t="str">
            <v>ON185A</v>
          </cell>
          <cell r="C374" t="str">
            <v>Ống nối dây A-185</v>
          </cell>
          <cell r="D374" t="str">
            <v>cái</v>
          </cell>
          <cell r="F374">
            <v>43000</v>
          </cell>
          <cell r="I374">
            <v>43000</v>
          </cell>
        </row>
        <row r="375">
          <cell r="A375" t="str">
            <v>ON120A</v>
          </cell>
          <cell r="C375" t="str">
            <v>Ống nối dây A-120</v>
          </cell>
          <cell r="D375" t="str">
            <v>cái</v>
          </cell>
          <cell r="F375">
            <v>35500</v>
          </cell>
          <cell r="I375">
            <v>35500</v>
          </cell>
        </row>
        <row r="376">
          <cell r="A376" t="str">
            <v>ON95A</v>
          </cell>
          <cell r="C376" t="str">
            <v>Ống nối dây A-95</v>
          </cell>
          <cell r="D376" t="str">
            <v>cái</v>
          </cell>
          <cell r="F376">
            <v>15500</v>
          </cell>
          <cell r="I376">
            <v>15500</v>
          </cell>
        </row>
        <row r="377">
          <cell r="A377" t="str">
            <v>ON70A</v>
          </cell>
          <cell r="C377" t="str">
            <v>Ống nối dây A-70</v>
          </cell>
          <cell r="D377" t="str">
            <v>cái</v>
          </cell>
          <cell r="F377">
            <v>12800</v>
          </cell>
          <cell r="I377">
            <v>12800</v>
          </cell>
        </row>
        <row r="378">
          <cell r="A378" t="str">
            <v>ON50A</v>
          </cell>
          <cell r="C378" t="str">
            <v>Ống nối dây A-50</v>
          </cell>
          <cell r="D378" t="str">
            <v>cái</v>
          </cell>
          <cell r="F378">
            <v>10500</v>
          </cell>
          <cell r="I378">
            <v>10500</v>
          </cell>
        </row>
        <row r="379">
          <cell r="A379" t="str">
            <v>ON35A</v>
          </cell>
          <cell r="C379" t="str">
            <v>Ống nối dây A-35</v>
          </cell>
          <cell r="D379" t="str">
            <v>cái</v>
          </cell>
          <cell r="F379">
            <v>10500</v>
          </cell>
          <cell r="I379">
            <v>10500</v>
          </cell>
        </row>
        <row r="380">
          <cell r="A380" t="str">
            <v>ON35</v>
          </cell>
          <cell r="C380" t="str">
            <v>Ống nối dây cỡ 35mm2</v>
          </cell>
          <cell r="D380" t="str">
            <v>cái</v>
          </cell>
          <cell r="F380">
            <v>24000</v>
          </cell>
          <cell r="I380">
            <v>24000</v>
          </cell>
        </row>
        <row r="381">
          <cell r="A381" t="str">
            <v>ON50</v>
          </cell>
          <cell r="B381" t="str">
            <v>06.4011</v>
          </cell>
          <cell r="C381" t="str">
            <v>Ống nối dây cỡ 50mm2</v>
          </cell>
          <cell r="D381" t="str">
            <v>cái</v>
          </cell>
          <cell r="F381">
            <v>24000</v>
          </cell>
          <cell r="G381">
            <v>108354</v>
          </cell>
          <cell r="H381">
            <v>4713</v>
          </cell>
          <cell r="I381">
            <v>24000</v>
          </cell>
        </row>
        <row r="382">
          <cell r="A382" t="str">
            <v>ON70</v>
          </cell>
          <cell r="B382" t="str">
            <v>06.4011</v>
          </cell>
          <cell r="C382" t="str">
            <v>Ống nối dây cỡ 70mm2</v>
          </cell>
          <cell r="D382" t="str">
            <v>cái</v>
          </cell>
          <cell r="F382">
            <v>27000</v>
          </cell>
          <cell r="G382">
            <v>108354</v>
          </cell>
          <cell r="H382">
            <v>4713</v>
          </cell>
          <cell r="I382">
            <v>27000</v>
          </cell>
        </row>
        <row r="383">
          <cell r="A383" t="str">
            <v>ON95</v>
          </cell>
          <cell r="B383" t="str">
            <v>06.4011</v>
          </cell>
          <cell r="C383" t="str">
            <v>Ống nối dây cỡ 95mm2</v>
          </cell>
          <cell r="D383" t="str">
            <v>cái</v>
          </cell>
          <cell r="F383">
            <v>39000</v>
          </cell>
          <cell r="G383">
            <v>108354</v>
          </cell>
          <cell r="H383">
            <v>4713</v>
          </cell>
          <cell r="I383">
            <v>39000</v>
          </cell>
        </row>
        <row r="384">
          <cell r="A384" t="str">
            <v>ON120</v>
          </cell>
          <cell r="B384" t="str">
            <v>06.4011</v>
          </cell>
          <cell r="C384" t="str">
            <v>Ống nối dây cỡ 120mm2</v>
          </cell>
          <cell r="D384" t="str">
            <v>cái</v>
          </cell>
          <cell r="F384">
            <v>62800</v>
          </cell>
          <cell r="G384">
            <v>108354</v>
          </cell>
          <cell r="H384">
            <v>4713</v>
          </cell>
          <cell r="I384">
            <v>62800</v>
          </cell>
        </row>
        <row r="385">
          <cell r="A385" t="str">
            <v>ON150</v>
          </cell>
          <cell r="B385" t="str">
            <v>06.4012</v>
          </cell>
          <cell r="C385" t="str">
            <v>Ống nối dây cỡ 150mm2</v>
          </cell>
          <cell r="D385" t="str">
            <v>cái</v>
          </cell>
          <cell r="F385">
            <v>81800</v>
          </cell>
          <cell r="G385">
            <v>136317</v>
          </cell>
          <cell r="H385">
            <v>4713</v>
          </cell>
          <cell r="I385">
            <v>81800</v>
          </cell>
        </row>
        <row r="386">
          <cell r="A386" t="str">
            <v>ON185</v>
          </cell>
          <cell r="C386" t="str">
            <v>Ống nối dây cỡ 185mm2</v>
          </cell>
          <cell r="D386" t="str">
            <v>cái</v>
          </cell>
          <cell r="F386">
            <v>113600</v>
          </cell>
          <cell r="I386">
            <v>113600</v>
          </cell>
        </row>
        <row r="387">
          <cell r="A387" t="str">
            <v>ON240</v>
          </cell>
          <cell r="C387" t="str">
            <v>Ống nối dây cỡ 240mm2</v>
          </cell>
          <cell r="D387" t="str">
            <v>cái</v>
          </cell>
          <cell r="F387">
            <v>147500</v>
          </cell>
          <cell r="I387">
            <v>147500</v>
          </cell>
        </row>
        <row r="388">
          <cell r="A388" t="str">
            <v>ON50B</v>
          </cell>
          <cell r="C388" t="str">
            <v>Ống nối dây chịu sức căng cỡ 50mm2</v>
          </cell>
          <cell r="D388" t="str">
            <v>cái</v>
          </cell>
          <cell r="F388">
            <v>16500</v>
          </cell>
          <cell r="I388">
            <v>16500</v>
          </cell>
        </row>
        <row r="389">
          <cell r="A389" t="str">
            <v>OBCD</v>
          </cell>
          <cell r="C389" t="str">
            <v>Ống co nhiệt bọc cách điện 24kV ϕ30</v>
          </cell>
          <cell r="D389" t="str">
            <v>mét</v>
          </cell>
          <cell r="F389">
            <v>95000</v>
          </cell>
          <cell r="I389">
            <v>95000</v>
          </cell>
        </row>
        <row r="390">
          <cell r="A390" t="str">
            <v>PU</v>
          </cell>
          <cell r="C390" t="str">
            <v>Puli</v>
          </cell>
          <cell r="D390" t="str">
            <v>cái</v>
          </cell>
          <cell r="F390">
            <v>25000</v>
          </cell>
          <cell r="I390">
            <v>25000</v>
          </cell>
        </row>
        <row r="391">
          <cell r="A391" t="str">
            <v>R1</v>
          </cell>
          <cell r="B391" t="str">
            <v>06.1201</v>
          </cell>
          <cell r="C391" t="str">
            <v>Uclevis - 3mm</v>
          </cell>
          <cell r="D391" t="str">
            <v>bộ</v>
          </cell>
          <cell r="F391">
            <v>13000</v>
          </cell>
          <cell r="G391">
            <v>5564</v>
          </cell>
          <cell r="I391">
            <v>13000</v>
          </cell>
        </row>
        <row r="392">
          <cell r="A392" t="str">
            <v>R2</v>
          </cell>
          <cell r="C392" t="str">
            <v>Rack 2 sứ + sứ ống chỉ</v>
          </cell>
          <cell r="D392" t="str">
            <v>bộ</v>
          </cell>
          <cell r="F392">
            <v>75000</v>
          </cell>
          <cell r="I392">
            <v>75000</v>
          </cell>
        </row>
        <row r="393">
          <cell r="A393" t="str">
            <v>R3</v>
          </cell>
          <cell r="C393" t="str">
            <v>Rack 3 sứ + sứ ống chỉ</v>
          </cell>
          <cell r="D393" t="str">
            <v>bộ</v>
          </cell>
          <cell r="F393">
            <v>108800</v>
          </cell>
          <cell r="I393">
            <v>108800</v>
          </cell>
        </row>
        <row r="394">
          <cell r="A394" t="str">
            <v>R4</v>
          </cell>
          <cell r="C394" t="str">
            <v>Rack 4 sứ + sứ ống chỉ</v>
          </cell>
          <cell r="D394" t="str">
            <v>bộ</v>
          </cell>
          <cell r="F394">
            <v>135800</v>
          </cell>
          <cell r="I394">
            <v>135800</v>
          </cell>
        </row>
        <row r="395">
          <cell r="A395" t="str">
            <v>SD</v>
          </cell>
          <cell r="B395" t="str">
            <v>06.1115</v>
          </cell>
          <cell r="C395" t="str">
            <v>Sứ đứng 24KV, đường rò 540mm (bọc chì)</v>
          </cell>
          <cell r="D395" t="str">
            <v>cái</v>
          </cell>
          <cell r="F395">
            <v>182000</v>
          </cell>
          <cell r="I395">
            <v>182000</v>
          </cell>
        </row>
        <row r="396">
          <cell r="A396" t="str">
            <v>SD35</v>
          </cell>
          <cell r="C396" t="str">
            <v>Sứ đứng 35KV + ty</v>
          </cell>
          <cell r="D396" t="str">
            <v>bộ</v>
          </cell>
          <cell r="F396">
            <v>134000</v>
          </cell>
          <cell r="I396">
            <v>134000</v>
          </cell>
        </row>
        <row r="397">
          <cell r="A397" t="str">
            <v>SDI35</v>
          </cell>
          <cell r="C397" t="str">
            <v>Sứ đứng 35KV + ty sứ đỉnh</v>
          </cell>
          <cell r="D397" t="str">
            <v>bộ</v>
          </cell>
          <cell r="F397">
            <v>150000</v>
          </cell>
          <cell r="I397">
            <v>150000</v>
          </cell>
        </row>
        <row r="398">
          <cell r="A398" t="str">
            <v>SDCM</v>
          </cell>
          <cell r="C398" t="str">
            <v>Sứ đứng 24KV chống nhiễm mặn</v>
          </cell>
          <cell r="D398" t="str">
            <v>cái</v>
          </cell>
          <cell r="F398">
            <v>117000</v>
          </cell>
          <cell r="I398">
            <v>117000</v>
          </cell>
        </row>
        <row r="399">
          <cell r="A399" t="str">
            <v>SN</v>
          </cell>
          <cell r="C399" t="str">
            <v>Sứ chằng lớn (90N)</v>
          </cell>
          <cell r="D399" t="str">
            <v>cái</v>
          </cell>
          <cell r="F399">
            <v>71000</v>
          </cell>
          <cell r="I399">
            <v>71000</v>
          </cell>
        </row>
        <row r="400">
          <cell r="A400" t="str">
            <v>SCL</v>
          </cell>
          <cell r="C400" t="str">
            <v>Sứ chằng lớn</v>
          </cell>
          <cell r="D400" t="str">
            <v>cái</v>
          </cell>
          <cell r="F400">
            <v>71000</v>
          </cell>
          <cell r="I400">
            <v>71000</v>
          </cell>
        </row>
        <row r="401">
          <cell r="A401" t="str">
            <v>SOC</v>
          </cell>
          <cell r="C401" t="str">
            <v xml:space="preserve">Sứ ống chỉ </v>
          </cell>
          <cell r="D401" t="str">
            <v>cái</v>
          </cell>
          <cell r="F401">
            <v>19000</v>
          </cell>
          <cell r="I401">
            <v>19000</v>
          </cell>
        </row>
        <row r="402">
          <cell r="A402" t="str">
            <v>ST</v>
          </cell>
          <cell r="C402" t="str">
            <v>Sứ treo loại 70kN</v>
          </cell>
          <cell r="D402" t="str">
            <v>bát</v>
          </cell>
          <cell r="F402">
            <v>73500</v>
          </cell>
          <cell r="I402">
            <v>73500</v>
          </cell>
        </row>
        <row r="403">
          <cell r="A403" t="str">
            <v>ST120</v>
          </cell>
          <cell r="C403" t="str">
            <v>Sứ treo loại 120kN</v>
          </cell>
          <cell r="D403" t="str">
            <v>bát</v>
          </cell>
          <cell r="F403">
            <v>120000</v>
          </cell>
          <cell r="I403">
            <v>120000</v>
          </cell>
        </row>
        <row r="404">
          <cell r="A404" t="str">
            <v>STply</v>
          </cell>
          <cell r="C404" t="str">
            <v>Cách điện treo polymer 24kV</v>
          </cell>
          <cell r="D404" t="str">
            <v>chuỗi</v>
          </cell>
          <cell r="F404">
            <v>210000</v>
          </cell>
          <cell r="I404">
            <v>231000</v>
          </cell>
        </row>
        <row r="405">
          <cell r="A405" t="str">
            <v>Stply-HT</v>
          </cell>
          <cell r="C405" t="str">
            <v>Sứ polymer cách điện hạ thế thanh cái tủ</v>
          </cell>
          <cell r="D405" t="str">
            <v>cái</v>
          </cell>
          <cell r="F405">
            <v>35000</v>
          </cell>
          <cell r="I405">
            <v>231000</v>
          </cell>
        </row>
        <row r="406">
          <cell r="A406" t="str">
            <v>KEPF158</v>
          </cell>
          <cell r="C406" t="str">
            <v>Kẹp đỡ góc F158 (lem yên ngựa)</v>
          </cell>
          <cell r="D406" t="str">
            <v>cái</v>
          </cell>
          <cell r="F406">
            <v>87000</v>
          </cell>
          <cell r="I406">
            <v>231000</v>
          </cell>
        </row>
        <row r="407">
          <cell r="A407" t="str">
            <v>S40</v>
          </cell>
          <cell r="C407" t="str">
            <v>Sắt dẹt 40 x 4</v>
          </cell>
          <cell r="D407" t="str">
            <v>kg</v>
          </cell>
          <cell r="F407">
            <v>31026</v>
          </cell>
          <cell r="I407">
            <v>26279</v>
          </cell>
        </row>
        <row r="408">
          <cell r="A408" t="str">
            <v>S50</v>
          </cell>
          <cell r="C408" t="str">
            <v>Sắt dẹt 50 x 5</v>
          </cell>
          <cell r="D408" t="str">
            <v>kg</v>
          </cell>
          <cell r="F408">
            <v>31026</v>
          </cell>
          <cell r="I408">
            <v>26279</v>
          </cell>
        </row>
        <row r="409">
          <cell r="A409" t="str">
            <v>S60</v>
          </cell>
          <cell r="C409" t="str">
            <v>Sắt dẹt 60 x 6</v>
          </cell>
          <cell r="D409" t="str">
            <v>kg</v>
          </cell>
          <cell r="F409">
            <v>31026</v>
          </cell>
          <cell r="I409">
            <v>10500</v>
          </cell>
        </row>
        <row r="410">
          <cell r="A410" t="str">
            <v>S70</v>
          </cell>
          <cell r="C410" t="str">
            <v>Sắt dẹt 70 x 7</v>
          </cell>
          <cell r="D410" t="str">
            <v>kg</v>
          </cell>
          <cell r="F410">
            <v>31026</v>
          </cell>
          <cell r="I410">
            <v>10500</v>
          </cell>
        </row>
        <row r="411">
          <cell r="A411" t="str">
            <v>S806</v>
          </cell>
          <cell r="C411" t="str">
            <v>Sắt dẹt 80 x 6</v>
          </cell>
          <cell r="D411" t="str">
            <v>kg</v>
          </cell>
          <cell r="F411">
            <v>31026</v>
          </cell>
          <cell r="I411">
            <v>10500</v>
          </cell>
        </row>
        <row r="412">
          <cell r="A412" t="str">
            <v>S80</v>
          </cell>
          <cell r="C412" t="str">
            <v>Sắt dẹt 80 x 8</v>
          </cell>
          <cell r="D412" t="str">
            <v>kg</v>
          </cell>
          <cell r="F412">
            <v>31026</v>
          </cell>
          <cell r="I412">
            <v>10500</v>
          </cell>
        </row>
        <row r="413">
          <cell r="A413" t="str">
            <v>D1660</v>
          </cell>
          <cell r="C413" t="str">
            <v>Đà sắt L75x75x8-1660 - 2 ốp</v>
          </cell>
          <cell r="D413" t="str">
            <v>cái</v>
          </cell>
          <cell r="E413">
            <v>26279</v>
          </cell>
          <cell r="F413">
            <v>299000</v>
          </cell>
          <cell r="G413">
            <v>16.235999999999997</v>
          </cell>
        </row>
        <row r="414">
          <cell r="A414" t="str">
            <v>D2000</v>
          </cell>
          <cell r="C414" t="str">
            <v>Đà sắt L75x75x8-2000 - 3 ốp (Lệch 2/3)</v>
          </cell>
          <cell r="D414" t="str">
            <v>cái</v>
          </cell>
          <cell r="E414">
            <v>26279</v>
          </cell>
          <cell r="F414">
            <v>375000</v>
          </cell>
          <cell r="G414">
            <v>19.934199999999997</v>
          </cell>
        </row>
        <row r="415">
          <cell r="A415" t="str">
            <v>D2100</v>
          </cell>
          <cell r="C415" t="str">
            <v>Đà sắt L75x75x8-2100 - 3 ốp (Lệch 100%)</v>
          </cell>
          <cell r="D415" t="str">
            <v>cái</v>
          </cell>
          <cell r="E415">
            <v>26279</v>
          </cell>
          <cell r="F415">
            <v>380000</v>
          </cell>
          <cell r="G415">
            <v>20.836199999999998</v>
          </cell>
        </row>
        <row r="416">
          <cell r="A416" t="str">
            <v>D2200</v>
          </cell>
          <cell r="C416" t="str">
            <v>Đà sắt L75x75x8-2200 - 4 ốp</v>
          </cell>
          <cell r="D416" t="str">
            <v>cái</v>
          </cell>
          <cell r="E416">
            <v>26279</v>
          </cell>
          <cell r="F416">
            <v>412000</v>
          </cell>
          <cell r="G416">
            <v>22.369600000000002</v>
          </cell>
        </row>
        <row r="417">
          <cell r="A417" t="str">
            <v>C810</v>
          </cell>
          <cell r="C417" t="str">
            <v>Thanh chống L50x50x5-810</v>
          </cell>
          <cell r="D417" t="str">
            <v>cái</v>
          </cell>
          <cell r="E417">
            <v>26279</v>
          </cell>
          <cell r="F417">
            <v>54000</v>
          </cell>
          <cell r="G417">
            <v>3.0537000000000001</v>
          </cell>
        </row>
        <row r="418">
          <cell r="A418" t="str">
            <v>C1150</v>
          </cell>
          <cell r="C418" t="str">
            <v>Thanh chống L50x50x5-1150</v>
          </cell>
          <cell r="D418" t="str">
            <v>cái</v>
          </cell>
          <cell r="E418">
            <v>26279</v>
          </cell>
          <cell r="F418">
            <v>80500</v>
          </cell>
          <cell r="G418">
            <v>4.3354999999999997</v>
          </cell>
        </row>
        <row r="419">
          <cell r="A419" t="str">
            <v>C1990</v>
          </cell>
          <cell r="C419" t="str">
            <v>Thanh chống L50x50x5-1990</v>
          </cell>
          <cell r="D419" t="str">
            <v>cái</v>
          </cell>
          <cell r="E419">
            <v>26279</v>
          </cell>
          <cell r="F419">
            <v>145000</v>
          </cell>
          <cell r="G419">
            <v>7.5023</v>
          </cell>
        </row>
        <row r="420">
          <cell r="A420" t="str">
            <v>S1008</v>
          </cell>
          <cell r="C420" t="str">
            <v>Sắt dẹt 100 x 8</v>
          </cell>
          <cell r="D420" t="str">
            <v>kg</v>
          </cell>
          <cell r="F420">
            <v>26279</v>
          </cell>
          <cell r="I420">
            <v>10500</v>
          </cell>
        </row>
        <row r="421">
          <cell r="A421" t="str">
            <v>SL32</v>
          </cell>
          <cell r="C421" t="str">
            <v>Sắt góc L32 x 32 x 3</v>
          </cell>
          <cell r="D421" t="str">
            <v>kg</v>
          </cell>
          <cell r="F421">
            <v>26279</v>
          </cell>
          <cell r="I421">
            <v>10500</v>
          </cell>
        </row>
        <row r="422">
          <cell r="A422" t="str">
            <v>SL40</v>
          </cell>
          <cell r="C422" t="str">
            <v>Sắt góc L40 x40 x4</v>
          </cell>
          <cell r="D422" t="str">
            <v>kg</v>
          </cell>
          <cell r="F422">
            <v>26279</v>
          </cell>
          <cell r="I422">
            <v>10500</v>
          </cell>
        </row>
        <row r="423">
          <cell r="A423" t="str">
            <v>SL45</v>
          </cell>
          <cell r="C423" t="str">
            <v>Sắt góc L45 x45 x 4</v>
          </cell>
          <cell r="D423" t="str">
            <v>kg</v>
          </cell>
          <cell r="F423">
            <v>26279</v>
          </cell>
          <cell r="I423">
            <v>10500</v>
          </cell>
        </row>
        <row r="424">
          <cell r="A424" t="str">
            <v>SL50</v>
          </cell>
          <cell r="C424" t="str">
            <v>Sắt góc L50 x50 x5</v>
          </cell>
          <cell r="D424" t="str">
            <v>kg</v>
          </cell>
          <cell r="F424">
            <v>26279</v>
          </cell>
          <cell r="I424">
            <v>10500</v>
          </cell>
        </row>
        <row r="425">
          <cell r="A425" t="str">
            <v>SL70</v>
          </cell>
          <cell r="C425" t="str">
            <v>Sắt góc L70 x70 x7</v>
          </cell>
          <cell r="D425" t="str">
            <v>kg</v>
          </cell>
          <cell r="F425">
            <v>26279</v>
          </cell>
          <cell r="I425">
            <v>10500</v>
          </cell>
        </row>
        <row r="426">
          <cell r="A426" t="str">
            <v>SL75</v>
          </cell>
          <cell r="C426" t="str">
            <v>Sắt góc L75 x75 x8</v>
          </cell>
          <cell r="D426" t="str">
            <v>kg</v>
          </cell>
          <cell r="F426">
            <v>26279</v>
          </cell>
          <cell r="I426">
            <v>10500</v>
          </cell>
        </row>
        <row r="427">
          <cell r="A427" t="str">
            <v>SO6</v>
          </cell>
          <cell r="C427" t="str">
            <v>Sắt   φ6</v>
          </cell>
          <cell r="D427" t="str">
            <v>kg</v>
          </cell>
          <cell r="F427">
            <v>15300</v>
          </cell>
          <cell r="I427">
            <v>4700</v>
          </cell>
        </row>
        <row r="428">
          <cell r="A428" t="str">
            <v>SO8</v>
          </cell>
          <cell r="C428" t="str">
            <v>Sắt   φ8</v>
          </cell>
          <cell r="D428" t="str">
            <v>kg</v>
          </cell>
          <cell r="F428">
            <v>15300</v>
          </cell>
          <cell r="I428">
            <v>4700</v>
          </cell>
        </row>
        <row r="429">
          <cell r="A429" t="str">
            <v>SO10</v>
          </cell>
          <cell r="C429" t="str">
            <v>Sắt   φ10</v>
          </cell>
          <cell r="D429" t="str">
            <v>kg</v>
          </cell>
          <cell r="F429">
            <v>15300</v>
          </cell>
          <cell r="I429">
            <v>15300</v>
          </cell>
        </row>
        <row r="430">
          <cell r="A430" t="str">
            <v>SO12</v>
          </cell>
          <cell r="C430" t="str">
            <v>Sắt   φ12</v>
          </cell>
          <cell r="D430" t="str">
            <v>kg</v>
          </cell>
          <cell r="F430">
            <v>15300</v>
          </cell>
          <cell r="I430">
            <v>15300</v>
          </cell>
        </row>
        <row r="431">
          <cell r="A431" t="str">
            <v>SO16</v>
          </cell>
          <cell r="C431" t="str">
            <v>Sắt   φ16</v>
          </cell>
          <cell r="D431" t="str">
            <v>kg</v>
          </cell>
          <cell r="F431">
            <v>15300</v>
          </cell>
          <cell r="I431">
            <v>15300</v>
          </cell>
        </row>
        <row r="432">
          <cell r="A432" t="str">
            <v>SO24</v>
          </cell>
          <cell r="C432" t="str">
            <v>Sắt   φ24</v>
          </cell>
          <cell r="D432" t="str">
            <v>kg</v>
          </cell>
          <cell r="F432">
            <v>15300</v>
          </cell>
          <cell r="I432">
            <v>15300</v>
          </cell>
        </row>
        <row r="433">
          <cell r="A433" t="str">
            <v>EKE300</v>
          </cell>
          <cell r="C433" t="str">
            <v>Ê KE 5x300x300\Zn</v>
          </cell>
          <cell r="D433" t="str">
            <v>kg</v>
          </cell>
          <cell r="F433">
            <v>26279</v>
          </cell>
        </row>
        <row r="434">
          <cell r="A434" t="str">
            <v>thept6</v>
          </cell>
          <cell r="C434" t="str">
            <v>Thép tấm 6mm</v>
          </cell>
          <cell r="D434" t="str">
            <v>kg</v>
          </cell>
          <cell r="F434">
            <v>4450</v>
          </cell>
          <cell r="I434">
            <v>4450</v>
          </cell>
        </row>
        <row r="435">
          <cell r="A435" t="str">
            <v>thept5</v>
          </cell>
          <cell r="C435" t="str">
            <v>Thép tấm 5mm</v>
          </cell>
          <cell r="D435" t="str">
            <v>kg</v>
          </cell>
          <cell r="F435">
            <v>4450</v>
          </cell>
          <cell r="I435">
            <v>4450</v>
          </cell>
        </row>
        <row r="436">
          <cell r="A436" t="str">
            <v>thept4</v>
          </cell>
          <cell r="C436" t="str">
            <v>Thép tấm 4mm</v>
          </cell>
          <cell r="D436" t="str">
            <v>kg</v>
          </cell>
          <cell r="F436">
            <v>4450</v>
          </cell>
          <cell r="I436">
            <v>4450</v>
          </cell>
        </row>
        <row r="437">
          <cell r="A437" t="str">
            <v>thept2</v>
          </cell>
          <cell r="C437" t="str">
            <v>Thép tấm 2mm</v>
          </cell>
          <cell r="D437" t="str">
            <v>kg</v>
          </cell>
          <cell r="F437">
            <v>4572</v>
          </cell>
          <cell r="I437">
            <v>4572</v>
          </cell>
        </row>
        <row r="438">
          <cell r="A438" t="str">
            <v>CL</v>
          </cell>
          <cell r="C438" t="str">
            <v>Bộ chống chằng hẹp φ60/50x1500+2BL12x40+BL16x250/80</v>
          </cell>
          <cell r="D438" t="str">
            <v>bộ</v>
          </cell>
          <cell r="F438">
            <v>315000</v>
          </cell>
          <cell r="I438">
            <v>315000</v>
          </cell>
        </row>
        <row r="439">
          <cell r="A439" t="str">
            <v>CLHT</v>
          </cell>
          <cell r="C439" t="str">
            <v>Bộ chống chằng hẹp φ60/50x1200+2BL12x40+BL16x200/50</v>
          </cell>
          <cell r="D439" t="str">
            <v>bộ</v>
          </cell>
          <cell r="F439">
            <v>245000</v>
          </cell>
          <cell r="I439">
            <v>245000</v>
          </cell>
        </row>
        <row r="440">
          <cell r="A440" t="str">
            <v>TN1618</v>
          </cell>
          <cell r="C440" t="str">
            <v>Ty neo φ16x1800</v>
          </cell>
          <cell r="D440" t="str">
            <v>cái</v>
          </cell>
          <cell r="F440">
            <v>45600</v>
          </cell>
          <cell r="I440">
            <v>45600</v>
          </cell>
        </row>
        <row r="441">
          <cell r="A441" t="str">
            <v>TN1624</v>
          </cell>
          <cell r="C441" t="str">
            <v>Ty neo φ16x2400</v>
          </cell>
          <cell r="D441" t="str">
            <v>cái</v>
          </cell>
          <cell r="F441">
            <v>149000</v>
          </cell>
          <cell r="I441">
            <v>49000</v>
          </cell>
        </row>
        <row r="442">
          <cell r="A442" t="str">
            <v>TN1824</v>
          </cell>
          <cell r="C442" t="str">
            <v>Ty neo φ18x2400</v>
          </cell>
          <cell r="D442" t="str">
            <v>cái</v>
          </cell>
          <cell r="F442">
            <v>190800</v>
          </cell>
          <cell r="I442">
            <v>58300</v>
          </cell>
        </row>
        <row r="443">
          <cell r="A443" t="str">
            <v>TN2224</v>
          </cell>
          <cell r="C443" t="str">
            <v>Ty neo φ22x2400</v>
          </cell>
          <cell r="D443" t="str">
            <v>cái</v>
          </cell>
          <cell r="F443">
            <v>227000</v>
          </cell>
          <cell r="I443">
            <v>227000</v>
          </cell>
        </row>
        <row r="444">
          <cell r="A444" t="str">
            <v>TN30</v>
          </cell>
          <cell r="C444" t="str">
            <v>Ty neo φ22x3000</v>
          </cell>
          <cell r="D444" t="str">
            <v>cái</v>
          </cell>
          <cell r="F444">
            <v>142000</v>
          </cell>
          <cell r="I444">
            <v>142000</v>
          </cell>
        </row>
        <row r="445">
          <cell r="A445" t="str">
            <v>TN37</v>
          </cell>
          <cell r="C445" t="str">
            <v>Ty neo φ22x3700</v>
          </cell>
          <cell r="D445" t="str">
            <v>cái</v>
          </cell>
          <cell r="F445">
            <v>170000</v>
          </cell>
          <cell r="I445">
            <v>170000</v>
          </cell>
        </row>
        <row r="446">
          <cell r="A446" t="str">
            <v>NX</v>
          </cell>
          <cell r="C446" t="str">
            <v>Neo xòe 8 hướng (dày 3,2mm) + đĩa sen</v>
          </cell>
          <cell r="D446" t="str">
            <v>cái</v>
          </cell>
          <cell r="F446">
            <v>64000</v>
          </cell>
          <cell r="I446">
            <v>64000</v>
          </cell>
        </row>
        <row r="447">
          <cell r="A447" t="str">
            <v>CD142</v>
          </cell>
          <cell r="B447" t="str">
            <v>06.3231</v>
          </cell>
          <cell r="C447" t="str">
            <v>Cổ dê CD.X-142</v>
          </cell>
          <cell r="D447" t="str">
            <v>bộ</v>
          </cell>
          <cell r="F447">
            <v>325859.60000000003</v>
          </cell>
          <cell r="G447">
            <v>34935</v>
          </cell>
          <cell r="I447">
            <v>325859.60000000003</v>
          </cell>
        </row>
        <row r="448">
          <cell r="A448" t="str">
            <v>CD142a</v>
          </cell>
          <cell r="B448" t="str">
            <v>06.3231</v>
          </cell>
          <cell r="C448" t="str">
            <v>Cổ dê CD.X-142A</v>
          </cell>
          <cell r="D448" t="str">
            <v>bộ</v>
          </cell>
          <cell r="F448">
            <v>353715.34</v>
          </cell>
          <cell r="G448">
            <v>34935</v>
          </cell>
          <cell r="I448">
            <v>353715.34</v>
          </cell>
        </row>
        <row r="449">
          <cell r="A449" t="str">
            <v>CD146</v>
          </cell>
          <cell r="B449" t="str">
            <v>06.3231</v>
          </cell>
          <cell r="C449" t="str">
            <v>Cổ dê CD.X-146</v>
          </cell>
          <cell r="D449" t="str">
            <v>bộ</v>
          </cell>
          <cell r="F449">
            <v>331640.98</v>
          </cell>
          <cell r="G449">
            <v>34935</v>
          </cell>
          <cell r="I449">
            <v>331640.98</v>
          </cell>
        </row>
        <row r="450">
          <cell r="A450" t="str">
            <v>CD146a</v>
          </cell>
          <cell r="B450" t="str">
            <v>06.3231</v>
          </cell>
          <cell r="C450" t="str">
            <v>Cổ dê CD.X-146A</v>
          </cell>
          <cell r="D450" t="str">
            <v>bộ</v>
          </cell>
          <cell r="F450">
            <v>359496.72</v>
          </cell>
          <cell r="G450">
            <v>34935</v>
          </cell>
          <cell r="I450">
            <v>359496.72</v>
          </cell>
        </row>
        <row r="451">
          <cell r="A451" t="str">
            <v>CD682</v>
          </cell>
          <cell r="B451" t="str">
            <v>06.3231</v>
          </cell>
          <cell r="C451" t="str">
            <v>Cổ dê 6,82kg</v>
          </cell>
          <cell r="D451" t="str">
            <v>bộ</v>
          </cell>
          <cell r="F451">
            <v>179222.78</v>
          </cell>
          <cell r="G451">
            <v>34935</v>
          </cell>
          <cell r="I451">
            <v>179222.78</v>
          </cell>
        </row>
        <row r="452">
          <cell r="A452" t="str">
            <v>CD10</v>
          </cell>
          <cell r="B452" t="str">
            <v>06.3231</v>
          </cell>
          <cell r="C452" t="str">
            <v>Cổ dê bắt sắt tròn φ 10</v>
          </cell>
          <cell r="D452" t="str">
            <v>bộ</v>
          </cell>
          <cell r="F452">
            <v>39000</v>
          </cell>
          <cell r="G452">
            <v>34935</v>
          </cell>
          <cell r="I452">
            <v>39000</v>
          </cell>
        </row>
        <row r="453">
          <cell r="A453" t="str">
            <v>LCD</v>
          </cell>
          <cell r="B453" t="str">
            <v>06.3231</v>
          </cell>
          <cell r="C453" t="str">
            <v>Lắp cổ dề</v>
          </cell>
          <cell r="D453" t="str">
            <v>bộ</v>
          </cell>
          <cell r="G453">
            <v>34935</v>
          </cell>
        </row>
        <row r="454">
          <cell r="A454" t="str">
            <v>CD21</v>
          </cell>
          <cell r="B454" t="str">
            <v>06.3231</v>
          </cell>
          <cell r="C454" t="str">
            <v>Cổ dê kẹp ống PVC φ 21</v>
          </cell>
          <cell r="D454" t="str">
            <v>bộ</v>
          </cell>
          <cell r="F454">
            <v>39000</v>
          </cell>
          <cell r="G454">
            <v>34935</v>
          </cell>
          <cell r="I454">
            <v>39000</v>
          </cell>
        </row>
        <row r="455">
          <cell r="A455" t="str">
            <v>CD60</v>
          </cell>
          <cell r="B455" t="str">
            <v>06.3231</v>
          </cell>
          <cell r="C455" t="str">
            <v>Cổ dê kẹp ống PVC φ 60</v>
          </cell>
          <cell r="D455" t="str">
            <v>kg</v>
          </cell>
          <cell r="F455">
            <v>48000</v>
          </cell>
          <cell r="G455">
            <v>34935</v>
          </cell>
        </row>
        <row r="456">
          <cell r="A456" t="str">
            <v>CD90</v>
          </cell>
          <cell r="B456" t="str">
            <v>06.3231</v>
          </cell>
          <cell r="C456" t="str">
            <v>Cổ dê kẹp ống PVC φ 90</v>
          </cell>
          <cell r="D456" t="str">
            <v>bộ</v>
          </cell>
          <cell r="F456">
            <v>48000</v>
          </cell>
          <cell r="G456">
            <v>34935</v>
          </cell>
        </row>
        <row r="457">
          <cell r="A457" t="str">
            <v>CD114</v>
          </cell>
          <cell r="B457" t="str">
            <v>06.3231</v>
          </cell>
          <cell r="C457" t="str">
            <v>Cổ dê kẹp ống PVC φ 114</v>
          </cell>
          <cell r="D457" t="str">
            <v>bộ</v>
          </cell>
          <cell r="F457">
            <v>54000</v>
          </cell>
          <cell r="G457">
            <v>34935</v>
          </cell>
        </row>
        <row r="458">
          <cell r="A458" t="str">
            <v>CD140</v>
          </cell>
          <cell r="B458" t="str">
            <v>06.3231</v>
          </cell>
          <cell r="C458" t="str">
            <v>Cổ dê kẹp ống PVC φ 140</v>
          </cell>
          <cell r="D458" t="str">
            <v>bộ</v>
          </cell>
          <cell r="F458">
            <v>40000</v>
          </cell>
          <cell r="G458">
            <v>34935</v>
          </cell>
        </row>
        <row r="459">
          <cell r="A459" t="str">
            <v>CD140TK</v>
          </cell>
          <cell r="B459" t="str">
            <v>06.3231</v>
          </cell>
          <cell r="C459" t="str">
            <v>Cổ dê kẹp ống sắt φ 140</v>
          </cell>
          <cell r="D459" t="str">
            <v>bộ</v>
          </cell>
          <cell r="F459">
            <v>22000</v>
          </cell>
          <cell r="G459">
            <v>34935</v>
          </cell>
        </row>
        <row r="460">
          <cell r="A460" t="str">
            <v>CD195</v>
          </cell>
          <cell r="B460" t="str">
            <v>06.3231</v>
          </cell>
          <cell r="C460" t="str">
            <v>Cổ dê φ 195 nẹp trụ</v>
          </cell>
          <cell r="D460" t="str">
            <v>Kg</v>
          </cell>
          <cell r="F460">
            <v>22000</v>
          </cell>
          <cell r="G460">
            <v>34935</v>
          </cell>
          <cell r="I460">
            <v>22000</v>
          </cell>
        </row>
        <row r="461">
          <cell r="A461" t="str">
            <v>CD207</v>
          </cell>
          <cell r="B461" t="str">
            <v>06.3231</v>
          </cell>
          <cell r="C461" t="str">
            <v>Cổ dê φ 207 nẹp trụ</v>
          </cell>
          <cell r="D461" t="str">
            <v>Kg</v>
          </cell>
          <cell r="F461">
            <v>22000</v>
          </cell>
          <cell r="G461">
            <v>34935</v>
          </cell>
          <cell r="I461">
            <v>22000</v>
          </cell>
        </row>
        <row r="462">
          <cell r="A462" t="str">
            <v>CD220</v>
          </cell>
          <cell r="B462" t="str">
            <v>06.3231</v>
          </cell>
          <cell r="C462" t="str">
            <v>Cổ dê φ 220 nẹp trụ</v>
          </cell>
          <cell r="D462" t="str">
            <v>Kg</v>
          </cell>
          <cell r="F462">
            <v>22000</v>
          </cell>
          <cell r="G462">
            <v>34935</v>
          </cell>
          <cell r="I462">
            <v>22000</v>
          </cell>
        </row>
        <row r="463">
          <cell r="A463" t="str">
            <v>CD240</v>
          </cell>
          <cell r="B463" t="str">
            <v>06.3231</v>
          </cell>
          <cell r="C463" t="str">
            <v>Cổ dê  φ 240-Fe 8x100</v>
          </cell>
          <cell r="D463" t="str">
            <v>Kg</v>
          </cell>
          <cell r="F463">
            <v>15140.380999999999</v>
          </cell>
          <cell r="G463">
            <v>34935</v>
          </cell>
          <cell r="I463">
            <v>15140.380999999999</v>
          </cell>
        </row>
        <row r="464">
          <cell r="A464" t="str">
            <v>CD250</v>
          </cell>
          <cell r="B464" t="str">
            <v>06.3231</v>
          </cell>
          <cell r="C464" t="str">
            <v>Cổ dê φ 250-Fe 8x100</v>
          </cell>
          <cell r="D464" t="str">
            <v>Kg</v>
          </cell>
          <cell r="F464">
            <v>15140.380999999999</v>
          </cell>
          <cell r="G464">
            <v>34935</v>
          </cell>
          <cell r="I464">
            <v>15140.380999999999</v>
          </cell>
        </row>
        <row r="465">
          <cell r="A465" t="str">
            <v>CD320</v>
          </cell>
          <cell r="B465" t="str">
            <v>06.3231</v>
          </cell>
          <cell r="C465" t="str">
            <v>Cổ dê CDĐKĐT( bắt thùng điện kế)</v>
          </cell>
          <cell r="D465" t="str">
            <v>Kg</v>
          </cell>
          <cell r="F465">
            <v>22000</v>
          </cell>
          <cell r="G465">
            <v>34935</v>
          </cell>
          <cell r="I465">
            <v>22000</v>
          </cell>
        </row>
        <row r="466">
          <cell r="A466" t="str">
            <v>Cdtrudoi</v>
          </cell>
          <cell r="B466" t="str">
            <v>06.3231</v>
          </cell>
          <cell r="C466" t="str">
            <v>Cổ dê trụ đôi bắt sứ treo</v>
          </cell>
          <cell r="D466" t="str">
            <v>Kg</v>
          </cell>
          <cell r="F466">
            <v>15140.380999999999</v>
          </cell>
          <cell r="G466">
            <v>34935</v>
          </cell>
        </row>
        <row r="467">
          <cell r="A467" t="str">
            <v>CdtrudoiHT</v>
          </cell>
          <cell r="B467" t="str">
            <v>06.3231</v>
          </cell>
          <cell r="C467" t="str">
            <v xml:space="preserve">Cổ dê trụ đôi 8,4m bắt móc dừng </v>
          </cell>
          <cell r="D467" t="str">
            <v>Kg</v>
          </cell>
          <cell r="F467">
            <v>15140.380999999999</v>
          </cell>
          <cell r="G467">
            <v>34935</v>
          </cell>
        </row>
        <row r="468">
          <cell r="A468" t="str">
            <v>Cdedaucap</v>
          </cell>
          <cell r="B468" t="str">
            <v>06.3231</v>
          </cell>
          <cell r="C468" t="str">
            <v xml:space="preserve">Cổ dê giữ dầu cáp+Bulon </v>
          </cell>
          <cell r="D468" t="str">
            <v>Kg</v>
          </cell>
          <cell r="F468">
            <v>15140.380999999999</v>
          </cell>
          <cell r="G468">
            <v>34935</v>
          </cell>
        </row>
        <row r="469">
          <cell r="A469" t="str">
            <v>Cdtrudoi140</v>
          </cell>
          <cell r="B469" t="str">
            <v>06.3231</v>
          </cell>
          <cell r="C469" t="str">
            <v xml:space="preserve">Cổ dê giữ ống D140 vào trụ đôi + Bulon </v>
          </cell>
          <cell r="D469" t="str">
            <v>Kg</v>
          </cell>
          <cell r="F469">
            <v>15140.380999999999</v>
          </cell>
          <cell r="G469">
            <v>34935</v>
          </cell>
        </row>
        <row r="470">
          <cell r="A470" t="str">
            <v>Cdtru140</v>
          </cell>
          <cell r="B470" t="str">
            <v>06.3231</v>
          </cell>
          <cell r="C470" t="str">
            <v xml:space="preserve">Cổ dê giữ ống D140 vào trụ + Bulon </v>
          </cell>
          <cell r="D470" t="str">
            <v>Kg</v>
          </cell>
          <cell r="F470">
            <v>15140.380999999999</v>
          </cell>
          <cell r="G470">
            <v>34935</v>
          </cell>
        </row>
        <row r="471">
          <cell r="A471" t="str">
            <v>Cdeoptru</v>
          </cell>
          <cell r="B471" t="str">
            <v>06.3231</v>
          </cell>
          <cell r="C471" t="str">
            <v xml:space="preserve">Cổ dê giữ ống PVC D168+Bulon </v>
          </cell>
          <cell r="D471" t="str">
            <v>Kg</v>
          </cell>
          <cell r="F471">
            <v>15140.380999999999</v>
          </cell>
          <cell r="G471">
            <v>34935</v>
          </cell>
        </row>
        <row r="472">
          <cell r="A472" t="str">
            <v>CD bắt xà</v>
          </cell>
          <cell r="B472" t="str">
            <v>06.3231</v>
          </cell>
          <cell r="C472" t="str">
            <v>Cổ dê bắt xà + bulon</v>
          </cell>
          <cell r="D472" t="str">
            <v>Kg</v>
          </cell>
          <cell r="F472">
            <v>15140.380999999999</v>
          </cell>
          <cell r="G472">
            <v>34935</v>
          </cell>
        </row>
        <row r="473">
          <cell r="A473" t="str">
            <v>CD30x3</v>
          </cell>
          <cell r="B473" t="str">
            <v>06.3231</v>
          </cell>
          <cell r="C473" t="str">
            <v>Côllier 30x3 (290-320)</v>
          </cell>
          <cell r="D473" t="str">
            <v>Kg</v>
          </cell>
          <cell r="F473">
            <v>15140.380999999999</v>
          </cell>
          <cell r="G473">
            <v>34935</v>
          </cell>
        </row>
        <row r="474">
          <cell r="A474" t="str">
            <v>CD25x2</v>
          </cell>
          <cell r="B474" t="str">
            <v>06.3231</v>
          </cell>
          <cell r="C474" t="str">
            <v>Côllier 25x2</v>
          </cell>
          <cell r="D474" t="str">
            <v>Kg</v>
          </cell>
          <cell r="F474">
            <v>15140.380999999999</v>
          </cell>
          <cell r="G474">
            <v>34935</v>
          </cell>
        </row>
        <row r="475">
          <cell r="A475" t="str">
            <v>CD21T</v>
          </cell>
          <cell r="B475" t="str">
            <v>06.3231</v>
          </cell>
          <cell r="C475" t="str">
            <v>Côllier 25x2</v>
          </cell>
          <cell r="D475" t="str">
            <v>Kg</v>
          </cell>
          <cell r="F475">
            <v>15140.380999999999</v>
          </cell>
          <cell r="G475">
            <v>34935</v>
          </cell>
          <cell r="I475">
            <v>15140.380999999999</v>
          </cell>
        </row>
        <row r="476">
          <cell r="A476" t="str">
            <v>Cd42T</v>
          </cell>
          <cell r="B476" t="str">
            <v>06.3231</v>
          </cell>
          <cell r="C476" t="str">
            <v>Cổ dê giữ ống PVC D42</v>
          </cell>
          <cell r="D476" t="str">
            <v>Kg</v>
          </cell>
          <cell r="F476">
            <v>15140.380999999999</v>
          </cell>
          <cell r="G476">
            <v>34935</v>
          </cell>
        </row>
        <row r="477">
          <cell r="A477" t="str">
            <v>Cd114T</v>
          </cell>
          <cell r="B477" t="str">
            <v>06.3231</v>
          </cell>
          <cell r="C477" t="str">
            <v>Cổ dê giữ 2 ống PVC D114 vào tường+Boulon+long đền+tắc ke sắt</v>
          </cell>
          <cell r="D477" t="str">
            <v>Kg</v>
          </cell>
          <cell r="F477">
            <v>15140.380999999999</v>
          </cell>
          <cell r="G477">
            <v>34935</v>
          </cell>
        </row>
        <row r="478">
          <cell r="A478" t="str">
            <v>Cd140T</v>
          </cell>
          <cell r="B478" t="str">
            <v>06.3231</v>
          </cell>
          <cell r="C478" t="str">
            <v>Cổ dê giữ ống STK D140 vào tường+Boulon+long đền+tắc ke sắt</v>
          </cell>
          <cell r="D478" t="str">
            <v>Kg</v>
          </cell>
          <cell r="F478">
            <v>15140.380999999999</v>
          </cell>
          <cell r="G478">
            <v>34935</v>
          </cell>
        </row>
        <row r="479">
          <cell r="A479" t="str">
            <v>CD5x50</v>
          </cell>
          <cell r="B479" t="str">
            <v>06.3231</v>
          </cell>
          <cell r="C479" t="str">
            <v>Cổ dê bắt tủ</v>
          </cell>
          <cell r="D479" t="str">
            <v>bộ</v>
          </cell>
          <cell r="F479">
            <v>185000</v>
          </cell>
          <cell r="G479">
            <v>34935</v>
          </cell>
        </row>
        <row r="480">
          <cell r="A480" t="str">
            <v>CDXA</v>
          </cell>
          <cell r="B480" t="str">
            <v>06.3231</v>
          </cell>
          <cell r="C480" t="str">
            <v xml:space="preserve">Cổ dê chống lắc 8x80x800 </v>
          </cell>
          <cell r="D480" t="str">
            <v>Kg</v>
          </cell>
          <cell r="F480">
            <v>15140.380999999999</v>
          </cell>
          <cell r="G480">
            <v>34935</v>
          </cell>
        </row>
        <row r="481">
          <cell r="A481" t="str">
            <v>T75</v>
          </cell>
          <cell r="C481" t="str">
            <v>Trụ BTLT 7,5m F200 dự ứng lực</v>
          </cell>
          <cell r="D481" t="str">
            <v>trụ</v>
          </cell>
          <cell r="F481">
            <v>936364</v>
          </cell>
          <cell r="I481">
            <v>936364</v>
          </cell>
        </row>
        <row r="482">
          <cell r="A482" t="str">
            <v>T84</v>
          </cell>
          <cell r="C482" t="str">
            <v>Trụ BTLT 8,4m F200 dự ứng lực</v>
          </cell>
          <cell r="D482" t="str">
            <v>trụ</v>
          </cell>
          <cell r="F482">
            <v>945455</v>
          </cell>
          <cell r="I482">
            <v>945455</v>
          </cell>
        </row>
        <row r="483">
          <cell r="A483" t="str">
            <v>T85</v>
          </cell>
          <cell r="C483" t="str">
            <v>Trụ BTLT 8,5m F200 dự ứng lực</v>
          </cell>
          <cell r="D483" t="str">
            <v>trụ</v>
          </cell>
          <cell r="F483">
            <v>1659719</v>
          </cell>
          <cell r="I483">
            <v>1659719</v>
          </cell>
        </row>
        <row r="484">
          <cell r="A484" t="str">
            <v>T85300</v>
          </cell>
          <cell r="C484" t="str">
            <v>Trụ BTLT 8,5m F300 dự ứng lực</v>
          </cell>
          <cell r="D484" t="str">
            <v>trụ</v>
          </cell>
          <cell r="F484">
            <v>1863659</v>
          </cell>
          <cell r="I484">
            <v>1863659</v>
          </cell>
        </row>
        <row r="485">
          <cell r="A485" t="str">
            <v>T10</v>
          </cell>
          <cell r="C485" t="str">
            <v>Trụ BTLT 10,5m F480 dự ứng lực</v>
          </cell>
          <cell r="D485" t="str">
            <v>trụ</v>
          </cell>
          <cell r="F485">
            <v>2837286</v>
          </cell>
          <cell r="I485">
            <v>2837286</v>
          </cell>
        </row>
        <row r="486">
          <cell r="A486" t="str">
            <v>T105</v>
          </cell>
          <cell r="C486" t="str">
            <v>Trụ BTLT 10,5m F350 dự ứng lực</v>
          </cell>
          <cell r="D486" t="str">
            <v>trụ</v>
          </cell>
          <cell r="F486">
            <v>2837286</v>
          </cell>
          <cell r="I486">
            <v>2837286</v>
          </cell>
        </row>
        <row r="487">
          <cell r="A487" t="str">
            <v>T12-540</v>
          </cell>
          <cell r="C487" t="str">
            <v>Trụ BTLT 12m F540 dự ứng lực</v>
          </cell>
          <cell r="D487" t="str">
            <v>trụ</v>
          </cell>
          <cell r="F487">
            <v>4212155</v>
          </cell>
          <cell r="I487">
            <v>4212155</v>
          </cell>
        </row>
        <row r="488">
          <cell r="A488" t="str">
            <v>T12</v>
          </cell>
          <cell r="C488" t="str">
            <v>Trụ BTLT 12m F350 dự ứng lực</v>
          </cell>
          <cell r="D488" t="str">
            <v>trụ</v>
          </cell>
          <cell r="F488">
            <v>3981818</v>
          </cell>
          <cell r="I488">
            <v>3981818</v>
          </cell>
        </row>
        <row r="489">
          <cell r="A489" t="str">
            <v>T14</v>
          </cell>
          <cell r="C489" t="str">
            <v>Trụ BTLT 14m F650 dự ứng lực</v>
          </cell>
          <cell r="D489" t="str">
            <v>trụ</v>
          </cell>
          <cell r="F489">
            <v>6212171</v>
          </cell>
          <cell r="I489">
            <v>6212171</v>
          </cell>
        </row>
        <row r="490">
          <cell r="A490" t="str">
            <v>T20</v>
          </cell>
          <cell r="C490" t="str">
            <v>Trụ BTLT 20m F1000 dự ứng lực</v>
          </cell>
          <cell r="D490" t="str">
            <v>trụ</v>
          </cell>
          <cell r="F490">
            <v>8720000</v>
          </cell>
          <cell r="I490">
            <v>8720000</v>
          </cell>
        </row>
        <row r="491">
          <cell r="A491" t="str">
            <v>SON</v>
          </cell>
          <cell r="C491" t="str">
            <v>Sơn màu</v>
          </cell>
          <cell r="D491" t="str">
            <v>kg</v>
          </cell>
          <cell r="F491">
            <v>32000</v>
          </cell>
          <cell r="I491">
            <v>32000</v>
          </cell>
        </row>
        <row r="492">
          <cell r="A492" t="str">
            <v>SONCR</v>
          </cell>
          <cell r="C492" t="str">
            <v>Sơn chống rỉ</v>
          </cell>
          <cell r="D492" t="str">
            <v>kg</v>
          </cell>
          <cell r="F492">
            <v>27400</v>
          </cell>
          <cell r="I492">
            <v>27400</v>
          </cell>
        </row>
        <row r="493">
          <cell r="A493" t="str">
            <v>NU</v>
          </cell>
          <cell r="C493" t="str">
            <v>Nước đổ bê tông</v>
          </cell>
          <cell r="D493" t="str">
            <v>m3</v>
          </cell>
          <cell r="F493">
            <v>15000</v>
          </cell>
          <cell r="I493">
            <v>15000</v>
          </cell>
        </row>
        <row r="494">
          <cell r="A494" t="str">
            <v>GO</v>
          </cell>
          <cell r="C494" t="str">
            <v>Gỗ ván khuôn</v>
          </cell>
          <cell r="D494" t="str">
            <v>m3</v>
          </cell>
          <cell r="F494">
            <v>1818000</v>
          </cell>
          <cell r="I494">
            <v>1818000</v>
          </cell>
        </row>
        <row r="495">
          <cell r="A495" t="str">
            <v>DINH</v>
          </cell>
          <cell r="C495" t="str">
            <v>Đinh các loại</v>
          </cell>
          <cell r="D495" t="str">
            <v>kg</v>
          </cell>
          <cell r="F495">
            <v>7500</v>
          </cell>
          <cell r="I495">
            <v>7500</v>
          </cell>
        </row>
        <row r="496">
          <cell r="A496" t="str">
            <v>D1x2</v>
          </cell>
          <cell r="C496" t="str">
            <v>Đá 1x2</v>
          </cell>
          <cell r="D496" t="str">
            <v>m3</v>
          </cell>
          <cell r="F496">
            <v>300000</v>
          </cell>
          <cell r="I496">
            <v>300000</v>
          </cell>
        </row>
        <row r="497">
          <cell r="A497" t="str">
            <v>D0x4</v>
          </cell>
          <cell r="C497" t="str">
            <v>Đá 0x4</v>
          </cell>
          <cell r="D497" t="str">
            <v>m3</v>
          </cell>
          <cell r="F497">
            <v>74513</v>
          </cell>
          <cell r="I497">
            <v>74513</v>
          </cell>
        </row>
        <row r="498">
          <cell r="A498" t="str">
            <v>D2x4</v>
          </cell>
          <cell r="C498" t="str">
            <v>Đá 2x4</v>
          </cell>
          <cell r="D498" t="str">
            <v>m3</v>
          </cell>
          <cell r="F498">
            <v>97231</v>
          </cell>
          <cell r="I498">
            <v>97231</v>
          </cell>
        </row>
        <row r="499">
          <cell r="A499" t="str">
            <v>D4x6</v>
          </cell>
          <cell r="C499" t="str">
            <v>Đá 4x6</v>
          </cell>
          <cell r="D499" t="str">
            <v>m3</v>
          </cell>
          <cell r="F499">
            <v>245000</v>
          </cell>
          <cell r="I499">
            <v>245000</v>
          </cell>
        </row>
        <row r="500">
          <cell r="A500" t="str">
            <v>CV</v>
          </cell>
          <cell r="C500" t="str">
            <v>Cát vàng</v>
          </cell>
          <cell r="D500" t="str">
            <v>m3</v>
          </cell>
          <cell r="F500">
            <v>330000</v>
          </cell>
          <cell r="I500">
            <v>330000</v>
          </cell>
        </row>
        <row r="501">
          <cell r="A501" t="str">
            <v>gachong</v>
          </cell>
          <cell r="C501" t="str">
            <v>Gạch ống</v>
          </cell>
          <cell r="D501" t="str">
            <v>viên</v>
          </cell>
          <cell r="F501">
            <v>255</v>
          </cell>
          <cell r="I501">
            <v>255</v>
          </cell>
        </row>
        <row r="502">
          <cell r="A502" t="str">
            <v>gachtau</v>
          </cell>
          <cell r="C502" t="str">
            <v>Gạch tàu</v>
          </cell>
          <cell r="D502" t="str">
            <v>viên</v>
          </cell>
          <cell r="F502">
            <v>3000</v>
          </cell>
          <cell r="I502">
            <v>3000</v>
          </cell>
        </row>
        <row r="503">
          <cell r="A503" t="str">
            <v>gachthe</v>
          </cell>
          <cell r="C503" t="str">
            <v>Gạch thẻ</v>
          </cell>
          <cell r="D503" t="str">
            <v>viên</v>
          </cell>
          <cell r="F503">
            <v>345</v>
          </cell>
          <cell r="I503">
            <v>300</v>
          </cell>
        </row>
        <row r="504">
          <cell r="A504" t="str">
            <v>XM</v>
          </cell>
          <cell r="C504" t="str">
            <v>Ximăng</v>
          </cell>
          <cell r="D504" t="str">
            <v>kg</v>
          </cell>
          <cell r="F504">
            <v>1740</v>
          </cell>
          <cell r="I504">
            <v>1740</v>
          </cell>
        </row>
        <row r="505">
          <cell r="A505" t="str">
            <v>qhan</v>
          </cell>
          <cell r="C505" t="str">
            <v>Que hàn điện</v>
          </cell>
          <cell r="D505" t="str">
            <v>kg</v>
          </cell>
          <cell r="F505">
            <v>45000</v>
          </cell>
          <cell r="I505">
            <v>45000</v>
          </cell>
        </row>
        <row r="506">
          <cell r="A506" t="str">
            <v>coson</v>
          </cell>
          <cell r="C506" t="str">
            <v>Cọ sơn</v>
          </cell>
          <cell r="D506" t="str">
            <v>cái</v>
          </cell>
          <cell r="F506">
            <v>5000</v>
          </cell>
          <cell r="I506">
            <v>5000</v>
          </cell>
        </row>
        <row r="507">
          <cell r="A507" t="str">
            <v>Nilong</v>
          </cell>
          <cell r="C507" t="str">
            <v>Tấm nilông màu cảnh báo</v>
          </cell>
          <cell r="D507" t="str">
            <v>m2</v>
          </cell>
          <cell r="F507">
            <v>5000</v>
          </cell>
        </row>
        <row r="508">
          <cell r="A508" t="str">
            <v>NLON</v>
          </cell>
          <cell r="C508" t="str">
            <v>Nylon làm dấu khổ 0.6m</v>
          </cell>
          <cell r="D508" t="str">
            <v>m</v>
          </cell>
          <cell r="F508">
            <v>3000</v>
          </cell>
          <cell r="I508">
            <v>3000</v>
          </cell>
        </row>
        <row r="509">
          <cell r="A509" t="str">
            <v>thepb</v>
          </cell>
          <cell r="C509" t="str">
            <v>Dây thép buộc</v>
          </cell>
          <cell r="D509" t="str">
            <v>kg</v>
          </cell>
          <cell r="F509">
            <v>6000</v>
          </cell>
          <cell r="I509">
            <v>6000</v>
          </cell>
        </row>
        <row r="510">
          <cell r="A510" t="str">
            <v>daucap50</v>
          </cell>
          <cell r="C510" t="str">
            <v>Đầu cáp ngầm 24KV 3x50mm2 outdoor</v>
          </cell>
          <cell r="D510" t="str">
            <v>cái</v>
          </cell>
          <cell r="F510">
            <v>2221971</v>
          </cell>
          <cell r="I510">
            <v>2221971</v>
          </cell>
        </row>
        <row r="511">
          <cell r="A511" t="str">
            <v>daucap70</v>
          </cell>
          <cell r="C511" t="str">
            <v>Đầu cáp ngầm 24KV 3x70mm2 outdoor</v>
          </cell>
          <cell r="D511" t="str">
            <v>cái</v>
          </cell>
          <cell r="F511">
            <v>2689755</v>
          </cell>
          <cell r="I511">
            <v>2689755</v>
          </cell>
        </row>
        <row r="512">
          <cell r="A512" t="str">
            <v>daucap95</v>
          </cell>
          <cell r="C512" t="str">
            <v>Đầu cáp ngầm 24KV 3x95mm2 outdoor</v>
          </cell>
          <cell r="D512" t="str">
            <v>cái</v>
          </cell>
          <cell r="F512">
            <v>2689755</v>
          </cell>
          <cell r="I512">
            <v>2689755</v>
          </cell>
        </row>
        <row r="513">
          <cell r="A513" t="str">
            <v>daucap120</v>
          </cell>
          <cell r="C513" t="str">
            <v>Đầu cáp ngầm 24KV 3x120mm2 outdoor</v>
          </cell>
          <cell r="D513" t="str">
            <v>cái</v>
          </cell>
          <cell r="F513">
            <v>2689755</v>
          </cell>
          <cell r="I513">
            <v>2689755</v>
          </cell>
        </row>
        <row r="514">
          <cell r="A514" t="str">
            <v>daucap150</v>
          </cell>
          <cell r="C514" t="str">
            <v>Đầu cáp ngầm 24kV 3x150mm2 outdoor</v>
          </cell>
          <cell r="D514" t="str">
            <v>cái</v>
          </cell>
          <cell r="F514">
            <v>2656341</v>
          </cell>
          <cell r="I514">
            <v>2656341</v>
          </cell>
        </row>
        <row r="515">
          <cell r="A515" t="str">
            <v>daucap185</v>
          </cell>
          <cell r="C515" t="str">
            <v>Đầu cáp ngầm 24kV 3x185mm2 outdoor</v>
          </cell>
          <cell r="D515" t="str">
            <v>cái</v>
          </cell>
          <cell r="F515">
            <v>2656341</v>
          </cell>
          <cell r="I515">
            <v>2656341</v>
          </cell>
        </row>
        <row r="516">
          <cell r="A516" t="str">
            <v>daucap240</v>
          </cell>
          <cell r="C516" t="str">
            <v>Đầu cáp ngầm 24kV 3x240mm2 outdoor</v>
          </cell>
          <cell r="D516" t="str">
            <v>cái</v>
          </cell>
          <cell r="F516">
            <v>2656341</v>
          </cell>
          <cell r="I516">
            <v>2656341</v>
          </cell>
        </row>
        <row r="517">
          <cell r="A517" t="str">
            <v>daucap50in</v>
          </cell>
          <cell r="C517" t="str">
            <v>Đầu cáp ngầm 24KV 3x50mm2 indoor</v>
          </cell>
          <cell r="D517" t="str">
            <v>cái</v>
          </cell>
          <cell r="F517">
            <v>1804307</v>
          </cell>
          <cell r="I517">
            <v>1804307</v>
          </cell>
        </row>
        <row r="518">
          <cell r="A518" t="str">
            <v>daucap70in</v>
          </cell>
          <cell r="C518" t="str">
            <v>Đầu cáp ngầm 24KV 3x70mm2 indoor</v>
          </cell>
          <cell r="D518" t="str">
            <v>cái</v>
          </cell>
          <cell r="F518">
            <v>2272091</v>
          </cell>
          <cell r="I518">
            <v>2272091</v>
          </cell>
        </row>
        <row r="519">
          <cell r="A519" t="str">
            <v>daucap95in</v>
          </cell>
          <cell r="C519" t="str">
            <v>Đầu cáp ngầm 24KV 3x95mm2 indoor</v>
          </cell>
          <cell r="D519" t="str">
            <v>cái</v>
          </cell>
          <cell r="F519">
            <v>2272091</v>
          </cell>
          <cell r="I519">
            <v>2272091</v>
          </cell>
        </row>
        <row r="520">
          <cell r="A520" t="str">
            <v>daucap120in</v>
          </cell>
          <cell r="C520" t="str">
            <v>Đầu cáp ngầm 24KV 3x120mm2 indoor</v>
          </cell>
          <cell r="D520" t="str">
            <v>cái</v>
          </cell>
          <cell r="F520">
            <v>2272091</v>
          </cell>
          <cell r="I520">
            <v>2272091</v>
          </cell>
        </row>
        <row r="521">
          <cell r="A521" t="str">
            <v>daucap150in</v>
          </cell>
          <cell r="C521" t="str">
            <v>Đầu cáp ngầm 24kV 3x150mm2 indoor</v>
          </cell>
          <cell r="D521" t="str">
            <v>cái</v>
          </cell>
          <cell r="F521">
            <v>2322210</v>
          </cell>
          <cell r="I521">
            <v>2322210</v>
          </cell>
        </row>
        <row r="522">
          <cell r="A522" t="str">
            <v>daucap185in</v>
          </cell>
          <cell r="C522" t="str">
            <v>Đầu cáp ngầm 24kV 3x185mm2 indoor</v>
          </cell>
          <cell r="D522" t="str">
            <v>cái</v>
          </cell>
          <cell r="F522">
            <v>2322210</v>
          </cell>
          <cell r="I522">
            <v>2322210</v>
          </cell>
        </row>
        <row r="523">
          <cell r="A523" t="str">
            <v>daucap240in</v>
          </cell>
          <cell r="C523" t="str">
            <v>Đầu cáp ngầm 24kV 3x240mm2 indoor</v>
          </cell>
          <cell r="D523" t="str">
            <v>cái</v>
          </cell>
          <cell r="F523">
            <v>2322210</v>
          </cell>
          <cell r="I523">
            <v>2322210</v>
          </cell>
        </row>
        <row r="524">
          <cell r="A524" t="str">
            <v>DCAPHT3185</v>
          </cell>
          <cell r="C524" t="str">
            <v>Đầu cáp ngầm hạ thế 3x185+120mm2</v>
          </cell>
          <cell r="D524" t="str">
            <v>cái</v>
          </cell>
          <cell r="F524">
            <v>568023</v>
          </cell>
          <cell r="I524">
            <v>568023</v>
          </cell>
        </row>
        <row r="525">
          <cell r="A525" t="str">
            <v>DCAPHT3120</v>
          </cell>
          <cell r="C525" t="str">
            <v>Đầu cáp ngầm hạ thế 3x120+70mm2</v>
          </cell>
          <cell r="D525" t="str">
            <v>cái</v>
          </cell>
          <cell r="F525">
            <v>568023</v>
          </cell>
          <cell r="I525">
            <v>568023</v>
          </cell>
        </row>
        <row r="526">
          <cell r="A526" t="str">
            <v>DCAPHT395</v>
          </cell>
          <cell r="C526" t="str">
            <v>Đầu cáp ngầm hạ thế 3x95+50mm2</v>
          </cell>
          <cell r="D526" t="str">
            <v>cái</v>
          </cell>
          <cell r="F526">
            <v>568023</v>
          </cell>
          <cell r="I526">
            <v>568023</v>
          </cell>
        </row>
        <row r="527">
          <cell r="A527" t="str">
            <v>DCAPHT370</v>
          </cell>
          <cell r="C527" t="str">
            <v>Đầu cáp ngầm hạ thế 3x70+50mm2</v>
          </cell>
          <cell r="D527" t="str">
            <v>cái</v>
          </cell>
          <cell r="F527">
            <v>501197</v>
          </cell>
        </row>
        <row r="528">
          <cell r="A528" t="str">
            <v>DCAPHT350+35</v>
          </cell>
          <cell r="C528" t="str">
            <v>Đầu cáp ngầm hạ thế 3x50+35mm2</v>
          </cell>
          <cell r="D528" t="str">
            <v>cái</v>
          </cell>
          <cell r="F528">
            <v>501197</v>
          </cell>
        </row>
        <row r="529">
          <cell r="A529" t="str">
            <v>DCAPHT350</v>
          </cell>
          <cell r="C529" t="str">
            <v>Đầu cáp ngầm hạ thế 3x50</v>
          </cell>
          <cell r="D529" t="str">
            <v>cái</v>
          </cell>
          <cell r="F529">
            <v>501197</v>
          </cell>
        </row>
        <row r="530">
          <cell r="A530" t="str">
            <v>stk42</v>
          </cell>
          <cell r="C530" t="str">
            <v>ÔÁng sắt tráng kẽm D42</v>
          </cell>
          <cell r="D530" t="str">
            <v>mét</v>
          </cell>
          <cell r="F530">
            <v>42000</v>
          </cell>
          <cell r="I530">
            <v>42000</v>
          </cell>
        </row>
        <row r="531">
          <cell r="A531" t="str">
            <v>stk60</v>
          </cell>
          <cell r="C531" t="str">
            <v>ÔÁng sắt tráng kẽm D60</v>
          </cell>
          <cell r="D531" t="str">
            <v>mét</v>
          </cell>
          <cell r="F531">
            <v>69500</v>
          </cell>
          <cell r="I531">
            <v>69500</v>
          </cell>
        </row>
        <row r="532">
          <cell r="A532" t="str">
            <v>stk90</v>
          </cell>
          <cell r="B532" t="str">
            <v>07.2204</v>
          </cell>
          <cell r="C532" t="str">
            <v>ÔÁng sắt tráng kẽm D90</v>
          </cell>
          <cell r="D532" t="str">
            <v>mét</v>
          </cell>
          <cell r="F532">
            <v>100000</v>
          </cell>
          <cell r="G532">
            <v>6579</v>
          </cell>
          <cell r="I532">
            <v>100000</v>
          </cell>
        </row>
        <row r="533">
          <cell r="A533" t="str">
            <v>stk114</v>
          </cell>
          <cell r="B533" t="str">
            <v>07.2204</v>
          </cell>
          <cell r="C533" t="str">
            <v>ÔÁng sắt tráng kẽm D114</v>
          </cell>
          <cell r="D533" t="str">
            <v>mét</v>
          </cell>
          <cell r="F533">
            <v>120000</v>
          </cell>
          <cell r="G533">
            <v>6579</v>
          </cell>
          <cell r="I533">
            <v>120000</v>
          </cell>
        </row>
        <row r="534">
          <cell r="A534" t="str">
            <v>stk140</v>
          </cell>
          <cell r="B534" t="str">
            <v>07.2204</v>
          </cell>
          <cell r="C534" t="str">
            <v>ÔÁng sắt tráng kẽm D140</v>
          </cell>
          <cell r="D534" t="str">
            <v>mét</v>
          </cell>
          <cell r="F534">
            <v>278000</v>
          </cell>
          <cell r="G534">
            <v>6579</v>
          </cell>
          <cell r="I534">
            <v>278000</v>
          </cell>
        </row>
        <row r="535">
          <cell r="A535" t="str">
            <v>stk160</v>
          </cell>
          <cell r="B535" t="str">
            <v>07.2204</v>
          </cell>
          <cell r="C535" t="str">
            <v>ÔÁng sắt tráng kẽm D160</v>
          </cell>
          <cell r="D535" t="str">
            <v>mét</v>
          </cell>
          <cell r="G535">
            <v>6579</v>
          </cell>
          <cell r="I535">
            <v>0</v>
          </cell>
        </row>
        <row r="536">
          <cell r="A536" t="str">
            <v>stk168</v>
          </cell>
          <cell r="B536" t="str">
            <v>07.2204</v>
          </cell>
          <cell r="C536" t="str">
            <v>ÔÁng sắt tráng kẽm D168</v>
          </cell>
          <cell r="D536" t="str">
            <v>mét</v>
          </cell>
          <cell r="F536">
            <v>328000</v>
          </cell>
          <cell r="G536">
            <v>6579</v>
          </cell>
          <cell r="I536">
            <v>328000</v>
          </cell>
        </row>
        <row r="537">
          <cell r="A537" t="str">
            <v>costk114</v>
          </cell>
          <cell r="C537" t="str">
            <v>Măng sông STK 114</v>
          </cell>
          <cell r="D537" t="str">
            <v>cái</v>
          </cell>
          <cell r="F537">
            <v>25000</v>
          </cell>
          <cell r="I537">
            <v>25000</v>
          </cell>
        </row>
        <row r="538">
          <cell r="A538" t="str">
            <v>costk90</v>
          </cell>
          <cell r="C538" t="str">
            <v>Măng sông STK 90</v>
          </cell>
          <cell r="D538" t="str">
            <v>cái</v>
          </cell>
          <cell r="F538">
            <v>7000</v>
          </cell>
          <cell r="I538">
            <v>7000</v>
          </cell>
        </row>
        <row r="539">
          <cell r="A539" t="str">
            <v>YC</v>
          </cell>
          <cell r="C539" t="str">
            <v>Yếm cáp dày 2mm</v>
          </cell>
          <cell r="D539" t="str">
            <v>cái</v>
          </cell>
          <cell r="F539">
            <v>6000</v>
          </cell>
          <cell r="I539">
            <v>6000</v>
          </cell>
        </row>
        <row r="542">
          <cell r="A542" t="str">
            <v>Bảng kê đơn gía nhân công  ( 67/1999/QĐ-BCN )</v>
          </cell>
        </row>
        <row r="544">
          <cell r="A544" t="str">
            <v>Mã</v>
          </cell>
          <cell r="B544" t="str">
            <v>MHĐG</v>
          </cell>
          <cell r="C544" t="str">
            <v>Công việc</v>
          </cell>
          <cell r="D544" t="str">
            <v>Đơn vị</v>
          </cell>
          <cell r="E544" t="str">
            <v>Đơn giá</v>
          </cell>
          <cell r="F544" t="str">
            <v>VLP</v>
          </cell>
          <cell r="G544" t="str">
            <v>NC</v>
          </cell>
          <cell r="H544" t="str">
            <v>MTC</v>
          </cell>
        </row>
        <row r="545">
          <cell r="A545">
            <v>1</v>
          </cell>
          <cell r="B545">
            <v>2</v>
          </cell>
          <cell r="C545">
            <v>3</v>
          </cell>
          <cell r="D545">
            <v>4</v>
          </cell>
          <cell r="E545">
            <v>5</v>
          </cell>
          <cell r="F545">
            <v>6</v>
          </cell>
          <cell r="G545">
            <v>7</v>
          </cell>
          <cell r="H545">
            <v>8</v>
          </cell>
        </row>
        <row r="546">
          <cell r="A546" t="str">
            <v>MDDA1</v>
          </cell>
          <cell r="B546" t="str">
            <v>03.5121</v>
          </cell>
          <cell r="C546" t="str">
            <v>Phá đá chân hố móng, đá cấp I</v>
          </cell>
          <cell r="D546" t="str">
            <v>m3</v>
          </cell>
          <cell r="G546">
            <v>416210</v>
          </cell>
        </row>
        <row r="547">
          <cell r="A547" t="str">
            <v>MDDA2</v>
          </cell>
          <cell r="B547" t="str">
            <v>03.5122</v>
          </cell>
          <cell r="C547" t="str">
            <v>Phá đá chân hố móng, đá cấp II</v>
          </cell>
          <cell r="D547" t="str">
            <v>m3</v>
          </cell>
          <cell r="G547">
            <v>324576</v>
          </cell>
        </row>
        <row r="548">
          <cell r="A548" t="str">
            <v>MDDA3</v>
          </cell>
          <cell r="B548" t="str">
            <v>03.5123</v>
          </cell>
          <cell r="C548" t="str">
            <v>Phá đá chân hố móng, đá cấp III</v>
          </cell>
          <cell r="D548" t="str">
            <v>m3</v>
          </cell>
          <cell r="G548">
            <v>279186</v>
          </cell>
        </row>
        <row r="549">
          <cell r="A549" t="str">
            <v>MDD11</v>
          </cell>
          <cell r="B549" t="str">
            <v>03.1101</v>
          </cell>
          <cell r="C549" t="str">
            <v>Đào hố móng đất cấp 1 sâu &lt;=1m</v>
          </cell>
          <cell r="D549" t="str">
            <v>m3</v>
          </cell>
          <cell r="G549">
            <v>16300</v>
          </cell>
        </row>
        <row r="550">
          <cell r="A550" t="str">
            <v>MDD21</v>
          </cell>
          <cell r="B550" t="str">
            <v>03.1102</v>
          </cell>
          <cell r="C550" t="str">
            <v>Đào hố móng đất cấp 2 sâu &lt;=1m</v>
          </cell>
          <cell r="D550" t="str">
            <v>m3</v>
          </cell>
          <cell r="G550">
            <v>25191</v>
          </cell>
        </row>
        <row r="551">
          <cell r="A551" t="str">
            <v>MDD31</v>
          </cell>
          <cell r="B551" t="str">
            <v>03.1003</v>
          </cell>
          <cell r="C551" t="str">
            <v>Đào hố móng đất cấp 3 sâu &lt;=1m</v>
          </cell>
          <cell r="D551" t="str">
            <v>m3</v>
          </cell>
          <cell r="G551">
            <v>118183</v>
          </cell>
        </row>
        <row r="552">
          <cell r="A552" t="str">
            <v>MDD41</v>
          </cell>
          <cell r="B552" t="str">
            <v>03.1104</v>
          </cell>
          <cell r="C552" t="str">
            <v>Đào hố móng đất cấp 4 sâu &lt;=1m</v>
          </cell>
          <cell r="D552" t="str">
            <v>m3</v>
          </cell>
          <cell r="G552">
            <v>65199</v>
          </cell>
        </row>
        <row r="553">
          <cell r="A553" t="str">
            <v>MDD2</v>
          </cell>
          <cell r="B553" t="str">
            <v>03.1012</v>
          </cell>
          <cell r="C553" t="str">
            <v>Đào hố móng đất cấp 2 sâu &gt;1m</v>
          </cell>
          <cell r="D553" t="str">
            <v>m3</v>
          </cell>
          <cell r="G553">
            <v>97630</v>
          </cell>
        </row>
        <row r="554">
          <cell r="A554" t="str">
            <v>MDD3</v>
          </cell>
          <cell r="B554" t="str">
            <v>03.1013</v>
          </cell>
          <cell r="C554" t="str">
            <v>Đào hố móng đất cấp 3 sâu &gt;1m</v>
          </cell>
          <cell r="D554" t="str">
            <v>m3</v>
          </cell>
          <cell r="G554">
            <v>142162</v>
          </cell>
        </row>
        <row r="555">
          <cell r="A555" t="str">
            <v>AH2120</v>
          </cell>
          <cell r="B555" t="str">
            <v>03.1113</v>
          </cell>
          <cell r="C555" t="str">
            <v>Khoan cắt BT bằng máy khoan cằm tay</v>
          </cell>
          <cell r="D555" t="str">
            <v>m3</v>
          </cell>
          <cell r="G555">
            <v>24385</v>
          </cell>
          <cell r="H555">
            <v>30208</v>
          </cell>
        </row>
        <row r="556">
          <cell r="A556" t="str">
            <v>MDD4</v>
          </cell>
          <cell r="B556" t="str">
            <v>03.1114</v>
          </cell>
          <cell r="C556" t="str">
            <v>Đào hố móng đất cấp 4 sâu &gt;1m</v>
          </cell>
          <cell r="D556" t="str">
            <v>m3</v>
          </cell>
          <cell r="G556">
            <v>67274</v>
          </cell>
        </row>
        <row r="557">
          <cell r="A557" t="str">
            <v>MDAP1</v>
          </cell>
          <cell r="B557" t="str">
            <v>03.2201</v>
          </cell>
          <cell r="C557" t="str">
            <v>Đắp đất hố móng, đất cấp 1</v>
          </cell>
          <cell r="D557" t="str">
            <v>m3</v>
          </cell>
          <cell r="G557">
            <v>7505</v>
          </cell>
        </row>
        <row r="558">
          <cell r="A558" t="str">
            <v>MDAP2</v>
          </cell>
          <cell r="B558" t="str">
            <v>03.2202</v>
          </cell>
          <cell r="C558" t="str">
            <v>Đắp đất hố móng, đất cấp 2</v>
          </cell>
          <cell r="D558" t="str">
            <v>m3</v>
          </cell>
          <cell r="G558">
            <v>9712</v>
          </cell>
        </row>
        <row r="559">
          <cell r="A559" t="str">
            <v>MDAP3</v>
          </cell>
          <cell r="B559" t="str">
            <v>03.4113</v>
          </cell>
          <cell r="C559" t="str">
            <v>Đắp đất hố móng (K=0,95)</v>
          </cell>
          <cell r="D559" t="str">
            <v>m3</v>
          </cell>
          <cell r="G559">
            <v>65943</v>
          </cell>
        </row>
        <row r="560">
          <cell r="A560" t="str">
            <v>MDAP4</v>
          </cell>
          <cell r="B560" t="str">
            <v>03.2203</v>
          </cell>
          <cell r="C560" t="str">
            <v>Đắp đất hố móng, đất cấp 4</v>
          </cell>
          <cell r="D560" t="str">
            <v>m3</v>
          </cell>
          <cell r="G560">
            <v>21931</v>
          </cell>
        </row>
        <row r="561">
          <cell r="A561" t="str">
            <v>DMC2</v>
          </cell>
          <cell r="B561" t="str">
            <v>03.3102</v>
          </cell>
          <cell r="C561" t="str">
            <v>Đào mương cáp ngầm đất cấp 2</v>
          </cell>
          <cell r="D561" t="str">
            <v>m3</v>
          </cell>
          <cell r="G561">
            <v>29636</v>
          </cell>
        </row>
        <row r="562">
          <cell r="A562" t="str">
            <v>DMC3</v>
          </cell>
          <cell r="B562" t="str">
            <v>03.3103</v>
          </cell>
          <cell r="C562" t="str">
            <v>Đào mương cáp ngầm đất cấp 3</v>
          </cell>
          <cell r="D562" t="str">
            <v>m3</v>
          </cell>
          <cell r="G562">
            <v>44158</v>
          </cell>
        </row>
        <row r="563">
          <cell r="A563" t="str">
            <v>DMC4</v>
          </cell>
          <cell r="B563" t="str">
            <v>03.3104</v>
          </cell>
          <cell r="C563" t="str">
            <v>Đào mương cáp ngầm đất cấp 4</v>
          </cell>
          <cell r="D563" t="str">
            <v>m3</v>
          </cell>
          <cell r="G563">
            <v>67274</v>
          </cell>
        </row>
        <row r="564">
          <cell r="A564" t="str">
            <v>DDMC2</v>
          </cell>
          <cell r="B564" t="str">
            <v>03.3202</v>
          </cell>
          <cell r="C564" t="str">
            <v>Đắp đất mương cáp ngầm, đất cấp 2</v>
          </cell>
          <cell r="D564" t="str">
            <v>m3</v>
          </cell>
          <cell r="G564">
            <v>17485</v>
          </cell>
        </row>
        <row r="565">
          <cell r="A565" t="str">
            <v>DDMC3</v>
          </cell>
          <cell r="B565" t="str">
            <v>03.3203</v>
          </cell>
          <cell r="C565" t="str">
            <v>Đắp đất mương cáp ngầm, đất cấp 3</v>
          </cell>
          <cell r="D565" t="str">
            <v>m3</v>
          </cell>
          <cell r="G565">
            <v>20152</v>
          </cell>
        </row>
        <row r="566">
          <cell r="A566" t="str">
            <v>DDMC4</v>
          </cell>
          <cell r="B566" t="str">
            <v>03.3203</v>
          </cell>
          <cell r="C566" t="str">
            <v>Đắp đất mương cáp ngầm, đất cấp 4</v>
          </cell>
          <cell r="D566" t="str">
            <v>m3</v>
          </cell>
          <cell r="G566">
            <v>20152</v>
          </cell>
        </row>
        <row r="567">
          <cell r="A567" t="str">
            <v>DCAT</v>
          </cell>
          <cell r="B567" t="str">
            <v>03.7000</v>
          </cell>
          <cell r="C567" t="str">
            <v xml:space="preserve">Đắp cát </v>
          </cell>
          <cell r="D567" t="str">
            <v>m3</v>
          </cell>
          <cell r="G567">
            <v>18374</v>
          </cell>
        </row>
        <row r="568">
          <cell r="A568" t="str">
            <v>DD1x2</v>
          </cell>
          <cell r="B568" t="str">
            <v>03.7000</v>
          </cell>
          <cell r="C568" t="str">
            <v>Đắp đá 1x2</v>
          </cell>
          <cell r="D568" t="str">
            <v>m3</v>
          </cell>
          <cell r="G568">
            <v>18374</v>
          </cell>
        </row>
        <row r="569">
          <cell r="A569" t="str">
            <v>DD2x4</v>
          </cell>
          <cell r="B569" t="str">
            <v>03.7000</v>
          </cell>
          <cell r="C569" t="str">
            <v>Đắp đá 2x4</v>
          </cell>
          <cell r="D569" t="str">
            <v>m3</v>
          </cell>
          <cell r="G569">
            <v>18374</v>
          </cell>
        </row>
        <row r="570">
          <cell r="A570" t="str">
            <v>DTD2</v>
          </cell>
          <cell r="B570" t="str">
            <v>03.3102</v>
          </cell>
          <cell r="C570" t="str">
            <v>Đào rãnh tiếp địa đất cấp 2</v>
          </cell>
          <cell r="D570" t="str">
            <v>m3</v>
          </cell>
          <cell r="G570">
            <v>29636</v>
          </cell>
        </row>
        <row r="571">
          <cell r="A571" t="str">
            <v>DTD3</v>
          </cell>
          <cell r="B571" t="str">
            <v>03.3123</v>
          </cell>
          <cell r="C571" t="str">
            <v>Đào rãnh tiếp địa đất cấp 3</v>
          </cell>
          <cell r="D571" t="str">
            <v>m3</v>
          </cell>
          <cell r="G571">
            <v>126747</v>
          </cell>
        </row>
        <row r="572">
          <cell r="A572" t="str">
            <v>DTD4</v>
          </cell>
          <cell r="B572" t="str">
            <v>03.3103</v>
          </cell>
          <cell r="C572" t="str">
            <v>Đào rãnh tiếp địa đất cấp 4</v>
          </cell>
          <cell r="D572" t="str">
            <v>m3</v>
          </cell>
          <cell r="G572">
            <v>67274</v>
          </cell>
        </row>
        <row r="573">
          <cell r="A573" t="str">
            <v>DATD2</v>
          </cell>
          <cell r="B573" t="str">
            <v>03.3202</v>
          </cell>
          <cell r="C573" t="str">
            <v>Đắp đất rãnh tiếp địa cấp 2</v>
          </cell>
          <cell r="D573" t="str">
            <v>m3</v>
          </cell>
          <cell r="G573">
            <v>17485</v>
          </cell>
        </row>
        <row r="574">
          <cell r="A574" t="str">
            <v>DATD3</v>
          </cell>
          <cell r="B574" t="str">
            <v>03.4121</v>
          </cell>
          <cell r="C574" t="str">
            <v>Đắp đất rãnh tiếp địa (K=0,85)</v>
          </cell>
          <cell r="D574" t="str">
            <v>m3</v>
          </cell>
          <cell r="G574">
            <v>56522</v>
          </cell>
        </row>
        <row r="575">
          <cell r="A575" t="str">
            <v>DATD4</v>
          </cell>
          <cell r="B575" t="str">
            <v>03.3203</v>
          </cell>
          <cell r="C575" t="str">
            <v>Đắp đất rãnh tiếp địa cấp 4</v>
          </cell>
          <cell r="D575" t="str">
            <v>m3</v>
          </cell>
          <cell r="G575">
            <v>20152</v>
          </cell>
        </row>
        <row r="576">
          <cell r="A576" t="str">
            <v>LGIA</v>
          </cell>
          <cell r="B576" t="str">
            <v>05.6101</v>
          </cell>
          <cell r="C576" t="str">
            <v>Lắp gía đỡ cáp</v>
          </cell>
          <cell r="D576" t="str">
            <v>bộ</v>
          </cell>
          <cell r="G576">
            <v>26505</v>
          </cell>
        </row>
        <row r="577">
          <cell r="A577" t="str">
            <v>lapkep</v>
          </cell>
          <cell r="B577" t="str">
            <v>04.3107</v>
          </cell>
          <cell r="C577" t="str">
            <v>Lắp kẹp các loại</v>
          </cell>
          <cell r="D577" t="str">
            <v>bộ</v>
          </cell>
          <cell r="G577">
            <v>12978</v>
          </cell>
        </row>
        <row r="578">
          <cell r="A578" t="str">
            <v>LGACH</v>
          </cell>
          <cell r="B578" t="str">
            <v>07.2104</v>
          </cell>
          <cell r="C578" t="str">
            <v>Lắp gạch làm dấu</v>
          </cell>
          <cell r="D578" t="str">
            <v>viên</v>
          </cell>
          <cell r="G578">
            <v>119</v>
          </cell>
        </row>
        <row r="579">
          <cell r="A579" t="str">
            <v>LNLON</v>
          </cell>
          <cell r="C579" t="str">
            <v>Lắp Nylon làm dấu</v>
          </cell>
          <cell r="D579" t="str">
            <v>m3</v>
          </cell>
        </row>
        <row r="580">
          <cell r="A580" t="str">
            <v>M12</v>
          </cell>
          <cell r="B580" t="str">
            <v>04.3801</v>
          </cell>
          <cell r="C580" t="str">
            <v>Đặt đà cản 1,2m</v>
          </cell>
          <cell r="D580" t="str">
            <v>cái</v>
          </cell>
          <cell r="G580">
            <v>22255</v>
          </cell>
        </row>
        <row r="581">
          <cell r="A581" t="str">
            <v>M15</v>
          </cell>
          <cell r="B581" t="str">
            <v>04.3801</v>
          </cell>
          <cell r="C581" t="str">
            <v>Đặt đà cản 1,5m</v>
          </cell>
          <cell r="D581" t="str">
            <v>cái</v>
          </cell>
          <cell r="G581">
            <v>48765</v>
          </cell>
        </row>
        <row r="582">
          <cell r="A582" t="str">
            <v>MD25</v>
          </cell>
          <cell r="B582" t="str">
            <v>04.3802</v>
          </cell>
          <cell r="C582" t="str">
            <v xml:space="preserve">Đặt đà cản 2,5m </v>
          </cell>
          <cell r="D582" t="str">
            <v>cái</v>
          </cell>
          <cell r="G582">
            <v>48765</v>
          </cell>
        </row>
        <row r="583">
          <cell r="A583" t="str">
            <v>DCT25</v>
          </cell>
          <cell r="B583" t="str">
            <v>04.5142</v>
          </cell>
          <cell r="C583" t="str">
            <v>Đóng cừ tràm 2,5 m</v>
          </cell>
          <cell r="D583" t="str">
            <v>cây</v>
          </cell>
          <cell r="G583">
            <v>1393.5</v>
          </cell>
        </row>
        <row r="584">
          <cell r="A584" t="str">
            <v>DCT30</v>
          </cell>
          <cell r="B584" t="str">
            <v>04.5142</v>
          </cell>
          <cell r="C584" t="str">
            <v>Đóng cừ tràm 3 m</v>
          </cell>
          <cell r="D584" t="str">
            <v>cây</v>
          </cell>
          <cell r="G584">
            <v>1672.1999999999998</v>
          </cell>
        </row>
        <row r="585">
          <cell r="A585" t="str">
            <v>DCT50</v>
          </cell>
          <cell r="B585" t="str">
            <v>04.5142</v>
          </cell>
          <cell r="C585" t="str">
            <v>Đóng cừ tràm 5 m</v>
          </cell>
          <cell r="D585" t="str">
            <v>cây</v>
          </cell>
          <cell r="G585">
            <v>2787</v>
          </cell>
        </row>
        <row r="586">
          <cell r="A586" t="str">
            <v>QBT</v>
          </cell>
          <cell r="B586" t="str">
            <v>04.9001</v>
          </cell>
          <cell r="C586" t="str">
            <v>Quét nhựa bi tum nóng (0,2kg/m2)</v>
          </cell>
          <cell r="D586" t="str">
            <v>m2</v>
          </cell>
          <cell r="G586">
            <v>1083.8</v>
          </cell>
        </row>
        <row r="587">
          <cell r="A587" t="str">
            <v>VCDA1</v>
          </cell>
          <cell r="B587" t="str">
            <v>02.1451</v>
          </cell>
          <cell r="C587" t="str">
            <v>V/c đà cản vào vị trí (cự ly &lt;=100m)</v>
          </cell>
          <cell r="D587" t="str">
            <v>tấn</v>
          </cell>
          <cell r="G587">
            <v>181669</v>
          </cell>
        </row>
        <row r="588">
          <cell r="A588" t="str">
            <v>VCDA2</v>
          </cell>
          <cell r="B588" t="str">
            <v>02.1452</v>
          </cell>
          <cell r="C588" t="str">
            <v>V/c đà cản vào vị trí (cự ly &lt;=300m)</v>
          </cell>
          <cell r="D588" t="str">
            <v>tấn</v>
          </cell>
          <cell r="G588">
            <v>170407</v>
          </cell>
        </row>
        <row r="589">
          <cell r="A589" t="str">
            <v>VCDA3</v>
          </cell>
          <cell r="B589" t="str">
            <v>02.1453</v>
          </cell>
          <cell r="C589" t="str">
            <v>V/c đà cản vào vị trí (cự ly &lt;=500m)</v>
          </cell>
          <cell r="D589" t="str">
            <v>tấn</v>
          </cell>
          <cell r="G589">
            <v>168332</v>
          </cell>
        </row>
        <row r="590">
          <cell r="A590" t="str">
            <v>VCDA4</v>
          </cell>
          <cell r="B590" t="str">
            <v>02.1454</v>
          </cell>
          <cell r="C590" t="str">
            <v>V/c đà cản vào vị trí (cự ly&gt;500m)</v>
          </cell>
          <cell r="D590" t="str">
            <v>tấn</v>
          </cell>
          <cell r="G590">
            <v>166554</v>
          </cell>
        </row>
        <row r="591">
          <cell r="A591" t="str">
            <v>VCDN1</v>
          </cell>
          <cell r="B591" t="str">
            <v>02.1451</v>
          </cell>
          <cell r="C591" t="str">
            <v>V/c đế néo vào vị trí (cự ly &lt;=100m)</v>
          </cell>
          <cell r="D591" t="str">
            <v>tấn</v>
          </cell>
          <cell r="G591">
            <v>181669</v>
          </cell>
        </row>
        <row r="592">
          <cell r="A592" t="str">
            <v>VCDN2</v>
          </cell>
          <cell r="B592" t="str">
            <v>02.1452</v>
          </cell>
          <cell r="C592" t="str">
            <v>V/c đế néo vào vị trí (cự ly &lt;=300m)</v>
          </cell>
          <cell r="D592" t="str">
            <v>tấn</v>
          </cell>
          <cell r="G592">
            <v>170407</v>
          </cell>
        </row>
        <row r="593">
          <cell r="A593" t="str">
            <v>VCDN3</v>
          </cell>
          <cell r="B593" t="str">
            <v>02.1453</v>
          </cell>
          <cell r="C593" t="str">
            <v>V/c đế néo vào vị trí (cự ly &lt;=500m)</v>
          </cell>
          <cell r="D593" t="str">
            <v>tấn</v>
          </cell>
          <cell r="G593">
            <v>168332</v>
          </cell>
        </row>
        <row r="594">
          <cell r="A594" t="str">
            <v>VCDN4</v>
          </cell>
          <cell r="B594" t="str">
            <v>02.1454</v>
          </cell>
          <cell r="C594" t="str">
            <v>V/c đế néo vào vị trí (cự ly&gt;500m)</v>
          </cell>
          <cell r="D594" t="str">
            <v>tấn</v>
          </cell>
          <cell r="G594">
            <v>166554</v>
          </cell>
        </row>
        <row r="595">
          <cell r="A595" t="str">
            <v>VCNX1</v>
          </cell>
          <cell r="B595" t="str">
            <v>02.1421</v>
          </cell>
          <cell r="C595" t="str">
            <v>V/c neo xòe vào vị trí (cự ly &lt;=100m)</v>
          </cell>
          <cell r="D595" t="str">
            <v>tấn</v>
          </cell>
          <cell r="G595">
            <v>199747</v>
          </cell>
        </row>
        <row r="596">
          <cell r="A596" t="str">
            <v>VCNX2</v>
          </cell>
          <cell r="B596" t="str">
            <v>02.1422</v>
          </cell>
          <cell r="C596" t="str">
            <v>V/c neo xòe vào vị trí (cự ly &lt;=300m)</v>
          </cell>
          <cell r="D596" t="str">
            <v>tấn</v>
          </cell>
          <cell r="G596">
            <v>187596</v>
          </cell>
        </row>
        <row r="597">
          <cell r="A597" t="str">
            <v>VCNX3</v>
          </cell>
          <cell r="B597" t="str">
            <v>02.1423</v>
          </cell>
          <cell r="C597" t="str">
            <v>V/c neo xòe vào vị trí (cự ly &lt;=500m)</v>
          </cell>
          <cell r="D597" t="str">
            <v>tấn</v>
          </cell>
          <cell r="G597">
            <v>185225</v>
          </cell>
        </row>
        <row r="598">
          <cell r="A598" t="str">
            <v>VCNX4</v>
          </cell>
          <cell r="B598" t="str">
            <v>02.1424</v>
          </cell>
          <cell r="C598" t="str">
            <v>V/c neo xòe vào vị trí (cự ly&gt;500m)</v>
          </cell>
          <cell r="D598" t="str">
            <v>tấn</v>
          </cell>
          <cell r="G598">
            <v>183150</v>
          </cell>
        </row>
        <row r="599">
          <cell r="A599" t="str">
            <v>VCC1</v>
          </cell>
          <cell r="B599" t="str">
            <v>02.1461</v>
          </cell>
          <cell r="C599" t="str">
            <v>V/c cột vào vị trí (cự ly &lt;=100m)</v>
          </cell>
          <cell r="D599" t="str">
            <v>tấn</v>
          </cell>
          <cell r="G599">
            <v>282431</v>
          </cell>
        </row>
        <row r="600">
          <cell r="A600" t="str">
            <v>VCC2</v>
          </cell>
          <cell r="B600" t="str">
            <v>02.1462</v>
          </cell>
          <cell r="C600" t="str">
            <v>V/c cột vào vị trí (cự ly &lt;=300m)</v>
          </cell>
          <cell r="D600" t="str">
            <v>tấn</v>
          </cell>
          <cell r="G600">
            <v>265242</v>
          </cell>
        </row>
        <row r="601">
          <cell r="A601" t="str">
            <v>VCC3</v>
          </cell>
          <cell r="B601" t="str">
            <v>02.1463</v>
          </cell>
          <cell r="C601" t="str">
            <v>V/c cột vào vị trí (cự ly &lt;=500m)</v>
          </cell>
          <cell r="D601" t="str">
            <v>tấn</v>
          </cell>
          <cell r="G601">
            <v>261686</v>
          </cell>
        </row>
        <row r="602">
          <cell r="A602" t="str">
            <v>VCC4</v>
          </cell>
          <cell r="B602" t="str">
            <v>02.1464</v>
          </cell>
          <cell r="C602" t="str">
            <v>V/c cột vào vị trí (cự ly &gt;500m)</v>
          </cell>
          <cell r="D602" t="str">
            <v>tấn</v>
          </cell>
          <cell r="G602">
            <v>25315</v>
          </cell>
        </row>
        <row r="603">
          <cell r="A603" t="str">
            <v>VCPK1</v>
          </cell>
          <cell r="B603" t="str">
            <v>02.1421</v>
          </cell>
          <cell r="C603" t="str">
            <v>V/c phụ kiện vào vị trí ( cự ly &lt;=100m)</v>
          </cell>
          <cell r="D603" t="str">
            <v>tấn</v>
          </cell>
          <cell r="G603">
            <v>199747</v>
          </cell>
        </row>
        <row r="604">
          <cell r="A604" t="str">
            <v>VCPK2</v>
          </cell>
          <cell r="B604" t="str">
            <v>02.1422</v>
          </cell>
          <cell r="C604" t="str">
            <v>V/c phụ kiện vào vị trí ( cự ly &lt;=300m)</v>
          </cell>
          <cell r="D604" t="str">
            <v>tấn</v>
          </cell>
          <cell r="G604">
            <v>187596</v>
          </cell>
        </row>
        <row r="605">
          <cell r="A605" t="str">
            <v>VCPK3</v>
          </cell>
          <cell r="B605" t="str">
            <v>02.1423</v>
          </cell>
          <cell r="C605" t="str">
            <v>V/c phụ kiện vào vị trí ( cự ly &lt;=500m)</v>
          </cell>
          <cell r="D605" t="str">
            <v>tấn</v>
          </cell>
          <cell r="G605">
            <v>185225</v>
          </cell>
        </row>
        <row r="606">
          <cell r="A606" t="str">
            <v>VCPK4</v>
          </cell>
          <cell r="B606" t="str">
            <v>02.1424</v>
          </cell>
          <cell r="C606" t="str">
            <v>V/c phụ kiện vào vị trí ( cự ly &gt;500m)</v>
          </cell>
          <cell r="D606" t="str">
            <v>tấn</v>
          </cell>
          <cell r="G606">
            <v>183150</v>
          </cell>
        </row>
        <row r="607">
          <cell r="A607" t="str">
            <v>VCTD1</v>
          </cell>
          <cell r="B607" t="str">
            <v>02.1351</v>
          </cell>
          <cell r="C607" t="str">
            <v>V/c tiếp địa vào vị trí ( cự ly &lt;=100m)</v>
          </cell>
          <cell r="D607" t="str">
            <v>tấn</v>
          </cell>
          <cell r="G607">
            <v>221974</v>
          </cell>
        </row>
        <row r="608">
          <cell r="A608" t="str">
            <v>VCTD2</v>
          </cell>
          <cell r="B608" t="str">
            <v>02.1352</v>
          </cell>
          <cell r="C608" t="str">
            <v>V/c tiếp địa vào vị trí ( cự ly &lt;=300m)</v>
          </cell>
          <cell r="D608" t="str">
            <v>tấn</v>
          </cell>
          <cell r="G608">
            <v>208341</v>
          </cell>
        </row>
        <row r="609">
          <cell r="A609" t="str">
            <v>VCTD3</v>
          </cell>
          <cell r="B609" t="str">
            <v>02.1353</v>
          </cell>
          <cell r="C609" t="str">
            <v>V/c tiếp địa vào vị trí ( cự ly &lt;=500m)</v>
          </cell>
          <cell r="D609" t="str">
            <v>tấn</v>
          </cell>
          <cell r="G609">
            <v>205674</v>
          </cell>
        </row>
        <row r="610">
          <cell r="A610" t="str">
            <v>VCTD4</v>
          </cell>
          <cell r="B610" t="str">
            <v>02.1354</v>
          </cell>
          <cell r="C610" t="str">
            <v>V/c tiếp địa vào vị trí ( cự ly &gt;500m)</v>
          </cell>
          <cell r="D610" t="str">
            <v>tấn</v>
          </cell>
          <cell r="G610">
            <v>188781</v>
          </cell>
        </row>
        <row r="611">
          <cell r="A611" t="str">
            <v>VCD1</v>
          </cell>
          <cell r="B611" t="str">
            <v>02.1441</v>
          </cell>
          <cell r="C611" t="str">
            <v>V/c dây vào vị trí (cự ly &lt;=100m)</v>
          </cell>
          <cell r="D611" t="str">
            <v>tấn</v>
          </cell>
          <cell r="G611">
            <v>201821</v>
          </cell>
        </row>
        <row r="612">
          <cell r="A612" t="str">
            <v>VCD2</v>
          </cell>
          <cell r="B612" t="str">
            <v>02.1442</v>
          </cell>
          <cell r="C612" t="str">
            <v>V/c dây vào vị trí (cự ly &lt;=300m)</v>
          </cell>
          <cell r="D612" t="str">
            <v>tấn</v>
          </cell>
          <cell r="G612">
            <v>189078</v>
          </cell>
        </row>
        <row r="613">
          <cell r="A613" t="str">
            <v>VCD3</v>
          </cell>
          <cell r="B613" t="str">
            <v>02.1443</v>
          </cell>
          <cell r="C613" t="str">
            <v>V/c dây vào vị trí (cự ly &lt;=500m)</v>
          </cell>
          <cell r="D613" t="str">
            <v>tấn</v>
          </cell>
          <cell r="G613">
            <v>187003</v>
          </cell>
        </row>
        <row r="614">
          <cell r="A614" t="str">
            <v>VCD4</v>
          </cell>
          <cell r="B614" t="str">
            <v>02.1444</v>
          </cell>
          <cell r="C614" t="str">
            <v>V/c dây vào vị trí (cự ly &gt; 500m)</v>
          </cell>
          <cell r="D614" t="str">
            <v>tấn</v>
          </cell>
          <cell r="G614">
            <v>185225</v>
          </cell>
        </row>
        <row r="615">
          <cell r="A615" t="str">
            <v>VCS1</v>
          </cell>
          <cell r="B615" t="str">
            <v>02.1431</v>
          </cell>
          <cell r="C615" t="str">
            <v>V/c sứ và phụ kiện vào vị trí (cự ly &lt;=100m)</v>
          </cell>
          <cell r="D615" t="str">
            <v>tấn</v>
          </cell>
          <cell r="G615">
            <v>262279</v>
          </cell>
        </row>
        <row r="616">
          <cell r="A616" t="str">
            <v>VCS2</v>
          </cell>
          <cell r="B616" t="str">
            <v>02.1432</v>
          </cell>
          <cell r="C616" t="str">
            <v>V/c sứ và phụ kiện vào vị trí (cự ly &lt;=300m)</v>
          </cell>
          <cell r="D616" t="str">
            <v>tấn</v>
          </cell>
          <cell r="G616">
            <v>246275</v>
          </cell>
        </row>
        <row r="617">
          <cell r="A617" t="str">
            <v>VCS3</v>
          </cell>
          <cell r="B617" t="str">
            <v>02.1433</v>
          </cell>
          <cell r="C617" t="str">
            <v>V/c sứ và phụ kiện vào vị trí (cự ly &lt;=500m)</v>
          </cell>
          <cell r="D617" t="str">
            <v>tấn</v>
          </cell>
          <cell r="G617">
            <v>243015</v>
          </cell>
        </row>
        <row r="618">
          <cell r="A618" t="str">
            <v>VCS4</v>
          </cell>
          <cell r="B618" t="str">
            <v>02.1434</v>
          </cell>
          <cell r="C618" t="str">
            <v>V/c sứ và phụ kiện vào vị trí (cự ly &gt; 500m)</v>
          </cell>
          <cell r="D618" t="str">
            <v>tấn</v>
          </cell>
          <cell r="G618">
            <v>240644</v>
          </cell>
        </row>
        <row r="619">
          <cell r="A619" t="str">
            <v>VCX1</v>
          </cell>
          <cell r="B619" t="str">
            <v>02.1361</v>
          </cell>
          <cell r="C619" t="str">
            <v>V/c xà vào vị trí (cư ly &lt;=100m)</v>
          </cell>
          <cell r="D619" t="str">
            <v>tấn</v>
          </cell>
          <cell r="G619">
            <v>201821</v>
          </cell>
        </row>
        <row r="620">
          <cell r="A620" t="str">
            <v>VCX2</v>
          </cell>
          <cell r="B620" t="str">
            <v>02.1362</v>
          </cell>
          <cell r="C620" t="str">
            <v>V/c xà vào vị trí (cư ly &lt;=300m)</v>
          </cell>
          <cell r="D620" t="str">
            <v>tấn</v>
          </cell>
          <cell r="G620">
            <v>189374</v>
          </cell>
        </row>
        <row r="621">
          <cell r="A621" t="str">
            <v>VCX3</v>
          </cell>
          <cell r="B621" t="str">
            <v>02.1363</v>
          </cell>
          <cell r="C621" t="str">
            <v>V/c xà vào vị trí (cư ly &lt;=500m)</v>
          </cell>
          <cell r="D621" t="str">
            <v>tấn</v>
          </cell>
          <cell r="G621">
            <v>187003</v>
          </cell>
        </row>
        <row r="622">
          <cell r="A622" t="str">
            <v>VCX4</v>
          </cell>
          <cell r="B622" t="str">
            <v>02.1364</v>
          </cell>
          <cell r="C622" t="str">
            <v>V/c xà vào vị trí (cư ly &gt;500m)</v>
          </cell>
          <cell r="D622" t="str">
            <v>tấn</v>
          </cell>
          <cell r="G622">
            <v>185225</v>
          </cell>
        </row>
        <row r="623">
          <cell r="A623" t="str">
            <v>VCDC1</v>
          </cell>
          <cell r="B623" t="str">
            <v>02.1482</v>
          </cell>
          <cell r="C623" t="str">
            <v>V/c dụng cụ thi công ( cự ly &lt;=100m)</v>
          </cell>
          <cell r="D623" t="str">
            <v>tấn</v>
          </cell>
          <cell r="G623">
            <v>183447</v>
          </cell>
        </row>
        <row r="624">
          <cell r="A624" t="str">
            <v>VCDC2</v>
          </cell>
          <cell r="B624" t="str">
            <v>02.1483</v>
          </cell>
          <cell r="C624" t="str">
            <v>V/c dụng cụ thi công ( cự ly &lt;=300m)</v>
          </cell>
          <cell r="D624" t="str">
            <v>tấn</v>
          </cell>
          <cell r="G624">
            <v>170407</v>
          </cell>
        </row>
        <row r="625">
          <cell r="A625" t="str">
            <v>VCDC3</v>
          </cell>
          <cell r="B625" t="str">
            <v>02.1484</v>
          </cell>
          <cell r="C625" t="str">
            <v>V/c dụng cụ thi công ( cự ly &lt;=500m)</v>
          </cell>
          <cell r="D625" t="str">
            <v>tấn</v>
          </cell>
          <cell r="G625">
            <v>168332</v>
          </cell>
        </row>
        <row r="626">
          <cell r="A626" t="str">
            <v>VCDC4</v>
          </cell>
          <cell r="B626" t="str">
            <v>02.1485</v>
          </cell>
          <cell r="C626" t="str">
            <v>V/c dụng cụ thi công ( cự ly &gt; 500m)</v>
          </cell>
          <cell r="D626" t="str">
            <v>tấn</v>
          </cell>
          <cell r="G626">
            <v>166851</v>
          </cell>
        </row>
        <row r="627">
          <cell r="A627" t="str">
            <v>VCCT1</v>
          </cell>
          <cell r="B627" t="str">
            <v>02.1391</v>
          </cell>
          <cell r="C627" t="str">
            <v>V/c cừ tràm 2,5 -3m( cự ly &lt;=100m)</v>
          </cell>
          <cell r="D627" t="str">
            <v>cây</v>
          </cell>
          <cell r="G627">
            <v>361.56</v>
          </cell>
        </row>
        <row r="628">
          <cell r="A628" t="str">
            <v>VCCT2</v>
          </cell>
          <cell r="B628" t="str">
            <v>02.1392</v>
          </cell>
          <cell r="C628" t="str">
            <v>V/c cừ tràm 2,5-3m ( cự ly &lt;=300m)</v>
          </cell>
          <cell r="D628" t="str">
            <v>cây</v>
          </cell>
          <cell r="G628">
            <v>340.81</v>
          </cell>
        </row>
        <row r="629">
          <cell r="A629" t="str">
            <v>VCCT3</v>
          </cell>
          <cell r="B629" t="str">
            <v>02.1393</v>
          </cell>
          <cell r="C629" t="str">
            <v>V/c cừ tràm 2,5-3m ( cự ly &lt;=500m)</v>
          </cell>
          <cell r="D629" t="str">
            <v>cây</v>
          </cell>
          <cell r="G629">
            <v>337.85</v>
          </cell>
        </row>
        <row r="630">
          <cell r="A630" t="str">
            <v>VCCT4</v>
          </cell>
          <cell r="B630" t="str">
            <v>02.1394</v>
          </cell>
          <cell r="C630" t="str">
            <v>V/c cừ tràm 2,5-3m ( cự ly &gt; 500m)</v>
          </cell>
          <cell r="D630" t="str">
            <v>cây</v>
          </cell>
          <cell r="G630">
            <v>334.89</v>
          </cell>
        </row>
        <row r="631">
          <cell r="A631" t="str">
            <v>VCCT5</v>
          </cell>
          <cell r="B631" t="str">
            <v>02.1411</v>
          </cell>
          <cell r="C631" t="str">
            <v>V/c cừ tràm 5m ( cự ly &lt;=100m)</v>
          </cell>
          <cell r="D631" t="str">
            <v>cây</v>
          </cell>
          <cell r="G631">
            <v>2661.31</v>
          </cell>
        </row>
        <row r="632">
          <cell r="A632" t="str">
            <v>VCCT6</v>
          </cell>
          <cell r="B632" t="str">
            <v>02.1412</v>
          </cell>
          <cell r="C632" t="str">
            <v>V/c cừ tràm 5m ( cự ly &lt;=300m)</v>
          </cell>
          <cell r="D632" t="str">
            <v>cây</v>
          </cell>
          <cell r="G632">
            <v>2504.2399999999998</v>
          </cell>
        </row>
        <row r="633">
          <cell r="A633" t="str">
            <v>VCCT7</v>
          </cell>
          <cell r="B633" t="str">
            <v>02.1413</v>
          </cell>
          <cell r="C633" t="str">
            <v>V/c cừ tràm 5m ( cự ly &lt;=500m)</v>
          </cell>
          <cell r="D633" t="str">
            <v>cây</v>
          </cell>
          <cell r="G633">
            <v>2471.64</v>
          </cell>
        </row>
        <row r="634">
          <cell r="A634" t="str">
            <v>VCCT8</v>
          </cell>
          <cell r="B634" t="str">
            <v>02.1414</v>
          </cell>
          <cell r="C634" t="str">
            <v>V/c cừ tràm 5m ( cự ly &gt; 500m)</v>
          </cell>
          <cell r="D634" t="str">
            <v>cây</v>
          </cell>
          <cell r="G634">
            <v>2444.9699999999998</v>
          </cell>
        </row>
        <row r="635">
          <cell r="A635" t="str">
            <v>VCXM1</v>
          </cell>
          <cell r="B635" t="str">
            <v>02.1211</v>
          </cell>
          <cell r="C635" t="str">
            <v>V/c xi măng ( cự ly &lt;=100m)</v>
          </cell>
          <cell r="D635" t="str">
            <v>tấn</v>
          </cell>
          <cell r="G635">
            <v>144624</v>
          </cell>
        </row>
        <row r="636">
          <cell r="A636" t="str">
            <v>VCXM2</v>
          </cell>
          <cell r="B636" t="str">
            <v>02.1212</v>
          </cell>
          <cell r="C636" t="str">
            <v>V/c xi măng ( cự ly &lt;=300m)</v>
          </cell>
          <cell r="D636" t="str">
            <v>tấn</v>
          </cell>
          <cell r="G636">
            <v>136029</v>
          </cell>
        </row>
        <row r="637">
          <cell r="A637" t="str">
            <v>VCXM3</v>
          </cell>
          <cell r="B637" t="str">
            <v>02.1213</v>
          </cell>
          <cell r="C637" t="str">
            <v>V/c xi măng ( cự ly &lt;=500m)</v>
          </cell>
          <cell r="D637" t="str">
            <v>tấn</v>
          </cell>
          <cell r="G637">
            <v>134844</v>
          </cell>
        </row>
        <row r="638">
          <cell r="A638" t="str">
            <v>VCXM4</v>
          </cell>
          <cell r="B638" t="str">
            <v>02.1214</v>
          </cell>
          <cell r="C638" t="str">
            <v>V/c xi măng ( cự ly &gt;500m)</v>
          </cell>
          <cell r="D638" t="str">
            <v>tấn</v>
          </cell>
          <cell r="G638">
            <v>133955</v>
          </cell>
        </row>
        <row r="639">
          <cell r="A639" t="str">
            <v>VCLD1</v>
          </cell>
          <cell r="B639" t="str">
            <v>02.1241</v>
          </cell>
          <cell r="C639" t="str">
            <v>V/c đá dăm ( cự ly &lt;=100m)</v>
          </cell>
          <cell r="D639" t="str">
            <v>m3</v>
          </cell>
          <cell r="G639">
            <v>142253</v>
          </cell>
        </row>
        <row r="640">
          <cell r="A640" t="str">
            <v>VCLD2</v>
          </cell>
          <cell r="B640" t="str">
            <v>02.1242</v>
          </cell>
          <cell r="C640" t="str">
            <v>V/c đá dăm ( cự ly &lt;=300m)</v>
          </cell>
          <cell r="D640" t="str">
            <v>m3</v>
          </cell>
          <cell r="G640">
            <v>136326</v>
          </cell>
        </row>
        <row r="641">
          <cell r="A641" t="str">
            <v>VCLD3</v>
          </cell>
          <cell r="B641" t="str">
            <v>02.1243</v>
          </cell>
          <cell r="C641" t="str">
            <v>V/c đá dăm ( cự ly &lt;=500m)</v>
          </cell>
          <cell r="D641" t="str">
            <v>m3</v>
          </cell>
          <cell r="G641">
            <v>135140</v>
          </cell>
        </row>
        <row r="642">
          <cell r="A642" t="str">
            <v>VCLD4</v>
          </cell>
          <cell r="B642" t="str">
            <v>02.1244</v>
          </cell>
          <cell r="C642" t="str">
            <v>V/c đá dăm ( cự ly &gt;500m)</v>
          </cell>
          <cell r="D642" t="str">
            <v>m3</v>
          </cell>
          <cell r="G642">
            <v>134251</v>
          </cell>
        </row>
        <row r="643">
          <cell r="A643" t="str">
            <v>VCDAT1</v>
          </cell>
          <cell r="B643" t="str">
            <v>02.1264</v>
          </cell>
          <cell r="C643" t="str">
            <v>V/c đất đi đổ ( cự ly &gt;500m) Cấp I</v>
          </cell>
          <cell r="D643" t="str">
            <v>m3</v>
          </cell>
          <cell r="G643">
            <v>122989</v>
          </cell>
        </row>
        <row r="644">
          <cell r="A644" t="str">
            <v>VCDAT2</v>
          </cell>
          <cell r="B644" t="str">
            <v>02.1274</v>
          </cell>
          <cell r="C644" t="str">
            <v>V/c đất đi đổ ( cự ly &gt;500m) Cấp II</v>
          </cell>
          <cell r="D644" t="str">
            <v>m3</v>
          </cell>
          <cell r="G644">
            <v>126842</v>
          </cell>
        </row>
        <row r="645">
          <cell r="A645" t="str">
            <v>VCDAT3</v>
          </cell>
          <cell r="B645" t="str">
            <v>02.1284</v>
          </cell>
          <cell r="C645" t="str">
            <v>V/c đất đi đổ ( cự ly &gt;500m) Cấp III</v>
          </cell>
          <cell r="D645" t="str">
            <v>m3</v>
          </cell>
          <cell r="G645">
            <v>137807</v>
          </cell>
        </row>
        <row r="646">
          <cell r="A646" t="str">
            <v>VCDAT4</v>
          </cell>
          <cell r="B646" t="str">
            <v>02.1294</v>
          </cell>
          <cell r="C646" t="str">
            <v>V/c đất đi đổ ( cự ly &gt;500m) Cấp IV</v>
          </cell>
          <cell r="D646" t="str">
            <v>m3</v>
          </cell>
          <cell r="G646">
            <v>149069</v>
          </cell>
        </row>
        <row r="647">
          <cell r="A647" t="str">
            <v>VCCAT1D</v>
          </cell>
          <cell r="B647" t="str">
            <v>021221</v>
          </cell>
          <cell r="C647" t="str">
            <v>V/c cát đen cự ly &lt;=100m</v>
          </cell>
          <cell r="D647" t="str">
            <v>m3</v>
          </cell>
          <cell r="G647">
            <v>130398</v>
          </cell>
        </row>
        <row r="648">
          <cell r="A648" t="str">
            <v>VCCAT2d</v>
          </cell>
          <cell r="B648" t="str">
            <v>021222</v>
          </cell>
          <cell r="C648" t="str">
            <v>V/c cát đen cự ly &lt;=300m</v>
          </cell>
          <cell r="D648" t="str">
            <v>m3</v>
          </cell>
          <cell r="G648">
            <v>124768</v>
          </cell>
        </row>
        <row r="649">
          <cell r="A649" t="str">
            <v>VCCAT3d</v>
          </cell>
          <cell r="B649" t="str">
            <v>021223</v>
          </cell>
          <cell r="C649" t="str">
            <v>V/c cát đen cự ly &lt;=500m</v>
          </cell>
          <cell r="D649" t="str">
            <v>m3</v>
          </cell>
          <cell r="G649">
            <v>123582</v>
          </cell>
        </row>
        <row r="650">
          <cell r="A650" t="str">
            <v>VCCAT4d</v>
          </cell>
          <cell r="B650" t="str">
            <v>021224</v>
          </cell>
          <cell r="C650" t="str">
            <v>V/c cát đen cự ly &gt;500m</v>
          </cell>
          <cell r="D650" t="str">
            <v>m3</v>
          </cell>
          <cell r="G650">
            <v>122989</v>
          </cell>
        </row>
        <row r="651">
          <cell r="A651" t="str">
            <v>VCCAT1</v>
          </cell>
          <cell r="B651" t="str">
            <v>02.1231</v>
          </cell>
          <cell r="C651" t="str">
            <v>V/c cát vàng cự ly &lt;=100m</v>
          </cell>
          <cell r="D651" t="str">
            <v>m3</v>
          </cell>
          <cell r="G651">
            <v>135437</v>
          </cell>
        </row>
        <row r="652">
          <cell r="A652" t="str">
            <v>VCCAT2</v>
          </cell>
          <cell r="B652" t="str">
            <v>02.1232</v>
          </cell>
          <cell r="C652" t="str">
            <v>V/c cát vàng cự ly &lt;=300m</v>
          </cell>
          <cell r="D652" t="str">
            <v>m3</v>
          </cell>
          <cell r="G652">
            <v>129509</v>
          </cell>
        </row>
        <row r="653">
          <cell r="A653" t="str">
            <v>VCCAT3</v>
          </cell>
          <cell r="B653" t="str">
            <v>02.1233</v>
          </cell>
          <cell r="C653" t="str">
            <v>V/c cát vàng cự ly &lt;=500m</v>
          </cell>
          <cell r="D653" t="str">
            <v>m3</v>
          </cell>
          <cell r="G653">
            <v>128324</v>
          </cell>
        </row>
        <row r="654">
          <cell r="A654" t="str">
            <v>VCCAT4</v>
          </cell>
          <cell r="B654" t="str">
            <v>02.1234</v>
          </cell>
          <cell r="C654" t="str">
            <v>V/c cát cự vàng ly &gt;500m</v>
          </cell>
          <cell r="D654" t="str">
            <v>m3</v>
          </cell>
          <cell r="G654">
            <v>126842</v>
          </cell>
        </row>
        <row r="655">
          <cell r="A655" t="str">
            <v>VCFE1</v>
          </cell>
          <cell r="B655" t="str">
            <v>02.1351</v>
          </cell>
          <cell r="C655" t="str">
            <v>V/c cốt thép ( cự ly &lt;=100m)</v>
          </cell>
          <cell r="D655" t="str">
            <v>tấn</v>
          </cell>
          <cell r="G655">
            <v>221974</v>
          </cell>
        </row>
        <row r="656">
          <cell r="A656" t="str">
            <v>VCFE2</v>
          </cell>
          <cell r="B656" t="str">
            <v>02.1352</v>
          </cell>
          <cell r="C656" t="str">
            <v>V/c cốt thép ( cự ly &lt;=300m)</v>
          </cell>
          <cell r="D656" t="str">
            <v>tấn</v>
          </cell>
          <cell r="G656">
            <v>208341</v>
          </cell>
        </row>
        <row r="657">
          <cell r="A657" t="str">
            <v>VCFE3</v>
          </cell>
          <cell r="B657" t="str">
            <v>02.1353</v>
          </cell>
          <cell r="C657" t="str">
            <v>V/c cốt thép ( cự ly &lt;=500m)</v>
          </cell>
          <cell r="D657" t="str">
            <v>tấn</v>
          </cell>
          <cell r="G657">
            <v>205674</v>
          </cell>
        </row>
        <row r="658">
          <cell r="A658" t="str">
            <v>VCFE4</v>
          </cell>
          <cell r="B658" t="str">
            <v>02.1354</v>
          </cell>
          <cell r="C658" t="str">
            <v>V/c cốt thép ( cự ly &gt;500m)</v>
          </cell>
          <cell r="D658" t="str">
            <v>tấn</v>
          </cell>
          <cell r="G658">
            <v>188781</v>
          </cell>
        </row>
        <row r="659">
          <cell r="A659" t="str">
            <v>BOCDC</v>
          </cell>
          <cell r="B659" t="str">
            <v>02.1123</v>
          </cell>
          <cell r="C659" t="str">
            <v>Bốc dỡ đà cản, đế néo</v>
          </cell>
          <cell r="D659" t="str">
            <v>tấn</v>
          </cell>
          <cell r="G659">
            <v>12151</v>
          </cell>
        </row>
        <row r="660">
          <cell r="A660" t="str">
            <v>BOCNX</v>
          </cell>
          <cell r="B660" t="str">
            <v>02.3111</v>
          </cell>
          <cell r="C660" t="str">
            <v>Bốc dỡ neo xèo</v>
          </cell>
          <cell r="D660" t="str">
            <v>tấn</v>
          </cell>
          <cell r="G660">
            <v>12447</v>
          </cell>
        </row>
        <row r="661">
          <cell r="A661" t="str">
            <v>BOCTR</v>
          </cell>
          <cell r="B661" t="str">
            <v>02.1241</v>
          </cell>
          <cell r="C661" t="str">
            <v xml:space="preserve">Bốc dỡ trụ </v>
          </cell>
          <cell r="D661" t="str">
            <v>tấn</v>
          </cell>
          <cell r="G661">
            <v>42820</v>
          </cell>
        </row>
        <row r="662">
          <cell r="A662" t="str">
            <v>BOCX</v>
          </cell>
          <cell r="B662" t="str">
            <v>02.1115</v>
          </cell>
          <cell r="C662" t="str">
            <v>Bốc dỡ xà, thép thanh</v>
          </cell>
          <cell r="D662" t="str">
            <v>tấn</v>
          </cell>
          <cell r="G662">
            <v>11262</v>
          </cell>
        </row>
        <row r="663">
          <cell r="A663" t="str">
            <v>BOCD</v>
          </cell>
          <cell r="B663" t="str">
            <v>02.1122</v>
          </cell>
          <cell r="C663" t="str">
            <v>Bốc dỡ dây</v>
          </cell>
          <cell r="D663" t="str">
            <v>tấn</v>
          </cell>
          <cell r="G663">
            <v>14225</v>
          </cell>
        </row>
        <row r="664">
          <cell r="A664" t="str">
            <v>BOCPK</v>
          </cell>
          <cell r="B664" t="str">
            <v>02.1120</v>
          </cell>
          <cell r="C664" t="str">
            <v>Bốc dỡ phụ kiện</v>
          </cell>
          <cell r="D664" t="str">
            <v>tấn</v>
          </cell>
          <cell r="G664">
            <v>12447</v>
          </cell>
        </row>
        <row r="665">
          <cell r="A665" t="str">
            <v>BOCS</v>
          </cell>
          <cell r="B665" t="str">
            <v>02.1121</v>
          </cell>
          <cell r="C665" t="str">
            <v>Bốc dỡ sứ</v>
          </cell>
          <cell r="D665" t="str">
            <v>tấn</v>
          </cell>
          <cell r="G665">
            <v>24598</v>
          </cell>
        </row>
        <row r="666">
          <cell r="A666" t="str">
            <v>BOCTH</v>
          </cell>
          <cell r="B666" t="str">
            <v>02.1114</v>
          </cell>
          <cell r="C666" t="str">
            <v>Bốc dỡ cốt thép</v>
          </cell>
          <cell r="D666" t="str">
            <v>tấn</v>
          </cell>
          <cell r="G666">
            <v>12151</v>
          </cell>
        </row>
        <row r="667">
          <cell r="A667" t="str">
            <v>BOCXI</v>
          </cell>
          <cell r="B667" t="str">
            <v>02.1101</v>
          </cell>
          <cell r="C667" t="str">
            <v>Bốc dỡ xi măng</v>
          </cell>
          <cell r="D667" t="str">
            <v>tấn</v>
          </cell>
          <cell r="G667">
            <v>5927</v>
          </cell>
        </row>
        <row r="668">
          <cell r="A668" t="str">
            <v>BOCCAT</v>
          </cell>
          <cell r="B668" t="str">
            <v>02.1103</v>
          </cell>
          <cell r="C668" t="str">
            <v>Bốc dỡ cát</v>
          </cell>
          <cell r="D668" t="str">
            <v>m3</v>
          </cell>
          <cell r="G668">
            <v>4445</v>
          </cell>
        </row>
        <row r="669">
          <cell r="A669" t="str">
            <v>BOCDA</v>
          </cell>
          <cell r="B669" t="str">
            <v>02.1104</v>
          </cell>
          <cell r="C669" t="str">
            <v>Bốc dỡ đá dăm</v>
          </cell>
          <cell r="D669" t="str">
            <v>m3</v>
          </cell>
          <cell r="G669">
            <v>6224</v>
          </cell>
        </row>
        <row r="670">
          <cell r="A670" t="str">
            <v>BOBT</v>
          </cell>
          <cell r="B670" t="str">
            <v>02.1110</v>
          </cell>
          <cell r="C670" t="str">
            <v>Bốc dỡ bê tông</v>
          </cell>
          <cell r="D670" t="str">
            <v>m3</v>
          </cell>
          <cell r="G670">
            <v>6224</v>
          </cell>
        </row>
        <row r="671">
          <cell r="A671" t="str">
            <v>BOCCT5</v>
          </cell>
          <cell r="B671" t="str">
            <v>02.1119</v>
          </cell>
          <cell r="C671" t="str">
            <v>Bốc dỡ cừ tràm 5m</v>
          </cell>
          <cell r="D671" t="str">
            <v>cây</v>
          </cell>
          <cell r="G671">
            <v>18374</v>
          </cell>
        </row>
        <row r="672">
          <cell r="A672" t="str">
            <v>KTD</v>
          </cell>
          <cell r="B672" t="str">
            <v>05.7001</v>
          </cell>
          <cell r="C672" t="str">
            <v xml:space="preserve">Kéo dây tiếp địa </v>
          </cell>
          <cell r="D672" t="str">
            <v>kg</v>
          </cell>
          <cell r="G672">
            <v>930.94</v>
          </cell>
        </row>
        <row r="673">
          <cell r="A673" t="str">
            <v>KTDTBA</v>
          </cell>
          <cell r="B673" t="str">
            <v>04.7002</v>
          </cell>
          <cell r="C673" t="str">
            <v>Kéo dây tiếp địa trong TBA</v>
          </cell>
          <cell r="D673" t="str">
            <v>mét</v>
          </cell>
          <cell r="F673">
            <v>2.855</v>
          </cell>
          <cell r="G673">
            <v>2854.7</v>
          </cell>
          <cell r="H673">
            <v>820</v>
          </cell>
        </row>
        <row r="674">
          <cell r="A674" t="str">
            <v>DCTD3</v>
          </cell>
          <cell r="B674" t="str">
            <v>05.8103</v>
          </cell>
          <cell r="C674" t="str">
            <v>Đóng cọc tiếp địa đất cấp 3</v>
          </cell>
          <cell r="D674" t="str">
            <v>cọc</v>
          </cell>
          <cell r="G674">
            <v>31192.857599999996</v>
          </cell>
          <cell r="I674" t="str">
            <v>theo 8001</v>
          </cell>
        </row>
        <row r="675">
          <cell r="A675" t="str">
            <v>DCTD4</v>
          </cell>
          <cell r="B675" t="str">
            <v>05.8104</v>
          </cell>
          <cell r="C675" t="str">
            <v>Đóng cọc tiếp địa đất cấp 4</v>
          </cell>
          <cell r="D675" t="str">
            <v>cọc</v>
          </cell>
          <cell r="G675">
            <v>57165.280000000006</v>
          </cell>
        </row>
        <row r="676">
          <cell r="A676" t="str">
            <v>DCTDTBA</v>
          </cell>
          <cell r="B676" t="str">
            <v>04.7001</v>
          </cell>
          <cell r="C676" t="str">
            <v>Đóng cọc tiếp địa trong TBA</v>
          </cell>
          <cell r="D676" t="str">
            <v>cọc</v>
          </cell>
          <cell r="G676">
            <v>27948</v>
          </cell>
        </row>
        <row r="677">
          <cell r="A677" t="str">
            <v>C8</v>
          </cell>
          <cell r="B677" t="str">
            <v>05.5211</v>
          </cell>
          <cell r="C677" t="str">
            <v>Dựng trụ BTLT &lt;8m bằng thủ công</v>
          </cell>
          <cell r="D677" t="str">
            <v>trụ</v>
          </cell>
          <cell r="F677">
            <v>13546</v>
          </cell>
          <cell r="G677">
            <v>150876</v>
          </cell>
        </row>
        <row r="678">
          <cell r="A678" t="str">
            <v>C10</v>
          </cell>
          <cell r="B678" t="str">
            <v>05.5212</v>
          </cell>
          <cell r="C678" t="str">
            <v>Dựng trụ BTLT &lt;=10m bằng thủ công</v>
          </cell>
          <cell r="D678" t="str">
            <v>trụ</v>
          </cell>
          <cell r="F678">
            <v>13546</v>
          </cell>
          <cell r="G678">
            <v>162331</v>
          </cell>
        </row>
        <row r="679">
          <cell r="A679" t="str">
            <v>C105</v>
          </cell>
          <cell r="B679" t="str">
            <v>05.5213</v>
          </cell>
          <cell r="C679" t="str">
            <v>Dựng trụ BTLT 10,5m bằng thủ công</v>
          </cell>
          <cell r="D679" t="str">
            <v>trụ</v>
          </cell>
          <cell r="F679">
            <v>13546</v>
          </cell>
          <cell r="G679">
            <v>173786</v>
          </cell>
        </row>
        <row r="680">
          <cell r="A680" t="str">
            <v>C12</v>
          </cell>
          <cell r="B680" t="str">
            <v>05.5401</v>
          </cell>
          <cell r="C680" t="str">
            <v>Dựng trụ BTLT 12m bằng thủ công</v>
          </cell>
          <cell r="D680" t="str">
            <v>trụ</v>
          </cell>
          <cell r="F680">
            <v>17400</v>
          </cell>
          <cell r="G680">
            <v>530018</v>
          </cell>
        </row>
        <row r="681">
          <cell r="A681" t="str">
            <v>C14</v>
          </cell>
          <cell r="B681" t="str">
            <v>05.5214</v>
          </cell>
          <cell r="C681" t="str">
            <v>Dựng trụ BTLT 14m bằng thủ công</v>
          </cell>
          <cell r="D681" t="str">
            <v>trụ</v>
          </cell>
          <cell r="F681">
            <v>13546</v>
          </cell>
          <cell r="G681">
            <v>216332</v>
          </cell>
        </row>
        <row r="682">
          <cell r="A682" t="str">
            <v>C20</v>
          </cell>
          <cell r="B682" t="str">
            <v>05.5217</v>
          </cell>
          <cell r="C682" t="str">
            <v>Dựng trụ BTLT 20m bằng thủ công</v>
          </cell>
          <cell r="D682" t="str">
            <v>trụ</v>
          </cell>
          <cell r="G682">
            <v>357390</v>
          </cell>
        </row>
        <row r="683">
          <cell r="A683" t="str">
            <v>C8m</v>
          </cell>
          <cell r="B683" t="str">
            <v>05.5221</v>
          </cell>
          <cell r="C683" t="str">
            <v>Dựng trụ BTLT &lt;8m thủ công +cơ giới</v>
          </cell>
          <cell r="D683" t="str">
            <v>trụ</v>
          </cell>
          <cell r="F683">
            <v>17400</v>
          </cell>
          <cell r="G683">
            <v>184658</v>
          </cell>
          <cell r="H683">
            <v>73690</v>
          </cell>
        </row>
        <row r="684">
          <cell r="A684" t="str">
            <v>C10m</v>
          </cell>
          <cell r="B684" t="str">
            <v>05.5222</v>
          </cell>
          <cell r="C684" t="str">
            <v>Dựng trụ BTLT &lt;10m thủ công +cơ giới</v>
          </cell>
          <cell r="D684" t="str">
            <v>trụ</v>
          </cell>
          <cell r="F684">
            <v>17400</v>
          </cell>
          <cell r="G684">
            <v>197634</v>
          </cell>
          <cell r="H684">
            <v>73690</v>
          </cell>
        </row>
        <row r="685">
          <cell r="A685" t="str">
            <v>C105m</v>
          </cell>
          <cell r="B685" t="str">
            <v>05.5402</v>
          </cell>
          <cell r="C685" t="str">
            <v>Dựng trụ BTLT 10,5m thủ công + cơ giới</v>
          </cell>
          <cell r="D685" t="str">
            <v>trụ</v>
          </cell>
          <cell r="F685">
            <v>17400</v>
          </cell>
          <cell r="G685">
            <v>211608</v>
          </cell>
          <cell r="H685">
            <v>105271</v>
          </cell>
        </row>
        <row r="686">
          <cell r="A686" t="str">
            <v>C12m</v>
          </cell>
          <cell r="B686" t="str">
            <v>05.5402</v>
          </cell>
          <cell r="C686" t="str">
            <v>Dựng trụ BTLT 12m thủ công + cơ giới</v>
          </cell>
          <cell r="D686" t="str">
            <v>trụ</v>
          </cell>
          <cell r="F686">
            <v>17400</v>
          </cell>
          <cell r="G686">
            <v>211608</v>
          </cell>
          <cell r="H686">
            <v>105271</v>
          </cell>
        </row>
        <row r="687">
          <cell r="A687" t="str">
            <v>C14m</v>
          </cell>
          <cell r="B687" t="str">
            <v>05.5502</v>
          </cell>
          <cell r="C687" t="str">
            <v>Dựng trụ BTLT 14m thủ công + cơ giới</v>
          </cell>
          <cell r="D687" t="str">
            <v>trụ</v>
          </cell>
          <cell r="F687">
            <v>17400</v>
          </cell>
          <cell r="G687">
            <v>263512</v>
          </cell>
          <cell r="H687">
            <v>105271</v>
          </cell>
        </row>
        <row r="688">
          <cell r="A688" t="str">
            <v>C20m</v>
          </cell>
          <cell r="B688" t="str">
            <v>05.5227</v>
          </cell>
          <cell r="C688" t="str">
            <v>Dựng trụ BTLT 20m thủ công + cơ giới</v>
          </cell>
          <cell r="D688" t="str">
            <v>trụ</v>
          </cell>
        </row>
        <row r="689">
          <cell r="A689" t="str">
            <v>C12m-TBA</v>
          </cell>
          <cell r="B689" t="str">
            <v>04.9203</v>
          </cell>
          <cell r="C689" t="str">
            <v>Dựng trụ BTLT 12m trong TBA bằng thủ công + cơ giới</v>
          </cell>
          <cell r="D689" t="str">
            <v>trụ</v>
          </cell>
          <cell r="G689">
            <v>112285.6</v>
          </cell>
          <cell r="H689">
            <v>105969.60000000001</v>
          </cell>
        </row>
        <row r="690">
          <cell r="A690" t="str">
            <v>C10m-TBA</v>
          </cell>
          <cell r="B690" t="str">
            <v>04.9203</v>
          </cell>
          <cell r="C690" t="str">
            <v>Dựng trụ BTLT 10,5m trong TBA bằng thủ công + cơ giới</v>
          </cell>
          <cell r="D690" t="str">
            <v>trụ</v>
          </cell>
          <cell r="G690">
            <v>112285.6</v>
          </cell>
          <cell r="H690">
            <v>105969.60000000001</v>
          </cell>
        </row>
        <row r="691">
          <cell r="A691" t="str">
            <v>LCOM800</v>
          </cell>
          <cell r="B691" t="str">
            <v>05.6001</v>
          </cell>
          <cell r="C691" t="str">
            <v>Lắp đà composite 800mm đơn</v>
          </cell>
          <cell r="D691" t="str">
            <v>bộ</v>
          </cell>
          <cell r="G691">
            <v>47292</v>
          </cell>
        </row>
        <row r="692">
          <cell r="A692" t="str">
            <v>LCOM2400</v>
          </cell>
          <cell r="B692" t="str">
            <v>05.6001</v>
          </cell>
          <cell r="C692" t="str">
            <v>Lắp đà composite 2400mm đơn</v>
          </cell>
          <cell r="D692" t="str">
            <v>bộ</v>
          </cell>
          <cell r="G692">
            <v>47292</v>
          </cell>
        </row>
        <row r="693">
          <cell r="A693" t="str">
            <v>LCOM800K</v>
          </cell>
          <cell r="B693" t="str">
            <v>05.6001</v>
          </cell>
          <cell r="C693" t="str">
            <v>Lắp đà composite 800mm kép</v>
          </cell>
          <cell r="D693" t="str">
            <v>bộ</v>
          </cell>
          <cell r="G693">
            <v>47292</v>
          </cell>
        </row>
        <row r="694">
          <cell r="A694" t="str">
            <v>LCOM2400K</v>
          </cell>
          <cell r="B694" t="str">
            <v>05.6011</v>
          </cell>
          <cell r="C694" t="str">
            <v>Lắp đà composite 2400mm kép</v>
          </cell>
          <cell r="D694" t="str">
            <v>bộ</v>
          </cell>
          <cell r="G694">
            <v>78821</v>
          </cell>
        </row>
        <row r="695">
          <cell r="A695" t="str">
            <v>LXIT</v>
          </cell>
          <cell r="B695" t="str">
            <v>05.6011</v>
          </cell>
          <cell r="C695" t="str">
            <v>Lắp xà đỡ ≤ 25kg</v>
          </cell>
          <cell r="D695" t="str">
            <v>bộ</v>
          </cell>
          <cell r="G695">
            <v>78821</v>
          </cell>
        </row>
        <row r="696">
          <cell r="A696" t="str">
            <v>LXITL</v>
          </cell>
          <cell r="B696" t="str">
            <v>05.6021</v>
          </cell>
          <cell r="C696" t="str">
            <v>Lắp xà đỡ ≤ 50kg</v>
          </cell>
          <cell r="D696" t="str">
            <v>bộ</v>
          </cell>
          <cell r="G696">
            <v>106640</v>
          </cell>
        </row>
        <row r="697">
          <cell r="A697" t="str">
            <v>LXDL100</v>
          </cell>
          <cell r="B697" t="str">
            <v>05.6011d</v>
          </cell>
          <cell r="C697" t="str">
            <v>Lắp xà đỡ thẳng lệch 100% (≤ 25kg)</v>
          </cell>
          <cell r="D697" t="str">
            <v>bộ</v>
          </cell>
          <cell r="G697">
            <v>78821</v>
          </cell>
        </row>
        <row r="698">
          <cell r="A698" t="str">
            <v>LXINN</v>
          </cell>
          <cell r="B698" t="str">
            <v>05.6012</v>
          </cell>
          <cell r="C698" t="str">
            <v>Lắp xà néo ≤ 25kg</v>
          </cell>
          <cell r="D698" t="str">
            <v>bộ</v>
          </cell>
          <cell r="G698">
            <v>104785</v>
          </cell>
        </row>
        <row r="699">
          <cell r="A699" t="str">
            <v>LXIN</v>
          </cell>
          <cell r="B699" t="str">
            <v>05.6022</v>
          </cell>
          <cell r="C699" t="str">
            <v>Lắp xà néo ≤ 50kg</v>
          </cell>
          <cell r="D699" t="str">
            <v>bộ</v>
          </cell>
          <cell r="G699">
            <v>141877</v>
          </cell>
        </row>
        <row r="700">
          <cell r="A700" t="str">
            <v>LXIND</v>
          </cell>
          <cell r="B700" t="str">
            <v>05.6022b</v>
          </cell>
          <cell r="C700" t="str">
            <v>Lắp xà néo ≤ 100kg</v>
          </cell>
          <cell r="D700" t="str">
            <v>bộ</v>
          </cell>
          <cell r="G700">
            <v>141877</v>
          </cell>
        </row>
        <row r="701">
          <cell r="A701" t="str">
            <v>LXC22</v>
          </cell>
          <cell r="B701" t="str">
            <v>05.6022b</v>
          </cell>
          <cell r="C701" t="str">
            <v>Lắp xà néo ≤ 50kg</v>
          </cell>
          <cell r="D701" t="str">
            <v>bộ</v>
          </cell>
          <cell r="G701">
            <v>141877</v>
          </cell>
        </row>
        <row r="702">
          <cell r="A702" t="str">
            <v>LXINL</v>
          </cell>
          <cell r="B702" t="str">
            <v>05.6032</v>
          </cell>
          <cell r="C702" t="str">
            <v>Lắp xà néo ≤ 100kg</v>
          </cell>
          <cell r="D702" t="str">
            <v>bộ</v>
          </cell>
          <cell r="G702">
            <v>191024</v>
          </cell>
        </row>
        <row r="703">
          <cell r="A703" t="str">
            <v>LXKL100</v>
          </cell>
          <cell r="B703" t="str">
            <v>05.6021d</v>
          </cell>
          <cell r="C703" t="str">
            <v>Lắp xà đỡ góc lệch 100% (50kg)</v>
          </cell>
          <cell r="D703" t="str">
            <v>bộ</v>
          </cell>
          <cell r="G703">
            <v>106640</v>
          </cell>
        </row>
        <row r="704">
          <cell r="A704" t="str">
            <v>LXD2/3</v>
          </cell>
          <cell r="B704" t="str">
            <v>05.6011a</v>
          </cell>
          <cell r="C704" t="str">
            <v>Lắp xà đỡ thẳng lệch nặng 25,356kg</v>
          </cell>
          <cell r="D704" t="str">
            <v>bộ</v>
          </cell>
          <cell r="G704">
            <v>78821</v>
          </cell>
        </row>
        <row r="705">
          <cell r="A705" t="str">
            <v>LXK2/3</v>
          </cell>
          <cell r="B705" t="str">
            <v>05.6021a</v>
          </cell>
          <cell r="C705" t="str">
            <v>Lắp xà đỡ góc lệch 2/3 nặng 50,751kg</v>
          </cell>
          <cell r="D705" t="str">
            <v>bộ</v>
          </cell>
          <cell r="G705">
            <v>106640</v>
          </cell>
        </row>
        <row r="706">
          <cell r="A706" t="str">
            <v>LXID</v>
          </cell>
          <cell r="B706" t="str">
            <v>05.6301</v>
          </cell>
          <cell r="C706" t="str">
            <v>Lắp xà trụ ghép ≤ 140kg</v>
          </cell>
          <cell r="D706" t="str">
            <v>bộ</v>
          </cell>
          <cell r="G706">
            <v>65482</v>
          </cell>
        </row>
        <row r="707">
          <cell r="A707" t="str">
            <v>LXIDL</v>
          </cell>
          <cell r="B707" t="str">
            <v>05.6302</v>
          </cell>
          <cell r="C707" t="str">
            <v>Lắp xà trụ ghép ≤ 230kg</v>
          </cell>
          <cell r="D707" t="str">
            <v>bộ</v>
          </cell>
          <cell r="G707">
            <v>93234</v>
          </cell>
        </row>
        <row r="708">
          <cell r="A708" t="str">
            <v>LXHN1</v>
          </cell>
          <cell r="B708" t="str">
            <v>05.6401</v>
          </cell>
          <cell r="C708" t="str">
            <v>Lắp xà cột Pi loại ≤140kg/xà</v>
          </cell>
          <cell r="D708" t="str">
            <v>bộ</v>
          </cell>
          <cell r="G708">
            <v>72654</v>
          </cell>
        </row>
        <row r="709">
          <cell r="A709" t="str">
            <v>LXHN2</v>
          </cell>
          <cell r="B709" t="str">
            <v>05.6402</v>
          </cell>
          <cell r="C709" t="str">
            <v>Lắp xà cột Pi loại ≤ 230kg/xà</v>
          </cell>
          <cell r="D709" t="str">
            <v>bộ</v>
          </cell>
          <cell r="G709">
            <v>103836</v>
          </cell>
        </row>
        <row r="710">
          <cell r="A710" t="str">
            <v>LXHN3</v>
          </cell>
          <cell r="B710" t="str">
            <v>05.6403</v>
          </cell>
          <cell r="C710" t="str">
            <v>Lắp xà cột Pi loại ≤ 320kg/xà</v>
          </cell>
          <cell r="D710" t="str">
            <v>bộ</v>
          </cell>
          <cell r="G710">
            <v>130029</v>
          </cell>
        </row>
        <row r="711">
          <cell r="A711" t="str">
            <v>LDAUCAP70</v>
          </cell>
          <cell r="B711" t="str">
            <v>07.4312</v>
          </cell>
          <cell r="C711" t="str">
            <v>Lắp đầu cáp trung thế 3x50mm2, 70mm2</v>
          </cell>
          <cell r="D711" t="str">
            <v>cái</v>
          </cell>
          <cell r="F711">
            <v>11340</v>
          </cell>
          <cell r="G711">
            <v>233934</v>
          </cell>
        </row>
        <row r="712">
          <cell r="A712" t="str">
            <v>LDAUCAP120</v>
          </cell>
          <cell r="B712" t="str">
            <v>07.4313</v>
          </cell>
          <cell r="C712" t="str">
            <v>Lắp đầu cáp trung thế 3x120mm2, 95mm2</v>
          </cell>
          <cell r="D712" t="str">
            <v>cái</v>
          </cell>
          <cell r="F712">
            <v>11340</v>
          </cell>
          <cell r="G712">
            <v>258843</v>
          </cell>
        </row>
        <row r="713">
          <cell r="A713" t="str">
            <v>LDAUCAP185</v>
          </cell>
          <cell r="B713" t="str">
            <v>07.4314</v>
          </cell>
          <cell r="C713" t="str">
            <v>Lắp đầu cáp trung thế 3x150mm2, 185mm2</v>
          </cell>
          <cell r="D713" t="str">
            <v>cái</v>
          </cell>
          <cell r="F713">
            <v>13230</v>
          </cell>
          <cell r="G713">
            <v>284838</v>
          </cell>
        </row>
        <row r="714">
          <cell r="A714" t="str">
            <v>LDAUCAP70HT</v>
          </cell>
          <cell r="B714" t="str">
            <v>07.4102</v>
          </cell>
          <cell r="C714" t="str">
            <v>Lắp đầu cáp hạ thế 3x50mm2, 70mm2</v>
          </cell>
          <cell r="D714" t="str">
            <v>cái</v>
          </cell>
          <cell r="F714">
            <v>1890</v>
          </cell>
          <cell r="G714">
            <v>34657</v>
          </cell>
        </row>
        <row r="715">
          <cell r="A715" t="str">
            <v>LDAUCAP120HT</v>
          </cell>
          <cell r="B715" t="str">
            <v>07.4103</v>
          </cell>
          <cell r="C715" t="str">
            <v>Lắp đầu cáp hạ thế 3x120mm2, 95mm2</v>
          </cell>
          <cell r="D715" t="str">
            <v>cái</v>
          </cell>
          <cell r="F715">
            <v>1890</v>
          </cell>
          <cell r="G715">
            <v>38989</v>
          </cell>
        </row>
        <row r="716">
          <cell r="A716" t="str">
            <v>LDAUCAP185HT</v>
          </cell>
          <cell r="B716" t="str">
            <v>07.4104</v>
          </cell>
          <cell r="C716" t="str">
            <v>Lắp đầu cáp hạ thế 3x150mm2, 185mm2</v>
          </cell>
          <cell r="D716" t="str">
            <v>cái</v>
          </cell>
          <cell r="F716">
            <v>2520</v>
          </cell>
          <cell r="G716">
            <v>43321</v>
          </cell>
        </row>
        <row r="717">
          <cell r="A717" t="str">
            <v>XLCD</v>
          </cell>
          <cell r="B717" t="str">
            <v>06.2110</v>
          </cell>
          <cell r="C717" t="str">
            <v>Lắp cổ dề</v>
          </cell>
          <cell r="D717" t="str">
            <v>cái</v>
          </cell>
          <cell r="G717">
            <v>11455</v>
          </cell>
        </row>
        <row r="718">
          <cell r="A718" t="str">
            <v>LBAKE</v>
          </cell>
          <cell r="C718" t="str">
            <v>Lắp tấm bakelit</v>
          </cell>
        </row>
        <row r="719">
          <cell r="A719" t="str">
            <v>LCHI</v>
          </cell>
          <cell r="C719" t="str">
            <v>Lắp cầu chì 5A</v>
          </cell>
        </row>
        <row r="720">
          <cell r="A720" t="str">
            <v>LCSD</v>
          </cell>
          <cell r="B720" t="str">
            <v>06.2110</v>
          </cell>
          <cell r="C720" t="str">
            <v>Lắp chân sứ đỉnh</v>
          </cell>
          <cell r="D720" t="str">
            <v>cái</v>
          </cell>
          <cell r="G720">
            <v>11455</v>
          </cell>
        </row>
        <row r="721">
          <cell r="A721" t="str">
            <v>LCL</v>
          </cell>
          <cell r="B721" t="str">
            <v>05.6011</v>
          </cell>
          <cell r="C721" t="str">
            <v>Lắp bộ chống lệch</v>
          </cell>
          <cell r="D721" t="str">
            <v>bộ</v>
          </cell>
          <cell r="G721">
            <v>13161</v>
          </cell>
        </row>
        <row r="722">
          <cell r="A722" t="str">
            <v>LDN</v>
          </cell>
          <cell r="B722" t="str">
            <v>06.3241</v>
          </cell>
          <cell r="C722" t="str">
            <v>Lắp bộ dây néo</v>
          </cell>
          <cell r="D722" t="str">
            <v>bộ</v>
          </cell>
          <cell r="G722">
            <v>44917</v>
          </cell>
        </row>
        <row r="723">
          <cell r="A723" t="str">
            <v>NXOE</v>
          </cell>
          <cell r="B723" t="str">
            <v>04.3801</v>
          </cell>
          <cell r="C723" t="str">
            <v>Đặt neo xòe 8 hướng (dày 3,2mm)</v>
          </cell>
          <cell r="D723" t="str">
            <v>cái</v>
          </cell>
          <cell r="G723">
            <v>22255</v>
          </cell>
        </row>
        <row r="724">
          <cell r="A724" t="str">
            <v>LDN0212</v>
          </cell>
          <cell r="B724" t="str">
            <v>04.3801</v>
          </cell>
          <cell r="C724" t="str">
            <v>Đặt đế néo BTCT 200x1200</v>
          </cell>
          <cell r="D724" t="str">
            <v>cái</v>
          </cell>
          <cell r="G724">
            <v>22255</v>
          </cell>
        </row>
        <row r="725">
          <cell r="A725" t="str">
            <v>LDN0412</v>
          </cell>
          <cell r="B725" t="str">
            <v>04.3801</v>
          </cell>
          <cell r="C725" t="str">
            <v>Đặt đế néo BTCT 400x1200</v>
          </cell>
          <cell r="D725" t="str">
            <v>cái</v>
          </cell>
          <cell r="G725">
            <v>22255</v>
          </cell>
        </row>
        <row r="726">
          <cell r="A726" t="str">
            <v>LDN0415</v>
          </cell>
          <cell r="B726" t="str">
            <v>04.3802</v>
          </cell>
          <cell r="C726" t="str">
            <v>Đặt đế néo BTCT 400x1500</v>
          </cell>
          <cell r="D726" t="str">
            <v>cái</v>
          </cell>
          <cell r="G726">
            <v>48765</v>
          </cell>
        </row>
        <row r="727">
          <cell r="A727" t="str">
            <v>LDN0615</v>
          </cell>
          <cell r="B727" t="str">
            <v>04.3802</v>
          </cell>
          <cell r="C727" t="str">
            <v>Đặt đế néo BTCT 600x1500</v>
          </cell>
          <cell r="D727" t="str">
            <v>cái</v>
          </cell>
          <cell r="G727">
            <v>48765</v>
          </cell>
        </row>
        <row r="728">
          <cell r="A728" t="str">
            <v>LDN4</v>
          </cell>
          <cell r="B728" t="str">
            <v>04.3801</v>
          </cell>
          <cell r="C728" t="str">
            <v>Đặt đế néo BTCT 500x1200</v>
          </cell>
          <cell r="D728" t="str">
            <v>cái</v>
          </cell>
          <cell r="G728">
            <v>48765</v>
          </cell>
        </row>
        <row r="729">
          <cell r="A729" t="str">
            <v>LDN6</v>
          </cell>
          <cell r="B729" t="str">
            <v>04.3802</v>
          </cell>
          <cell r="C729" t="str">
            <v>Đặt đế néo BTCT 500x1500</v>
          </cell>
          <cell r="D729" t="str">
            <v>cái</v>
          </cell>
          <cell r="G729">
            <v>48765</v>
          </cell>
        </row>
        <row r="730">
          <cell r="A730" t="str">
            <v>DBT10046</v>
          </cell>
          <cell r="B730" t="str">
            <v>04.3112</v>
          </cell>
          <cell r="C730" t="str">
            <v>Đổ bê tông mác M100 đá 4x6</v>
          </cell>
          <cell r="D730" t="str">
            <v>m3</v>
          </cell>
          <cell r="F730">
            <v>313331</v>
          </cell>
          <cell r="G730">
            <v>80017</v>
          </cell>
        </row>
        <row r="731">
          <cell r="A731" t="str">
            <v>DBT15012</v>
          </cell>
          <cell r="B731" t="str">
            <v>04.1202b</v>
          </cell>
          <cell r="C731" t="str">
            <v xml:space="preserve">Đổ bê tông mác M150 </v>
          </cell>
          <cell r="D731" t="str">
            <v>m3</v>
          </cell>
          <cell r="F731">
            <v>486890</v>
          </cell>
          <cell r="G731">
            <v>262058</v>
          </cell>
        </row>
        <row r="732">
          <cell r="A732" t="str">
            <v>DBT20012</v>
          </cell>
          <cell r="B732" t="str">
            <v>04.1301</v>
          </cell>
          <cell r="C732" t="str">
            <v>Đổ bê tông mác M200 đá 1x2</v>
          </cell>
          <cell r="D732" t="str">
            <v>m3</v>
          </cell>
          <cell r="F732">
            <v>544553</v>
          </cell>
          <cell r="G732">
            <v>262058</v>
          </cell>
        </row>
        <row r="733">
          <cell r="A733" t="str">
            <v>LCT10</v>
          </cell>
          <cell r="B733" t="str">
            <v>04.1101</v>
          </cell>
          <cell r="C733" t="str">
            <v>Gia công và lắp dựng cốt thép D&lt;=10</v>
          </cell>
          <cell r="D733" t="str">
            <v>kg</v>
          </cell>
          <cell r="F733">
            <v>544553</v>
          </cell>
          <cell r="G733">
            <v>22.553999999999998</v>
          </cell>
        </row>
        <row r="734">
          <cell r="A734" t="str">
            <v>LCT18</v>
          </cell>
          <cell r="B734" t="str">
            <v>04.1102</v>
          </cell>
          <cell r="C734" t="str">
            <v>Gia công và lắp dựng cốt thép D&lt;=18</v>
          </cell>
          <cell r="D734" t="str">
            <v>kg</v>
          </cell>
          <cell r="F734">
            <v>299.03500000000003</v>
          </cell>
          <cell r="G734">
            <v>231.57400000000001</v>
          </cell>
        </row>
        <row r="735">
          <cell r="A735" t="str">
            <v>LCT&gt;18</v>
          </cell>
          <cell r="B735" t="str">
            <v>04.1103</v>
          </cell>
          <cell r="C735" t="str">
            <v>Gia công và lắp dựng cốt thép D&gt;18</v>
          </cell>
          <cell r="D735" t="str">
            <v>kg</v>
          </cell>
          <cell r="F735">
            <v>227.62899999999999</v>
          </cell>
          <cell r="G735">
            <v>251.15100000000001</v>
          </cell>
        </row>
        <row r="736">
          <cell r="A736" t="str">
            <v>LDVANK</v>
          </cell>
          <cell r="B736" t="str">
            <v>04.2001</v>
          </cell>
          <cell r="C736" t="str">
            <v>Gia công và lắp dựng ván khuôn</v>
          </cell>
          <cell r="D736" t="str">
            <v>m2</v>
          </cell>
          <cell r="F736">
            <v>30617</v>
          </cell>
          <cell r="G736">
            <v>10692</v>
          </cell>
        </row>
        <row r="737">
          <cell r="A737" t="str">
            <v>KDA35</v>
          </cell>
          <cell r="B737" t="str">
            <v>06.6123</v>
          </cell>
          <cell r="C737" t="str">
            <v>Kéo dây nhôm cỡ dây 35mm2</v>
          </cell>
          <cell r="D737" t="str">
            <v>km</v>
          </cell>
          <cell r="G737">
            <v>320734</v>
          </cell>
        </row>
        <row r="738">
          <cell r="A738" t="str">
            <v>KDA50</v>
          </cell>
          <cell r="B738" t="str">
            <v>06.6124</v>
          </cell>
          <cell r="C738" t="str">
            <v>Kéo dây nhôm cỡ dây 50mm2</v>
          </cell>
          <cell r="D738" t="str">
            <v>km</v>
          </cell>
          <cell r="G738">
            <v>418918</v>
          </cell>
        </row>
        <row r="739">
          <cell r="A739" t="str">
            <v>KDA70</v>
          </cell>
          <cell r="B739" t="str">
            <v>06.6125</v>
          </cell>
          <cell r="C739" t="str">
            <v>Kéo dây nhôm cỡ dây 70mm2</v>
          </cell>
          <cell r="D739" t="str">
            <v>km</v>
          </cell>
          <cell r="G739">
            <v>562922</v>
          </cell>
        </row>
        <row r="740">
          <cell r="A740" t="str">
            <v>KDA95</v>
          </cell>
          <cell r="B740" t="str">
            <v>06.6126</v>
          </cell>
          <cell r="C740" t="str">
            <v>Kéo dây nhôm cỡ dây 95mm2</v>
          </cell>
          <cell r="D740" t="str">
            <v>km</v>
          </cell>
          <cell r="G740">
            <v>769108</v>
          </cell>
        </row>
        <row r="741">
          <cell r="A741" t="str">
            <v>KDA35B</v>
          </cell>
          <cell r="B741" t="str">
            <v>06.6103</v>
          </cell>
          <cell r="C741" t="str">
            <v>Kéo dây nhôm bọc 35mm2</v>
          </cell>
          <cell r="D741" t="str">
            <v>km</v>
          </cell>
          <cell r="G741">
            <v>399282</v>
          </cell>
        </row>
        <row r="742">
          <cell r="A742" t="str">
            <v>KDA50B</v>
          </cell>
          <cell r="B742" t="str">
            <v>06.6104</v>
          </cell>
          <cell r="C742" t="str">
            <v>Kéo dây nhôm bọc 50mm2</v>
          </cell>
          <cell r="D742" t="str">
            <v>km</v>
          </cell>
          <cell r="G742">
            <v>728650</v>
          </cell>
        </row>
        <row r="743">
          <cell r="A743" t="str">
            <v>KDA70B</v>
          </cell>
          <cell r="B743" t="str">
            <v>06.6105</v>
          </cell>
          <cell r="C743" t="str">
            <v>Kéo dây nhôm bọc 70mm2</v>
          </cell>
          <cell r="D743" t="str">
            <v>km</v>
          </cell>
          <cell r="G743">
            <v>955230</v>
          </cell>
        </row>
        <row r="744">
          <cell r="A744" t="str">
            <v>KDA95B</v>
          </cell>
          <cell r="B744" t="str">
            <v>06.6106</v>
          </cell>
          <cell r="C744" t="str">
            <v>Kéo dây nhôm bọc 95mm2</v>
          </cell>
          <cell r="D744" t="str">
            <v>km</v>
          </cell>
          <cell r="G744">
            <v>1265654</v>
          </cell>
        </row>
        <row r="745">
          <cell r="A745" t="str">
            <v>KDA120B</v>
          </cell>
          <cell r="B745" t="str">
            <v>06.6107</v>
          </cell>
          <cell r="C745" t="str">
            <v>Kéo dây nhôm bọc 120mm2</v>
          </cell>
          <cell r="D745" t="str">
            <v>km</v>
          </cell>
          <cell r="G745">
            <v>3553220</v>
          </cell>
        </row>
        <row r="746">
          <cell r="A746" t="str">
            <v>KDA150B</v>
          </cell>
          <cell r="B746" t="str">
            <v>06.6108</v>
          </cell>
          <cell r="C746" t="str">
            <v>Kéo dây nhôm bọc 150mm2</v>
          </cell>
          <cell r="D746" t="str">
            <v>km</v>
          </cell>
          <cell r="G746">
            <v>4299559</v>
          </cell>
        </row>
        <row r="747">
          <cell r="A747" t="str">
            <v>KDA185B</v>
          </cell>
          <cell r="B747" t="str">
            <v>06.6109</v>
          </cell>
          <cell r="C747" t="str">
            <v>Kéo dây nhôm bọc 185mm2</v>
          </cell>
          <cell r="D747" t="str">
            <v>km</v>
          </cell>
          <cell r="G747">
            <v>1693498</v>
          </cell>
        </row>
        <row r="748">
          <cell r="A748" t="str">
            <v>KDA240B</v>
          </cell>
          <cell r="B748" t="str">
            <v>06.6110</v>
          </cell>
          <cell r="C748" t="str">
            <v>Kéo dây nhôm bọc 240mm2</v>
          </cell>
          <cell r="D748" t="str">
            <v>km</v>
          </cell>
          <cell r="G748">
            <v>1862451</v>
          </cell>
        </row>
        <row r="749">
          <cell r="A749" t="str">
            <v>KDAABC150</v>
          </cell>
          <cell r="B749" t="str">
            <v>06.7007</v>
          </cell>
          <cell r="C749" t="str">
            <v>Kéo dây ABC 4x150mm2</v>
          </cell>
          <cell r="D749" t="str">
            <v>km</v>
          </cell>
          <cell r="F749">
            <v>7137</v>
          </cell>
          <cell r="G749">
            <v>1686801</v>
          </cell>
        </row>
        <row r="750">
          <cell r="A750" t="str">
            <v>KDAABC120</v>
          </cell>
          <cell r="B750" t="str">
            <v>06.7007</v>
          </cell>
          <cell r="C750" t="str">
            <v>Kéo dây ABC 4x120mm2</v>
          </cell>
          <cell r="D750" t="str">
            <v>km</v>
          </cell>
          <cell r="F750">
            <v>7137</v>
          </cell>
          <cell r="G750">
            <v>1686801</v>
          </cell>
        </row>
        <row r="751">
          <cell r="A751" t="str">
            <v>KDAABC95</v>
          </cell>
          <cell r="B751" t="str">
            <v>06.7006</v>
          </cell>
          <cell r="C751" t="str">
            <v>Kéo dây ABC 4x95mm2</v>
          </cell>
          <cell r="D751" t="str">
            <v>km</v>
          </cell>
          <cell r="F751">
            <v>7137</v>
          </cell>
          <cell r="G751">
            <v>1277701</v>
          </cell>
        </row>
        <row r="752">
          <cell r="A752" t="str">
            <v>KDAABC70</v>
          </cell>
          <cell r="B752" t="str">
            <v>06.7005</v>
          </cell>
          <cell r="C752" t="str">
            <v>Kéo dây ABC 4x70mm2</v>
          </cell>
          <cell r="D752" t="str">
            <v>km</v>
          </cell>
          <cell r="F752">
            <v>6496</v>
          </cell>
          <cell r="G752">
            <v>921293</v>
          </cell>
        </row>
        <row r="753">
          <cell r="A753" t="str">
            <v>KDAABC50</v>
          </cell>
          <cell r="B753" t="str">
            <v>06.7004</v>
          </cell>
          <cell r="C753" t="str">
            <v>Kéo dây ABC 4x50mm2</v>
          </cell>
          <cell r="D753" t="str">
            <v>km</v>
          </cell>
          <cell r="F753">
            <v>6221</v>
          </cell>
          <cell r="G753">
            <v>780563</v>
          </cell>
        </row>
        <row r="754">
          <cell r="A754" t="str">
            <v>KDAC35</v>
          </cell>
          <cell r="B754" t="str">
            <v>06.6103</v>
          </cell>
          <cell r="C754" t="str">
            <v>Kéo dây nhôm lõi thép cỡ dây 35mm2</v>
          </cell>
          <cell r="D754" t="str">
            <v>km</v>
          </cell>
          <cell r="G754">
            <v>399282</v>
          </cell>
        </row>
        <row r="755">
          <cell r="A755" t="str">
            <v>KDAC50</v>
          </cell>
          <cell r="B755" t="str">
            <v>06.6214</v>
          </cell>
          <cell r="C755" t="str">
            <v>Kéo dây nhôm lõi thép cỡ dây 50mm2</v>
          </cell>
          <cell r="D755" t="str">
            <v>km</v>
          </cell>
          <cell r="G755">
            <v>728650</v>
          </cell>
          <cell r="H755">
            <v>144216</v>
          </cell>
        </row>
        <row r="756">
          <cell r="A756" t="str">
            <v>KDAC70</v>
          </cell>
          <cell r="B756" t="str">
            <v>06.6215</v>
          </cell>
          <cell r="C756" t="str">
            <v>Kéo dây nhôm lõi thép cỡ dây 70mm2</v>
          </cell>
          <cell r="D756" t="str">
            <v>km</v>
          </cell>
          <cell r="F756">
            <v>226950</v>
          </cell>
          <cell r="G756">
            <v>955230</v>
          </cell>
          <cell r="H756">
            <v>144216</v>
          </cell>
        </row>
        <row r="757">
          <cell r="A757" t="str">
            <v>KDAC95</v>
          </cell>
          <cell r="B757" t="str">
            <v>06.6216</v>
          </cell>
          <cell r="C757" t="str">
            <v>Kéo dây nhôm lõi thép cỡ dây 95mm2</v>
          </cell>
          <cell r="D757" t="str">
            <v>km</v>
          </cell>
          <cell r="F757">
            <v>226950</v>
          </cell>
          <cell r="G757">
            <v>1265654</v>
          </cell>
          <cell r="H757">
            <v>144216</v>
          </cell>
        </row>
        <row r="758">
          <cell r="A758" t="str">
            <v>KDAC120</v>
          </cell>
          <cell r="B758" t="str">
            <v>06.6161</v>
          </cell>
          <cell r="C758" t="str">
            <v>Kéo dây nhôm lõi thép cỡ dây 120mm2</v>
          </cell>
          <cell r="D758" t="str">
            <v>km</v>
          </cell>
          <cell r="F758">
            <v>226950</v>
          </cell>
          <cell r="G758">
            <v>3553220</v>
          </cell>
          <cell r="H758">
            <v>144216</v>
          </cell>
        </row>
        <row r="759">
          <cell r="A759" t="str">
            <v>KDAC150</v>
          </cell>
          <cell r="B759" t="str">
            <v>06.6162</v>
          </cell>
          <cell r="C759" t="str">
            <v>Kéo dây nhôm lõi thép cỡ dây 150mm2</v>
          </cell>
          <cell r="D759" t="str">
            <v>km</v>
          </cell>
          <cell r="G759">
            <v>4299559</v>
          </cell>
          <cell r="H759">
            <v>144216</v>
          </cell>
        </row>
        <row r="760">
          <cell r="A760" t="str">
            <v>KDACXV150</v>
          </cell>
          <cell r="B760" t="str">
            <v>06.6252</v>
          </cell>
          <cell r="C760" t="str">
            <v>Kéo dây nhôm lõi thép bọc XLPE cỡ dây 150mm2</v>
          </cell>
          <cell r="D760" t="str">
            <v>km</v>
          </cell>
          <cell r="G760">
            <v>2131932</v>
          </cell>
          <cell r="H760">
            <v>144216</v>
          </cell>
        </row>
        <row r="761">
          <cell r="A761" t="str">
            <v>KDAC185</v>
          </cell>
          <cell r="B761" t="str">
            <v>06.6163</v>
          </cell>
          <cell r="C761" t="str">
            <v>Kéo dây nhôm lõi thép cỡ dây 185mm2</v>
          </cell>
          <cell r="D761" t="str">
            <v>km</v>
          </cell>
          <cell r="G761">
            <v>1693498</v>
          </cell>
        </row>
        <row r="762">
          <cell r="A762" t="str">
            <v>KDAC240</v>
          </cell>
          <cell r="B762" t="str">
            <v>06.6164</v>
          </cell>
          <cell r="C762" t="str">
            <v>Kéo dây nhôm lõi thép cỡ dây 240mm2</v>
          </cell>
          <cell r="D762" t="str">
            <v>km</v>
          </cell>
          <cell r="G762">
            <v>1862451</v>
          </cell>
        </row>
        <row r="763">
          <cell r="A763" t="str">
            <v>KDAC50B</v>
          </cell>
          <cell r="B763" t="str">
            <v>06.6214</v>
          </cell>
          <cell r="C763" t="str">
            <v>Kéo dây nhôm lõi thép bọc XLPE cỡ dây 50mm2</v>
          </cell>
          <cell r="D763" t="str">
            <v>km</v>
          </cell>
          <cell r="F763">
            <v>226950</v>
          </cell>
          <cell r="G763">
            <v>728650</v>
          </cell>
          <cell r="H763">
            <v>144216</v>
          </cell>
        </row>
        <row r="764">
          <cell r="A764" t="str">
            <v>KDAC70B</v>
          </cell>
          <cell r="B764" t="str">
            <v>06.6215</v>
          </cell>
          <cell r="C764" t="str">
            <v>Kéo dây nhôm lõi thép bọc XLPE cỡ dây 70mm2</v>
          </cell>
          <cell r="D764" t="str">
            <v>km</v>
          </cell>
          <cell r="F764">
            <v>226950</v>
          </cell>
          <cell r="G764">
            <v>955230</v>
          </cell>
          <cell r="H764">
            <v>144216</v>
          </cell>
        </row>
        <row r="765">
          <cell r="A765" t="str">
            <v>KDAC95B</v>
          </cell>
          <cell r="B765" t="str">
            <v>06.6216</v>
          </cell>
          <cell r="C765" t="str">
            <v>Kéo dây nhôm lõi thép bọc XLPE cỡ dây 95mm2</v>
          </cell>
          <cell r="D765" t="str">
            <v>km</v>
          </cell>
          <cell r="F765">
            <v>226950</v>
          </cell>
          <cell r="G765">
            <v>1265654</v>
          </cell>
          <cell r="H765">
            <v>144216</v>
          </cell>
        </row>
        <row r="766">
          <cell r="A766" t="str">
            <v>KDAC120B</v>
          </cell>
          <cell r="B766" t="str">
            <v>06.6251</v>
          </cell>
          <cell r="C766" t="str">
            <v>Kéo dây nhôm lõi thép bọc XLPE cỡ dây 120mm2</v>
          </cell>
          <cell r="D766" t="str">
            <v>km</v>
          </cell>
          <cell r="F766">
            <v>226950</v>
          </cell>
          <cell r="G766">
            <v>3553220</v>
          </cell>
          <cell r="H766">
            <v>144216</v>
          </cell>
        </row>
        <row r="767">
          <cell r="A767" t="str">
            <v>KDAC150B</v>
          </cell>
          <cell r="B767" t="str">
            <v>06.6252</v>
          </cell>
          <cell r="C767" t="str">
            <v>Kéo dây nhôm lõi thép bọc XLPE cỡ dây 150mm2</v>
          </cell>
          <cell r="D767" t="str">
            <v>km</v>
          </cell>
          <cell r="G767">
            <v>4299559</v>
          </cell>
        </row>
        <row r="768">
          <cell r="A768" t="str">
            <v>KDM22</v>
          </cell>
          <cell r="B768" t="str">
            <v>06.6142</v>
          </cell>
          <cell r="C768" t="str">
            <v>Kéo dây đồng trần 22mm2</v>
          </cell>
          <cell r="D768" t="str">
            <v>km</v>
          </cell>
          <cell r="G768">
            <v>473574</v>
          </cell>
        </row>
        <row r="769">
          <cell r="A769" t="str">
            <v>KDM25</v>
          </cell>
          <cell r="B769" t="str">
            <v>06.6142</v>
          </cell>
          <cell r="C769" t="str">
            <v>Kéo dây đồng trần 25mm2</v>
          </cell>
          <cell r="D769" t="str">
            <v>km</v>
          </cell>
          <cell r="G769">
            <v>473574</v>
          </cell>
        </row>
        <row r="770">
          <cell r="A770" t="str">
            <v>KDM35</v>
          </cell>
          <cell r="B770" t="str">
            <v>06.6143</v>
          </cell>
          <cell r="C770" t="str">
            <v>Kéo dây đồng trần 35mm2</v>
          </cell>
          <cell r="D770" t="str">
            <v>km</v>
          </cell>
          <cell r="G770">
            <v>519066</v>
          </cell>
        </row>
        <row r="771">
          <cell r="A771" t="str">
            <v>KDM48</v>
          </cell>
          <cell r="B771" t="str">
            <v>06.6144</v>
          </cell>
          <cell r="C771" t="str">
            <v>Kéo dây đồng trần 48mm2</v>
          </cell>
          <cell r="D771" t="str">
            <v>km</v>
          </cell>
          <cell r="G771">
            <v>678124</v>
          </cell>
        </row>
        <row r="772">
          <cell r="A772" t="str">
            <v>KDM50</v>
          </cell>
          <cell r="B772" t="str">
            <v>06.6144</v>
          </cell>
          <cell r="C772" t="str">
            <v>Kéo dây đồng trần 50mm2</v>
          </cell>
          <cell r="D772" t="str">
            <v>km</v>
          </cell>
          <cell r="G772">
            <v>678124</v>
          </cell>
        </row>
        <row r="773">
          <cell r="A773" t="str">
            <v>KDM70</v>
          </cell>
          <cell r="B773" t="str">
            <v>06.6145</v>
          </cell>
          <cell r="C773" t="str">
            <v>Kéo dây đồng trần 70mm2</v>
          </cell>
          <cell r="D773" t="str">
            <v>km</v>
          </cell>
          <cell r="G773">
            <v>913438</v>
          </cell>
        </row>
        <row r="774">
          <cell r="A774" t="str">
            <v>KDM95</v>
          </cell>
          <cell r="B774" t="str">
            <v>06.6146</v>
          </cell>
          <cell r="C774" t="str">
            <v>Kéo dây đồng trần 95mm2</v>
          </cell>
          <cell r="D774" t="str">
            <v>km</v>
          </cell>
          <cell r="G774">
            <v>1244973</v>
          </cell>
        </row>
        <row r="775">
          <cell r="A775" t="str">
            <v>KDM25B</v>
          </cell>
          <cell r="B775" t="str">
            <v>06.6142</v>
          </cell>
          <cell r="C775" t="str">
            <v>Kéo dây đồng bọc 25mm2</v>
          </cell>
          <cell r="D775" t="str">
            <v>km</v>
          </cell>
          <cell r="G775">
            <v>1444323</v>
          </cell>
        </row>
        <row r="776">
          <cell r="A776" t="str">
            <v>KDM50B</v>
          </cell>
          <cell r="B776" t="str">
            <v>06.6144</v>
          </cell>
          <cell r="C776" t="str">
            <v>Kéo dây đồng bọc 50mm3</v>
          </cell>
          <cell r="D776" t="str">
            <v>km</v>
          </cell>
          <cell r="G776">
            <v>2068167</v>
          </cell>
        </row>
        <row r="777">
          <cell r="A777" t="str">
            <v>KDM95B</v>
          </cell>
          <cell r="B777" t="str">
            <v>06.6146</v>
          </cell>
          <cell r="C777" t="str">
            <v>Kéo dây đồng bọc 95mm2</v>
          </cell>
          <cell r="D777" t="str">
            <v>km</v>
          </cell>
          <cell r="G777">
            <v>3796963</v>
          </cell>
        </row>
        <row r="778">
          <cell r="A778" t="str">
            <v>KDQG1</v>
          </cell>
          <cell r="B778" t="str">
            <v>06.5071</v>
          </cell>
          <cell r="C778" t="str">
            <v>Kéo dây qua vị trí bẻ góc dây &lt;=50mm2</v>
          </cell>
          <cell r="D778" t="str">
            <v>vị trí</v>
          </cell>
          <cell r="G778">
            <v>30967</v>
          </cell>
        </row>
        <row r="779">
          <cell r="A779" t="str">
            <v>KDQG2</v>
          </cell>
          <cell r="B779" t="str">
            <v>06.5072</v>
          </cell>
          <cell r="C779" t="str">
            <v xml:space="preserve">Kéo dây qua vị trí bẻ góc dây </v>
          </cell>
          <cell r="D779" t="str">
            <v>vị trí</v>
          </cell>
          <cell r="G779">
            <v>61933</v>
          </cell>
        </row>
        <row r="780">
          <cell r="A780" t="str">
            <v>KDQS</v>
          </cell>
          <cell r="B780" t="str">
            <v>06.5082</v>
          </cell>
          <cell r="C780" t="str">
            <v>Kéo dây qua sông ( S&lt;=300)</v>
          </cell>
          <cell r="D780" t="str">
            <v>vị trí</v>
          </cell>
          <cell r="G780">
            <v>261513</v>
          </cell>
        </row>
        <row r="781">
          <cell r="A781" t="str">
            <v>KDQMR</v>
          </cell>
          <cell r="B781" t="str">
            <v>06.5082</v>
          </cell>
          <cell r="C781" t="str">
            <v>Kéo dây qua mương rạch</v>
          </cell>
          <cell r="D781" t="str">
            <v>vị trí</v>
          </cell>
          <cell r="G781">
            <v>261513</v>
          </cell>
        </row>
        <row r="782">
          <cell r="A782" t="str">
            <v>KDQD</v>
          </cell>
          <cell r="B782" t="str">
            <v>06.5051</v>
          </cell>
          <cell r="C782" t="str">
            <v>Kéo dây vượt đường ( dây &lt;=50mm2)</v>
          </cell>
          <cell r="D782" t="str">
            <v>vị trí</v>
          </cell>
          <cell r="G782">
            <v>125725</v>
          </cell>
        </row>
        <row r="783">
          <cell r="A783" t="str">
            <v>KDQD1</v>
          </cell>
          <cell r="B783" t="str">
            <v>06.5052</v>
          </cell>
          <cell r="C783" t="str">
            <v>Kéo dây vượt đường (dây &lt;=95mm2)</v>
          </cell>
          <cell r="D783" t="str">
            <v>vị trí</v>
          </cell>
          <cell r="G783">
            <v>159014</v>
          </cell>
        </row>
        <row r="784">
          <cell r="A784" t="str">
            <v>LSTK100</v>
          </cell>
          <cell r="B784" t="str">
            <v>07.2204</v>
          </cell>
          <cell r="C784" t="str">
            <v>Lắp ống sắt bảo vệ cáp d&lt;100mm</v>
          </cell>
          <cell r="D784" t="str">
            <v>mét</v>
          </cell>
          <cell r="F784">
            <v>3510.15</v>
          </cell>
          <cell r="G784">
            <v>13249.23</v>
          </cell>
        </row>
        <row r="785">
          <cell r="A785" t="str">
            <v>LSTK70</v>
          </cell>
          <cell r="B785" t="str">
            <v>07.2203</v>
          </cell>
          <cell r="C785" t="str">
            <v>Lắp ống sắt bảo vệ cáp d&lt;70mm</v>
          </cell>
          <cell r="D785" t="str">
            <v>mét</v>
          </cell>
          <cell r="F785">
            <v>3510</v>
          </cell>
          <cell r="G785">
            <v>11456</v>
          </cell>
        </row>
        <row r="786">
          <cell r="A786" t="str">
            <v>LSTK50</v>
          </cell>
          <cell r="B786" t="str">
            <v>07.2202</v>
          </cell>
          <cell r="C786" t="str">
            <v>Lắp ống sắt bảo vệ cáp d&lt;50mm</v>
          </cell>
          <cell r="D786" t="str">
            <v>mét</v>
          </cell>
          <cell r="F786">
            <v>3510</v>
          </cell>
          <cell r="G786">
            <v>9907</v>
          </cell>
        </row>
        <row r="787">
          <cell r="A787" t="str">
            <v>LSTK120d</v>
          </cell>
          <cell r="B787" t="str">
            <v>07.2301</v>
          </cell>
          <cell r="C787" t="str">
            <v>Lắp ống sắt bảo vệ cáp qua đường d&lt;120mm</v>
          </cell>
          <cell r="D787" t="str">
            <v>mét</v>
          </cell>
          <cell r="F787">
            <v>3052.63</v>
          </cell>
          <cell r="G787">
            <v>5107.6099999999997</v>
          </cell>
        </row>
        <row r="788">
          <cell r="A788" t="str">
            <v>LSTK220d</v>
          </cell>
          <cell r="B788" t="str">
            <v>07.2302</v>
          </cell>
          <cell r="C788" t="str">
            <v>Lắp ống sắt bảo vệ cáp qua đường d&lt;220mm</v>
          </cell>
          <cell r="D788" t="str">
            <v>mét</v>
          </cell>
          <cell r="F788">
            <v>5030.71</v>
          </cell>
          <cell r="G788">
            <v>6984.77</v>
          </cell>
        </row>
        <row r="789">
          <cell r="A789" t="str">
            <v>LPVC42CL</v>
          </cell>
          <cell r="B789" t="str">
            <v>07,2403</v>
          </cell>
          <cell r="C789" t="str">
            <v>Lắp ống nhựa PVC D42</v>
          </cell>
          <cell r="D789" t="str">
            <v>mét</v>
          </cell>
          <cell r="F789">
            <v>18</v>
          </cell>
          <cell r="G789">
            <v>2214</v>
          </cell>
        </row>
        <row r="790">
          <cell r="A790" t="str">
            <v>LPVC60CL</v>
          </cell>
          <cell r="B790" t="str">
            <v>07,2404</v>
          </cell>
          <cell r="C790" t="str">
            <v>Lắp ống nhựa PVC D60</v>
          </cell>
          <cell r="D790" t="str">
            <v>mét</v>
          </cell>
          <cell r="F790">
            <v>26</v>
          </cell>
          <cell r="G790">
            <v>2401</v>
          </cell>
        </row>
        <row r="791">
          <cell r="A791" t="str">
            <v>LPVC90CL</v>
          </cell>
          <cell r="B791" t="str">
            <v>07.2414</v>
          </cell>
          <cell r="C791" t="str">
            <v>Lắp ống nhựa PVC D90</v>
          </cell>
          <cell r="D791" t="str">
            <v>mét</v>
          </cell>
          <cell r="G791">
            <v>15782.65</v>
          </cell>
        </row>
        <row r="792">
          <cell r="A792" t="str">
            <v>LPVC114CL</v>
          </cell>
          <cell r="B792" t="str">
            <v>07,2407</v>
          </cell>
          <cell r="C792" t="str">
            <v>Lắp ống nhựa PVC D114</v>
          </cell>
          <cell r="D792" t="str">
            <v>mét</v>
          </cell>
          <cell r="F792">
            <v>46</v>
          </cell>
          <cell r="G792">
            <v>3524</v>
          </cell>
        </row>
        <row r="793">
          <cell r="A793" t="str">
            <v>LPVC140CL</v>
          </cell>
          <cell r="B793" t="str">
            <v>07,2403</v>
          </cell>
          <cell r="C793" t="str">
            <v>Lắp ống nhựa PVC D140</v>
          </cell>
          <cell r="D793" t="str">
            <v>mét</v>
          </cell>
          <cell r="F793">
            <v>46</v>
          </cell>
          <cell r="G793">
            <v>3524</v>
          </cell>
        </row>
        <row r="794">
          <cell r="A794" t="str">
            <v>LPVC</v>
          </cell>
          <cell r="B794" t="str">
            <v>04.8103</v>
          </cell>
          <cell r="C794" t="str">
            <v xml:space="preserve">Lắp ống PVC </v>
          </cell>
          <cell r="D794" t="str">
            <v>mét</v>
          </cell>
          <cell r="F794">
            <v>680</v>
          </cell>
          <cell r="G794">
            <v>4635.2</v>
          </cell>
        </row>
        <row r="795">
          <cell r="A795" t="str">
            <v>KCN1kg</v>
          </cell>
          <cell r="B795" t="str">
            <v>07.3401</v>
          </cell>
          <cell r="C795" t="str">
            <v>Lắp cáp trong ống bảo vệ loại &lt;=1kg</v>
          </cell>
          <cell r="D795" t="str">
            <v>mét</v>
          </cell>
          <cell r="F795">
            <v>455.68</v>
          </cell>
          <cell r="G795">
            <v>860.75</v>
          </cell>
        </row>
        <row r="796">
          <cell r="A796" t="str">
            <v>KCN2kg</v>
          </cell>
          <cell r="B796" t="str">
            <v>07.3402</v>
          </cell>
          <cell r="C796" t="str">
            <v>Lắp cáp trong ống bảo vệ loại &lt;=2kg</v>
          </cell>
          <cell r="D796" t="str">
            <v>mét</v>
          </cell>
          <cell r="F796">
            <v>455.68</v>
          </cell>
          <cell r="G796">
            <v>981.84</v>
          </cell>
        </row>
        <row r="797">
          <cell r="A797" t="str">
            <v>KCN3kg</v>
          </cell>
          <cell r="B797" t="str">
            <v>07.3403</v>
          </cell>
          <cell r="C797" t="str">
            <v>Lắp cáp trong ống bảo vệ loại &lt;=3kg</v>
          </cell>
          <cell r="D797" t="str">
            <v>mét</v>
          </cell>
          <cell r="F797">
            <v>455.68</v>
          </cell>
          <cell r="G797">
            <v>1227.3</v>
          </cell>
        </row>
        <row r="798">
          <cell r="A798" t="str">
            <v>KCN4kg</v>
          </cell>
          <cell r="B798" t="str">
            <v>07.3404</v>
          </cell>
          <cell r="C798" t="str">
            <v>Lắp cáp trong ống bảo vệ loại &lt;=4.5kg</v>
          </cell>
          <cell r="D798" t="str">
            <v>mét</v>
          </cell>
          <cell r="F798">
            <v>546.91999999999996</v>
          </cell>
          <cell r="G798">
            <v>1636.4</v>
          </cell>
        </row>
        <row r="799">
          <cell r="A799" t="str">
            <v>KCN6kg</v>
          </cell>
          <cell r="B799" t="str">
            <v>07.3405</v>
          </cell>
          <cell r="C799" t="str">
            <v>Lắp cáp trong ống bảo vệ loại &lt;=6kg</v>
          </cell>
          <cell r="D799" t="str">
            <v>mét</v>
          </cell>
          <cell r="F799">
            <v>546.91999999999996</v>
          </cell>
          <cell r="G799">
            <v>2084.77</v>
          </cell>
        </row>
        <row r="800">
          <cell r="A800" t="str">
            <v>KCN7kg</v>
          </cell>
          <cell r="B800" t="str">
            <v>07.3406</v>
          </cell>
          <cell r="C800" t="str">
            <v>Lắp cáp trong ống bảo vệ loại &lt;=7.5kg</v>
          </cell>
          <cell r="D800" t="str">
            <v>mét</v>
          </cell>
          <cell r="F800">
            <v>685.15</v>
          </cell>
          <cell r="G800">
            <v>2700.06</v>
          </cell>
        </row>
        <row r="801">
          <cell r="A801" t="str">
            <v>KCN9kg</v>
          </cell>
          <cell r="B801" t="str">
            <v>07.3407</v>
          </cell>
          <cell r="C801" t="str">
            <v>Lắp cáp trong ống bảo vệ loại &lt;=9kg</v>
          </cell>
          <cell r="D801" t="str">
            <v>mét</v>
          </cell>
          <cell r="F801">
            <v>685.15</v>
          </cell>
          <cell r="G801">
            <v>3315.35</v>
          </cell>
        </row>
        <row r="802">
          <cell r="A802" t="str">
            <v>KCN10kg</v>
          </cell>
          <cell r="B802" t="str">
            <v>07.3408</v>
          </cell>
          <cell r="C802" t="str">
            <v>Lắp cáp trong ống bảo vệ loại &lt;=10.5kg</v>
          </cell>
          <cell r="D802" t="str">
            <v>mét</v>
          </cell>
          <cell r="F802">
            <v>770.89</v>
          </cell>
          <cell r="G802">
            <v>4009.18</v>
          </cell>
        </row>
        <row r="803">
          <cell r="A803" t="str">
            <v>KCN12kg</v>
          </cell>
          <cell r="B803" t="str">
            <v>07.3409</v>
          </cell>
          <cell r="C803" t="str">
            <v>Lắp cáp trong ống bảo vệ loại &lt;=12kg</v>
          </cell>
          <cell r="D803" t="str">
            <v>mét</v>
          </cell>
          <cell r="F803">
            <v>770.89</v>
          </cell>
          <cell r="G803">
            <v>4663.74</v>
          </cell>
        </row>
        <row r="804">
          <cell r="A804" t="str">
            <v>KCNT1kg</v>
          </cell>
          <cell r="B804" t="str">
            <v>03.1401</v>
          </cell>
          <cell r="C804" t="str">
            <v>Lắp cáp trong ống bảo vệ trong TBA loại &lt;=1kg</v>
          </cell>
          <cell r="D804" t="str">
            <v>mét</v>
          </cell>
          <cell r="F804">
            <v>460.75</v>
          </cell>
          <cell r="G804">
            <v>893.04</v>
          </cell>
        </row>
        <row r="805">
          <cell r="A805" t="str">
            <v>KCNT2kg</v>
          </cell>
          <cell r="B805" t="str">
            <v>03.1402</v>
          </cell>
          <cell r="C805" t="str">
            <v>Lắp cáp trong ống bảo vệ trong TBA loại &lt;=2kg</v>
          </cell>
          <cell r="D805" t="str">
            <v>mét</v>
          </cell>
          <cell r="F805">
            <v>460.75</v>
          </cell>
          <cell r="G805">
            <v>1019.73</v>
          </cell>
        </row>
        <row r="806">
          <cell r="A806" t="str">
            <v>KCNT3kg</v>
          </cell>
          <cell r="B806" t="str">
            <v>03.1403</v>
          </cell>
          <cell r="C806" t="str">
            <v>Lắp cáp trong ống bảo vệ trong TBA loại &lt;=3kg</v>
          </cell>
          <cell r="D806" t="str">
            <v>mét</v>
          </cell>
          <cell r="F806">
            <v>460.75</v>
          </cell>
          <cell r="G806">
            <v>1276.21</v>
          </cell>
        </row>
        <row r="807">
          <cell r="A807" t="str">
            <v>KCNT4kg</v>
          </cell>
          <cell r="B807" t="str">
            <v>03.1404</v>
          </cell>
          <cell r="C807" t="str">
            <v>Lắp cáp trong ống bảo vệ trong TBA loại &lt;=4.5kg</v>
          </cell>
          <cell r="D807" t="str">
            <v>mét</v>
          </cell>
          <cell r="F807">
            <v>546.34</v>
          </cell>
          <cell r="G807">
            <v>1699.56</v>
          </cell>
        </row>
        <row r="808">
          <cell r="A808" t="str">
            <v>KCNT6kg</v>
          </cell>
          <cell r="B808" t="str">
            <v>03.1405</v>
          </cell>
          <cell r="C808" t="str">
            <v>Lắp cáp trong ống bảo vệ trong TBA loại &lt;=6kg</v>
          </cell>
          <cell r="D808" t="str">
            <v>mét</v>
          </cell>
          <cell r="F808">
            <v>546.34</v>
          </cell>
          <cell r="G808">
            <v>2166.16</v>
          </cell>
        </row>
        <row r="809">
          <cell r="A809" t="str">
            <v>KCNT7kg</v>
          </cell>
          <cell r="B809" t="str">
            <v>03.1406</v>
          </cell>
          <cell r="C809" t="str">
            <v>Lắp cáp trong ống bảo vệ trong TBA loại &lt;=7.5kg</v>
          </cell>
          <cell r="D809" t="str">
            <v>mét</v>
          </cell>
          <cell r="F809">
            <v>651.28</v>
          </cell>
          <cell r="G809">
            <v>2805.81</v>
          </cell>
        </row>
        <row r="810">
          <cell r="A810" t="str">
            <v>KCNT9kg</v>
          </cell>
          <cell r="B810" t="str">
            <v>03.1407</v>
          </cell>
          <cell r="C810" t="str">
            <v>Lắp cáp trong ống bảo vệ trong TBA loại &lt;=9kg</v>
          </cell>
          <cell r="D810" t="str">
            <v>mét</v>
          </cell>
          <cell r="F810">
            <v>651.28</v>
          </cell>
          <cell r="G810">
            <v>3442.37</v>
          </cell>
        </row>
        <row r="811">
          <cell r="A811" t="str">
            <v>LSD</v>
          </cell>
          <cell r="B811" t="str">
            <v>06.1115</v>
          </cell>
          <cell r="C811" t="str">
            <v>Lắp sứ đứng 24KV</v>
          </cell>
          <cell r="D811" t="str">
            <v>bộ</v>
          </cell>
          <cell r="F811">
            <v>510</v>
          </cell>
          <cell r="G811">
            <v>20957</v>
          </cell>
        </row>
        <row r="812">
          <cell r="A812" t="str">
            <v>LSD_T</v>
          </cell>
          <cell r="B812" t="str">
            <v>06.1115</v>
          </cell>
          <cell r="C812" t="str">
            <v>Tháo sứ đứng 24KV</v>
          </cell>
          <cell r="D812" t="str">
            <v>bộ</v>
          </cell>
          <cell r="F812">
            <v>510</v>
          </cell>
          <cell r="G812">
            <v>7047</v>
          </cell>
        </row>
        <row r="813">
          <cell r="A813" t="str">
            <v>lsd35</v>
          </cell>
          <cell r="B813" t="str">
            <v>06.1116</v>
          </cell>
          <cell r="C813" t="str">
            <v>Lắp sứ đứng 35KV</v>
          </cell>
          <cell r="D813" t="str">
            <v>bộ</v>
          </cell>
          <cell r="F813">
            <v>510</v>
          </cell>
          <cell r="G813">
            <v>5980.4</v>
          </cell>
        </row>
        <row r="814">
          <cell r="A814" t="str">
            <v>LCHSD</v>
          </cell>
          <cell r="B814" t="str">
            <v>06.1410</v>
          </cell>
          <cell r="C814" t="str">
            <v>Lắp chuỗi sứ đỡ 2 bát/chuỗi</v>
          </cell>
          <cell r="D814" t="str">
            <v>chuỗi</v>
          </cell>
          <cell r="F814">
            <v>360</v>
          </cell>
          <cell r="G814">
            <v>2925</v>
          </cell>
        </row>
        <row r="815">
          <cell r="A815" t="str">
            <v>LCHSN</v>
          </cell>
          <cell r="B815" t="str">
            <v>06.1511</v>
          </cell>
          <cell r="C815" t="str">
            <v>Lắp chuỗi sứ néo 2 bát/chuỗi</v>
          </cell>
          <cell r="D815" t="str">
            <v>chuỗi</v>
          </cell>
          <cell r="F815">
            <v>360</v>
          </cell>
          <cell r="G815">
            <v>6218</v>
          </cell>
        </row>
        <row r="816">
          <cell r="A816" t="str">
            <v>LCHSNply</v>
          </cell>
          <cell r="B816" t="str">
            <v>06.2401</v>
          </cell>
          <cell r="C816" t="str">
            <v>Lắp chuỗi sứ néo Polymer</v>
          </cell>
          <cell r="D816" t="str">
            <v>chuỗi</v>
          </cell>
          <cell r="F816">
            <v>545</v>
          </cell>
          <cell r="G816">
            <v>25153</v>
          </cell>
        </row>
        <row r="817">
          <cell r="A817" t="str">
            <v>LCHSN3</v>
          </cell>
          <cell r="B817" t="str">
            <v>06.1521</v>
          </cell>
          <cell r="C817" t="str">
            <v>Lắp chuỗi sứ néo 3 bát/chuỗi</v>
          </cell>
          <cell r="D817" t="str">
            <v>chuỗi</v>
          </cell>
          <cell r="F817">
            <v>570</v>
          </cell>
          <cell r="G817">
            <v>14728</v>
          </cell>
        </row>
        <row r="818">
          <cell r="A818" t="str">
            <v>LSOC</v>
          </cell>
          <cell r="B818" t="str">
            <v>06.1201</v>
          </cell>
          <cell r="C818" t="str">
            <v>Lắp rack sứ + sứ ống chỉ</v>
          </cell>
          <cell r="D818" t="str">
            <v>bộ</v>
          </cell>
          <cell r="G818">
            <v>5564</v>
          </cell>
        </row>
        <row r="819">
          <cell r="A819" t="str">
            <v>LR2</v>
          </cell>
          <cell r="B819" t="str">
            <v>06.1213</v>
          </cell>
          <cell r="C819" t="str">
            <v>Lắp rack 2 sứ + sứ ống chỉ</v>
          </cell>
          <cell r="D819" t="str">
            <v>bộ</v>
          </cell>
          <cell r="F819">
            <v>1097.5</v>
          </cell>
          <cell r="G819">
            <v>5808.7</v>
          </cell>
        </row>
        <row r="820">
          <cell r="A820" t="str">
            <v>LR3</v>
          </cell>
          <cell r="B820" t="str">
            <v>06.1214</v>
          </cell>
          <cell r="C820" t="str">
            <v>Lắp rack 3 sứ + sứ ống chỉ</v>
          </cell>
          <cell r="D820" t="str">
            <v>bộ</v>
          </cell>
          <cell r="F820">
            <v>1211.3</v>
          </cell>
          <cell r="G820">
            <v>8090.6</v>
          </cell>
        </row>
        <row r="821">
          <cell r="A821" t="str">
            <v>LR4</v>
          </cell>
          <cell r="B821" t="str">
            <v>06.1215</v>
          </cell>
          <cell r="C821" t="str">
            <v>Lắp rack 4 sứ + sứ ống chỉ</v>
          </cell>
          <cell r="D821" t="str">
            <v>bộ</v>
          </cell>
          <cell r="F821">
            <v>2122.5</v>
          </cell>
          <cell r="G821">
            <v>11409.9</v>
          </cell>
        </row>
        <row r="822">
          <cell r="A822" t="str">
            <v>LTRUHL-I</v>
          </cell>
          <cell r="B822" t="str">
            <v>HL16</v>
          </cell>
          <cell r="C822" t="str">
            <v xml:space="preserve">Dựng trụ đỡ đường dây 3 pha </v>
          </cell>
          <cell r="D822" t="str">
            <v>trụ</v>
          </cell>
          <cell r="F822">
            <v>327349</v>
          </cell>
          <cell r="G822">
            <v>404530</v>
          </cell>
          <cell r="H822">
            <v>1411705</v>
          </cell>
        </row>
        <row r="823">
          <cell r="A823" t="str">
            <v>LSDHL-DX</v>
          </cell>
          <cell r="B823" t="str">
            <v>HL02</v>
          </cell>
          <cell r="C823" t="str">
            <v>Lắp sứ đứng đường dây 3 pha xà đối xứng</v>
          </cell>
          <cell r="D823" t="str">
            <v>bộ</v>
          </cell>
          <cell r="F823">
            <v>51836</v>
          </cell>
          <cell r="G823">
            <v>62208.666666666664</v>
          </cell>
          <cell r="H823">
            <v>202860</v>
          </cell>
        </row>
        <row r="824">
          <cell r="A824" t="str">
            <v>LCHSNplyHL</v>
          </cell>
          <cell r="B824" t="str">
            <v>HL05</v>
          </cell>
          <cell r="C824" t="str">
            <v>Lắp chuỗi sứ néo Polymer đường dây 3 pha</v>
          </cell>
          <cell r="D824" t="str">
            <v>bộ</v>
          </cell>
          <cell r="F824">
            <v>162675</v>
          </cell>
          <cell r="G824">
            <v>160475</v>
          </cell>
          <cell r="H824">
            <v>551080</v>
          </cell>
        </row>
        <row r="825">
          <cell r="A825" t="str">
            <v>DN CL</v>
          </cell>
          <cell r="B825" t="str">
            <v>HL07</v>
          </cell>
          <cell r="C825" t="str">
            <v>Đấu cò lèo đường dây 3 pha</v>
          </cell>
          <cell r="D825" t="str">
            <v>cò</v>
          </cell>
          <cell r="F825">
            <v>168557</v>
          </cell>
          <cell r="G825">
            <v>166418</v>
          </cell>
          <cell r="H825">
            <v>539120</v>
          </cell>
        </row>
        <row r="826">
          <cell r="A826" t="str">
            <v>LXHL</v>
          </cell>
          <cell r="B826" t="str">
            <v>HL13</v>
          </cell>
          <cell r="C826" t="str">
            <v>Lắp xà</v>
          </cell>
          <cell r="D826" t="str">
            <v>bộ</v>
          </cell>
          <cell r="F826">
            <v>286522</v>
          </cell>
          <cell r="G826">
            <v>314263</v>
          </cell>
          <cell r="H826">
            <v>982330</v>
          </cell>
        </row>
        <row r="827">
          <cell r="A827" t="str">
            <v>LSDHL-V</v>
          </cell>
          <cell r="B827" t="str">
            <v>HL03</v>
          </cell>
          <cell r="C827" t="str">
            <v>Lắp sứ đứng đường dây 3 pha xà vectical</v>
          </cell>
          <cell r="D827" t="str">
            <v>bộ</v>
          </cell>
          <cell r="F827">
            <v>52764</v>
          </cell>
          <cell r="G827">
            <v>64586.333333333336</v>
          </cell>
          <cell r="H827">
            <v>212443.33333333334</v>
          </cell>
        </row>
        <row r="828">
          <cell r="A828" t="str">
            <v>LFCOHL</v>
          </cell>
          <cell r="B828" t="str">
            <v>HL09</v>
          </cell>
          <cell r="C828" t="str">
            <v>Lắp FCO, LBFCO đường dây 3 pha</v>
          </cell>
          <cell r="D828" t="str">
            <v>bộ</v>
          </cell>
          <cell r="F828">
            <v>154961</v>
          </cell>
          <cell r="G828">
            <v>157503</v>
          </cell>
          <cell r="H828">
            <v>527045</v>
          </cell>
        </row>
        <row r="829">
          <cell r="A829" t="str">
            <v>LLAHL</v>
          </cell>
          <cell r="B829" t="str">
            <v>HL09</v>
          </cell>
          <cell r="C829" t="str">
            <v>Lắp LA</v>
          </cell>
          <cell r="D829" t="str">
            <v>cái</v>
          </cell>
          <cell r="F829">
            <v>154961</v>
          </cell>
          <cell r="G829">
            <v>157503</v>
          </cell>
          <cell r="H829">
            <v>527045</v>
          </cell>
        </row>
        <row r="830">
          <cell r="A830" t="str">
            <v>LBNH</v>
          </cell>
          <cell r="B830" t="str">
            <v>06.2070</v>
          </cell>
          <cell r="C830" t="str">
            <v>Sơn biển số- bảng nguy hiểm</v>
          </cell>
          <cell r="D830" t="str">
            <v>cái</v>
          </cell>
          <cell r="G830">
            <v>6546</v>
          </cell>
        </row>
        <row r="831">
          <cell r="A831" t="str">
            <v>LcapdongTB95</v>
          </cell>
          <cell r="B831" t="str">
            <v>04.4201</v>
          </cell>
          <cell r="C831" t="str">
            <v>Lắp cáp đồng xuống thiết bị D ≤ 95mm2</v>
          </cell>
          <cell r="D831" t="str">
            <v>m</v>
          </cell>
          <cell r="G831">
            <v>5989</v>
          </cell>
        </row>
        <row r="832">
          <cell r="A832" t="str">
            <v>LcapdongTB150</v>
          </cell>
          <cell r="B832" t="str">
            <v>04.4202</v>
          </cell>
          <cell r="C832" t="str">
            <v>Lắp cáp đồng xuống thiết bị D ≤ 150mm2</v>
          </cell>
          <cell r="D832" t="str">
            <v>m</v>
          </cell>
          <cell r="G832">
            <v>15970</v>
          </cell>
        </row>
        <row r="833">
          <cell r="A833" t="str">
            <v>LcapdongTB240</v>
          </cell>
          <cell r="B833" t="str">
            <v>04.4203</v>
          </cell>
          <cell r="C833" t="str">
            <v>Lắp cáp đồng xuống thiết bị D &gt; 150mm2</v>
          </cell>
          <cell r="D833" t="str">
            <v>m</v>
          </cell>
          <cell r="G833">
            <v>6180</v>
          </cell>
        </row>
        <row r="834">
          <cell r="A834" t="str">
            <v>LFCO</v>
          </cell>
          <cell r="B834" t="str">
            <v>02.3505</v>
          </cell>
          <cell r="C834" t="str">
            <v>Lắp FCO 24KV</v>
          </cell>
          <cell r="D834" t="str">
            <v>cái</v>
          </cell>
          <cell r="F834">
            <v>23723</v>
          </cell>
          <cell r="G834">
            <v>55622</v>
          </cell>
        </row>
        <row r="835">
          <cell r="A835" t="str">
            <v>LLBFCO</v>
          </cell>
          <cell r="B835" t="str">
            <v>02.3505</v>
          </cell>
          <cell r="C835" t="str">
            <v>Lắp LBFCO 24KV</v>
          </cell>
          <cell r="D835" t="str">
            <v>cái</v>
          </cell>
          <cell r="F835">
            <v>23723</v>
          </cell>
          <cell r="G835">
            <v>55622</v>
          </cell>
        </row>
        <row r="836">
          <cell r="A836" t="str">
            <v>LGFCO</v>
          </cell>
          <cell r="B836" t="str">
            <v>06.2110</v>
          </cell>
          <cell r="C836" t="str">
            <v>Lắp giá đỡ FCO</v>
          </cell>
          <cell r="D836" t="str">
            <v>bộ</v>
          </cell>
          <cell r="G836">
            <v>11455</v>
          </cell>
        </row>
        <row r="837">
          <cell r="A837" t="str">
            <v>PT</v>
          </cell>
          <cell r="B837" t="str">
            <v>01.1112</v>
          </cell>
          <cell r="C837" t="str">
            <v>Phát tuyến</v>
          </cell>
          <cell r="D837" t="str">
            <v>m2</v>
          </cell>
          <cell r="G837">
            <v>230</v>
          </cell>
        </row>
        <row r="838">
          <cell r="A838" t="str">
            <v>PHABETONG</v>
          </cell>
          <cell r="B838" t="str">
            <v>07.1113</v>
          </cell>
          <cell r="C838" t="str">
            <v>Phá đường nhựa bằng thủ công</v>
          </cell>
          <cell r="D838" t="str">
            <v>m2</v>
          </cell>
          <cell r="F838">
            <v>2964</v>
          </cell>
        </row>
        <row r="843">
          <cell r="A843" t="str">
            <v>Bảng kê đơn gía trạm biến áp ( 66/1999/QĐ-BCN)</v>
          </cell>
        </row>
        <row r="845">
          <cell r="A845" t="str">
            <v>Mã</v>
          </cell>
          <cell r="B845" t="str">
            <v>MHĐG</v>
          </cell>
          <cell r="C845" t="str">
            <v>Công việc</v>
          </cell>
          <cell r="D845" t="str">
            <v>Đơn vị</v>
          </cell>
          <cell r="E845" t="str">
            <v>Đơn giá</v>
          </cell>
        </row>
        <row r="846">
          <cell r="A846">
            <v>1</v>
          </cell>
          <cell r="B846">
            <v>2</v>
          </cell>
          <cell r="C846">
            <v>3</v>
          </cell>
          <cell r="D846">
            <v>4</v>
          </cell>
          <cell r="E846" t="str">
            <v>TB</v>
          </cell>
          <cell r="F846" t="str">
            <v>VL</v>
          </cell>
          <cell r="G846" t="str">
            <v>NC</v>
          </cell>
          <cell r="H846" t="str">
            <v>M</v>
          </cell>
        </row>
        <row r="847">
          <cell r="A847" t="str">
            <v>TR15</v>
          </cell>
          <cell r="B847" t="str">
            <v>01.1161</v>
          </cell>
          <cell r="C847" t="str">
            <v>Máy biến áp 8,6(12,7)/0,22- 0,44kV  15kVA</v>
          </cell>
          <cell r="D847" t="str">
            <v>máy</v>
          </cell>
          <cell r="E847">
            <v>15452000</v>
          </cell>
          <cell r="G847">
            <v>77663</v>
          </cell>
          <cell r="H847">
            <v>103819</v>
          </cell>
          <cell r="I847">
            <v>8471700</v>
          </cell>
        </row>
        <row r="848">
          <cell r="A848" t="str">
            <v>TR25</v>
          </cell>
          <cell r="B848" t="str">
            <v>01.1161</v>
          </cell>
          <cell r="C848" t="str">
            <v>Máy biến áp 8,6(12,7)/0,22- 0,44kV  25kVA</v>
          </cell>
          <cell r="D848" t="str">
            <v>máy</v>
          </cell>
          <cell r="E848">
            <v>19792000</v>
          </cell>
          <cell r="G848">
            <v>77663</v>
          </cell>
          <cell r="H848">
            <v>103819</v>
          </cell>
          <cell r="I848">
            <v>10722500</v>
          </cell>
        </row>
        <row r="849">
          <cell r="A849" t="str">
            <v>TR37</v>
          </cell>
          <cell r="B849" t="str">
            <v>01.1162</v>
          </cell>
          <cell r="C849" t="str">
            <v>Máy biến áp 8,6(12,7)/0,22-0,44kV- 37,5kVA</v>
          </cell>
          <cell r="D849" t="str">
            <v>máy</v>
          </cell>
          <cell r="E849">
            <v>24684000</v>
          </cell>
          <cell r="G849">
            <v>89586</v>
          </cell>
          <cell r="H849">
            <v>103819</v>
          </cell>
          <cell r="I849">
            <v>13373200</v>
          </cell>
        </row>
        <row r="850">
          <cell r="A850" t="str">
            <v>TR50</v>
          </cell>
          <cell r="B850" t="str">
            <v>01.1162</v>
          </cell>
          <cell r="C850" t="str">
            <v>Máy biến áp 8,6(12,7)/0,22-0,44kV- 50kVA</v>
          </cell>
          <cell r="D850" t="str">
            <v>máy</v>
          </cell>
          <cell r="E850">
            <v>29131000</v>
          </cell>
          <cell r="G850">
            <v>89586</v>
          </cell>
          <cell r="H850">
            <v>103819</v>
          </cell>
          <cell r="I850">
            <v>15782400</v>
          </cell>
        </row>
        <row r="851">
          <cell r="A851" t="str">
            <v>TR75</v>
          </cell>
          <cell r="B851" t="str">
            <v>01.1163</v>
          </cell>
          <cell r="C851" t="str">
            <v>Máy biến áp 8,6(12,7)/0,22-0,44kV- 75kVA</v>
          </cell>
          <cell r="D851" t="str">
            <v>máy</v>
          </cell>
          <cell r="E851">
            <v>38471000</v>
          </cell>
          <cell r="G851">
            <v>119221</v>
          </cell>
          <cell r="H851">
            <v>103819</v>
          </cell>
          <cell r="I851">
            <v>20842400</v>
          </cell>
        </row>
        <row r="852">
          <cell r="A852" t="str">
            <v>T100</v>
          </cell>
          <cell r="B852" t="str">
            <v>01.1164</v>
          </cell>
          <cell r="C852" t="str">
            <v>Máy biến áp 8,6(12,7)/0,22-0,44kV- 100kVA</v>
          </cell>
          <cell r="D852" t="str">
            <v>máy</v>
          </cell>
          <cell r="E852">
            <v>45587000</v>
          </cell>
          <cell r="G852">
            <v>126714</v>
          </cell>
          <cell r="H852">
            <v>103819</v>
          </cell>
          <cell r="I852">
            <v>20842400</v>
          </cell>
        </row>
        <row r="853">
          <cell r="A853" t="str">
            <v>TR151</v>
          </cell>
          <cell r="B853" t="str">
            <v>01.1431</v>
          </cell>
          <cell r="C853" t="str">
            <v>Máy biến áp 12,7/0,22-0,44kV  15kVA</v>
          </cell>
          <cell r="D853" t="str">
            <v>máy</v>
          </cell>
          <cell r="E853">
            <v>18244000</v>
          </cell>
          <cell r="G853">
            <v>77663</v>
          </cell>
          <cell r="H853">
            <v>150004</v>
          </cell>
          <cell r="I853">
            <v>8121100</v>
          </cell>
        </row>
        <row r="854">
          <cell r="A854" t="str">
            <v>TR251</v>
          </cell>
          <cell r="B854" t="str">
            <v>01.1431</v>
          </cell>
          <cell r="C854" t="str">
            <v>Máy biến áp 12,7/0,22-0,44kV  25kVA</v>
          </cell>
          <cell r="D854" t="str">
            <v>máy</v>
          </cell>
          <cell r="E854">
            <v>41513000</v>
          </cell>
          <cell r="G854">
            <v>246612</v>
          </cell>
          <cell r="H854">
            <v>150004</v>
          </cell>
          <cell r="I854">
            <v>10407300</v>
          </cell>
        </row>
        <row r="855">
          <cell r="A855" t="str">
            <v>TR371</v>
          </cell>
          <cell r="B855" t="str">
            <v>01.1432</v>
          </cell>
          <cell r="C855" t="str">
            <v>Máy biến áp AMORPHOUS 12,7/0,22-0,44kV  37,5kVA</v>
          </cell>
          <cell r="D855" t="str">
            <v>máy</v>
          </cell>
          <cell r="E855">
            <v>51310000</v>
          </cell>
          <cell r="G855">
            <v>284469</v>
          </cell>
          <cell r="H855">
            <v>150004</v>
          </cell>
          <cell r="I855">
            <v>12971900</v>
          </cell>
        </row>
        <row r="856">
          <cell r="A856" t="str">
            <v>TR501</v>
          </cell>
          <cell r="B856" t="str">
            <v>01.1432</v>
          </cell>
          <cell r="C856" t="str">
            <v>Máy biến áp AMORPHOUS 12,7/0,23-0,46kV  50kVA</v>
          </cell>
          <cell r="D856" t="str">
            <v>máy</v>
          </cell>
          <cell r="E856">
            <v>44055000</v>
          </cell>
          <cell r="G856">
            <v>284469</v>
          </cell>
          <cell r="H856">
            <v>150004</v>
          </cell>
          <cell r="I856">
            <v>15308900</v>
          </cell>
        </row>
        <row r="857">
          <cell r="A857" t="str">
            <v>TR751</v>
          </cell>
          <cell r="B857" t="str">
            <v>01.1433</v>
          </cell>
          <cell r="C857" t="str">
            <v>Máy biến áp AMORPHOUS 12,7/0,22-0,44kV  75kVA</v>
          </cell>
          <cell r="D857" t="str">
            <v>máy</v>
          </cell>
          <cell r="E857">
            <v>58180000</v>
          </cell>
          <cell r="G857">
            <v>378571</v>
          </cell>
          <cell r="H857">
            <v>150004</v>
          </cell>
          <cell r="I857">
            <v>20218100</v>
          </cell>
        </row>
        <row r="858">
          <cell r="A858" t="str">
            <v>T1001</v>
          </cell>
          <cell r="B858" t="str">
            <v>01.1434</v>
          </cell>
          <cell r="C858" t="str">
            <v>Máy biến áp AMORPHOUS 12,7/0,22-0,44kV  100kVA</v>
          </cell>
          <cell r="D858" t="str">
            <v>máy</v>
          </cell>
          <cell r="E858">
            <v>91288000</v>
          </cell>
          <cell r="G858">
            <v>402366</v>
          </cell>
          <cell r="H858">
            <v>150004</v>
          </cell>
          <cell r="I858">
            <v>20218100</v>
          </cell>
        </row>
        <row r="859">
          <cell r="A859" t="str">
            <v>TR100</v>
          </cell>
          <cell r="B859" t="str">
            <v>01.1153</v>
          </cell>
          <cell r="C859" t="str">
            <v>Máy biến áp 15(22)/0,4kV- 100kVA</v>
          </cell>
          <cell r="D859" t="str">
            <v>máy</v>
          </cell>
          <cell r="E859">
            <v>63491000</v>
          </cell>
          <cell r="G859">
            <v>131143</v>
          </cell>
          <cell r="H859">
            <v>122884</v>
          </cell>
          <cell r="I859">
            <v>28500600</v>
          </cell>
        </row>
        <row r="860">
          <cell r="A860" t="str">
            <v>TR160</v>
          </cell>
          <cell r="B860" t="str">
            <v>01.1154</v>
          </cell>
          <cell r="C860" t="str">
            <v>Máy biến áp 15(22)/0,4kV- 160kVA</v>
          </cell>
          <cell r="D860" t="str">
            <v>máy</v>
          </cell>
          <cell r="E860">
            <v>72903000</v>
          </cell>
          <cell r="G860">
            <v>154987</v>
          </cell>
          <cell r="H860">
            <v>122884</v>
          </cell>
          <cell r="I860">
            <v>34699800</v>
          </cell>
        </row>
        <row r="861">
          <cell r="A861" t="str">
            <v>TR180</v>
          </cell>
          <cell r="B861" t="str">
            <v>01.1154</v>
          </cell>
          <cell r="C861" t="str">
            <v>Máy biến áp 15(22)/0,4kV- 180kVA</v>
          </cell>
          <cell r="D861" t="str">
            <v>máy</v>
          </cell>
          <cell r="E861">
            <v>82126000</v>
          </cell>
          <cell r="G861">
            <v>154987</v>
          </cell>
          <cell r="H861">
            <v>122884</v>
          </cell>
          <cell r="I861">
            <v>38749600</v>
          </cell>
        </row>
        <row r="862">
          <cell r="A862" t="str">
            <v>TR250</v>
          </cell>
          <cell r="B862" t="str">
            <v>01.1155</v>
          </cell>
          <cell r="C862" t="str">
            <v>Máy biến áp 15(22)/0,4kV- 250kVA</v>
          </cell>
          <cell r="D862" t="str">
            <v>máy</v>
          </cell>
          <cell r="E862">
            <v>95978000</v>
          </cell>
          <cell r="G862">
            <v>181215</v>
          </cell>
          <cell r="H862">
            <v>145703</v>
          </cell>
          <cell r="I862">
            <v>39157100</v>
          </cell>
        </row>
        <row r="863">
          <cell r="A863" t="str">
            <v>TR320</v>
          </cell>
          <cell r="B863" t="str">
            <v>01.1155</v>
          </cell>
          <cell r="C863" t="str">
            <v>Máy biến áp 15(22)/0,4kV- 320kVA</v>
          </cell>
          <cell r="D863" t="str">
            <v>máy</v>
          </cell>
          <cell r="E863">
            <v>126534000</v>
          </cell>
          <cell r="G863">
            <v>181215</v>
          </cell>
          <cell r="H863">
            <v>145703</v>
          </cell>
          <cell r="I863">
            <v>51580100</v>
          </cell>
        </row>
        <row r="864">
          <cell r="A864" t="str">
            <v>TR400</v>
          </cell>
          <cell r="B864" t="str">
            <v>01.1155</v>
          </cell>
          <cell r="C864" t="str">
            <v>Máy biến áp 15(22)/0,4kV- 400kVA</v>
          </cell>
          <cell r="D864" t="str">
            <v>máy</v>
          </cell>
          <cell r="E864">
            <v>140861000</v>
          </cell>
          <cell r="G864">
            <v>181215</v>
          </cell>
          <cell r="H864">
            <v>145703</v>
          </cell>
          <cell r="I864">
            <v>59562800</v>
          </cell>
        </row>
        <row r="865">
          <cell r="A865" t="str">
            <v>TR560</v>
          </cell>
          <cell r="B865" t="str">
            <v>01.1156</v>
          </cell>
          <cell r="C865" t="str">
            <v>Máy biến áp 15(22)/0,4kV- 560kVA</v>
          </cell>
          <cell r="D865" t="str">
            <v>máy</v>
          </cell>
          <cell r="E865">
            <v>148849000</v>
          </cell>
          <cell r="G865">
            <v>214597</v>
          </cell>
          <cell r="H865">
            <v>145703</v>
          </cell>
          <cell r="I865">
            <v>74865500</v>
          </cell>
        </row>
        <row r="866">
          <cell r="A866" t="str">
            <v>TR630</v>
          </cell>
          <cell r="B866" t="str">
            <v>01.1156</v>
          </cell>
          <cell r="C866" t="str">
            <v>Máy biến áp 15(22)/0,4kV- 630kVA</v>
          </cell>
          <cell r="D866" t="str">
            <v>máy</v>
          </cell>
          <cell r="E866">
            <v>167360000</v>
          </cell>
          <cell r="G866">
            <v>214597</v>
          </cell>
          <cell r="H866">
            <v>145703</v>
          </cell>
          <cell r="I866">
            <v>83999800</v>
          </cell>
        </row>
        <row r="867">
          <cell r="A867" t="str">
            <v>TR750</v>
          </cell>
          <cell r="B867" t="str">
            <v>01.1157</v>
          </cell>
          <cell r="C867" t="str">
            <v>Máy biến áp 15(22)/0,4kV- 750kVA</v>
          </cell>
          <cell r="D867" t="str">
            <v>máy</v>
          </cell>
          <cell r="E867">
            <v>186124000</v>
          </cell>
          <cell r="G867">
            <v>250363</v>
          </cell>
          <cell r="H867">
            <v>165261</v>
          </cell>
          <cell r="I867">
            <v>103962700</v>
          </cell>
        </row>
        <row r="868">
          <cell r="A868" t="str">
            <v>TR1000</v>
          </cell>
          <cell r="B868" t="str">
            <v>01.1157</v>
          </cell>
          <cell r="C868" t="str">
            <v>Máy biến áp 15(22)/0,4kV- 1000kVA</v>
          </cell>
          <cell r="D868" t="str">
            <v>máy</v>
          </cell>
          <cell r="E868">
            <v>237853000</v>
          </cell>
          <cell r="G868">
            <v>250363</v>
          </cell>
          <cell r="H868">
            <v>165261</v>
          </cell>
          <cell r="I868">
            <v>123299800</v>
          </cell>
        </row>
        <row r="869">
          <cell r="A869" t="str">
            <v>TR1250</v>
          </cell>
          <cell r="B869" t="str">
            <v>01.1157</v>
          </cell>
          <cell r="C869" t="str">
            <v>Máy biến áp 15(22)/0,4kV- 1250kVA</v>
          </cell>
          <cell r="D869" t="str">
            <v>máy</v>
          </cell>
          <cell r="E869">
            <v>246728</v>
          </cell>
          <cell r="G869">
            <v>250363</v>
          </cell>
          <cell r="H869">
            <v>165261</v>
          </cell>
          <cell r="I869">
            <v>123299800</v>
          </cell>
        </row>
        <row r="870">
          <cell r="A870" t="str">
            <v>TR1500</v>
          </cell>
          <cell r="B870" t="str">
            <v>01.1157</v>
          </cell>
          <cell r="C870" t="str">
            <v>Máy biến áp 15(22)/0,4kV- 1500kVA</v>
          </cell>
          <cell r="D870" t="str">
            <v>máy</v>
          </cell>
          <cell r="E870">
            <v>296049000</v>
          </cell>
          <cell r="G870">
            <v>250363</v>
          </cell>
          <cell r="H870">
            <v>165261</v>
          </cell>
          <cell r="I870">
            <v>123299800</v>
          </cell>
        </row>
        <row r="871">
          <cell r="A871" t="str">
            <v>TR1600</v>
          </cell>
          <cell r="B871" t="str">
            <v>01.1157</v>
          </cell>
          <cell r="C871" t="str">
            <v>Máy biến áp 15(22)/0,4kV- 1600kVA</v>
          </cell>
          <cell r="D871" t="str">
            <v>máy</v>
          </cell>
          <cell r="E871">
            <v>315828000</v>
          </cell>
          <cell r="G871">
            <v>250363</v>
          </cell>
          <cell r="H871">
            <v>165261</v>
          </cell>
          <cell r="I871">
            <v>123299800</v>
          </cell>
        </row>
        <row r="872">
          <cell r="A872" t="str">
            <v>TR2000</v>
          </cell>
          <cell r="B872" t="str">
            <v>01.1157</v>
          </cell>
          <cell r="C872" t="str">
            <v>Máy biến áp 15(22)/0,4kV- 2000kVA</v>
          </cell>
          <cell r="D872" t="str">
            <v>máy</v>
          </cell>
          <cell r="E872">
            <v>394394000</v>
          </cell>
          <cell r="G872">
            <v>250363</v>
          </cell>
          <cell r="H872">
            <v>165261</v>
          </cell>
          <cell r="I872">
            <v>123299800</v>
          </cell>
        </row>
        <row r="873">
          <cell r="A873" t="str">
            <v>TR2500</v>
          </cell>
          <cell r="B873" t="str">
            <v>01.1157</v>
          </cell>
          <cell r="C873" t="str">
            <v>Máy biến áp 15(22)/0,4kV- 2500kVA</v>
          </cell>
          <cell r="D873" t="str">
            <v>máy</v>
          </cell>
          <cell r="E873">
            <v>392000000</v>
          </cell>
          <cell r="G873">
            <v>250363</v>
          </cell>
          <cell r="H873">
            <v>165261</v>
          </cell>
          <cell r="I873">
            <v>123299800</v>
          </cell>
        </row>
        <row r="874">
          <cell r="A874" t="str">
            <v>TR3000</v>
          </cell>
          <cell r="B874" t="str">
            <v>01.1157</v>
          </cell>
          <cell r="C874" t="str">
            <v>Máy biến áp 15(22)/0,4kV- 3000kVA</v>
          </cell>
          <cell r="D874" t="str">
            <v>máy</v>
          </cell>
          <cell r="E874">
            <v>424000000</v>
          </cell>
          <cell r="G874">
            <v>250363</v>
          </cell>
          <cell r="H874">
            <v>165261</v>
          </cell>
          <cell r="I874">
            <v>123299800</v>
          </cell>
        </row>
        <row r="875">
          <cell r="A875" t="str">
            <v>TR4000</v>
          </cell>
          <cell r="B875" t="str">
            <v>01.1157</v>
          </cell>
          <cell r="C875" t="str">
            <v>Máy biến áp 15(22)/0,4kV- 4000kVA</v>
          </cell>
          <cell r="D875" t="str">
            <v>máy</v>
          </cell>
          <cell r="E875">
            <v>696000000</v>
          </cell>
          <cell r="G875">
            <v>250363</v>
          </cell>
          <cell r="H875">
            <v>165261</v>
          </cell>
          <cell r="I875">
            <v>123299800</v>
          </cell>
        </row>
        <row r="876">
          <cell r="A876" t="str">
            <v>TR1001</v>
          </cell>
          <cell r="B876" t="str">
            <v>01.1434</v>
          </cell>
          <cell r="C876" t="str">
            <v>Máy biến áp 22/0,4kV  100kVA</v>
          </cell>
          <cell r="D876" t="str">
            <v>máy</v>
          </cell>
          <cell r="E876">
            <v>85000000</v>
          </cell>
          <cell r="G876">
            <v>402366</v>
          </cell>
          <cell r="H876">
            <v>150004</v>
          </cell>
          <cell r="I876">
            <v>28500600</v>
          </cell>
        </row>
        <row r="877">
          <cell r="A877" t="str">
            <v>TR1601</v>
          </cell>
          <cell r="B877" t="str">
            <v>02.1116</v>
          </cell>
          <cell r="C877" t="str">
            <v>Máy biến áp 22/0,4kV  160kVA</v>
          </cell>
          <cell r="D877" t="str">
            <v>máy</v>
          </cell>
          <cell r="E877">
            <v>120043000</v>
          </cell>
          <cell r="G877">
            <v>239556</v>
          </cell>
          <cell r="H877">
            <v>86541</v>
          </cell>
          <cell r="I877">
            <v>34699800</v>
          </cell>
        </row>
        <row r="878">
          <cell r="A878" t="str">
            <v>TR1801</v>
          </cell>
          <cell r="B878" t="str">
            <v>01.1144</v>
          </cell>
          <cell r="C878" t="str">
            <v>Máy biến áp 22/0,4kV  180kVA</v>
          </cell>
          <cell r="D878" t="str">
            <v>máy</v>
          </cell>
          <cell r="E878">
            <v>116576000</v>
          </cell>
          <cell r="G878">
            <v>169293</v>
          </cell>
          <cell r="H878">
            <v>122884</v>
          </cell>
          <cell r="I878">
            <v>38749600</v>
          </cell>
        </row>
        <row r="879">
          <cell r="A879" t="str">
            <v>TR2501</v>
          </cell>
          <cell r="B879" t="str">
            <v>01.1145</v>
          </cell>
          <cell r="C879" t="str">
            <v>Máy biến áp 22/0,4kV- 250kVA</v>
          </cell>
          <cell r="D879" t="str">
            <v>máy</v>
          </cell>
          <cell r="E879">
            <v>156379000</v>
          </cell>
          <cell r="G879">
            <v>197906</v>
          </cell>
          <cell r="H879">
            <v>145703</v>
          </cell>
          <cell r="I879">
            <v>43849500</v>
          </cell>
        </row>
        <row r="880">
          <cell r="A880" t="str">
            <v>TR3201</v>
          </cell>
          <cell r="B880" t="str">
            <v>01.1145</v>
          </cell>
          <cell r="C880" t="str">
            <v>Máy biến áp 22/0,4kV- 320kVA</v>
          </cell>
          <cell r="D880" t="str">
            <v>máy</v>
          </cell>
          <cell r="E880">
            <v>171803000</v>
          </cell>
          <cell r="G880">
            <v>197906</v>
          </cell>
          <cell r="H880">
            <v>145703</v>
          </cell>
          <cell r="I880">
            <v>51580100</v>
          </cell>
        </row>
        <row r="881">
          <cell r="A881" t="str">
            <v>TR4001</v>
          </cell>
          <cell r="B881" t="str">
            <v>01.1146</v>
          </cell>
          <cell r="C881" t="str">
            <v>Máy biến áp 22/0,4kV- 400kVA</v>
          </cell>
          <cell r="D881" t="str">
            <v>máy</v>
          </cell>
          <cell r="E881">
            <v>219944000</v>
          </cell>
          <cell r="G881">
            <v>236057</v>
          </cell>
          <cell r="H881">
            <v>145703</v>
          </cell>
          <cell r="I881">
            <v>56999700</v>
          </cell>
        </row>
        <row r="882">
          <cell r="A882" t="str">
            <v>TR5601</v>
          </cell>
          <cell r="B882" t="str">
            <v>01.1146</v>
          </cell>
          <cell r="C882" t="str">
            <v>Máy biến áp 22/0,4kV- 560kVA</v>
          </cell>
          <cell r="D882" t="str">
            <v>máy</v>
          </cell>
          <cell r="E882">
            <v>220475000</v>
          </cell>
          <cell r="G882">
            <v>236057</v>
          </cell>
          <cell r="H882">
            <v>145703</v>
          </cell>
          <cell r="I882">
            <v>74865500</v>
          </cell>
        </row>
        <row r="883">
          <cell r="A883" t="str">
            <v>TR6301</v>
          </cell>
          <cell r="B883" t="str">
            <v>01.1146</v>
          </cell>
          <cell r="C883" t="str">
            <v>Máy biến áp 22/0,4kV- 630kVA</v>
          </cell>
          <cell r="D883" t="str">
            <v>máy</v>
          </cell>
          <cell r="E883">
            <v>237565000</v>
          </cell>
          <cell r="G883">
            <v>236057</v>
          </cell>
          <cell r="H883">
            <v>145703</v>
          </cell>
          <cell r="I883">
            <v>83999800</v>
          </cell>
        </row>
        <row r="884">
          <cell r="A884" t="str">
            <v>TR7501</v>
          </cell>
          <cell r="B884" t="str">
            <v>01.1147</v>
          </cell>
          <cell r="C884" t="str">
            <v>Máy biến áp 22/0,4kV- 750kVA</v>
          </cell>
          <cell r="D884" t="str">
            <v>máy</v>
          </cell>
          <cell r="E884">
            <v>252713000</v>
          </cell>
          <cell r="G884">
            <v>274207</v>
          </cell>
          <cell r="H884">
            <v>165261</v>
          </cell>
          <cell r="I884">
            <v>98200100</v>
          </cell>
        </row>
        <row r="885">
          <cell r="A885" t="str">
            <v>TR7601</v>
          </cell>
          <cell r="B885" t="str">
            <v>01.1147</v>
          </cell>
          <cell r="C885" t="str">
            <v>Máy biến áp 22/0,4kV- 800kVA</v>
          </cell>
          <cell r="D885" t="str">
            <v>máy</v>
          </cell>
          <cell r="E885">
            <v>269615000</v>
          </cell>
          <cell r="G885">
            <v>274207</v>
          </cell>
          <cell r="H885">
            <v>165261</v>
          </cell>
          <cell r="I885">
            <v>98200100</v>
          </cell>
        </row>
        <row r="886">
          <cell r="A886" t="str">
            <v>TR10001</v>
          </cell>
          <cell r="B886" t="str">
            <v>01.1147</v>
          </cell>
          <cell r="C886" t="str">
            <v>Máy biến áp 22/0,4kV- 1000kVA</v>
          </cell>
          <cell r="D886" t="str">
            <v>máy</v>
          </cell>
          <cell r="E886">
            <v>322950000</v>
          </cell>
          <cell r="G886">
            <v>274207</v>
          </cell>
          <cell r="H886">
            <v>165261</v>
          </cell>
          <cell r="I886">
            <v>123299800</v>
          </cell>
        </row>
        <row r="887">
          <cell r="A887" t="str">
            <v>TR12501</v>
          </cell>
          <cell r="B887" t="str">
            <v>01.1147</v>
          </cell>
          <cell r="C887" t="str">
            <v>Máy biến áp 22/0,4kV- 1250kVA</v>
          </cell>
          <cell r="D887" t="str">
            <v>máy</v>
          </cell>
          <cell r="E887">
            <v>371809000</v>
          </cell>
          <cell r="G887">
            <v>274207</v>
          </cell>
          <cell r="H887">
            <v>165261</v>
          </cell>
          <cell r="I887">
            <v>123299800</v>
          </cell>
        </row>
        <row r="888">
          <cell r="A888" t="str">
            <v>TR15001</v>
          </cell>
          <cell r="B888" t="str">
            <v>01.1147</v>
          </cell>
          <cell r="C888" t="str">
            <v>Máy biến áp 22/0,4kV- 1500kVA</v>
          </cell>
          <cell r="D888" t="str">
            <v>máy</v>
          </cell>
          <cell r="E888">
            <v>420236000</v>
          </cell>
          <cell r="G888">
            <v>274207</v>
          </cell>
          <cell r="H888">
            <v>165261</v>
          </cell>
          <cell r="I888">
            <v>123299800</v>
          </cell>
        </row>
        <row r="889">
          <cell r="A889" t="str">
            <v>TR16001</v>
          </cell>
          <cell r="B889" t="str">
            <v>01.1147</v>
          </cell>
          <cell r="C889" t="str">
            <v>Máy biến áp 22/0,4kV- 1600kVA</v>
          </cell>
          <cell r="D889" t="str">
            <v>máy</v>
          </cell>
          <cell r="E889">
            <v>448311000</v>
          </cell>
          <cell r="G889">
            <v>274207</v>
          </cell>
          <cell r="H889">
            <v>165261</v>
          </cell>
          <cell r="I889">
            <v>123299800</v>
          </cell>
        </row>
        <row r="890">
          <cell r="A890" t="str">
            <v>TR20001</v>
          </cell>
          <cell r="B890" t="str">
            <v>01.1147</v>
          </cell>
          <cell r="C890" t="str">
            <v>Máy biến áp 22/0,4kV- 2000kVA</v>
          </cell>
          <cell r="D890" t="str">
            <v>máy</v>
          </cell>
          <cell r="E890">
            <v>560615000</v>
          </cell>
          <cell r="G890">
            <v>274207</v>
          </cell>
          <cell r="H890">
            <v>165261</v>
          </cell>
          <cell r="I890">
            <v>123299800</v>
          </cell>
        </row>
        <row r="891">
          <cell r="A891" t="str">
            <v>TR25001</v>
          </cell>
          <cell r="B891" t="str">
            <v>01.1147</v>
          </cell>
          <cell r="C891" t="str">
            <v>Máy biến áp 22/0,4kV- 2500kVA</v>
          </cell>
          <cell r="D891" t="str">
            <v>máy</v>
          </cell>
          <cell r="E891">
            <v>372000000</v>
          </cell>
          <cell r="G891">
            <v>274207</v>
          </cell>
          <cell r="H891">
            <v>165261</v>
          </cell>
          <cell r="I891">
            <v>123299800</v>
          </cell>
        </row>
        <row r="892">
          <cell r="A892" t="str">
            <v>TR30001</v>
          </cell>
          <cell r="B892" t="str">
            <v>01.1147</v>
          </cell>
          <cell r="C892" t="str">
            <v>Máy biến áp 22/0,4kV- 3000kVA</v>
          </cell>
          <cell r="D892" t="str">
            <v>máy</v>
          </cell>
          <cell r="E892">
            <v>415000000</v>
          </cell>
          <cell r="G892">
            <v>274207</v>
          </cell>
          <cell r="H892">
            <v>165261</v>
          </cell>
          <cell r="I892">
            <v>123299800</v>
          </cell>
        </row>
        <row r="893">
          <cell r="A893" t="str">
            <v>TR40001</v>
          </cell>
          <cell r="B893" t="str">
            <v>01.1147</v>
          </cell>
          <cell r="C893" t="str">
            <v>Máy biến áp 22/0,4kV- 4000kVA</v>
          </cell>
          <cell r="D893" t="str">
            <v>máy</v>
          </cell>
          <cell r="E893">
            <v>673000000</v>
          </cell>
          <cell r="G893">
            <v>274207</v>
          </cell>
          <cell r="H893">
            <v>165261</v>
          </cell>
          <cell r="I893">
            <v>123299800</v>
          </cell>
        </row>
        <row r="894">
          <cell r="A894" t="str">
            <v>FCO100-15</v>
          </cell>
          <cell r="B894" t="str">
            <v>02.3154</v>
          </cell>
          <cell r="C894" t="str">
            <v>FCO 27kV - 100A</v>
          </cell>
          <cell r="D894" t="str">
            <v>cái</v>
          </cell>
          <cell r="E894">
            <v>1037000</v>
          </cell>
          <cell r="F894">
            <v>13565</v>
          </cell>
          <cell r="G894">
            <v>179667</v>
          </cell>
          <cell r="I894">
            <v>1037000</v>
          </cell>
        </row>
        <row r="895">
          <cell r="A895" t="str">
            <v>FCO200-15</v>
          </cell>
          <cell r="B895" t="str">
            <v>02.3154</v>
          </cell>
          <cell r="C895" t="str">
            <v xml:space="preserve">FCO 27KV - 200A </v>
          </cell>
          <cell r="D895" t="str">
            <v>cái</v>
          </cell>
          <cell r="E895">
            <v>1045000</v>
          </cell>
          <cell r="F895">
            <v>13565</v>
          </cell>
          <cell r="G895">
            <v>179667</v>
          </cell>
          <cell r="I895">
            <v>1045000</v>
          </cell>
        </row>
        <row r="896">
          <cell r="A896" t="str">
            <v>FCO100-22</v>
          </cell>
          <cell r="B896" t="str">
            <v>02.3155</v>
          </cell>
          <cell r="C896" t="str">
            <v>FCO 27kV - 100A</v>
          </cell>
          <cell r="D896" t="str">
            <v>cái</v>
          </cell>
          <cell r="E896">
            <v>1000000</v>
          </cell>
          <cell r="F896">
            <v>13565</v>
          </cell>
          <cell r="G896">
            <v>239556</v>
          </cell>
          <cell r="I896">
            <v>1000000</v>
          </cell>
        </row>
        <row r="897">
          <cell r="A897" t="str">
            <v>FCO100-221P</v>
          </cell>
          <cell r="B897" t="str">
            <v>02.3155</v>
          </cell>
          <cell r="C897" t="str">
            <v>FCO 27kV - 100A (Đường dây 1pha)</v>
          </cell>
          <cell r="D897" t="str">
            <v>cái</v>
          </cell>
          <cell r="E897">
            <v>1420000</v>
          </cell>
          <cell r="F897">
            <v>13565</v>
          </cell>
          <cell r="G897">
            <v>167689.19999999998</v>
          </cell>
          <cell r="I897">
            <v>1420000</v>
          </cell>
        </row>
        <row r="898">
          <cell r="A898" t="str">
            <v>FCO200-22</v>
          </cell>
          <cell r="B898" t="str">
            <v>02.3155</v>
          </cell>
          <cell r="C898" t="str">
            <v xml:space="preserve">FCO 27KV - 200A </v>
          </cell>
          <cell r="D898" t="str">
            <v>cái</v>
          </cell>
          <cell r="E898">
            <v>1950000</v>
          </cell>
          <cell r="F898">
            <v>13565</v>
          </cell>
          <cell r="G898">
            <v>239556</v>
          </cell>
          <cell r="I898">
            <v>1950000</v>
          </cell>
        </row>
        <row r="899">
          <cell r="A899" t="str">
            <v>lbfco100-15</v>
          </cell>
          <cell r="B899" t="str">
            <v>02.3504</v>
          </cell>
          <cell r="C899" t="str">
            <v>LBFCO-24KV-100A</v>
          </cell>
          <cell r="D899" t="str">
            <v>cái</v>
          </cell>
          <cell r="E899">
            <v>1800000</v>
          </cell>
          <cell r="F899">
            <v>23723</v>
          </cell>
          <cell r="G899">
            <v>55622</v>
          </cell>
        </row>
        <row r="900">
          <cell r="A900" t="str">
            <v>LBFCO200-15</v>
          </cell>
          <cell r="B900" t="str">
            <v>02.3504</v>
          </cell>
          <cell r="C900" t="str">
            <v>LBFCO-24KV-200A</v>
          </cell>
          <cell r="D900" t="str">
            <v>cái</v>
          </cell>
          <cell r="E900">
            <v>1810000</v>
          </cell>
          <cell r="F900">
            <v>23723</v>
          </cell>
          <cell r="G900">
            <v>55622</v>
          </cell>
        </row>
        <row r="901">
          <cell r="A901" t="str">
            <v>lbfco100-22</v>
          </cell>
          <cell r="B901" t="str">
            <v>02.3505</v>
          </cell>
          <cell r="C901" t="str">
            <v>LBFCO-24KV-100A</v>
          </cell>
          <cell r="D901" t="str">
            <v>cái</v>
          </cell>
          <cell r="E901">
            <v>1595000</v>
          </cell>
          <cell r="F901">
            <v>23723</v>
          </cell>
          <cell r="G901">
            <v>74162</v>
          </cell>
        </row>
        <row r="902">
          <cell r="A902" t="str">
            <v>LBFCO200-22</v>
          </cell>
          <cell r="B902" t="str">
            <v>02.3505</v>
          </cell>
          <cell r="C902" t="str">
            <v>LBFCO-24KV-200A</v>
          </cell>
          <cell r="D902" t="str">
            <v>cái</v>
          </cell>
          <cell r="E902">
            <v>1810000</v>
          </cell>
          <cell r="F902">
            <v>23723</v>
          </cell>
          <cell r="G902">
            <v>74162</v>
          </cell>
        </row>
        <row r="903">
          <cell r="A903" t="str">
            <v>DS1P</v>
          </cell>
          <cell r="B903" t="str">
            <v>02.3302</v>
          </cell>
          <cell r="C903" t="str">
            <v xml:space="preserve">DS 1P - 24KV - 600A </v>
          </cell>
          <cell r="D903" t="str">
            <v>bộ</v>
          </cell>
          <cell r="E903">
            <v>970000</v>
          </cell>
          <cell r="F903">
            <v>47281</v>
          </cell>
          <cell r="G903">
            <v>173722</v>
          </cell>
        </row>
        <row r="904">
          <cell r="A904" t="str">
            <v>DS3P</v>
          </cell>
          <cell r="B904" t="str">
            <v>02.3302</v>
          </cell>
          <cell r="C904" t="str">
            <v xml:space="preserve">DS 3P - 24KV - 630A </v>
          </cell>
          <cell r="D904" t="str">
            <v>bộ</v>
          </cell>
          <cell r="E904">
            <v>20000000</v>
          </cell>
          <cell r="F904">
            <v>47281</v>
          </cell>
          <cell r="G904">
            <v>347444</v>
          </cell>
        </row>
        <row r="905">
          <cell r="A905" t="str">
            <v>DS1PDD</v>
          </cell>
          <cell r="B905" t="str">
            <v>02.3109</v>
          </cell>
          <cell r="C905" t="str">
            <v xml:space="preserve">DS 1P - 24KV - 600A </v>
          </cell>
          <cell r="D905" t="str">
            <v>bộ</v>
          </cell>
          <cell r="E905">
            <v>970000</v>
          </cell>
          <cell r="F905">
            <v>22981</v>
          </cell>
          <cell r="G905">
            <v>145790</v>
          </cell>
          <cell r="H905">
            <v>69747</v>
          </cell>
        </row>
        <row r="906">
          <cell r="A906" t="str">
            <v>DS3PDD</v>
          </cell>
          <cell r="B906" t="str">
            <v>02.3207</v>
          </cell>
          <cell r="C906" t="str">
            <v xml:space="preserve">DS 3P - 24KV - 630A </v>
          </cell>
          <cell r="D906" t="str">
            <v>bộ</v>
          </cell>
          <cell r="E906">
            <v>20000000</v>
          </cell>
          <cell r="F906">
            <v>64477</v>
          </cell>
          <cell r="G906">
            <v>291579</v>
          </cell>
          <cell r="H906">
            <v>113965</v>
          </cell>
        </row>
        <row r="907">
          <cell r="A907" t="str">
            <v>LBS 16</v>
          </cell>
          <cell r="B907" t="str">
            <v>02.2124</v>
          </cell>
          <cell r="C907" t="str">
            <v>LBS SF6 3pha 24kV 630A - 16kA</v>
          </cell>
          <cell r="D907" t="str">
            <v>bộ</v>
          </cell>
          <cell r="E907">
            <v>212162200</v>
          </cell>
          <cell r="F907">
            <v>130355</v>
          </cell>
          <cell r="G907">
            <v>340971</v>
          </cell>
          <cell r="H907">
            <v>112858</v>
          </cell>
        </row>
        <row r="908">
          <cell r="A908" t="str">
            <v>LBS treo</v>
          </cell>
          <cell r="B908" t="str">
            <v>02.2124</v>
          </cell>
          <cell r="C908" t="str">
            <v>LBS SF6 3pha 24kV 630A 12kA + bộ truyền động</v>
          </cell>
          <cell r="D908" t="str">
            <v>bộ</v>
          </cell>
          <cell r="E908">
            <v>42500000</v>
          </cell>
          <cell r="F908">
            <v>130355</v>
          </cell>
          <cell r="G908">
            <v>340971</v>
          </cell>
          <cell r="H908">
            <v>112858</v>
          </cell>
        </row>
        <row r="909">
          <cell r="A909" t="str">
            <v>REC</v>
          </cell>
          <cell r="B909" t="str">
            <v>02.2113</v>
          </cell>
          <cell r="C909" t="str">
            <v>Recloser 24kV 630A</v>
          </cell>
          <cell r="D909" t="str">
            <v>bộ</v>
          </cell>
          <cell r="E909">
            <v>150000000</v>
          </cell>
          <cell r="F909">
            <v>130355</v>
          </cell>
          <cell r="G909">
            <v>487101</v>
          </cell>
          <cell r="H909">
            <v>112858</v>
          </cell>
        </row>
        <row r="910">
          <cell r="A910" t="str">
            <v>Recloser</v>
          </cell>
          <cell r="B910" t="str">
            <v>02.2124</v>
          </cell>
          <cell r="C910" t="str">
            <v>Recloser 24kV 630-800A</v>
          </cell>
          <cell r="D910" t="str">
            <v>bộ</v>
          </cell>
          <cell r="E910">
            <v>139600000</v>
          </cell>
          <cell r="F910">
            <v>130355</v>
          </cell>
          <cell r="G910">
            <v>487101</v>
          </cell>
          <cell r="H910">
            <v>112858</v>
          </cell>
        </row>
        <row r="911">
          <cell r="A911" t="str">
            <v>LTD</v>
          </cell>
          <cell r="B911" t="str">
            <v>02.3104</v>
          </cell>
          <cell r="C911" t="str">
            <v>LTD 1P 24KV - 800A</v>
          </cell>
          <cell r="D911" t="str">
            <v>cái</v>
          </cell>
          <cell r="E911">
            <v>4470000</v>
          </cell>
          <cell r="F911">
            <v>22981</v>
          </cell>
          <cell r="G911">
            <v>77664</v>
          </cell>
          <cell r="H911">
            <v>69747</v>
          </cell>
        </row>
        <row r="912">
          <cell r="A912" t="str">
            <v>LA12</v>
          </cell>
          <cell r="B912" t="str">
            <v>02.5114</v>
          </cell>
          <cell r="C912" t="str">
            <v>LA 12kV 10kA</v>
          </cell>
          <cell r="D912" t="str">
            <v>cái</v>
          </cell>
          <cell r="E912">
            <v>552000</v>
          </cell>
          <cell r="F912">
            <v>26080</v>
          </cell>
          <cell r="G912">
            <v>25751</v>
          </cell>
        </row>
        <row r="913">
          <cell r="A913" t="str">
            <v>LA18</v>
          </cell>
          <cell r="B913" t="str">
            <v>02.5114</v>
          </cell>
          <cell r="C913" t="str">
            <v>LA 18kV 10kA</v>
          </cell>
          <cell r="D913" t="str">
            <v>cái</v>
          </cell>
          <cell r="E913">
            <v>740000</v>
          </cell>
          <cell r="F913">
            <v>14576</v>
          </cell>
          <cell r="G913">
            <v>89833.8</v>
          </cell>
        </row>
        <row r="914">
          <cell r="A914" t="str">
            <v>TI10</v>
          </cell>
          <cell r="B914" t="str">
            <v>02.1124</v>
          </cell>
          <cell r="C914" t="str">
            <v>Biến dòng 24kV  10/5A</v>
          </cell>
          <cell r="D914" t="str">
            <v>cái</v>
          </cell>
          <cell r="G914">
            <v>92703</v>
          </cell>
          <cell r="H914">
            <v>84261</v>
          </cell>
        </row>
        <row r="915">
          <cell r="A915" t="str">
            <v>TI15</v>
          </cell>
          <cell r="B915" t="str">
            <v>02.1124</v>
          </cell>
          <cell r="C915" t="str">
            <v>Biến dòng 24kV  15/5A</v>
          </cell>
          <cell r="D915" t="str">
            <v>cái</v>
          </cell>
          <cell r="G915">
            <v>92703</v>
          </cell>
          <cell r="H915">
            <v>84261</v>
          </cell>
        </row>
        <row r="916">
          <cell r="A916" t="str">
            <v>TI20</v>
          </cell>
          <cell r="B916" t="str">
            <v>02.1124</v>
          </cell>
          <cell r="C916" t="str">
            <v>Biến dòng 24kV  20/5A</v>
          </cell>
          <cell r="D916" t="str">
            <v>cái</v>
          </cell>
          <cell r="G916">
            <v>92703</v>
          </cell>
          <cell r="H916">
            <v>84261</v>
          </cell>
        </row>
        <row r="917">
          <cell r="A917" t="str">
            <v>TI25</v>
          </cell>
          <cell r="B917" t="str">
            <v>02.1124</v>
          </cell>
          <cell r="C917" t="str">
            <v>Biến dòng 24kV  25/5A</v>
          </cell>
          <cell r="D917" t="str">
            <v>cái</v>
          </cell>
          <cell r="G917">
            <v>92703</v>
          </cell>
          <cell r="H917">
            <v>84261</v>
          </cell>
        </row>
        <row r="918">
          <cell r="A918" t="str">
            <v>TI30</v>
          </cell>
          <cell r="B918" t="str">
            <v>02.1124</v>
          </cell>
          <cell r="C918" t="str">
            <v>Biến dòng 24kV  30/5A</v>
          </cell>
          <cell r="D918" t="str">
            <v>cái</v>
          </cell>
          <cell r="G918">
            <v>92703</v>
          </cell>
          <cell r="H918">
            <v>84261</v>
          </cell>
        </row>
        <row r="919">
          <cell r="A919" t="str">
            <v>TI40</v>
          </cell>
          <cell r="B919" t="str">
            <v>02.1124</v>
          </cell>
          <cell r="C919" t="str">
            <v>Biến dòng 24kV  40/5A</v>
          </cell>
          <cell r="D919" t="str">
            <v>cái</v>
          </cell>
          <cell r="G919">
            <v>92703</v>
          </cell>
        </row>
        <row r="920">
          <cell r="A920" t="str">
            <v>TI50</v>
          </cell>
          <cell r="B920" t="str">
            <v>02.1124</v>
          </cell>
          <cell r="C920" t="str">
            <v>Biến dòng 24kV  50/5A</v>
          </cell>
          <cell r="D920" t="str">
            <v>cái</v>
          </cell>
          <cell r="G920">
            <v>92703</v>
          </cell>
        </row>
        <row r="921">
          <cell r="A921" t="str">
            <v>TI60</v>
          </cell>
          <cell r="B921" t="str">
            <v>02.1124</v>
          </cell>
          <cell r="C921" t="str">
            <v>Biến dòng 24kV  60/5A</v>
          </cell>
          <cell r="D921" t="str">
            <v>cái</v>
          </cell>
          <cell r="G921">
            <v>92703</v>
          </cell>
        </row>
        <row r="922">
          <cell r="A922" t="str">
            <v>TI75</v>
          </cell>
          <cell r="B922" t="str">
            <v>02.1124</v>
          </cell>
          <cell r="C922" t="str">
            <v>Biến dòng 24kV  75/5A</v>
          </cell>
          <cell r="D922" t="str">
            <v>cái</v>
          </cell>
          <cell r="G922">
            <v>92703</v>
          </cell>
        </row>
        <row r="923">
          <cell r="A923" t="str">
            <v>TI100</v>
          </cell>
          <cell r="B923" t="str">
            <v>02.1124</v>
          </cell>
          <cell r="C923" t="str">
            <v>Biến dòng 24kV  100/5A</v>
          </cell>
          <cell r="D923" t="str">
            <v>cái</v>
          </cell>
          <cell r="G923">
            <v>92703</v>
          </cell>
        </row>
        <row r="924">
          <cell r="A924" t="str">
            <v>TI150</v>
          </cell>
          <cell r="B924" t="str">
            <v>02.1124</v>
          </cell>
          <cell r="C924" t="str">
            <v>Biến dòng 24kV  150/5A</v>
          </cell>
          <cell r="D924" t="str">
            <v>cái</v>
          </cell>
          <cell r="G924">
            <v>92703</v>
          </cell>
        </row>
        <row r="925">
          <cell r="A925" t="str">
            <v>TI755</v>
          </cell>
          <cell r="C925" t="str">
            <v xml:space="preserve">Biến dòng 600V - 75/5A </v>
          </cell>
          <cell r="D925" t="str">
            <v>cái</v>
          </cell>
          <cell r="G925">
            <v>92703</v>
          </cell>
        </row>
        <row r="926">
          <cell r="A926" t="str">
            <v>TI1005</v>
          </cell>
          <cell r="C926" t="str">
            <v>Biến dòng 600V - 100/5A</v>
          </cell>
          <cell r="D926" t="str">
            <v>cái</v>
          </cell>
          <cell r="G926">
            <v>92703</v>
          </cell>
        </row>
        <row r="927">
          <cell r="A927" t="str">
            <v>TI1255</v>
          </cell>
          <cell r="C927" t="str">
            <v xml:space="preserve">Biến dòng 600V - 125/5A </v>
          </cell>
          <cell r="D927" t="str">
            <v>cái</v>
          </cell>
          <cell r="G927">
            <v>92703</v>
          </cell>
        </row>
        <row r="928">
          <cell r="A928" t="str">
            <v>TI1505</v>
          </cell>
          <cell r="C928" t="str">
            <v xml:space="preserve">Biến dòng 600V - 150/5A </v>
          </cell>
          <cell r="D928" t="str">
            <v>cái</v>
          </cell>
          <cell r="G928">
            <v>92703</v>
          </cell>
        </row>
        <row r="929">
          <cell r="A929" t="str">
            <v>TI200</v>
          </cell>
          <cell r="C929" t="str">
            <v xml:space="preserve">Biến dòng 600V - 200/5A </v>
          </cell>
          <cell r="D929" t="str">
            <v>cái</v>
          </cell>
          <cell r="G929">
            <v>92703</v>
          </cell>
        </row>
        <row r="930">
          <cell r="A930" t="str">
            <v>TI250</v>
          </cell>
          <cell r="C930" t="str">
            <v>Biến dòng 600V - 250/5A</v>
          </cell>
          <cell r="D930" t="str">
            <v>cái</v>
          </cell>
          <cell r="G930">
            <v>92703</v>
          </cell>
        </row>
        <row r="931">
          <cell r="A931" t="str">
            <v>TI300</v>
          </cell>
          <cell r="C931" t="str">
            <v xml:space="preserve">Biến dòng 600V - 300/5A </v>
          </cell>
          <cell r="D931" t="str">
            <v>cái</v>
          </cell>
          <cell r="G931">
            <v>92703</v>
          </cell>
        </row>
        <row r="932">
          <cell r="A932" t="str">
            <v>TI400</v>
          </cell>
          <cell r="C932" t="str">
            <v>Biến dòng 600V - 400/5A</v>
          </cell>
          <cell r="D932" t="str">
            <v>cái</v>
          </cell>
          <cell r="G932">
            <v>92703</v>
          </cell>
        </row>
        <row r="933">
          <cell r="A933" t="str">
            <v>TI500</v>
          </cell>
          <cell r="C933" t="str">
            <v>Biến dòng 600V - 500/5A</v>
          </cell>
          <cell r="D933" t="str">
            <v>cái</v>
          </cell>
          <cell r="G933">
            <v>92703</v>
          </cell>
        </row>
        <row r="934">
          <cell r="A934" t="str">
            <v>TI600</v>
          </cell>
          <cell r="C934" t="str">
            <v>Biến dòng 600V - 600/5A</v>
          </cell>
          <cell r="D934" t="str">
            <v>cái</v>
          </cell>
          <cell r="G934">
            <v>92703</v>
          </cell>
        </row>
        <row r="935">
          <cell r="A935" t="str">
            <v>TI800</v>
          </cell>
          <cell r="C935" t="str">
            <v>Biến dòng 600V - 800/5A</v>
          </cell>
          <cell r="D935" t="str">
            <v>cái</v>
          </cell>
          <cell r="G935">
            <v>92703</v>
          </cell>
        </row>
        <row r="936">
          <cell r="A936" t="str">
            <v>TU15</v>
          </cell>
          <cell r="B936" t="str">
            <v>02.1114</v>
          </cell>
          <cell r="C936" t="str">
            <v>Biến điện áp 8400/120(60)V</v>
          </cell>
          <cell r="D936" t="str">
            <v>cái</v>
          </cell>
          <cell r="F936">
            <v>0</v>
          </cell>
          <cell r="G936">
            <v>92703</v>
          </cell>
          <cell r="H936">
            <v>84261</v>
          </cell>
        </row>
        <row r="937">
          <cell r="A937" t="str">
            <v>TU22</v>
          </cell>
          <cell r="B937" t="str">
            <v>02.1114</v>
          </cell>
          <cell r="C937" t="str">
            <v>Biến điện áp 12000/120(60)V</v>
          </cell>
          <cell r="D937" t="str">
            <v>cái</v>
          </cell>
          <cell r="F937">
            <v>0</v>
          </cell>
          <cell r="G937">
            <v>92703</v>
          </cell>
          <cell r="H937">
            <v>84261</v>
          </cell>
        </row>
        <row r="938">
          <cell r="A938" t="str">
            <v>TIMER</v>
          </cell>
          <cell r="C938" t="str">
            <v>Relay Timer + cầu chì</v>
          </cell>
          <cell r="D938" t="str">
            <v>bộ</v>
          </cell>
          <cell r="E938">
            <v>700000</v>
          </cell>
          <cell r="G938">
            <v>89833.8</v>
          </cell>
        </row>
        <row r="939">
          <cell r="A939" t="str">
            <v>COTATOR</v>
          </cell>
          <cell r="C939" t="str">
            <v>Contactor 3P-50A</v>
          </cell>
          <cell r="D939" t="str">
            <v>cái</v>
          </cell>
          <cell r="E939">
            <v>796000</v>
          </cell>
          <cell r="G939">
            <v>77664</v>
          </cell>
        </row>
        <row r="940">
          <cell r="A940" t="str">
            <v>CONTACTOR 100</v>
          </cell>
          <cell r="C940" t="str">
            <v>Contactor 3P-100A</v>
          </cell>
          <cell r="D940" t="str">
            <v>cái</v>
          </cell>
          <cell r="E940">
            <v>796000</v>
          </cell>
          <cell r="G940">
            <v>25751</v>
          </cell>
        </row>
        <row r="941">
          <cell r="A941" t="str">
            <v>CONTACTOR 125</v>
          </cell>
          <cell r="C941" t="str">
            <v>Contactor 3P-125A</v>
          </cell>
          <cell r="D941" t="str">
            <v>cái</v>
          </cell>
          <cell r="E941">
            <v>1250000</v>
          </cell>
          <cell r="G941">
            <v>77664</v>
          </cell>
        </row>
        <row r="942">
          <cell r="A942" t="str">
            <v>TUBU1000</v>
          </cell>
          <cell r="B942" t="str">
            <v>02.8534</v>
          </cell>
          <cell r="C942" t="str">
            <v>Tủ tụ bù hạ thế 1000kVAr</v>
          </cell>
          <cell r="D942" t="str">
            <v>tủ</v>
          </cell>
          <cell r="E942">
            <v>230000691.66666669</v>
          </cell>
          <cell r="G942">
            <v>6506000</v>
          </cell>
          <cell r="H942">
            <v>3259800</v>
          </cell>
        </row>
        <row r="943">
          <cell r="A943" t="str">
            <v>TUBU750</v>
          </cell>
          <cell r="B943" t="str">
            <v>02.8534</v>
          </cell>
          <cell r="C943" t="str">
            <v>Tủ tụ bù hạ thế 750kVAr</v>
          </cell>
          <cell r="D943" t="str">
            <v>tủ</v>
          </cell>
          <cell r="E943">
            <v>172500518.75</v>
          </cell>
          <cell r="G943">
            <v>4879500</v>
          </cell>
          <cell r="H943">
            <v>2444850</v>
          </cell>
        </row>
        <row r="944">
          <cell r="A944" t="str">
            <v>TUBU600</v>
          </cell>
          <cell r="B944" t="str">
            <v>02.8534</v>
          </cell>
          <cell r="C944" t="str">
            <v>Tủ tụ bù hạ thế 600kVAr</v>
          </cell>
          <cell r="D944" t="str">
            <v>tủ</v>
          </cell>
          <cell r="E944">
            <v>138000415</v>
          </cell>
          <cell r="G944">
            <v>3903600</v>
          </cell>
          <cell r="H944">
            <v>1955880</v>
          </cell>
        </row>
        <row r="945">
          <cell r="A945" t="str">
            <v>TUBU400</v>
          </cell>
          <cell r="B945" t="str">
            <v>02.8534</v>
          </cell>
          <cell r="C945" t="str">
            <v>Tủ tụ bù hạ thế 400kVAr</v>
          </cell>
          <cell r="D945" t="str">
            <v>tủ</v>
          </cell>
          <cell r="E945">
            <v>48536331</v>
          </cell>
          <cell r="G945">
            <v>2602400</v>
          </cell>
          <cell r="H945">
            <v>1303920</v>
          </cell>
        </row>
        <row r="946">
          <cell r="A946" t="str">
            <v>TUBU380</v>
          </cell>
          <cell r="B946" t="str">
            <v>02.8534</v>
          </cell>
          <cell r="C946" t="str">
            <v>Tủ tụ bù hạ thế 380kVAr</v>
          </cell>
          <cell r="D946" t="str">
            <v>tủ</v>
          </cell>
          <cell r="E946">
            <v>30488996</v>
          </cell>
          <cell r="G946">
            <v>2472280</v>
          </cell>
          <cell r="H946">
            <v>1238724</v>
          </cell>
        </row>
        <row r="947">
          <cell r="A947" t="str">
            <v>TUBU300</v>
          </cell>
          <cell r="B947" t="str">
            <v>02.8534</v>
          </cell>
          <cell r="C947" t="str">
            <v>Tủ tụ bù hạ thế 300kVAr</v>
          </cell>
          <cell r="D947" t="str">
            <v>tủ</v>
          </cell>
          <cell r="E947">
            <v>37658245</v>
          </cell>
          <cell r="G947">
            <v>1951800</v>
          </cell>
          <cell r="H947">
            <v>977940</v>
          </cell>
        </row>
        <row r="948">
          <cell r="A948" t="str">
            <v>TUBU250</v>
          </cell>
          <cell r="B948" t="str">
            <v>02.8534</v>
          </cell>
          <cell r="C948" t="str">
            <v>Tủ tụ bù hạ thế 250kVAr</v>
          </cell>
          <cell r="D948" t="str">
            <v>tủ</v>
          </cell>
          <cell r="E948">
            <v>29819776.136363633</v>
          </cell>
          <cell r="G948">
            <v>1626500</v>
          </cell>
          <cell r="H948">
            <v>814950</v>
          </cell>
        </row>
        <row r="949">
          <cell r="A949" t="str">
            <v>TUBU220</v>
          </cell>
          <cell r="B949" t="str">
            <v>02.8534</v>
          </cell>
          <cell r="C949" t="str">
            <v>Tủ tụ bù hạ thế 220kVAr</v>
          </cell>
          <cell r="D949" t="str">
            <v>tủ</v>
          </cell>
          <cell r="E949">
            <v>26241403</v>
          </cell>
          <cell r="G949">
            <v>1431320</v>
          </cell>
          <cell r="H949">
            <v>717156</v>
          </cell>
        </row>
        <row r="950">
          <cell r="A950" t="str">
            <v>TUBU160</v>
          </cell>
          <cell r="B950" t="str">
            <v>02.8534</v>
          </cell>
          <cell r="C950" t="str">
            <v>Tủ tụ bù hạ thế 160kVAr</v>
          </cell>
          <cell r="D950" t="str">
            <v>tủ</v>
          </cell>
          <cell r="E950">
            <v>19412441</v>
          </cell>
          <cell r="G950">
            <v>1040960</v>
          </cell>
          <cell r="H950">
            <v>521568</v>
          </cell>
        </row>
        <row r="951">
          <cell r="A951" t="str">
            <v>TUBU135</v>
          </cell>
          <cell r="B951" t="str">
            <v>02.8534</v>
          </cell>
          <cell r="C951" t="str">
            <v>Tủ tụ bù hạ thế 135kVAr</v>
          </cell>
          <cell r="D951" t="str">
            <v>tủ</v>
          </cell>
          <cell r="E951">
            <v>17205630</v>
          </cell>
          <cell r="G951">
            <v>1040960</v>
          </cell>
          <cell r="H951">
            <v>521568</v>
          </cell>
        </row>
        <row r="952">
          <cell r="A952" t="str">
            <v>TUBU130</v>
          </cell>
          <cell r="B952" t="str">
            <v>02.8534</v>
          </cell>
          <cell r="C952" t="str">
            <v>Tủ tụ bù hạ thế 130kVAr</v>
          </cell>
          <cell r="D952" t="str">
            <v>tủ</v>
          </cell>
          <cell r="E952">
            <v>17042390</v>
          </cell>
          <cell r="G952">
            <v>878310</v>
          </cell>
          <cell r="H952">
            <v>440073</v>
          </cell>
        </row>
        <row r="953">
          <cell r="A953" t="str">
            <v>TUBU100</v>
          </cell>
          <cell r="B953" t="str">
            <v>02.8534</v>
          </cell>
          <cell r="C953" t="str">
            <v>Tủ tụ bù hạ thế 100kVAr</v>
          </cell>
          <cell r="D953" t="str">
            <v>tủ</v>
          </cell>
          <cell r="E953">
            <v>14433235</v>
          </cell>
          <cell r="G953">
            <v>650600</v>
          </cell>
          <cell r="H953">
            <v>325980</v>
          </cell>
        </row>
        <row r="954">
          <cell r="A954" t="str">
            <v>TUBU95</v>
          </cell>
          <cell r="B954" t="str">
            <v>02.8534</v>
          </cell>
          <cell r="C954" t="str">
            <v>Tủ tụ bù hạ thế 95kVAr</v>
          </cell>
          <cell r="D954" t="str">
            <v>tủ</v>
          </cell>
          <cell r="E954">
            <v>14433235</v>
          </cell>
          <cell r="G954">
            <v>650600</v>
          </cell>
          <cell r="H954">
            <v>325980</v>
          </cell>
        </row>
        <row r="955">
          <cell r="A955" t="str">
            <v>TUBU80</v>
          </cell>
          <cell r="B955" t="str">
            <v>02.8534</v>
          </cell>
          <cell r="C955" t="str">
            <v>Tủ tụ bù hạ thế 80kVAr</v>
          </cell>
          <cell r="D955" t="str">
            <v>tủ</v>
          </cell>
          <cell r="E955">
            <v>12786992</v>
          </cell>
          <cell r="G955">
            <v>650600</v>
          </cell>
          <cell r="H955">
            <v>325980</v>
          </cell>
        </row>
        <row r="956">
          <cell r="A956" t="str">
            <v>TUBU60</v>
          </cell>
          <cell r="B956" t="str">
            <v>02.8534</v>
          </cell>
          <cell r="C956" t="str">
            <v>Tủ tụ bù hạ thế 60kVAr</v>
          </cell>
          <cell r="D956" t="str">
            <v>tủ</v>
          </cell>
          <cell r="E956">
            <v>11869777</v>
          </cell>
          <cell r="G956">
            <v>390360</v>
          </cell>
          <cell r="H956">
            <v>195588</v>
          </cell>
        </row>
        <row r="957">
          <cell r="A957" t="str">
            <v>TUBU40</v>
          </cell>
          <cell r="B957" t="str">
            <v>02.8534</v>
          </cell>
          <cell r="C957" t="str">
            <v>Tủ tụ bù hạ thế 40kVAr</v>
          </cell>
          <cell r="D957" t="str">
            <v>tủ</v>
          </cell>
          <cell r="E957">
            <v>10108644</v>
          </cell>
          <cell r="G957">
            <v>260240</v>
          </cell>
          <cell r="H957">
            <v>130392</v>
          </cell>
        </row>
        <row r="958">
          <cell r="A958" t="str">
            <v>TULBS</v>
          </cell>
          <cell r="B958" t="str">
            <v>05.2102</v>
          </cell>
          <cell r="C958" t="str">
            <v>Tủ LBS 3 pha 630-800A</v>
          </cell>
          <cell r="D958" t="str">
            <v>tủ</v>
          </cell>
          <cell r="E958">
            <v>5000000</v>
          </cell>
          <cell r="F958">
            <v>5000000</v>
          </cell>
          <cell r="G958">
            <v>286129</v>
          </cell>
          <cell r="H958">
            <v>59254</v>
          </cell>
        </row>
        <row r="959">
          <cell r="A959" t="str">
            <v>TU LBS</v>
          </cell>
          <cell r="B959" t="str">
            <v>05.2102</v>
          </cell>
          <cell r="C959" t="str">
            <v>Tủ + LBS 24kV 3 pha 630A -16kA + Fuse 80A</v>
          </cell>
          <cell r="D959" t="str">
            <v>tủ</v>
          </cell>
          <cell r="E959">
            <v>91539000</v>
          </cell>
          <cell r="F959">
            <v>91539000</v>
          </cell>
          <cell r="G959">
            <v>286129</v>
          </cell>
          <cell r="H959">
            <v>59254</v>
          </cell>
        </row>
        <row r="960">
          <cell r="A960" t="str">
            <v>TUTC LBS</v>
          </cell>
          <cell r="B960" t="str">
            <v>05.2102</v>
          </cell>
          <cell r="C960" t="str">
            <v>Tủ đấu nối thanh cái LBS (GAM2)</v>
          </cell>
          <cell r="D960" t="str">
            <v>tủ</v>
          </cell>
          <cell r="E960">
            <v>37674000</v>
          </cell>
          <cell r="F960">
            <v>37674000</v>
          </cell>
          <cell r="G960">
            <v>286129</v>
          </cell>
          <cell r="H960">
            <v>59254</v>
          </cell>
        </row>
        <row r="961">
          <cell r="A961" t="str">
            <v>TUDS</v>
          </cell>
          <cell r="B961" t="str">
            <v>05.2102</v>
          </cell>
          <cell r="C961" t="str">
            <v>Tủ DS 3 pha 630-800A</v>
          </cell>
          <cell r="D961" t="str">
            <v>tủ</v>
          </cell>
          <cell r="E961">
            <v>2000000</v>
          </cell>
          <cell r="F961">
            <v>2000000</v>
          </cell>
          <cell r="G961">
            <v>286129</v>
          </cell>
          <cell r="H961">
            <v>59254</v>
          </cell>
        </row>
        <row r="962">
          <cell r="A962" t="str">
            <v>TUACB</v>
          </cell>
          <cell r="B962" t="str">
            <v>05.1102</v>
          </cell>
          <cell r="C962" t="str">
            <v>Tủ ACB trạm 3 pha + khoá</v>
          </cell>
          <cell r="D962" t="str">
            <v>cái</v>
          </cell>
          <cell r="E962">
            <v>5000000</v>
          </cell>
          <cell r="F962">
            <v>5000000</v>
          </cell>
          <cell r="G962">
            <v>98101</v>
          </cell>
          <cell r="H962">
            <v>59254</v>
          </cell>
        </row>
        <row r="963">
          <cell r="A963" t="str">
            <v>TUACB3200</v>
          </cell>
          <cell r="B963" t="str">
            <v>05.1102</v>
          </cell>
          <cell r="C963" t="str">
            <v>Tủ ACB 3200 + giá nới + khoá</v>
          </cell>
          <cell r="D963" t="str">
            <v>cái</v>
          </cell>
          <cell r="E963">
            <v>30000000</v>
          </cell>
          <cell r="F963">
            <v>35028813</v>
          </cell>
          <cell r="G963">
            <v>98101</v>
          </cell>
          <cell r="H963">
            <v>59254</v>
          </cell>
        </row>
        <row r="964">
          <cell r="A964" t="str">
            <v>TUACB4000</v>
          </cell>
          <cell r="B964" t="str">
            <v>05.1102</v>
          </cell>
          <cell r="C964" t="str">
            <v>Tủ ACB 4000 + giá nới + khoá</v>
          </cell>
          <cell r="D964" t="str">
            <v>cái</v>
          </cell>
          <cell r="E964">
            <v>35028813</v>
          </cell>
          <cell r="F964">
            <v>35028813</v>
          </cell>
          <cell r="G964">
            <v>98101</v>
          </cell>
          <cell r="H964">
            <v>59254</v>
          </cell>
        </row>
        <row r="965">
          <cell r="A965" t="str">
            <v>TUAP3-N</v>
          </cell>
          <cell r="B965" t="str">
            <v>05.1102</v>
          </cell>
          <cell r="C965" t="str">
            <v>Tủ CB trạm 3 pha + khoá + boulon + bakelit</v>
          </cell>
          <cell r="D965" t="str">
            <v>cái</v>
          </cell>
          <cell r="E965">
            <v>3611885</v>
          </cell>
          <cell r="F965">
            <v>3611885</v>
          </cell>
          <cell r="G965">
            <v>270408</v>
          </cell>
          <cell r="H965">
            <v>55839</v>
          </cell>
        </row>
        <row r="966">
          <cell r="A966" t="str">
            <v>TUAP1</v>
          </cell>
          <cell r="B966" t="str">
            <v>05.1001</v>
          </cell>
          <cell r="C966" t="str">
            <v>Tủ CB trạm 1 pha + khóa + boulon + bakelit</v>
          </cell>
          <cell r="D966" t="str">
            <v>cái</v>
          </cell>
          <cell r="E966">
            <v>2620000</v>
          </cell>
          <cell r="F966">
            <v>3611885</v>
          </cell>
          <cell r="G966">
            <v>270408</v>
          </cell>
          <cell r="H966">
            <v>55839</v>
          </cell>
        </row>
        <row r="967">
          <cell r="A967" t="str">
            <v>TUN</v>
          </cell>
          <cell r="B967" t="str">
            <v>05.1101</v>
          </cell>
          <cell r="C967" t="str">
            <v>Tủ điện kế 1 pha</v>
          </cell>
          <cell r="D967" t="str">
            <v>cái</v>
          </cell>
          <cell r="E967">
            <v>180000</v>
          </cell>
          <cell r="F967">
            <v>3797108</v>
          </cell>
          <cell r="G967">
            <v>85158</v>
          </cell>
          <cell r="H967">
            <v>59254</v>
          </cell>
        </row>
        <row r="968">
          <cell r="A968" t="str">
            <v>TUDKDT</v>
          </cell>
          <cell r="B968" t="str">
            <v>05.1101</v>
          </cell>
          <cell r="C968" t="str">
            <v>Thùng điện kế 450x300x200mm đo đếm trung thế</v>
          </cell>
          <cell r="D968" t="str">
            <v>cái</v>
          </cell>
          <cell r="E968">
            <v>87000</v>
          </cell>
          <cell r="F968">
            <v>234000</v>
          </cell>
          <cell r="G968">
            <v>85158</v>
          </cell>
          <cell r="H968">
            <v>59254</v>
          </cell>
        </row>
        <row r="969">
          <cell r="A969" t="str">
            <v>TUAP3</v>
          </cell>
          <cell r="B969" t="str">
            <v>05.1102</v>
          </cell>
          <cell r="C969" t="str">
            <v>Vỏ tủ + khóa tủ</v>
          </cell>
          <cell r="D969" t="str">
            <v>cái</v>
          </cell>
          <cell r="E969">
            <v>5000000</v>
          </cell>
          <cell r="F969">
            <v>5000000</v>
          </cell>
          <cell r="G969">
            <v>98101</v>
          </cell>
          <cell r="H969">
            <v>59254</v>
          </cell>
        </row>
        <row r="970">
          <cell r="A970" t="str">
            <v>TUAP3L</v>
          </cell>
          <cell r="B970" t="str">
            <v>05.1002</v>
          </cell>
          <cell r="C970" t="str">
            <v>Vỏ tủ trạm giàn 2 ngăn + khóa tủ</v>
          </cell>
          <cell r="D970" t="str">
            <v>cái</v>
          </cell>
          <cell r="E970">
            <v>180000</v>
          </cell>
          <cell r="F970">
            <v>3797108</v>
          </cell>
          <cell r="G970">
            <v>311509</v>
          </cell>
          <cell r="H970">
            <v>55839</v>
          </cell>
        </row>
        <row r="971">
          <cell r="A971" t="str">
            <v>KHUNG TU</v>
          </cell>
          <cell r="B971" t="str">
            <v>05.1102</v>
          </cell>
          <cell r="C971" t="str">
            <v>Khung đỡ tủ MCCB và tủ bù</v>
          </cell>
          <cell r="D971" t="str">
            <v>trọn bộ</v>
          </cell>
          <cell r="E971">
            <v>535470</v>
          </cell>
          <cell r="F971">
            <v>535470</v>
          </cell>
        </row>
        <row r="972">
          <cell r="A972" t="str">
            <v>TUPP</v>
          </cell>
          <cell r="B972" t="str">
            <v>05.1101</v>
          </cell>
          <cell r="C972" t="str">
            <v>Tủ phân phối hạ thế</v>
          </cell>
          <cell r="D972" t="str">
            <v>cái</v>
          </cell>
          <cell r="E972">
            <v>5931200</v>
          </cell>
          <cell r="F972">
            <v>5931200</v>
          </cell>
          <cell r="G972">
            <v>85158</v>
          </cell>
          <cell r="H972">
            <v>59254</v>
          </cell>
          <cell r="I972">
            <v>59254</v>
          </cell>
        </row>
        <row r="973">
          <cell r="A973" t="str">
            <v>ATM30A</v>
          </cell>
          <cell r="C973" t="str">
            <v>Aptomat 2 cực 220V - 30A - 2,5kA</v>
          </cell>
          <cell r="D973" t="str">
            <v>cái</v>
          </cell>
          <cell r="E973">
            <v>238500</v>
          </cell>
          <cell r="F973">
            <v>29013</v>
          </cell>
          <cell r="G973">
            <v>77253</v>
          </cell>
        </row>
        <row r="974">
          <cell r="A974" t="str">
            <v>ATM40A</v>
          </cell>
          <cell r="C974" t="str">
            <v>Aptomat 2 cực 220V - 40A - 7,5kA</v>
          </cell>
          <cell r="D974" t="str">
            <v>cái</v>
          </cell>
          <cell r="E974">
            <v>437300</v>
          </cell>
          <cell r="F974">
            <v>29013</v>
          </cell>
          <cell r="G974">
            <v>77253</v>
          </cell>
        </row>
        <row r="975">
          <cell r="A975" t="str">
            <v>ATM100A</v>
          </cell>
          <cell r="C975" t="str">
            <v>Aptomat 2 cực 220V -100A</v>
          </cell>
          <cell r="D975" t="str">
            <v>cái</v>
          </cell>
          <cell r="E975">
            <v>715500</v>
          </cell>
          <cell r="F975">
            <v>29013</v>
          </cell>
          <cell r="G975">
            <v>77253</v>
          </cell>
        </row>
        <row r="976">
          <cell r="A976" t="str">
            <v>ATM50</v>
          </cell>
          <cell r="B976" t="str">
            <v>02.8401</v>
          </cell>
          <cell r="C976" t="str">
            <v>MCCB 3 cực 400V-50A - 25KA</v>
          </cell>
          <cell r="D976" t="str">
            <v>cái</v>
          </cell>
          <cell r="E976">
            <v>911100</v>
          </cell>
          <cell r="F976">
            <v>29013</v>
          </cell>
          <cell r="G976">
            <v>77253</v>
          </cell>
        </row>
        <row r="977">
          <cell r="A977" t="str">
            <v>ATM80</v>
          </cell>
          <cell r="B977" t="str">
            <v>02.8401</v>
          </cell>
          <cell r="C977" t="str">
            <v>MCCB 3 cực 400V-80A - 10KA</v>
          </cell>
          <cell r="D977" t="str">
            <v>cái</v>
          </cell>
          <cell r="E977">
            <v>1008000</v>
          </cell>
          <cell r="F977">
            <v>29013</v>
          </cell>
          <cell r="G977">
            <v>77253</v>
          </cell>
        </row>
        <row r="978">
          <cell r="A978" t="str">
            <v>ATM75</v>
          </cell>
          <cell r="B978" t="str">
            <v>02.8401</v>
          </cell>
          <cell r="C978" t="str">
            <v>MCCB 3 cực 400V-75A - 10KA</v>
          </cell>
          <cell r="D978" t="str">
            <v>cái</v>
          </cell>
          <cell r="E978">
            <v>1008000</v>
          </cell>
          <cell r="F978">
            <v>30541</v>
          </cell>
          <cell r="G978">
            <v>249538</v>
          </cell>
        </row>
        <row r="979">
          <cell r="A979" t="str">
            <v>ATM100</v>
          </cell>
          <cell r="B979" t="str">
            <v>02.8401</v>
          </cell>
          <cell r="C979" t="str">
            <v>MCCB 3 cực 400V-100A - 30KA</v>
          </cell>
          <cell r="D979" t="str">
            <v>cái</v>
          </cell>
          <cell r="E979">
            <v>1381000</v>
          </cell>
          <cell r="F979">
            <v>30541</v>
          </cell>
          <cell r="G979">
            <v>249538</v>
          </cell>
        </row>
        <row r="980">
          <cell r="A980" t="str">
            <v>ATM125</v>
          </cell>
          <cell r="B980" t="str">
            <v>02.8401</v>
          </cell>
          <cell r="C980" t="str">
            <v>MCCB 3 cực 400V -125A - 30KA</v>
          </cell>
          <cell r="D980" t="str">
            <v>cái</v>
          </cell>
          <cell r="E980">
            <v>2440000</v>
          </cell>
          <cell r="F980">
            <v>30541</v>
          </cell>
          <cell r="G980">
            <v>249538</v>
          </cell>
        </row>
        <row r="981">
          <cell r="A981" t="str">
            <v>ATM150</v>
          </cell>
          <cell r="B981" t="str">
            <v>02.8401</v>
          </cell>
          <cell r="C981" t="str">
            <v>MCCB 3 cực 400V -150A - 35KA</v>
          </cell>
          <cell r="D981" t="str">
            <v>cái</v>
          </cell>
          <cell r="E981">
            <v>3060000</v>
          </cell>
          <cell r="F981">
            <v>30541</v>
          </cell>
          <cell r="G981">
            <v>249538</v>
          </cell>
        </row>
        <row r="982">
          <cell r="A982" t="str">
            <v>ATM200</v>
          </cell>
          <cell r="B982" t="str">
            <v>02.8401</v>
          </cell>
          <cell r="C982" t="str">
            <v>MCCB 3 cực 400V -200A - 35KA</v>
          </cell>
          <cell r="D982" t="str">
            <v>cái</v>
          </cell>
          <cell r="E982">
            <v>3865000</v>
          </cell>
          <cell r="F982">
            <v>30541</v>
          </cell>
          <cell r="G982">
            <v>249538</v>
          </cell>
        </row>
        <row r="983">
          <cell r="A983" t="str">
            <v>ATM250</v>
          </cell>
          <cell r="B983" t="str">
            <v>02.8401</v>
          </cell>
          <cell r="C983" t="str">
            <v xml:space="preserve">MCCB 3 cực 600V -250A - 35KA </v>
          </cell>
          <cell r="D983" t="str">
            <v>cái</v>
          </cell>
          <cell r="E983">
            <v>4990000</v>
          </cell>
          <cell r="F983">
            <v>30541</v>
          </cell>
          <cell r="G983">
            <v>249538</v>
          </cell>
        </row>
        <row r="984">
          <cell r="A984" t="str">
            <v>ATM400</v>
          </cell>
          <cell r="B984" t="str">
            <v>02.8402</v>
          </cell>
          <cell r="C984" t="str">
            <v>MCCB 3 cực 400V -400A - 35KA</v>
          </cell>
          <cell r="D984" t="str">
            <v>cái</v>
          </cell>
          <cell r="E984">
            <v>9508000</v>
          </cell>
          <cell r="F984">
            <v>31732</v>
          </cell>
          <cell r="G984">
            <v>349353</v>
          </cell>
        </row>
        <row r="985">
          <cell r="A985" t="str">
            <v>ATM500</v>
          </cell>
          <cell r="B985" t="str">
            <v>02.8403</v>
          </cell>
          <cell r="C985" t="str">
            <v>MCCB 3 cực 600V - 500A - 45KA</v>
          </cell>
          <cell r="D985" t="str">
            <v>cái</v>
          </cell>
          <cell r="E985">
            <v>7800000</v>
          </cell>
          <cell r="F985">
            <v>37867</v>
          </cell>
          <cell r="G985">
            <v>399260</v>
          </cell>
        </row>
        <row r="986">
          <cell r="A986" t="str">
            <v>ATM600</v>
          </cell>
          <cell r="B986" t="str">
            <v>02.8403</v>
          </cell>
          <cell r="C986" t="str">
            <v>MCCB 3 cực 400V -600A - 35KA</v>
          </cell>
          <cell r="D986" t="str">
            <v>cái</v>
          </cell>
          <cell r="E986">
            <v>10034000</v>
          </cell>
          <cell r="F986">
            <v>37867</v>
          </cell>
          <cell r="G986">
            <v>399260</v>
          </cell>
        </row>
        <row r="987">
          <cell r="A987" t="str">
            <v>ATM630</v>
          </cell>
          <cell r="B987" t="str">
            <v>02.8403</v>
          </cell>
          <cell r="C987" t="str">
            <v>MCCB 3 cực 400V -630A - 35KA</v>
          </cell>
          <cell r="D987" t="str">
            <v>cái</v>
          </cell>
          <cell r="E987">
            <v>10034000</v>
          </cell>
          <cell r="F987">
            <v>33482</v>
          </cell>
          <cell r="G987">
            <v>123604</v>
          </cell>
        </row>
        <row r="988">
          <cell r="A988" t="str">
            <v>ATM800</v>
          </cell>
          <cell r="B988" t="str">
            <v>02.8403</v>
          </cell>
          <cell r="C988" t="str">
            <v>MCCB 3 cực 400V -800A - 50KA</v>
          </cell>
          <cell r="D988" t="str">
            <v>cái</v>
          </cell>
          <cell r="E988">
            <v>13617000</v>
          </cell>
          <cell r="F988">
            <v>49056</v>
          </cell>
          <cell r="G988">
            <v>399260</v>
          </cell>
        </row>
        <row r="989">
          <cell r="A989" t="str">
            <v>ATM1000</v>
          </cell>
          <cell r="B989" t="str">
            <v>02.8404</v>
          </cell>
          <cell r="C989" t="str">
            <v>MCCB 3 cực 400V -1000A - 50KA</v>
          </cell>
          <cell r="D989" t="str">
            <v>cái</v>
          </cell>
          <cell r="E989">
            <v>25086000</v>
          </cell>
          <cell r="F989">
            <v>49056</v>
          </cell>
          <cell r="G989">
            <v>154505</v>
          </cell>
        </row>
        <row r="990">
          <cell r="A990" t="str">
            <v>ATM1250</v>
          </cell>
          <cell r="B990" t="str">
            <v>02.8404</v>
          </cell>
          <cell r="C990" t="str">
            <v>MCCB 3 cực 400V -1250A - 85KA</v>
          </cell>
          <cell r="D990" t="str">
            <v>cái</v>
          </cell>
          <cell r="E990">
            <v>30455000</v>
          </cell>
          <cell r="F990">
            <v>49056</v>
          </cell>
          <cell r="G990">
            <v>251070.625</v>
          </cell>
        </row>
        <row r="991">
          <cell r="A991" t="str">
            <v>ATM1600</v>
          </cell>
          <cell r="B991" t="str">
            <v>02.8404</v>
          </cell>
          <cell r="C991" t="str">
            <v>MCCB 3 cực 400V -1600A - 85KA</v>
          </cell>
          <cell r="D991" t="str">
            <v>cái</v>
          </cell>
          <cell r="E991">
            <v>38831000</v>
          </cell>
          <cell r="F991">
            <v>49056</v>
          </cell>
          <cell r="G991">
            <v>386262.5</v>
          </cell>
        </row>
        <row r="992">
          <cell r="A992" t="str">
            <v>ACB1600</v>
          </cell>
          <cell r="B992" t="str">
            <v>02.8404</v>
          </cell>
          <cell r="C992" t="str">
            <v>ACB 3P - 1600A - 65KA (nạp lò xo bằng tay)</v>
          </cell>
          <cell r="D992" t="str">
            <v>cái</v>
          </cell>
          <cell r="E992">
            <v>46953700</v>
          </cell>
          <cell r="F992">
            <v>49056</v>
          </cell>
          <cell r="G992">
            <v>386262.5</v>
          </cell>
        </row>
        <row r="993">
          <cell r="A993" t="str">
            <v>ACB2000</v>
          </cell>
          <cell r="B993" t="str">
            <v>02.8404</v>
          </cell>
          <cell r="C993" t="str">
            <v>ACB 3P - 2000A - 85KA (nạp lò xo bằng tay)</v>
          </cell>
          <cell r="D993" t="str">
            <v>cái</v>
          </cell>
          <cell r="E993">
            <v>57312700</v>
          </cell>
          <cell r="F993">
            <v>49056</v>
          </cell>
          <cell r="G993">
            <v>540767.5</v>
          </cell>
        </row>
        <row r="994">
          <cell r="A994" t="str">
            <v>ACB2500</v>
          </cell>
          <cell r="B994" t="str">
            <v>02.8404</v>
          </cell>
          <cell r="C994" t="str">
            <v>ACB 3P - 2500A - 85KA (nạp lò xo bằng tay)</v>
          </cell>
          <cell r="D994" t="str">
            <v>cái</v>
          </cell>
          <cell r="E994">
            <v>66214100</v>
          </cell>
          <cell r="F994">
            <v>49056</v>
          </cell>
          <cell r="G994">
            <v>733898.75</v>
          </cell>
        </row>
        <row r="995">
          <cell r="A995" t="str">
            <v>ACB3200</v>
          </cell>
          <cell r="B995" t="str">
            <v>02.8404</v>
          </cell>
          <cell r="C995" t="str">
            <v>ACB 3P - 3200A - 85KA (nạp lò xo bằng tay)</v>
          </cell>
          <cell r="D995" t="str">
            <v>cái</v>
          </cell>
          <cell r="E995">
            <v>67796500</v>
          </cell>
          <cell r="F995">
            <v>49056</v>
          </cell>
          <cell r="G995">
            <v>1004282.5</v>
          </cell>
        </row>
        <row r="996">
          <cell r="A996" t="str">
            <v>ACB4000</v>
          </cell>
          <cell r="B996" t="str">
            <v>02.8404</v>
          </cell>
          <cell r="C996" t="str">
            <v>ACB 3P - 4000A - 85KA (nạp lò xo bằng tay)</v>
          </cell>
          <cell r="D996" t="str">
            <v>cái</v>
          </cell>
          <cell r="E996">
            <v>136610000</v>
          </cell>
          <cell r="F996">
            <v>49056</v>
          </cell>
          <cell r="G996">
            <v>1313292.5</v>
          </cell>
        </row>
        <row r="997">
          <cell r="A997" t="str">
            <v>ACB4000-130</v>
          </cell>
          <cell r="B997" t="str">
            <v>02.8404</v>
          </cell>
          <cell r="C997" t="str">
            <v>ACB 3P - 4000A - 130KA (nạp lò xo bằng tay)</v>
          </cell>
          <cell r="D997" t="str">
            <v>cái</v>
          </cell>
          <cell r="E997">
            <v>275059400</v>
          </cell>
          <cell r="F997">
            <v>49056</v>
          </cell>
          <cell r="G997">
            <v>1313292.5</v>
          </cell>
        </row>
        <row r="998">
          <cell r="A998" t="str">
            <v>ACB6300</v>
          </cell>
          <cell r="B998" t="str">
            <v>02.8404</v>
          </cell>
          <cell r="C998" t="str">
            <v>ACB 3P - 6300A - 130KA (nạp lò xo bằng tay)</v>
          </cell>
          <cell r="D998" t="str">
            <v>cái</v>
          </cell>
          <cell r="E998">
            <v>275059400</v>
          </cell>
          <cell r="F998">
            <v>49056</v>
          </cell>
          <cell r="G998">
            <v>2201696.25</v>
          </cell>
        </row>
        <row r="999">
          <cell r="A999" t="str">
            <v>AP250</v>
          </cell>
          <cell r="C999" t="str">
            <v>Áp tô mát CBXE 200NC -250A-600V (TERASAKY-Nhật)</v>
          </cell>
          <cell r="D999" t="str">
            <v>cái</v>
          </cell>
          <cell r="E999">
            <v>2580000</v>
          </cell>
          <cell r="F999">
            <v>29013</v>
          </cell>
        </row>
        <row r="1000">
          <cell r="A1000" t="str">
            <v>AP150</v>
          </cell>
          <cell r="C1000" t="str">
            <v>Áp tô mát CBXE 200NC -150A-600V (TERASAKY-Nhật)</v>
          </cell>
          <cell r="D1000" t="str">
            <v>cái</v>
          </cell>
          <cell r="E1000">
            <v>1650000</v>
          </cell>
          <cell r="F1000">
            <v>29013</v>
          </cell>
        </row>
        <row r="1001">
          <cell r="A1001" t="str">
            <v>CHI3K</v>
          </cell>
          <cell r="C1001" t="str">
            <v>Dây chảy 3K</v>
          </cell>
          <cell r="D1001" t="str">
            <v>Sợi</v>
          </cell>
          <cell r="E1001">
            <v>54500</v>
          </cell>
          <cell r="F1001">
            <v>54500</v>
          </cell>
        </row>
        <row r="1002">
          <cell r="A1002" t="str">
            <v>CHI6K</v>
          </cell>
          <cell r="C1002" t="str">
            <v>Dây chảy 6K</v>
          </cell>
          <cell r="D1002" t="str">
            <v>Sợi</v>
          </cell>
          <cell r="E1002">
            <v>54500</v>
          </cell>
          <cell r="F1002">
            <v>54500</v>
          </cell>
        </row>
        <row r="1003">
          <cell r="A1003" t="str">
            <v>CHI8K</v>
          </cell>
          <cell r="C1003" t="str">
            <v>Dây chảy 8K</v>
          </cell>
          <cell r="D1003" t="str">
            <v>Sợi</v>
          </cell>
          <cell r="E1003">
            <v>54500</v>
          </cell>
          <cell r="F1003">
            <v>54500</v>
          </cell>
        </row>
        <row r="1004">
          <cell r="A1004" t="str">
            <v>CHI10K</v>
          </cell>
          <cell r="C1004" t="str">
            <v>Dây chảy 10K</v>
          </cell>
          <cell r="D1004" t="str">
            <v>Sợi</v>
          </cell>
          <cell r="E1004">
            <v>54500</v>
          </cell>
          <cell r="F1004">
            <v>54500</v>
          </cell>
        </row>
        <row r="1005">
          <cell r="A1005" t="str">
            <v>CHI12K</v>
          </cell>
          <cell r="C1005" t="str">
            <v>Dây chảy 12K</v>
          </cell>
          <cell r="D1005" t="str">
            <v>Sợi</v>
          </cell>
          <cell r="F1005">
            <v>56500</v>
          </cell>
        </row>
        <row r="1006">
          <cell r="A1006" t="str">
            <v>CHI15K</v>
          </cell>
          <cell r="C1006" t="str">
            <v>Dây chảy 15K</v>
          </cell>
          <cell r="D1006" t="str">
            <v>Sợi</v>
          </cell>
          <cell r="F1006">
            <v>69500</v>
          </cell>
        </row>
        <row r="1007">
          <cell r="A1007" t="str">
            <v>CHI20K</v>
          </cell>
          <cell r="C1007" t="str">
            <v>Dây chảy 20K</v>
          </cell>
          <cell r="D1007" t="str">
            <v>Sợi</v>
          </cell>
          <cell r="F1007">
            <v>69500</v>
          </cell>
        </row>
        <row r="1008">
          <cell r="A1008" t="str">
            <v>CHI25K</v>
          </cell>
          <cell r="C1008" t="str">
            <v>Dây chảy 25K</v>
          </cell>
          <cell r="D1008" t="str">
            <v>Sợi</v>
          </cell>
          <cell r="F1008">
            <v>50000</v>
          </cell>
        </row>
        <row r="1009">
          <cell r="A1009" t="str">
            <v>CHI30K</v>
          </cell>
          <cell r="C1009" t="str">
            <v>Dây chảy 30K</v>
          </cell>
          <cell r="D1009" t="str">
            <v>Sợi</v>
          </cell>
          <cell r="F1009">
            <v>50000</v>
          </cell>
        </row>
        <row r="1010">
          <cell r="A1010" t="str">
            <v>CHI40K</v>
          </cell>
          <cell r="C1010" t="str">
            <v>Dây chảy 40K</v>
          </cell>
          <cell r="D1010" t="str">
            <v>Sợi</v>
          </cell>
          <cell r="F1010">
            <v>53000</v>
          </cell>
        </row>
        <row r="1011">
          <cell r="A1011" t="str">
            <v>CHI50K</v>
          </cell>
          <cell r="C1011" t="str">
            <v>Dây chảy 50K</v>
          </cell>
          <cell r="D1011" t="str">
            <v>Sợi</v>
          </cell>
          <cell r="F1011">
            <v>53000</v>
          </cell>
        </row>
        <row r="1012">
          <cell r="A1012" t="str">
            <v>CHI65K</v>
          </cell>
          <cell r="C1012" t="str">
            <v>Dây chảy 65K</v>
          </cell>
          <cell r="D1012" t="str">
            <v>Sợi</v>
          </cell>
          <cell r="F1012">
            <v>83000</v>
          </cell>
        </row>
        <row r="1013">
          <cell r="A1013" t="str">
            <v>CHI80K</v>
          </cell>
          <cell r="C1013" t="str">
            <v>Dây chảy 80K</v>
          </cell>
          <cell r="D1013" t="str">
            <v>Sợi</v>
          </cell>
          <cell r="F1013">
            <v>95000</v>
          </cell>
        </row>
        <row r="1014">
          <cell r="A1014" t="str">
            <v>CHI100K</v>
          </cell>
          <cell r="C1014" t="str">
            <v>Dây chảy 100K</v>
          </cell>
          <cell r="D1014" t="str">
            <v>Sợi</v>
          </cell>
          <cell r="F1014">
            <v>138000</v>
          </cell>
        </row>
        <row r="1015">
          <cell r="A1015" t="str">
            <v>CHI140K</v>
          </cell>
          <cell r="C1015" t="str">
            <v>Dây chảy 140K</v>
          </cell>
          <cell r="D1015" t="str">
            <v>Sợi</v>
          </cell>
          <cell r="F1015">
            <v>243000</v>
          </cell>
        </row>
        <row r="1016">
          <cell r="A1016" t="str">
            <v>DK1p100A</v>
          </cell>
          <cell r="C1016" t="str">
            <v>Điện kế 1 pha 2 dây 220V-100A</v>
          </cell>
          <cell r="D1016" t="str">
            <v>cái</v>
          </cell>
          <cell r="G1016">
            <v>7494</v>
          </cell>
        </row>
        <row r="1017">
          <cell r="A1017" t="str">
            <v>DK1p80A</v>
          </cell>
          <cell r="C1017" t="str">
            <v>Điện kế 1 pha 2 dây 220V-80A</v>
          </cell>
          <cell r="D1017" t="str">
            <v>cái</v>
          </cell>
          <cell r="G1017">
            <v>7494</v>
          </cell>
        </row>
        <row r="1018">
          <cell r="A1018" t="str">
            <v>DK1p5A</v>
          </cell>
          <cell r="C1018" t="str">
            <v>Điện kế 1 pha 2 dây 220V-5A</v>
          </cell>
          <cell r="D1018" t="str">
            <v>cái</v>
          </cell>
          <cell r="G1018">
            <v>7494</v>
          </cell>
        </row>
        <row r="1019">
          <cell r="A1019" t="str">
            <v>DK3p50(100)A</v>
          </cell>
          <cell r="C1019" t="str">
            <v>Điện kế 3 pha 4 dây 220/380V-50(100)A</v>
          </cell>
          <cell r="D1019" t="str">
            <v>cái</v>
          </cell>
          <cell r="G1019">
            <v>7494</v>
          </cell>
        </row>
        <row r="1020">
          <cell r="A1020" t="str">
            <v>DK3p5A</v>
          </cell>
          <cell r="B1020" t="str">
            <v>05.5104</v>
          </cell>
          <cell r="C1020" t="str">
            <v>Điện kế 3 pha 4 dây 220/380V-5A</v>
          </cell>
          <cell r="D1020" t="str">
            <v>cái</v>
          </cell>
          <cell r="G1020">
            <v>7494</v>
          </cell>
        </row>
        <row r="1021">
          <cell r="A1021" t="str">
            <v>DK3DT</v>
          </cell>
          <cell r="C1021" t="str">
            <v>Điện kế 3 pha điện tử 120(60)V-5A</v>
          </cell>
          <cell r="D1021" t="str">
            <v>cái</v>
          </cell>
          <cell r="G1021">
            <v>7494</v>
          </cell>
        </row>
        <row r="1022">
          <cell r="A1022" t="str">
            <v>DK3P</v>
          </cell>
          <cell r="B1022" t="str">
            <v>05.5104</v>
          </cell>
          <cell r="C1022" t="str">
            <v>Điện năng kế 3 pha 380V-5A</v>
          </cell>
          <cell r="D1022" t="str">
            <v>cái</v>
          </cell>
          <cell r="G1022">
            <v>7494</v>
          </cell>
        </row>
        <row r="1023">
          <cell r="A1023" t="str">
            <v>BANG</v>
          </cell>
          <cell r="B1023" t="str">
            <v>06.2070</v>
          </cell>
          <cell r="C1023" t="str">
            <v>Bảng tên trạm + bulon</v>
          </cell>
          <cell r="D1023" t="str">
            <v>bộ</v>
          </cell>
          <cell r="F1023">
            <v>32500</v>
          </cell>
          <cell r="G1023">
            <v>3088</v>
          </cell>
        </row>
        <row r="1024">
          <cell r="A1024" t="str">
            <v>GTD</v>
          </cell>
          <cell r="C1024" t="str">
            <v>Giếng tiếp địa khoan đất</v>
          </cell>
          <cell r="D1024" t="str">
            <v>Cái</v>
          </cell>
          <cell r="F1024">
            <v>1000000</v>
          </cell>
        </row>
        <row r="1025">
          <cell r="A1025" t="str">
            <v>GTDĐ</v>
          </cell>
          <cell r="C1025" t="str">
            <v>Giếng tiếp địa khoan đá</v>
          </cell>
          <cell r="D1025" t="str">
            <v>Cái</v>
          </cell>
          <cell r="F1025">
            <v>6000000</v>
          </cell>
        </row>
        <row r="1026">
          <cell r="A1026" t="str">
            <v>SXTg</v>
          </cell>
          <cell r="B1026" t="str">
            <v>04.2301</v>
          </cell>
          <cell r="C1026" t="str">
            <v>Sứ xuyên tường 24kV</v>
          </cell>
          <cell r="D1026" t="str">
            <v>cái</v>
          </cell>
          <cell r="F1026">
            <v>150000</v>
          </cell>
          <cell r="G1026">
            <v>9726</v>
          </cell>
        </row>
        <row r="1027">
          <cell r="A1027" t="str">
            <v>GSXTg</v>
          </cell>
          <cell r="C1027" t="str">
            <v>Gía lắp sứ xuyên tường</v>
          </cell>
          <cell r="D1027" t="str">
            <v>bộ</v>
          </cell>
          <cell r="F1027">
            <v>145890</v>
          </cell>
        </row>
        <row r="1028">
          <cell r="A1028" t="str">
            <v>GCAP</v>
          </cell>
          <cell r="C1028" t="str">
            <v>Giá đỡ cáp ngầm (V63x6)</v>
          </cell>
          <cell r="D1028" t="str">
            <v>bộ</v>
          </cell>
          <cell r="F1028">
            <v>79000</v>
          </cell>
        </row>
        <row r="1029">
          <cell r="A1029" t="str">
            <v>SDTC</v>
          </cell>
          <cell r="B1029" t="str">
            <v>04.2201</v>
          </cell>
          <cell r="C1029" t="str">
            <v>Sứ đỡ thanh cái 24kV</v>
          </cell>
          <cell r="D1029" t="str">
            <v>bộ</v>
          </cell>
          <cell r="F1029">
            <v>58000</v>
          </cell>
          <cell r="G1029">
            <v>3529</v>
          </cell>
        </row>
        <row r="1030">
          <cell r="A1030" t="str">
            <v>TC450</v>
          </cell>
          <cell r="B1030" t="str">
            <v>04.5102</v>
          </cell>
          <cell r="C1030" t="str">
            <v>Thanh cái đồng 4x50</v>
          </cell>
          <cell r="D1030" t="str">
            <v>m</v>
          </cell>
          <cell r="F1030">
            <v>78000</v>
          </cell>
          <cell r="G1030">
            <v>3028</v>
          </cell>
          <cell r="H1030">
            <v>353</v>
          </cell>
        </row>
        <row r="1031">
          <cell r="A1031" t="str">
            <v>TC430</v>
          </cell>
          <cell r="B1031" t="str">
            <v>04.5102</v>
          </cell>
          <cell r="C1031" t="str">
            <v>Thanh cái đồng 4x30</v>
          </cell>
          <cell r="D1031" t="str">
            <v>m</v>
          </cell>
          <cell r="F1031">
            <v>78000</v>
          </cell>
          <cell r="G1031">
            <v>3028</v>
          </cell>
          <cell r="H1031">
            <v>353</v>
          </cell>
        </row>
        <row r="1032">
          <cell r="A1032" t="str">
            <v>TC420</v>
          </cell>
          <cell r="B1032" t="str">
            <v>04.5101</v>
          </cell>
          <cell r="C1032" t="str">
            <v>Thanh cái đồng 4x20</v>
          </cell>
          <cell r="D1032" t="str">
            <v>m</v>
          </cell>
          <cell r="F1032">
            <v>40000</v>
          </cell>
          <cell r="G1032">
            <v>2163.1</v>
          </cell>
          <cell r="H1032">
            <v>353</v>
          </cell>
        </row>
        <row r="1033">
          <cell r="A1033" t="str">
            <v>GiacapTT-2m</v>
          </cell>
          <cell r="C1033" t="str">
            <v>Giá đỡ cáp trung thế</v>
          </cell>
          <cell r="D1033" t="str">
            <v>bộ</v>
          </cell>
          <cell r="F1033">
            <v>224832</v>
          </cell>
          <cell r="G1033">
            <v>3635</v>
          </cell>
          <cell r="H1033">
            <v>6321</v>
          </cell>
        </row>
        <row r="1034">
          <cell r="A1034" t="str">
            <v>GiacapTT-6m</v>
          </cell>
          <cell r="C1034" t="str">
            <v>Giá đỡ cáp trung thế</v>
          </cell>
          <cell r="D1034" t="str">
            <v>bộ</v>
          </cell>
          <cell r="F1034">
            <v>1485126</v>
          </cell>
          <cell r="G1034">
            <v>40778</v>
          </cell>
          <cell r="H1034">
            <v>70906</v>
          </cell>
        </row>
        <row r="1035">
          <cell r="A1035" t="str">
            <v>GiacapTT-8m</v>
          </cell>
          <cell r="C1035" t="str">
            <v>Giá đỡ cáp trung thế</v>
          </cell>
          <cell r="D1035" t="str">
            <v>bộ</v>
          </cell>
          <cell r="F1035">
            <v>1737562</v>
          </cell>
          <cell r="G1035">
            <v>49598</v>
          </cell>
          <cell r="H1035">
            <v>86243</v>
          </cell>
        </row>
        <row r="1036">
          <cell r="A1036" t="str">
            <v>GiacapTT-15m</v>
          </cell>
          <cell r="C1036" t="str">
            <v>Giá đỡ cáp trung thế</v>
          </cell>
          <cell r="D1036" t="str">
            <v>bộ</v>
          </cell>
          <cell r="F1036">
            <v>9642295</v>
          </cell>
          <cell r="G1036">
            <v>2733889</v>
          </cell>
          <cell r="H1036">
            <v>94274</v>
          </cell>
        </row>
        <row r="1037">
          <cell r="A1037" t="str">
            <v>GiacapTHT-10m</v>
          </cell>
          <cell r="C1037" t="str">
            <v>Giá đỡ cáp trung hạ thế</v>
          </cell>
          <cell r="D1037" t="str">
            <v>bộ</v>
          </cell>
          <cell r="F1037">
            <v>2739747.8958128802</v>
          </cell>
          <cell r="G1037">
            <v>51183.458362101461</v>
          </cell>
          <cell r="H1037">
            <v>88999.705867103505</v>
          </cell>
        </row>
        <row r="1038">
          <cell r="A1038" t="str">
            <v>GiacapHT-1m</v>
          </cell>
          <cell r="C1038" t="str">
            <v xml:space="preserve">Giá đỡ cáp hạ thế </v>
          </cell>
          <cell r="D1038" t="str">
            <v>bộ</v>
          </cell>
          <cell r="F1038">
            <v>939812</v>
          </cell>
          <cell r="G1038">
            <v>14415</v>
          </cell>
          <cell r="H1038">
            <v>25065</v>
          </cell>
        </row>
        <row r="1039">
          <cell r="A1039" t="str">
            <v>GiacapHT-2m</v>
          </cell>
          <cell r="C1039" t="str">
            <v xml:space="preserve">Giá đỡ cáp hạ thế </v>
          </cell>
          <cell r="D1039" t="str">
            <v>bộ</v>
          </cell>
          <cell r="F1039">
            <v>1020708</v>
          </cell>
          <cell r="G1039">
            <v>28461</v>
          </cell>
          <cell r="H1039">
            <v>49488</v>
          </cell>
        </row>
        <row r="1040">
          <cell r="A1040" t="str">
            <v>GiacapHT-3m</v>
          </cell>
          <cell r="C1040" t="str">
            <v xml:space="preserve">Giá đỡ cáp hạ thế </v>
          </cell>
          <cell r="D1040" t="str">
            <v>bộ</v>
          </cell>
          <cell r="F1040">
            <v>1431322</v>
          </cell>
          <cell r="G1040">
            <v>21761</v>
          </cell>
          <cell r="H1040">
            <v>37840</v>
          </cell>
        </row>
        <row r="1041">
          <cell r="A1041" t="str">
            <v>GiacapHT-4m</v>
          </cell>
          <cell r="C1041" t="str">
            <v xml:space="preserve">Giá đỡ cáp hạ thế </v>
          </cell>
          <cell r="D1041" t="str">
            <v>bộ</v>
          </cell>
          <cell r="F1041">
            <v>1297534</v>
          </cell>
          <cell r="G1041">
            <v>19816</v>
          </cell>
          <cell r="H1041">
            <v>34456</v>
          </cell>
        </row>
        <row r="1042">
          <cell r="A1042" t="str">
            <v>GiacapHT</v>
          </cell>
          <cell r="C1042" t="str">
            <v xml:space="preserve">Giá đỡ cáp hạ thế </v>
          </cell>
          <cell r="D1042" t="str">
            <v>trọn bộ</v>
          </cell>
          <cell r="F1042">
            <v>1366432</v>
          </cell>
          <cell r="G1042">
            <v>19894</v>
          </cell>
          <cell r="H1042">
            <v>34593</v>
          </cell>
        </row>
        <row r="1043">
          <cell r="A1043" t="str">
            <v>GiacapHT-30m</v>
          </cell>
          <cell r="C1043" t="str">
            <v xml:space="preserve">Giá đỡ cáp hạ thế </v>
          </cell>
          <cell r="D1043" t="str">
            <v>bộ</v>
          </cell>
          <cell r="F1043">
            <v>6367388</v>
          </cell>
          <cell r="G1043">
            <v>202086</v>
          </cell>
          <cell r="H1043">
            <v>351394</v>
          </cell>
        </row>
        <row r="1044">
          <cell r="A1044" t="str">
            <v>GTMBA50</v>
          </cell>
          <cell r="B1044" t="str">
            <v>04,9102</v>
          </cell>
          <cell r="C1044" t="str">
            <v>Gía chùm treo máy biến áp 3x50</v>
          </cell>
          <cell r="D1044" t="str">
            <v>Bộ</v>
          </cell>
          <cell r="F1044">
            <v>1540000</v>
          </cell>
          <cell r="G1044">
            <v>43764</v>
          </cell>
        </row>
        <row r="1045">
          <cell r="A1045" t="str">
            <v>GTMBA25</v>
          </cell>
          <cell r="B1045" t="str">
            <v>04,9102</v>
          </cell>
          <cell r="C1045" t="str">
            <v>Gía chùm treo máy biến áp 3x25</v>
          </cell>
          <cell r="D1045" t="str">
            <v>Bộ</v>
          </cell>
          <cell r="F1045">
            <v>1554000</v>
          </cell>
          <cell r="G1045">
            <v>40309</v>
          </cell>
        </row>
        <row r="1046">
          <cell r="A1046" t="str">
            <v>GTMBA37,5</v>
          </cell>
          <cell r="B1046" t="str">
            <v>04,9102</v>
          </cell>
          <cell r="C1046" t="str">
            <v>Gía chùm treo máy biến áp 3x37,5</v>
          </cell>
          <cell r="D1046" t="str">
            <v>Bộ</v>
          </cell>
          <cell r="F1046">
            <v>1554000</v>
          </cell>
          <cell r="G1046">
            <v>42612</v>
          </cell>
        </row>
        <row r="1047">
          <cell r="A1047" t="str">
            <v>GTMBA</v>
          </cell>
          <cell r="B1047" t="str">
            <v>04,9102</v>
          </cell>
          <cell r="C1047" t="str">
            <v>Gía chùm treo máy biến áp 3x75</v>
          </cell>
          <cell r="D1047" t="str">
            <v>Bộ</v>
          </cell>
          <cell r="F1047">
            <v>1820000</v>
          </cell>
          <cell r="G1047">
            <v>58736</v>
          </cell>
        </row>
        <row r="1048">
          <cell r="A1048" t="str">
            <v>GTMBA100</v>
          </cell>
          <cell r="B1048" t="str">
            <v>04,9102</v>
          </cell>
          <cell r="C1048" t="str">
            <v>Gía chùm treo máy biến áp 3x100</v>
          </cell>
          <cell r="D1048" t="str">
            <v>Bộ</v>
          </cell>
          <cell r="F1048">
            <v>1952000</v>
          </cell>
          <cell r="G1048">
            <v>63343</v>
          </cell>
        </row>
        <row r="1049">
          <cell r="A1049" t="str">
            <v>COSe16</v>
          </cell>
          <cell r="B1049" t="str">
            <v>03.4001</v>
          </cell>
          <cell r="C1049" t="str">
            <v>Đầu cosse ép Cu-Al 16mm2</v>
          </cell>
          <cell r="D1049" t="str">
            <v>cái</v>
          </cell>
          <cell r="F1049">
            <v>4200</v>
          </cell>
          <cell r="G1049">
            <v>681</v>
          </cell>
          <cell r="H1049">
            <v>1473</v>
          </cell>
        </row>
        <row r="1050">
          <cell r="A1050" t="str">
            <v>COSe25</v>
          </cell>
          <cell r="B1050" t="str">
            <v>03.4001</v>
          </cell>
          <cell r="C1050" t="str">
            <v>Đầu cosse ép Cu-Al 25mm2</v>
          </cell>
          <cell r="D1050" t="str">
            <v>cái</v>
          </cell>
          <cell r="F1050">
            <v>5000</v>
          </cell>
          <cell r="G1050">
            <v>592</v>
          </cell>
          <cell r="H1050">
            <v>1302</v>
          </cell>
        </row>
        <row r="1051">
          <cell r="A1051" t="str">
            <v>COSe50</v>
          </cell>
          <cell r="B1051" t="str">
            <v>03.4002</v>
          </cell>
          <cell r="C1051" t="str">
            <v>Đầu cosse ép Cu-Al 50mm2</v>
          </cell>
          <cell r="D1051" t="str">
            <v>cái</v>
          </cell>
          <cell r="F1051">
            <v>6500</v>
          </cell>
          <cell r="G1051">
            <v>592</v>
          </cell>
          <cell r="H1051">
            <v>1302</v>
          </cell>
        </row>
        <row r="1052">
          <cell r="A1052" t="str">
            <v>COSe70</v>
          </cell>
          <cell r="B1052" t="str">
            <v>03.4003</v>
          </cell>
          <cell r="C1052" t="str">
            <v>Đầu cosse ép Cu-Al 70mm2</v>
          </cell>
          <cell r="D1052" t="str">
            <v>cái</v>
          </cell>
          <cell r="F1052">
            <v>7400</v>
          </cell>
          <cell r="G1052">
            <v>1874</v>
          </cell>
          <cell r="H1052">
            <v>1767</v>
          </cell>
        </row>
        <row r="1053">
          <cell r="A1053" t="str">
            <v>COSe95</v>
          </cell>
          <cell r="B1053" t="str">
            <v>03.4004</v>
          </cell>
          <cell r="C1053" t="str">
            <v>Đầu cosse ép Cu-Al 95mm2</v>
          </cell>
          <cell r="D1053" t="str">
            <v>cái</v>
          </cell>
          <cell r="F1053">
            <v>9000</v>
          </cell>
          <cell r="G1053">
            <v>2384</v>
          </cell>
          <cell r="H1053">
            <v>1767</v>
          </cell>
        </row>
        <row r="1054">
          <cell r="A1054" t="str">
            <v>COSe120</v>
          </cell>
          <cell r="B1054" t="str">
            <v>03.4005</v>
          </cell>
          <cell r="C1054" t="str">
            <v>Đầu cosse ép Cu-Al 120mm2</v>
          </cell>
          <cell r="D1054" t="str">
            <v>cái</v>
          </cell>
          <cell r="F1054">
            <v>13000</v>
          </cell>
          <cell r="G1054">
            <v>1522.3</v>
          </cell>
          <cell r="H1054">
            <v>1822.5</v>
          </cell>
        </row>
        <row r="1055">
          <cell r="A1055" t="str">
            <v>COSe150</v>
          </cell>
          <cell r="B1055" t="str">
            <v>03.4006</v>
          </cell>
          <cell r="C1055" t="str">
            <v>Đầu cosse ép Cu-Al 150mm2</v>
          </cell>
          <cell r="D1055" t="str">
            <v>cái</v>
          </cell>
          <cell r="F1055">
            <v>14000</v>
          </cell>
          <cell r="G1055">
            <v>3747</v>
          </cell>
          <cell r="H1055">
            <v>2356</v>
          </cell>
        </row>
        <row r="1056">
          <cell r="A1056" t="str">
            <v>COSe185</v>
          </cell>
          <cell r="B1056" t="str">
            <v>03.4007</v>
          </cell>
          <cell r="C1056" t="str">
            <v>Đầu cosse ép Cu-Al 185mm2</v>
          </cell>
          <cell r="D1056" t="str">
            <v>cái</v>
          </cell>
          <cell r="F1056">
            <v>15550</v>
          </cell>
          <cell r="G1056">
            <v>2232.6</v>
          </cell>
          <cell r="H1056">
            <v>2343.1999999999998</v>
          </cell>
        </row>
        <row r="1057">
          <cell r="A1057" t="str">
            <v>COSe200</v>
          </cell>
          <cell r="B1057" t="str">
            <v>03.4008</v>
          </cell>
          <cell r="C1057" t="str">
            <v>Đầu cosse ép Cu-Al 200mm2</v>
          </cell>
          <cell r="D1057" t="str">
            <v>cái</v>
          </cell>
          <cell r="F1057">
            <v>19525</v>
          </cell>
          <cell r="G1057">
            <v>5620</v>
          </cell>
          <cell r="H1057">
            <v>2945</v>
          </cell>
        </row>
        <row r="1058">
          <cell r="A1058" t="str">
            <v>COSe240</v>
          </cell>
          <cell r="B1058" t="str">
            <v>03.4008</v>
          </cell>
          <cell r="C1058" t="str">
            <v>Đầu cosse ép Cu-Al 240mm2</v>
          </cell>
          <cell r="D1058" t="str">
            <v>cái</v>
          </cell>
          <cell r="F1058">
            <v>23500</v>
          </cell>
          <cell r="G1058">
            <v>2790.8</v>
          </cell>
          <cell r="H1058">
            <v>2604</v>
          </cell>
        </row>
        <row r="1059">
          <cell r="A1059" t="str">
            <v>COSe250</v>
          </cell>
          <cell r="B1059" t="str">
            <v>03.4008</v>
          </cell>
          <cell r="C1059" t="str">
            <v>Đầu cosse ép Cu-Al 250mm2</v>
          </cell>
          <cell r="D1059" t="str">
            <v>cái</v>
          </cell>
          <cell r="F1059">
            <v>23500</v>
          </cell>
          <cell r="G1059">
            <v>2790.8</v>
          </cell>
          <cell r="H1059">
            <v>2604</v>
          </cell>
        </row>
        <row r="1060">
          <cell r="A1060" t="str">
            <v>COSe300</v>
          </cell>
          <cell r="B1060" t="str">
            <v>03.4008</v>
          </cell>
          <cell r="C1060" t="str">
            <v>Đầu cosse ép Cu-Al 300mm2</v>
          </cell>
          <cell r="D1060" t="str">
            <v>cái</v>
          </cell>
          <cell r="F1060">
            <v>36000</v>
          </cell>
          <cell r="G1060">
            <v>2790.8</v>
          </cell>
          <cell r="H1060">
            <v>2604</v>
          </cell>
        </row>
        <row r="1061">
          <cell r="A1061" t="str">
            <v>COSe300</v>
          </cell>
          <cell r="B1061" t="str">
            <v>03.4008</v>
          </cell>
          <cell r="C1061" t="str">
            <v>Đầu cosse ép Cu-Al 400mm2</v>
          </cell>
          <cell r="D1061" t="str">
            <v>cái</v>
          </cell>
          <cell r="F1061">
            <v>52000</v>
          </cell>
          <cell r="G1061">
            <v>2790.8</v>
          </cell>
          <cell r="H1061">
            <v>2604</v>
          </cell>
        </row>
        <row r="1062">
          <cell r="A1062" t="str">
            <v>COS2,5</v>
          </cell>
          <cell r="B1062" t="str">
            <v>03.4001</v>
          </cell>
          <cell r="C1062" t="str">
            <v xml:space="preserve">Đầu cosse ép Cu 2,5mm2 + bao PVC </v>
          </cell>
          <cell r="D1062" t="str">
            <v>cái</v>
          </cell>
          <cell r="F1062">
            <v>900</v>
          </cell>
          <cell r="G1062">
            <v>681.3</v>
          </cell>
          <cell r="H1062">
            <v>1472.7</v>
          </cell>
        </row>
        <row r="1063">
          <cell r="A1063" t="str">
            <v>COS5</v>
          </cell>
          <cell r="B1063" t="str">
            <v>03.4001</v>
          </cell>
          <cell r="C1063" t="str">
            <v>Đầu cosse ép Cu 5mm2</v>
          </cell>
          <cell r="D1063" t="str">
            <v>cái</v>
          </cell>
          <cell r="F1063">
            <v>900</v>
          </cell>
          <cell r="G1063">
            <v>681.3</v>
          </cell>
          <cell r="H1063">
            <v>1472.7</v>
          </cell>
        </row>
        <row r="1064">
          <cell r="A1064" t="str">
            <v>COS11</v>
          </cell>
          <cell r="B1064" t="str">
            <v>03.4001</v>
          </cell>
          <cell r="C1064" t="str">
            <v>Đầu cosse ép Cu 11mm2</v>
          </cell>
          <cell r="D1064" t="str">
            <v>cái</v>
          </cell>
          <cell r="F1064">
            <v>1300</v>
          </cell>
          <cell r="G1064">
            <v>681.3</v>
          </cell>
          <cell r="H1064">
            <v>1472.7</v>
          </cell>
        </row>
        <row r="1065">
          <cell r="A1065" t="str">
            <v>COS16</v>
          </cell>
          <cell r="B1065" t="str">
            <v>03.4001</v>
          </cell>
          <cell r="C1065" t="str">
            <v>Đầu cosse ép Cu 16mm2</v>
          </cell>
          <cell r="D1065" t="str">
            <v>cái</v>
          </cell>
          <cell r="F1065">
            <v>1700</v>
          </cell>
          <cell r="G1065">
            <v>681.3</v>
          </cell>
          <cell r="H1065">
            <v>1472.7</v>
          </cell>
        </row>
        <row r="1066">
          <cell r="A1066" t="str">
            <v>COS22</v>
          </cell>
          <cell r="B1066" t="str">
            <v>03.4001</v>
          </cell>
          <cell r="C1066" t="str">
            <v>Đầu cosse ép Cu 22mm2</v>
          </cell>
          <cell r="D1066" t="str">
            <v>cái</v>
          </cell>
          <cell r="F1066">
            <v>2200</v>
          </cell>
          <cell r="G1066">
            <v>681.3</v>
          </cell>
          <cell r="H1066">
            <v>1472.7</v>
          </cell>
        </row>
        <row r="1067">
          <cell r="A1067" t="str">
            <v>COS25</v>
          </cell>
          <cell r="B1067" t="str">
            <v>03.4001</v>
          </cell>
          <cell r="C1067" t="str">
            <v>Đầu cosse ép Cu 25mm2</v>
          </cell>
          <cell r="D1067" t="str">
            <v>cái</v>
          </cell>
          <cell r="F1067">
            <v>2200</v>
          </cell>
          <cell r="G1067">
            <v>681.3</v>
          </cell>
          <cell r="H1067">
            <v>1472.7</v>
          </cell>
        </row>
        <row r="1068">
          <cell r="A1068" t="str">
            <v>COS35</v>
          </cell>
          <cell r="B1068" t="str">
            <v>03.4002</v>
          </cell>
          <cell r="C1068" t="str">
            <v>Đầu cosse ép Cu 35mm2</v>
          </cell>
          <cell r="D1068" t="str">
            <v>cái</v>
          </cell>
          <cell r="F1068">
            <v>3000</v>
          </cell>
          <cell r="G1068">
            <v>1192.2</v>
          </cell>
          <cell r="H1068">
            <v>1472.7</v>
          </cell>
        </row>
        <row r="1069">
          <cell r="A1069" t="str">
            <v>COS38</v>
          </cell>
          <cell r="B1069" t="str">
            <v>03.4002</v>
          </cell>
          <cell r="C1069" t="str">
            <v>Đầu cosse ép Cu 38mm2</v>
          </cell>
          <cell r="D1069" t="str">
            <v>cái</v>
          </cell>
          <cell r="F1069">
            <v>3000</v>
          </cell>
          <cell r="G1069">
            <v>1192.2</v>
          </cell>
          <cell r="H1069">
            <v>1472.7</v>
          </cell>
        </row>
        <row r="1070">
          <cell r="A1070" t="str">
            <v>COS50</v>
          </cell>
          <cell r="B1070" t="str">
            <v>03.4002</v>
          </cell>
          <cell r="C1070" t="str">
            <v>Đầu cosse ép Cu 50mm2</v>
          </cell>
          <cell r="D1070" t="str">
            <v>cái</v>
          </cell>
          <cell r="F1070">
            <v>10000</v>
          </cell>
          <cell r="G1070">
            <v>3785.7</v>
          </cell>
          <cell r="H1070">
            <v>1472.7</v>
          </cell>
        </row>
        <row r="1071">
          <cell r="A1071" t="str">
            <v>COS70</v>
          </cell>
          <cell r="B1071" t="str">
            <v>03.4003</v>
          </cell>
          <cell r="C1071" t="str">
            <v>Đầu cosse ép Cu 70mm2</v>
          </cell>
          <cell r="D1071" t="str">
            <v>cái</v>
          </cell>
          <cell r="F1071">
            <v>15000</v>
          </cell>
          <cell r="G1071">
            <v>5949</v>
          </cell>
          <cell r="H1071">
            <v>1767</v>
          </cell>
        </row>
        <row r="1072">
          <cell r="A1072" t="str">
            <v>COS95</v>
          </cell>
          <cell r="B1072" t="str">
            <v>03.4004</v>
          </cell>
          <cell r="C1072" t="str">
            <v>Đầu cosse ép Cu 95mm2</v>
          </cell>
          <cell r="D1072" t="str">
            <v>cái</v>
          </cell>
          <cell r="F1072">
            <v>22000</v>
          </cell>
          <cell r="G1072">
            <v>7571.4</v>
          </cell>
          <cell r="H1072">
            <v>1767</v>
          </cell>
        </row>
        <row r="1073">
          <cell r="A1073" t="str">
            <v>COS120</v>
          </cell>
          <cell r="B1073" t="str">
            <v>03.4005</v>
          </cell>
          <cell r="C1073" t="str">
            <v>Đầu cosse ép Cu 120mm2</v>
          </cell>
          <cell r="D1073" t="str">
            <v>cái</v>
          </cell>
          <cell r="F1073">
            <v>29000</v>
          </cell>
          <cell r="G1073">
            <v>9734.7000000000007</v>
          </cell>
          <cell r="H1073">
            <v>2061.6999999999998</v>
          </cell>
        </row>
        <row r="1074">
          <cell r="A1074" t="str">
            <v>COS150</v>
          </cell>
          <cell r="B1074" t="str">
            <v>03.4006</v>
          </cell>
          <cell r="C1074" t="str">
            <v>Đầu cosse ép Cu 150mm2</v>
          </cell>
          <cell r="D1074" t="str">
            <v>cái</v>
          </cell>
          <cell r="F1074">
            <v>39000</v>
          </cell>
          <cell r="G1074">
            <v>3746.9</v>
          </cell>
          <cell r="H1074">
            <v>2356.3000000000002</v>
          </cell>
        </row>
        <row r="1075">
          <cell r="A1075" t="str">
            <v>COS185</v>
          </cell>
          <cell r="B1075" t="str">
            <v>03.4007</v>
          </cell>
          <cell r="C1075" t="str">
            <v>Đầu cosse ép Cu 185mm2</v>
          </cell>
          <cell r="D1075" t="str">
            <v>cái</v>
          </cell>
          <cell r="F1075">
            <v>28000</v>
          </cell>
          <cell r="G1075">
            <v>4496.3</v>
          </cell>
          <cell r="H1075">
            <v>2650.8</v>
          </cell>
        </row>
        <row r="1076">
          <cell r="A1076" t="str">
            <v>COS200</v>
          </cell>
          <cell r="B1076" t="str">
            <v>03.4008</v>
          </cell>
          <cell r="C1076" t="str">
            <v>Đầu cosse ép Cu 200mm2</v>
          </cell>
          <cell r="D1076" t="str">
            <v>cái</v>
          </cell>
          <cell r="F1076">
            <v>37000</v>
          </cell>
          <cell r="G1076">
            <v>5620.4</v>
          </cell>
          <cell r="H1076">
            <v>2945.4</v>
          </cell>
        </row>
        <row r="1077">
          <cell r="A1077" t="str">
            <v>COS240</v>
          </cell>
          <cell r="B1077" t="str">
            <v>03.4008</v>
          </cell>
          <cell r="C1077" t="str">
            <v>Đầu cosse ép Cu 240mm2</v>
          </cell>
          <cell r="D1077" t="str">
            <v>cái</v>
          </cell>
          <cell r="F1077">
            <v>37000</v>
          </cell>
          <cell r="G1077">
            <v>5620.4</v>
          </cell>
          <cell r="H1077">
            <v>2945.4</v>
          </cell>
        </row>
        <row r="1078">
          <cell r="A1078" t="str">
            <v>COS250</v>
          </cell>
          <cell r="B1078" t="str">
            <v>03.4009</v>
          </cell>
          <cell r="C1078" t="str">
            <v>Đầu cosse ép Cu 250mm2</v>
          </cell>
          <cell r="D1078" t="str">
            <v>cái</v>
          </cell>
          <cell r="F1078">
            <v>42000</v>
          </cell>
          <cell r="G1078">
            <v>6676.3</v>
          </cell>
          <cell r="H1078">
            <v>4123.5</v>
          </cell>
        </row>
        <row r="1079">
          <cell r="A1079" t="str">
            <v>COS300</v>
          </cell>
          <cell r="B1079" t="str">
            <v>03.4009</v>
          </cell>
          <cell r="C1079" t="str">
            <v>Đầu cosse ép Cu 300mm2</v>
          </cell>
          <cell r="D1079" t="str">
            <v>cái</v>
          </cell>
          <cell r="F1079">
            <v>65000</v>
          </cell>
          <cell r="G1079">
            <v>6676.3</v>
          </cell>
          <cell r="H1079">
            <v>4123.5</v>
          </cell>
        </row>
        <row r="1080">
          <cell r="A1080" t="str">
            <v>CHCOS11</v>
          </cell>
          <cell r="C1080" t="str">
            <v>Chụp đầu cosse  11mm2</v>
          </cell>
          <cell r="D1080" t="str">
            <v>cái</v>
          </cell>
          <cell r="F1080">
            <v>450</v>
          </cell>
        </row>
        <row r="1081">
          <cell r="A1081" t="str">
            <v>CHCOS16</v>
          </cell>
          <cell r="C1081" t="str">
            <v>Chụp đầu cosse  16mm2</v>
          </cell>
          <cell r="D1081" t="str">
            <v>cái</v>
          </cell>
          <cell r="F1081">
            <v>450</v>
          </cell>
        </row>
        <row r="1082">
          <cell r="A1082" t="str">
            <v>CHCOS25</v>
          </cell>
          <cell r="C1082" t="str">
            <v>Chụp đầu cosse  25mm2</v>
          </cell>
          <cell r="D1082" t="str">
            <v>cái</v>
          </cell>
          <cell r="F1082">
            <v>550</v>
          </cell>
        </row>
        <row r="1083">
          <cell r="A1083" t="str">
            <v>CHCOS35</v>
          </cell>
          <cell r="C1083" t="str">
            <v>Chụp đầu cosse  35mm2</v>
          </cell>
          <cell r="D1083" t="str">
            <v>cái</v>
          </cell>
          <cell r="F1083">
            <v>650</v>
          </cell>
        </row>
        <row r="1084">
          <cell r="A1084" t="str">
            <v>CHCOS50</v>
          </cell>
          <cell r="C1084" t="str">
            <v>Chụp đầu cosse  50mm2</v>
          </cell>
          <cell r="D1084" t="str">
            <v>cái</v>
          </cell>
          <cell r="F1084">
            <v>1000</v>
          </cell>
        </row>
        <row r="1085">
          <cell r="A1085" t="str">
            <v>CHCOS70</v>
          </cell>
          <cell r="C1085" t="str">
            <v>Chụp đầu cosse  70mm2</v>
          </cell>
          <cell r="D1085" t="str">
            <v>cái</v>
          </cell>
          <cell r="F1085">
            <v>3000</v>
          </cell>
        </row>
        <row r="1086">
          <cell r="A1086" t="str">
            <v>CHCOS95</v>
          </cell>
          <cell r="C1086" t="str">
            <v>Chụp đầu cosse  95mm2</v>
          </cell>
          <cell r="D1086" t="str">
            <v>cái</v>
          </cell>
          <cell r="F1086">
            <v>4000</v>
          </cell>
        </row>
        <row r="1087">
          <cell r="A1087" t="str">
            <v>CHCOS120</v>
          </cell>
          <cell r="C1087" t="str">
            <v>Chụp đầu cosse  120mm2</v>
          </cell>
          <cell r="D1087" t="str">
            <v>cái</v>
          </cell>
          <cell r="F1087">
            <v>4000</v>
          </cell>
        </row>
        <row r="1088">
          <cell r="A1088" t="str">
            <v>CHCOS150</v>
          </cell>
          <cell r="C1088" t="str">
            <v>Chụp đầu cosse  150mm2</v>
          </cell>
          <cell r="D1088" t="str">
            <v>cái</v>
          </cell>
          <cell r="F1088">
            <v>5000</v>
          </cell>
        </row>
        <row r="1089">
          <cell r="A1089" t="str">
            <v>CHCOS185</v>
          </cell>
          <cell r="C1089" t="str">
            <v>Chụp đầu cosse  185mm2</v>
          </cell>
          <cell r="D1089" t="str">
            <v>cái</v>
          </cell>
          <cell r="F1089">
            <v>3200</v>
          </cell>
        </row>
        <row r="1090">
          <cell r="A1090" t="str">
            <v>CHCOS200</v>
          </cell>
          <cell r="C1090" t="str">
            <v>Chụp đầu cosse  200mm2</v>
          </cell>
          <cell r="D1090" t="str">
            <v>cái</v>
          </cell>
          <cell r="F1090">
            <v>3200</v>
          </cell>
        </row>
        <row r="1091">
          <cell r="A1091" t="str">
            <v>CHCOS240</v>
          </cell>
          <cell r="C1091" t="str">
            <v>Chụp đầu cosse  240mm2</v>
          </cell>
          <cell r="D1091" t="str">
            <v>cái</v>
          </cell>
          <cell r="F1091">
            <v>3800</v>
          </cell>
        </row>
        <row r="1092">
          <cell r="A1092" t="str">
            <v>CHCOS250</v>
          </cell>
          <cell r="C1092" t="str">
            <v>Chụp đầu cosse  250mm2</v>
          </cell>
          <cell r="D1092" t="str">
            <v>cái</v>
          </cell>
          <cell r="F1092">
            <v>3800</v>
          </cell>
        </row>
        <row r="1093">
          <cell r="A1093" t="str">
            <v>CHCOS300</v>
          </cell>
          <cell r="C1093" t="str">
            <v>Chụp đầu cosse  300mm2</v>
          </cell>
          <cell r="D1093" t="str">
            <v>cái</v>
          </cell>
          <cell r="F1093">
            <v>5000</v>
          </cell>
        </row>
        <row r="1094">
          <cell r="A1094" t="str">
            <v>DK2x11</v>
          </cell>
          <cell r="C1094" t="str">
            <v>Cáp điện kế DK - 2x11</v>
          </cell>
          <cell r="D1094" t="str">
            <v>m</v>
          </cell>
          <cell r="F1094">
            <v>38200</v>
          </cell>
        </row>
        <row r="1095">
          <cell r="A1095" t="str">
            <v>DVV7x1.5</v>
          </cell>
          <cell r="C1095" t="str">
            <v>Cáp điều khiển 7x1,5</v>
          </cell>
          <cell r="D1095" t="str">
            <v>m</v>
          </cell>
          <cell r="F1095">
            <v>14830</v>
          </cell>
        </row>
        <row r="1096">
          <cell r="A1096" t="str">
            <v>Duplex 211</v>
          </cell>
          <cell r="C1096" t="str">
            <v>Cáp Duplex 2x11</v>
          </cell>
          <cell r="D1096" t="str">
            <v>m</v>
          </cell>
          <cell r="F1096">
            <v>32900</v>
          </cell>
        </row>
        <row r="1097">
          <cell r="A1097" t="str">
            <v>Duplex 216</v>
          </cell>
          <cell r="C1097" t="str">
            <v>Cáp Duplex 2x16</v>
          </cell>
          <cell r="D1097" t="str">
            <v>m</v>
          </cell>
          <cell r="F1097">
            <v>48800</v>
          </cell>
        </row>
        <row r="1098">
          <cell r="A1098" t="str">
            <v>Duplex 311</v>
          </cell>
          <cell r="C1098" t="str">
            <v>Cáp Triplex 3x11</v>
          </cell>
          <cell r="D1098" t="str">
            <v>m</v>
          </cell>
          <cell r="F1098">
            <v>49000</v>
          </cell>
        </row>
        <row r="1099">
          <cell r="A1099" t="str">
            <v>Duplex 316</v>
          </cell>
          <cell r="C1099" t="str">
            <v>Cáp Triplex 3x16</v>
          </cell>
          <cell r="D1099" t="str">
            <v>m</v>
          </cell>
          <cell r="F1099">
            <v>72500</v>
          </cell>
        </row>
        <row r="1100">
          <cell r="A1100" t="str">
            <v>Duplex 411</v>
          </cell>
          <cell r="C1100" t="str">
            <v>Cáp Quadruplex 4x11</v>
          </cell>
          <cell r="D1100" t="str">
            <v>m</v>
          </cell>
          <cell r="F1100">
            <v>65300</v>
          </cell>
        </row>
        <row r="1101">
          <cell r="A1101" t="str">
            <v>Duplex 416</v>
          </cell>
          <cell r="C1101" t="str">
            <v>Cáp Quadruplex 4x16</v>
          </cell>
          <cell r="D1101" t="str">
            <v>m</v>
          </cell>
          <cell r="F1101">
            <v>96200</v>
          </cell>
        </row>
        <row r="1102">
          <cell r="A1102" t="str">
            <v>DENHQ</v>
          </cell>
          <cell r="B1102" t="str">
            <v>E2.003</v>
          </cell>
          <cell r="C1102" t="str">
            <v>Bộ đèn huỳnh quang đơn 1,2m-40W</v>
          </cell>
          <cell r="D1102" t="str">
            <v>bộ</v>
          </cell>
          <cell r="F1102">
            <v>110000</v>
          </cell>
          <cell r="G1102">
            <v>8065</v>
          </cell>
        </row>
        <row r="1103">
          <cell r="A1103" t="str">
            <v>D16/10</v>
          </cell>
          <cell r="C1103" t="str">
            <v>Dây điện đôi 16/10</v>
          </cell>
          <cell r="D1103" t="str">
            <v>mét</v>
          </cell>
          <cell r="F1103">
            <v>860</v>
          </cell>
        </row>
        <row r="1104">
          <cell r="A1104" t="str">
            <v>D20/10</v>
          </cell>
          <cell r="C1104" t="str">
            <v>Dây điện đôi 20/10</v>
          </cell>
          <cell r="D1104" t="str">
            <v>mét</v>
          </cell>
          <cell r="F1104">
            <v>17000</v>
          </cell>
          <cell r="I1104">
            <v>17000</v>
          </cell>
        </row>
        <row r="1105">
          <cell r="A1105" t="str">
            <v>D30/10</v>
          </cell>
          <cell r="C1105" t="str">
            <v>Dây điện đôi 30/10</v>
          </cell>
          <cell r="D1105" t="str">
            <v>mét</v>
          </cell>
          <cell r="F1105">
            <v>2700</v>
          </cell>
        </row>
        <row r="1106">
          <cell r="A1106" t="str">
            <v>DRC</v>
          </cell>
          <cell r="C1106" t="str">
            <v>Dây rút cáp</v>
          </cell>
          <cell r="D1106" t="str">
            <v>bọc</v>
          </cell>
          <cell r="F1106">
            <v>15000</v>
          </cell>
        </row>
        <row r="1107">
          <cell r="A1107" t="str">
            <v>CDAO15</v>
          </cell>
          <cell r="B1107" t="str">
            <v>02.8401</v>
          </cell>
          <cell r="C1107" t="str">
            <v>Cầu dao 15A - 600V</v>
          </cell>
          <cell r="D1107" t="str">
            <v>cái</v>
          </cell>
          <cell r="F1107">
            <v>25000</v>
          </cell>
          <cell r="G1107">
            <v>11029</v>
          </cell>
        </row>
        <row r="1108">
          <cell r="A1108" t="str">
            <v>CDAO30</v>
          </cell>
          <cell r="B1108" t="str">
            <v>02.8401</v>
          </cell>
          <cell r="C1108" t="str">
            <v>Cầu dao 30A - 600V</v>
          </cell>
          <cell r="D1108" t="str">
            <v>cái</v>
          </cell>
          <cell r="G1108">
            <v>12467</v>
          </cell>
        </row>
        <row r="1109">
          <cell r="A1109" t="str">
            <v>CDAO60</v>
          </cell>
          <cell r="B1109" t="str">
            <v>02.8401</v>
          </cell>
          <cell r="C1109" t="str">
            <v>Cầu dao 60A - 600V</v>
          </cell>
          <cell r="D1109" t="str">
            <v>cái</v>
          </cell>
          <cell r="G1109">
            <v>15344</v>
          </cell>
        </row>
        <row r="1110">
          <cell r="A1110" t="str">
            <v>CDAO100</v>
          </cell>
          <cell r="B1110" t="str">
            <v>02.8401</v>
          </cell>
          <cell r="C1110" t="str">
            <v>Cầu dao 100A - 600V</v>
          </cell>
          <cell r="D1110" t="str">
            <v>cái</v>
          </cell>
          <cell r="G1110">
            <v>19180</v>
          </cell>
        </row>
        <row r="1111">
          <cell r="A1111" t="str">
            <v>CDAO150</v>
          </cell>
          <cell r="B1111" t="str">
            <v>02.8401</v>
          </cell>
          <cell r="C1111" t="str">
            <v>Cầu dao 150A - 600V</v>
          </cell>
          <cell r="D1111" t="str">
            <v>cái</v>
          </cell>
          <cell r="G1111">
            <v>23975</v>
          </cell>
        </row>
        <row r="1112">
          <cell r="A1112" t="str">
            <v>CDAO200</v>
          </cell>
          <cell r="B1112" t="str">
            <v>02.8401</v>
          </cell>
          <cell r="C1112" t="str">
            <v>Cầu dao 200A - 600V</v>
          </cell>
          <cell r="D1112" t="str">
            <v>cái</v>
          </cell>
          <cell r="G1112">
            <v>28770</v>
          </cell>
        </row>
        <row r="1113">
          <cell r="A1113" t="str">
            <v>CDAO250</v>
          </cell>
          <cell r="B1113" t="str">
            <v>02.8401</v>
          </cell>
          <cell r="C1113" t="str">
            <v>Cầu dao 250A - 600V</v>
          </cell>
          <cell r="D1113" t="str">
            <v>cái</v>
          </cell>
          <cell r="G1113">
            <v>33565</v>
          </cell>
        </row>
        <row r="1114">
          <cell r="A1114" t="str">
            <v>CDAO300</v>
          </cell>
          <cell r="B1114" t="str">
            <v>02.8401</v>
          </cell>
          <cell r="C1114" t="str">
            <v>Cầu dao 300A - 600V</v>
          </cell>
          <cell r="D1114" t="str">
            <v>cái</v>
          </cell>
          <cell r="G1114">
            <v>38360</v>
          </cell>
        </row>
        <row r="1115">
          <cell r="A1115" t="str">
            <v>PVC200</v>
          </cell>
          <cell r="C1115" t="str">
            <v>Ống PVC D200 dày 9,6mm</v>
          </cell>
          <cell r="D1115" t="str">
            <v>m</v>
          </cell>
          <cell r="F1115">
            <v>185600</v>
          </cell>
        </row>
        <row r="1116">
          <cell r="A1116" t="str">
            <v>PVC168</v>
          </cell>
          <cell r="C1116" t="str">
            <v>Ống PVC D168 dày 7,0mm</v>
          </cell>
          <cell r="D1116" t="str">
            <v>m</v>
          </cell>
          <cell r="F1116">
            <v>114000</v>
          </cell>
        </row>
        <row r="1117">
          <cell r="A1117" t="str">
            <v>PVC140</v>
          </cell>
          <cell r="C1117" t="str">
            <v>Ống PVC D140x6,7mm</v>
          </cell>
          <cell r="D1117" t="str">
            <v>m</v>
          </cell>
          <cell r="F1117">
            <v>106600</v>
          </cell>
        </row>
        <row r="1118">
          <cell r="A1118" t="str">
            <v>PVC114</v>
          </cell>
          <cell r="C1118" t="str">
            <v xml:space="preserve">Ống PVC D114x4,9mm </v>
          </cell>
          <cell r="D1118" t="str">
            <v>m</v>
          </cell>
          <cell r="F1118">
            <v>65300</v>
          </cell>
        </row>
        <row r="1119">
          <cell r="A1119" t="str">
            <v>PVC90</v>
          </cell>
          <cell r="C1119" t="str">
            <v xml:space="preserve">Ống PVC D90x3,8mm </v>
          </cell>
          <cell r="D1119" t="str">
            <v>m</v>
          </cell>
          <cell r="F1119">
            <v>63200</v>
          </cell>
        </row>
        <row r="1120">
          <cell r="A1120" t="str">
            <v>PVC60</v>
          </cell>
          <cell r="B1120" t="str">
            <v>07.2404</v>
          </cell>
          <cell r="C1120" t="str">
            <v>Ống PVC D60x2,8mm</v>
          </cell>
          <cell r="D1120" t="str">
            <v>m</v>
          </cell>
          <cell r="F1120">
            <v>15900</v>
          </cell>
          <cell r="G1120">
            <v>2401</v>
          </cell>
        </row>
        <row r="1121">
          <cell r="A1121" t="str">
            <v>PVC49</v>
          </cell>
          <cell r="B1121" t="str">
            <v>07.2403</v>
          </cell>
          <cell r="C1121" t="str">
            <v>Ống PVC D49x2,4mm</v>
          </cell>
          <cell r="D1121" t="str">
            <v>m</v>
          </cell>
          <cell r="F1121">
            <v>11000</v>
          </cell>
          <cell r="G1121">
            <v>2214</v>
          </cell>
        </row>
        <row r="1122">
          <cell r="A1122" t="str">
            <v>PVC42</v>
          </cell>
          <cell r="B1122" t="str">
            <v>07.2403</v>
          </cell>
          <cell r="C1122" t="str">
            <v>Ống PVC D42x2,1mm</v>
          </cell>
          <cell r="D1122" t="str">
            <v>m</v>
          </cell>
          <cell r="F1122">
            <v>9800</v>
          </cell>
          <cell r="G1122">
            <v>2214</v>
          </cell>
        </row>
        <row r="1123">
          <cell r="A1123" t="str">
            <v>PVC21</v>
          </cell>
          <cell r="B1123" t="str">
            <v>07.2401</v>
          </cell>
          <cell r="C1123" t="str">
            <v xml:space="preserve">Ống PVC D21x1,6mm </v>
          </cell>
          <cell r="D1123" t="str">
            <v>m</v>
          </cell>
          <cell r="F1123">
            <v>3700</v>
          </cell>
          <cell r="G1123">
            <v>1434.37</v>
          </cell>
        </row>
        <row r="1124">
          <cell r="A1124" t="str">
            <v>ODH42</v>
          </cell>
          <cell r="C1124" t="str">
            <v>Oáng nhựa đàn hồi</v>
          </cell>
          <cell r="D1124" t="str">
            <v>mét</v>
          </cell>
          <cell r="F1124">
            <v>5000</v>
          </cell>
        </row>
        <row r="1125">
          <cell r="A1125" t="str">
            <v>ONGDH168</v>
          </cell>
          <cell r="B1125" t="str">
            <v>04.8103</v>
          </cell>
          <cell r="C1125" t="str">
            <v>Ống đàn hồi 168</v>
          </cell>
          <cell r="D1125" t="str">
            <v>m</v>
          </cell>
          <cell r="F1125">
            <v>27500</v>
          </cell>
          <cell r="G1125">
            <v>4635</v>
          </cell>
        </row>
        <row r="1126">
          <cell r="A1126" t="str">
            <v>ONGDH42</v>
          </cell>
          <cell r="B1126" t="str">
            <v>04.8103</v>
          </cell>
          <cell r="C1126" t="str">
            <v>Ống đàn hồi 42</v>
          </cell>
          <cell r="D1126" t="str">
            <v>m</v>
          </cell>
          <cell r="F1126">
            <v>3100</v>
          </cell>
          <cell r="G1126">
            <v>4635</v>
          </cell>
        </row>
        <row r="1127">
          <cell r="A1127" t="str">
            <v>ONGDH114</v>
          </cell>
          <cell r="B1127" t="str">
            <v>04.8103</v>
          </cell>
          <cell r="C1127" t="str">
            <v>Ống đàn hồi 114</v>
          </cell>
          <cell r="D1127" t="str">
            <v>m</v>
          </cell>
          <cell r="F1127">
            <v>4000</v>
          </cell>
          <cell r="G1127">
            <v>4635</v>
          </cell>
        </row>
        <row r="1128">
          <cell r="A1128" t="str">
            <v>CUT21</v>
          </cell>
          <cell r="C1128" t="str">
            <v>Cut PVC 21</v>
          </cell>
          <cell r="D1128" t="str">
            <v>cái</v>
          </cell>
          <cell r="F1128">
            <v>1000</v>
          </cell>
        </row>
        <row r="1129">
          <cell r="A1129" t="str">
            <v>CUT4245</v>
          </cell>
          <cell r="C1129" t="str">
            <v>Co 45 độ PVC 42</v>
          </cell>
          <cell r="D1129" t="str">
            <v>cái</v>
          </cell>
          <cell r="F1129">
            <v>4600</v>
          </cell>
        </row>
        <row r="1130">
          <cell r="A1130" t="str">
            <v>CUT42</v>
          </cell>
          <cell r="C1130" t="str">
            <v>Co 90 độ PVC 42</v>
          </cell>
          <cell r="D1130" t="str">
            <v>cái</v>
          </cell>
          <cell r="F1130">
            <v>5500</v>
          </cell>
        </row>
        <row r="1131">
          <cell r="A1131" t="str">
            <v>CUT42T</v>
          </cell>
          <cell r="C1131" t="str">
            <v>Co chữ T ống PVC 42</v>
          </cell>
          <cell r="D1131" t="str">
            <v>cái</v>
          </cell>
          <cell r="F1131">
            <v>4600</v>
          </cell>
        </row>
        <row r="1132">
          <cell r="A1132" t="str">
            <v>CUT60</v>
          </cell>
          <cell r="C1132" t="str">
            <v>Co 90 độ PVC 60</v>
          </cell>
          <cell r="D1132" t="str">
            <v>cái</v>
          </cell>
          <cell r="F1132">
            <v>9000</v>
          </cell>
        </row>
        <row r="1133">
          <cell r="A1133" t="str">
            <v>CUT60135</v>
          </cell>
          <cell r="C1133" t="str">
            <v>Co 135 độ PVC 60</v>
          </cell>
          <cell r="D1133" t="str">
            <v>cái</v>
          </cell>
          <cell r="F1133">
            <v>7100</v>
          </cell>
        </row>
        <row r="1134">
          <cell r="A1134" t="str">
            <v>CUT90</v>
          </cell>
          <cell r="C1134" t="str">
            <v>Co sừng 90 độ PVC 90</v>
          </cell>
          <cell r="D1134" t="str">
            <v>cái</v>
          </cell>
          <cell r="F1134">
            <v>22300</v>
          </cell>
        </row>
        <row r="1135">
          <cell r="A1135" t="str">
            <v>CUT90135</v>
          </cell>
          <cell r="C1135" t="str">
            <v>Co 135 độ PVC 90</v>
          </cell>
          <cell r="D1135" t="str">
            <v>cái</v>
          </cell>
          <cell r="F1135">
            <v>33900</v>
          </cell>
        </row>
        <row r="1136">
          <cell r="A1136" t="str">
            <v>CUT90T</v>
          </cell>
          <cell r="C1136" t="str">
            <v>Co  90 độ PVC 90</v>
          </cell>
          <cell r="D1136" t="str">
            <v>cái</v>
          </cell>
          <cell r="F1136">
            <v>45400</v>
          </cell>
        </row>
        <row r="1137">
          <cell r="A1137" t="str">
            <v>CUT90TD</v>
          </cell>
          <cell r="C1137" t="str">
            <v>Co  90 độ PVC 90 loại dày 4,9mm</v>
          </cell>
          <cell r="D1137" t="str">
            <v>cái</v>
          </cell>
          <cell r="F1137">
            <v>60000</v>
          </cell>
        </row>
        <row r="1138">
          <cell r="A1138" t="str">
            <v>CUT114T</v>
          </cell>
          <cell r="C1138" t="str">
            <v>Co  90 độ PVC 114</v>
          </cell>
          <cell r="D1138" t="str">
            <v>cái</v>
          </cell>
          <cell r="F1138">
            <v>43100</v>
          </cell>
        </row>
        <row r="1139">
          <cell r="A1139" t="str">
            <v>CUT114</v>
          </cell>
          <cell r="C1139" t="str">
            <v>Co sừng 90 độ PVC 114</v>
          </cell>
          <cell r="D1139" t="str">
            <v>cái</v>
          </cell>
          <cell r="F1139">
            <v>51700</v>
          </cell>
        </row>
        <row r="1140">
          <cell r="A1140" t="str">
            <v>CUT114135</v>
          </cell>
          <cell r="C1140" t="str">
            <v>Co 135 độ PVC 114</v>
          </cell>
          <cell r="D1140" t="str">
            <v>cái</v>
          </cell>
          <cell r="F1140">
            <v>33900</v>
          </cell>
        </row>
        <row r="1141">
          <cell r="A1141" t="str">
            <v>CUT140t</v>
          </cell>
          <cell r="C1141" t="str">
            <v>Co 90 độ PVC 140</v>
          </cell>
          <cell r="D1141" t="str">
            <v>cái</v>
          </cell>
          <cell r="F1141">
            <v>51700</v>
          </cell>
        </row>
        <row r="1142">
          <cell r="A1142" t="str">
            <v>CUT140</v>
          </cell>
          <cell r="C1142" t="str">
            <v>Co sừng 90 độ PVC 140</v>
          </cell>
          <cell r="D1142" t="str">
            <v>cái</v>
          </cell>
          <cell r="F1142">
            <v>51700</v>
          </cell>
        </row>
        <row r="1143">
          <cell r="A1143" t="str">
            <v>CUT168</v>
          </cell>
          <cell r="C1143" t="str">
            <v>Co sừng 90 độ PVC 168</v>
          </cell>
          <cell r="D1143" t="str">
            <v>cái</v>
          </cell>
          <cell r="F1143">
            <v>73000</v>
          </cell>
        </row>
        <row r="1144">
          <cell r="A1144" t="str">
            <v>NPVC140</v>
          </cell>
          <cell r="C1144" t="str">
            <v>Nối ống PVC 140</v>
          </cell>
          <cell r="D1144" t="str">
            <v>cái</v>
          </cell>
          <cell r="F1144">
            <v>41200</v>
          </cell>
        </row>
        <row r="1145">
          <cell r="A1145" t="str">
            <v>NPVC114</v>
          </cell>
          <cell r="C1145" t="str">
            <v>Nối ống PVC 114</v>
          </cell>
          <cell r="D1145" t="str">
            <v>cái</v>
          </cell>
          <cell r="F1145">
            <v>27500</v>
          </cell>
        </row>
        <row r="1146">
          <cell r="A1146" t="str">
            <v>NPVC90</v>
          </cell>
          <cell r="C1146" t="str">
            <v xml:space="preserve">Nối thẳng ống PVC 90 </v>
          </cell>
          <cell r="D1146" t="str">
            <v>cái</v>
          </cell>
          <cell r="F1146">
            <v>12400</v>
          </cell>
        </row>
        <row r="1147">
          <cell r="A1147" t="str">
            <v>NPVC42</v>
          </cell>
          <cell r="C1147" t="str">
            <v>Nối thẳng ống PVC 42</v>
          </cell>
          <cell r="D1147" t="str">
            <v>cái</v>
          </cell>
          <cell r="F1147">
            <v>4000</v>
          </cell>
        </row>
        <row r="1148">
          <cell r="A1148" t="str">
            <v>NPVC21</v>
          </cell>
          <cell r="C1148" t="str">
            <v>Nối thẳng ống PVC 21</v>
          </cell>
          <cell r="D1148" t="str">
            <v>cái</v>
          </cell>
          <cell r="F1148">
            <v>700</v>
          </cell>
        </row>
        <row r="1149">
          <cell r="A1149" t="str">
            <v>NPVC114-90</v>
          </cell>
          <cell r="C1149" t="str">
            <v>Nối giảm PVC 114-90</v>
          </cell>
          <cell r="D1149" t="str">
            <v>cái</v>
          </cell>
          <cell r="F1149">
            <v>41200</v>
          </cell>
        </row>
        <row r="1150">
          <cell r="A1150" t="str">
            <v>NT42</v>
          </cell>
          <cell r="C1150" t="str">
            <v>Nối ống PVC 42 chữ T</v>
          </cell>
          <cell r="D1150" t="str">
            <v>cái</v>
          </cell>
          <cell r="F1150">
            <v>11600</v>
          </cell>
        </row>
        <row r="1151">
          <cell r="A1151" t="str">
            <v>BAKE6200</v>
          </cell>
          <cell r="C1151" t="str">
            <v>Tấm bakelit hay nhựa cách điện 600V (200x60x6)</v>
          </cell>
          <cell r="D1151" t="str">
            <v>cái</v>
          </cell>
          <cell r="F1151">
            <v>5000</v>
          </cell>
        </row>
        <row r="1152">
          <cell r="A1152" t="str">
            <v>BAKE</v>
          </cell>
          <cell r="C1152" t="str">
            <v xml:space="preserve">Bakelit 550x450 dầy 8mm </v>
          </cell>
          <cell r="D1152" t="str">
            <v>cái</v>
          </cell>
          <cell r="F1152">
            <v>150000</v>
          </cell>
          <cell r="G1152">
            <v>5404</v>
          </cell>
        </row>
        <row r="1153">
          <cell r="A1153" t="str">
            <v>BAKEDKDT</v>
          </cell>
          <cell r="C1153" t="str">
            <v>Bakelit 350x510 dầy 5mm</v>
          </cell>
          <cell r="D1153" t="str">
            <v>cái</v>
          </cell>
          <cell r="F1153">
            <v>92000</v>
          </cell>
          <cell r="G1153">
            <v>5404</v>
          </cell>
        </row>
        <row r="1154">
          <cell r="A1154" t="str">
            <v>BAKETu</v>
          </cell>
          <cell r="C1154" t="str">
            <v xml:space="preserve">Bakelit 300x200 dầy 5mm </v>
          </cell>
          <cell r="D1154" t="str">
            <v>cái</v>
          </cell>
          <cell r="F1154">
            <v>92000</v>
          </cell>
          <cell r="G1154">
            <v>5404</v>
          </cell>
        </row>
        <row r="1155">
          <cell r="A1155" t="str">
            <v>BANGG</v>
          </cell>
          <cell r="C1155" t="str">
            <v>Bảng gắn aptomat và điện kế dày 15mm</v>
          </cell>
          <cell r="D1155" t="str">
            <v>cái</v>
          </cell>
          <cell r="F1155">
            <v>15000</v>
          </cell>
        </row>
        <row r="1156">
          <cell r="A1156" t="str">
            <v>BANGNHUA</v>
          </cell>
          <cell r="C1156" t="str">
            <v>Bảng nhựa gắn tủ điện kế điện tử</v>
          </cell>
          <cell r="D1156" t="str">
            <v>cái</v>
          </cell>
          <cell r="F1156">
            <v>20000</v>
          </cell>
        </row>
        <row r="1157">
          <cell r="A1157" t="str">
            <v>BANGKEO</v>
          </cell>
          <cell r="C1157" t="str">
            <v>Băng keo cách điện</v>
          </cell>
          <cell r="D1157" t="str">
            <v>cuộn</v>
          </cell>
          <cell r="F1157">
            <v>5000</v>
          </cell>
        </row>
        <row r="1158">
          <cell r="A1158" t="str">
            <v>KEOBIT</v>
          </cell>
          <cell r="C1158" t="str">
            <v>Keo silicon bít miệng ống</v>
          </cell>
          <cell r="D1158" t="str">
            <v>ống</v>
          </cell>
          <cell r="F1158">
            <v>30000</v>
          </cell>
        </row>
        <row r="1159">
          <cell r="A1159" t="str">
            <v>KEM</v>
          </cell>
          <cell r="C1159" t="str">
            <v>Kẽm</v>
          </cell>
          <cell r="D1159" t="str">
            <v>kg</v>
          </cell>
          <cell r="F1159">
            <v>10500</v>
          </cell>
          <cell r="I1159">
            <v>9726</v>
          </cell>
        </row>
        <row r="1160">
          <cell r="A1160" t="str">
            <v>keodan</v>
          </cell>
          <cell r="C1160" t="str">
            <v>Keo dán ống PVC (100gr)</v>
          </cell>
          <cell r="D1160" t="str">
            <v>tuýp</v>
          </cell>
          <cell r="F1160">
            <v>11500</v>
          </cell>
        </row>
        <row r="1161">
          <cell r="A1161" t="str">
            <v>KEO</v>
          </cell>
          <cell r="C1161" t="str">
            <v>Keo dán ống PVC (500gr)</v>
          </cell>
          <cell r="D1161" t="str">
            <v>lon</v>
          </cell>
          <cell r="F1161">
            <v>26400</v>
          </cell>
        </row>
        <row r="1162">
          <cell r="A1162" t="str">
            <v>KVRT42</v>
          </cell>
          <cell r="C1162" t="str">
            <v>Khâu ven răng trong D42</v>
          </cell>
          <cell r="D1162" t="str">
            <v>cái</v>
          </cell>
          <cell r="F1162">
            <v>3700</v>
          </cell>
        </row>
        <row r="1163">
          <cell r="A1163" t="str">
            <v>KVRT90</v>
          </cell>
          <cell r="C1163" t="str">
            <v>Khâu ven răng trong D90</v>
          </cell>
          <cell r="D1163" t="str">
            <v>cái</v>
          </cell>
          <cell r="F1163">
            <v>9500</v>
          </cell>
        </row>
        <row r="1164">
          <cell r="A1164" t="str">
            <v>KVRT114</v>
          </cell>
          <cell r="C1164" t="str">
            <v>Khâu ven răng trong D114</v>
          </cell>
          <cell r="D1164" t="str">
            <v>cái</v>
          </cell>
          <cell r="F1164">
            <v>20000</v>
          </cell>
        </row>
        <row r="1165">
          <cell r="A1165" t="str">
            <v>KVRT140</v>
          </cell>
          <cell r="C1165" t="str">
            <v>Khâu ven răng trong D140</v>
          </cell>
          <cell r="D1165" t="str">
            <v>cái</v>
          </cell>
          <cell r="F1165">
            <v>20000</v>
          </cell>
        </row>
        <row r="1166">
          <cell r="A1166" t="str">
            <v>KVRN42</v>
          </cell>
          <cell r="C1166" t="str">
            <v>Khâu ven răng ngoài D42</v>
          </cell>
          <cell r="D1166" t="str">
            <v>cái</v>
          </cell>
          <cell r="F1166">
            <v>3200</v>
          </cell>
        </row>
        <row r="1167">
          <cell r="A1167" t="str">
            <v>KVRN90</v>
          </cell>
          <cell r="C1167" t="str">
            <v>Khâu ven răng ngoài D90</v>
          </cell>
          <cell r="D1167" t="str">
            <v>cái</v>
          </cell>
          <cell r="F1167">
            <v>10600</v>
          </cell>
        </row>
        <row r="1168">
          <cell r="A1168" t="str">
            <v>KVRN114</v>
          </cell>
          <cell r="C1168" t="str">
            <v>Khâu ven răng ngoài D114</v>
          </cell>
          <cell r="D1168" t="str">
            <v>cái</v>
          </cell>
          <cell r="F1168">
            <v>20000</v>
          </cell>
        </row>
        <row r="1169">
          <cell r="A1169" t="str">
            <v>KVRN140</v>
          </cell>
          <cell r="C1169" t="str">
            <v>Khâu ven răng ngoài D140</v>
          </cell>
          <cell r="D1169" t="str">
            <v>cái</v>
          </cell>
          <cell r="F1169">
            <v>20000</v>
          </cell>
        </row>
        <row r="1170">
          <cell r="A1170" t="str">
            <v>OXC1/0</v>
          </cell>
          <cell r="B1170" t="str">
            <v>04.3107</v>
          </cell>
          <cell r="C1170" t="str">
            <v>Oác xiết cáp Cu - Al 1/0</v>
          </cell>
          <cell r="D1170" t="str">
            <v>cái</v>
          </cell>
          <cell r="F1170">
            <v>10200</v>
          </cell>
          <cell r="G1170">
            <v>6444</v>
          </cell>
          <cell r="I1170">
            <v>10200</v>
          </cell>
        </row>
        <row r="1171">
          <cell r="A1171" t="str">
            <v>OXC2/0</v>
          </cell>
          <cell r="B1171" t="str">
            <v>04.3107</v>
          </cell>
          <cell r="C1171" t="str">
            <v>Oác xiết cáp Cu - Al 2/0</v>
          </cell>
          <cell r="D1171" t="str">
            <v>cái</v>
          </cell>
          <cell r="F1171">
            <v>12200</v>
          </cell>
          <cell r="G1171">
            <v>6444</v>
          </cell>
          <cell r="I1171">
            <v>12200</v>
          </cell>
        </row>
        <row r="1172">
          <cell r="A1172" t="str">
            <v>OXCth</v>
          </cell>
          <cell r="B1172" t="str">
            <v>04.3107</v>
          </cell>
          <cell r="C1172" t="str">
            <v xml:space="preserve">Ốc xiết cáp Cu-AL cở thích hợp </v>
          </cell>
          <cell r="D1172" t="str">
            <v>cái</v>
          </cell>
          <cell r="F1172">
            <v>5700</v>
          </cell>
          <cell r="G1172">
            <v>6444</v>
          </cell>
          <cell r="I1172">
            <v>5700</v>
          </cell>
        </row>
        <row r="1173">
          <cell r="A1173" t="str">
            <v>OXC11</v>
          </cell>
          <cell r="B1173" t="str">
            <v>04.3107</v>
          </cell>
          <cell r="C1173" t="str">
            <v xml:space="preserve">Ốc xiết cáp cỡ 11mm2 </v>
          </cell>
          <cell r="D1173" t="str">
            <v>cái</v>
          </cell>
          <cell r="F1173">
            <v>4900</v>
          </cell>
          <cell r="G1173">
            <v>6444</v>
          </cell>
          <cell r="I1173">
            <v>4900</v>
          </cell>
        </row>
        <row r="1174">
          <cell r="A1174" t="str">
            <v>OXC22</v>
          </cell>
          <cell r="B1174" t="str">
            <v>04.3107</v>
          </cell>
          <cell r="C1174" t="str">
            <v xml:space="preserve">Ốc xiết cáp cỡ 22mm2 </v>
          </cell>
          <cell r="D1174" t="str">
            <v>cái</v>
          </cell>
          <cell r="F1174">
            <v>15000</v>
          </cell>
          <cell r="G1174">
            <v>6444</v>
          </cell>
          <cell r="I1174">
            <v>15000</v>
          </cell>
        </row>
        <row r="1175">
          <cell r="A1175" t="str">
            <v>OXC25</v>
          </cell>
          <cell r="B1175" t="str">
            <v>04.3107</v>
          </cell>
          <cell r="C1175" t="str">
            <v>Ốc xiết cáp cỡ 25mm2</v>
          </cell>
          <cell r="D1175" t="str">
            <v>cái</v>
          </cell>
          <cell r="F1175">
            <v>15000</v>
          </cell>
          <cell r="G1175">
            <v>6444</v>
          </cell>
          <cell r="I1175">
            <v>15000</v>
          </cell>
        </row>
        <row r="1176">
          <cell r="A1176" t="str">
            <v>OXC38</v>
          </cell>
          <cell r="B1176" t="str">
            <v>04.3107</v>
          </cell>
          <cell r="C1176" t="str">
            <v>Ốc xiết cáp Cu cỡ 38mm2 (loại dày)</v>
          </cell>
          <cell r="D1176" t="str">
            <v>cái</v>
          </cell>
          <cell r="F1176">
            <v>32000</v>
          </cell>
          <cell r="G1176">
            <v>6444</v>
          </cell>
          <cell r="I1176">
            <v>32000</v>
          </cell>
        </row>
        <row r="1177">
          <cell r="A1177" t="str">
            <v>OXC50</v>
          </cell>
          <cell r="B1177" t="str">
            <v>04.3107</v>
          </cell>
          <cell r="C1177" t="str">
            <v xml:space="preserve">Ốc xiết cáp cỡ 50mm2 </v>
          </cell>
          <cell r="D1177" t="str">
            <v>cái</v>
          </cell>
          <cell r="F1177">
            <v>17600</v>
          </cell>
          <cell r="G1177">
            <v>6444</v>
          </cell>
          <cell r="I1177">
            <v>17600</v>
          </cell>
        </row>
        <row r="1178">
          <cell r="A1178" t="str">
            <v>OXC70</v>
          </cell>
          <cell r="B1178" t="str">
            <v>04.3107</v>
          </cell>
          <cell r="C1178" t="str">
            <v xml:space="preserve">Ốc xiết cáp cỡ 70mm2 </v>
          </cell>
          <cell r="D1178" t="str">
            <v>cái</v>
          </cell>
          <cell r="F1178">
            <v>17600</v>
          </cell>
          <cell r="G1178">
            <v>6444</v>
          </cell>
          <cell r="I1178">
            <v>17600</v>
          </cell>
        </row>
        <row r="1179">
          <cell r="A1179" t="str">
            <v>OXC95</v>
          </cell>
          <cell r="B1179" t="str">
            <v>04.3107</v>
          </cell>
          <cell r="C1179" t="str">
            <v xml:space="preserve">Ốc xiết cáp cỡ 95mm2 </v>
          </cell>
          <cell r="D1179" t="str">
            <v>cái</v>
          </cell>
          <cell r="F1179">
            <v>20100</v>
          </cell>
          <cell r="G1179">
            <v>6444</v>
          </cell>
          <cell r="I1179">
            <v>20100</v>
          </cell>
        </row>
        <row r="1180">
          <cell r="A1180" t="str">
            <v>OXC120</v>
          </cell>
          <cell r="B1180" t="str">
            <v>04.3107</v>
          </cell>
          <cell r="C1180" t="str">
            <v xml:space="preserve">Ốc xiết cáp cỡ 120mm2 </v>
          </cell>
          <cell r="D1180" t="str">
            <v>cái</v>
          </cell>
          <cell r="F1180">
            <v>20100</v>
          </cell>
          <cell r="G1180">
            <v>6444</v>
          </cell>
          <cell r="I1180">
            <v>20100</v>
          </cell>
        </row>
        <row r="1181">
          <cell r="A1181" t="str">
            <v>OXC150</v>
          </cell>
          <cell r="B1181" t="str">
            <v>04.3107</v>
          </cell>
          <cell r="C1181" t="str">
            <v>Ốc xiết cáp cỡ 150mm2</v>
          </cell>
          <cell r="D1181" t="str">
            <v>cái</v>
          </cell>
          <cell r="F1181">
            <v>28600</v>
          </cell>
          <cell r="G1181">
            <v>12978</v>
          </cell>
          <cell r="I1181">
            <v>28600</v>
          </cell>
        </row>
        <row r="1182">
          <cell r="A1182" t="str">
            <v>OXC185</v>
          </cell>
          <cell r="B1182" t="str">
            <v>04.3107</v>
          </cell>
          <cell r="C1182" t="str">
            <v>Ốc xiết cáp cỡ 185mm2</v>
          </cell>
          <cell r="D1182" t="str">
            <v>cái</v>
          </cell>
          <cell r="F1182">
            <v>28600</v>
          </cell>
          <cell r="G1182">
            <v>12978</v>
          </cell>
          <cell r="I1182">
            <v>28600</v>
          </cell>
        </row>
        <row r="1183">
          <cell r="A1183" t="str">
            <v>OXC240</v>
          </cell>
          <cell r="B1183" t="str">
            <v>04.3107</v>
          </cell>
          <cell r="C1183" t="str">
            <v>Ốc xiết cáp cỡ 240mm2</v>
          </cell>
          <cell r="D1183" t="str">
            <v>cái</v>
          </cell>
          <cell r="F1183">
            <v>36000</v>
          </cell>
          <cell r="G1183">
            <v>12978</v>
          </cell>
          <cell r="I1183">
            <v>36000</v>
          </cell>
        </row>
        <row r="1184">
          <cell r="A1184" t="str">
            <v>KHOA</v>
          </cell>
          <cell r="C1184" t="str">
            <v>Ổ khóa</v>
          </cell>
          <cell r="D1184" t="str">
            <v>cái</v>
          </cell>
          <cell r="F1184">
            <v>30000</v>
          </cell>
        </row>
        <row r="1185">
          <cell r="A1185" t="str">
            <v>oxy</v>
          </cell>
          <cell r="C1185" t="str">
            <v>Ô xy gió</v>
          </cell>
          <cell r="D1185" t="str">
            <v>m3</v>
          </cell>
          <cell r="F1185">
            <v>10000</v>
          </cell>
          <cell r="I1185">
            <v>10000</v>
          </cell>
        </row>
        <row r="1186">
          <cell r="A1186" t="str">
            <v>LCbh9</v>
          </cell>
          <cell r="B1186" t="str">
            <v>NB.1110</v>
          </cell>
          <cell r="C1186" t="str">
            <v>Gia công và lắp dựng cột báo hiệu cao 9m</v>
          </cell>
          <cell r="D1186" t="str">
            <v>Tấn</v>
          </cell>
          <cell r="G1186">
            <v>521806</v>
          </cell>
          <cell r="H1186">
            <v>725029</v>
          </cell>
        </row>
        <row r="1187">
          <cell r="A1187" t="str">
            <v>LBbh</v>
          </cell>
          <cell r="B1187" t="str">
            <v>NB.1710</v>
          </cell>
          <cell r="C1187" t="str">
            <v>Gia công và lắp dựng bảng báo hiệu</v>
          </cell>
          <cell r="D1187" t="str">
            <v>Tấn</v>
          </cell>
          <cell r="G1187">
            <v>565009</v>
          </cell>
          <cell r="H1187">
            <v>792152</v>
          </cell>
        </row>
        <row r="1188">
          <cell r="A1188" t="str">
            <v>LTC</v>
          </cell>
          <cell r="C1188" t="str">
            <v>Gia công và lắp thanh cái và phụ kiện trong tủ</v>
          </cell>
          <cell r="D1188" t="str">
            <v>tủ</v>
          </cell>
          <cell r="G1188">
            <v>1000000</v>
          </cell>
        </row>
        <row r="1189">
          <cell r="A1189" t="str">
            <v>SonCBH</v>
          </cell>
          <cell r="B1189" t="str">
            <v>S2.118</v>
          </cell>
          <cell r="C1189" t="str">
            <v>Sơn cột báo hiệu</v>
          </cell>
          <cell r="D1189" t="str">
            <v>m2</v>
          </cell>
          <cell r="F1189">
            <v>6502</v>
          </cell>
          <cell r="G1189">
            <v>1354</v>
          </cell>
        </row>
        <row r="1190">
          <cell r="A1190" t="str">
            <v>SonBBH</v>
          </cell>
          <cell r="B1190" t="str">
            <v>S2.118</v>
          </cell>
          <cell r="C1190" t="str">
            <v>Sơn biển báo hiệu</v>
          </cell>
          <cell r="D1190" t="str">
            <v>m2</v>
          </cell>
          <cell r="F1190">
            <v>6502</v>
          </cell>
          <cell r="G1190">
            <v>1354</v>
          </cell>
        </row>
        <row r="1191">
          <cell r="A1191" t="str">
            <v>VCT</v>
          </cell>
          <cell r="B1191" t="str">
            <v>021351</v>
          </cell>
          <cell r="C1191" t="str">
            <v>Vận Chuyển thép</v>
          </cell>
          <cell r="D1191" t="str">
            <v>Tấn</v>
          </cell>
          <cell r="G1191">
            <v>8267</v>
          </cell>
        </row>
        <row r="1192">
          <cell r="A1192" t="str">
            <v>U16-280</v>
          </cell>
          <cell r="B1192" t="str">
            <v>05.6044</v>
          </cell>
          <cell r="C1192" t="str">
            <v>Đà U160x64x5x2800 đỡ MBA</v>
          </cell>
          <cell r="D1192" t="str">
            <v>kg</v>
          </cell>
          <cell r="F1192">
            <v>31339</v>
          </cell>
          <cell r="G1192">
            <v>1543</v>
          </cell>
        </row>
        <row r="1193">
          <cell r="A1193" t="str">
            <v>U20-280</v>
          </cell>
          <cell r="B1193" t="str">
            <v>05.6044</v>
          </cell>
          <cell r="C1193" t="str">
            <v>Đà U200x80x5x2800 đỡ MBA</v>
          </cell>
          <cell r="D1193" t="str">
            <v>kg</v>
          </cell>
          <cell r="F1193">
            <v>31339</v>
          </cell>
          <cell r="G1193">
            <v>1543</v>
          </cell>
        </row>
        <row r="1194">
          <cell r="A1194" t="str">
            <v>U1008</v>
          </cell>
          <cell r="B1194" t="str">
            <v>05.6044</v>
          </cell>
          <cell r="C1194" t="str">
            <v xml:space="preserve">Đà U100x46x4.5x800 </v>
          </cell>
          <cell r="D1194" t="str">
            <v>kg</v>
          </cell>
          <cell r="F1194">
            <v>31339</v>
          </cell>
          <cell r="G1194">
            <v>1543</v>
          </cell>
        </row>
        <row r="1195">
          <cell r="A1195" t="str">
            <v>U8034</v>
          </cell>
          <cell r="B1195" t="str">
            <v>05.6044</v>
          </cell>
          <cell r="C1195" t="str">
            <v>Đà sắt U80x340</v>
          </cell>
          <cell r="D1195" t="str">
            <v>kg</v>
          </cell>
          <cell r="F1195">
            <v>31339</v>
          </cell>
          <cell r="G1195">
            <v>1543</v>
          </cell>
        </row>
        <row r="1196">
          <cell r="A1196" t="str">
            <v>U1004</v>
          </cell>
          <cell r="B1196" t="str">
            <v>05.6044</v>
          </cell>
          <cell r="C1196" t="str">
            <v xml:space="preserve">Đà U100x46x4.5x400 </v>
          </cell>
          <cell r="D1196" t="str">
            <v>kg</v>
          </cell>
          <cell r="F1196">
            <v>31339</v>
          </cell>
          <cell r="G1196">
            <v>1543</v>
          </cell>
        </row>
        <row r="1197">
          <cell r="A1197" t="str">
            <v>XATUTI</v>
          </cell>
          <cell r="B1197" t="str">
            <v>05.6044</v>
          </cell>
          <cell r="C1197" t="str">
            <v>Xà kẹp TU, TI U50x32x4 350</v>
          </cell>
          <cell r="D1197" t="str">
            <v>Bộ</v>
          </cell>
          <cell r="F1197">
            <v>40500</v>
          </cell>
          <cell r="G1197">
            <v>39758</v>
          </cell>
        </row>
        <row r="1198">
          <cell r="A1198" t="str">
            <v>AK1</v>
          </cell>
          <cell r="C1198" t="str">
            <v xml:space="preserve">Ampe kế 100/5A-600v +AS </v>
          </cell>
          <cell r="D1198" t="str">
            <v>Bộ</v>
          </cell>
          <cell r="E1198">
            <v>40000</v>
          </cell>
        </row>
        <row r="1199">
          <cell r="A1199" t="str">
            <v>VK1</v>
          </cell>
          <cell r="C1199" t="str">
            <v>Volt kế 500V + VS + 2xChì ống 1A-230V</v>
          </cell>
          <cell r="D1199" t="str">
            <v>Bộ</v>
          </cell>
          <cell r="E1199">
            <v>139000</v>
          </cell>
        </row>
        <row r="1200">
          <cell r="A1200" t="str">
            <v>AVK1</v>
          </cell>
          <cell r="C1200" t="str">
            <v>Bộ Ampe kế + Volt kế (trạm 1 pha)</v>
          </cell>
          <cell r="D1200" t="str">
            <v>Bộ</v>
          </cell>
          <cell r="E1200">
            <v>80000</v>
          </cell>
        </row>
        <row r="1201">
          <cell r="A1201" t="str">
            <v>AVK3</v>
          </cell>
          <cell r="C1201" t="str">
            <v>Bộ Ampe kế + Volt kế (trạm 3 pha)</v>
          </cell>
          <cell r="D1201" t="str">
            <v>Bộ</v>
          </cell>
          <cell r="E1201">
            <v>160000</v>
          </cell>
        </row>
        <row r="1202">
          <cell r="A1202" t="str">
            <v>axetylen</v>
          </cell>
          <cell r="C1202" t="str">
            <v>Hơi Axetylen</v>
          </cell>
          <cell r="D1202" t="str">
            <v>m3</v>
          </cell>
          <cell r="F1202">
            <v>40000</v>
          </cell>
          <cell r="I1202">
            <v>40000</v>
          </cell>
        </row>
        <row r="1203">
          <cell r="A1203" t="str">
            <v>GIP11-11</v>
          </cell>
          <cell r="C1203" t="str">
            <v>Ghíp nối IPC 11-11</v>
          </cell>
          <cell r="D1203" t="str">
            <v>cái</v>
          </cell>
          <cell r="F1203">
            <v>16000</v>
          </cell>
          <cell r="G1203">
            <v>6546</v>
          </cell>
        </row>
        <row r="1204">
          <cell r="A1204" t="str">
            <v>GIP22-11</v>
          </cell>
          <cell r="C1204" t="str">
            <v>Ghíp nối IPC 22-11</v>
          </cell>
          <cell r="D1204" t="str">
            <v>cái</v>
          </cell>
          <cell r="F1204">
            <v>16000</v>
          </cell>
          <cell r="G1204">
            <v>6546</v>
          </cell>
        </row>
        <row r="1205">
          <cell r="A1205" t="str">
            <v>GIP22-22</v>
          </cell>
          <cell r="C1205" t="str">
            <v>Ghíp nối IPC 22-22</v>
          </cell>
          <cell r="D1205" t="str">
            <v>cái</v>
          </cell>
          <cell r="F1205">
            <v>16000</v>
          </cell>
          <cell r="G1205">
            <v>6546</v>
          </cell>
        </row>
        <row r="1206">
          <cell r="A1206" t="str">
            <v>GIP35-35</v>
          </cell>
          <cell r="C1206" t="str">
            <v>Ghíp nối IPC 35-35</v>
          </cell>
          <cell r="D1206" t="str">
            <v>cái</v>
          </cell>
          <cell r="F1206">
            <v>11700</v>
          </cell>
          <cell r="G1206">
            <v>6546</v>
          </cell>
        </row>
        <row r="1207">
          <cell r="A1207" t="str">
            <v>GIP50-35</v>
          </cell>
          <cell r="C1207" t="str">
            <v>Ghíp nối IPC 50-35</v>
          </cell>
          <cell r="D1207" t="str">
            <v>cái</v>
          </cell>
          <cell r="F1207">
            <v>11700</v>
          </cell>
          <cell r="G1207">
            <v>6546</v>
          </cell>
        </row>
        <row r="1208">
          <cell r="A1208" t="str">
            <v>GIP70-35</v>
          </cell>
          <cell r="C1208" t="str">
            <v>Ghíp nối IPC 70-35</v>
          </cell>
          <cell r="D1208" t="str">
            <v>cái</v>
          </cell>
          <cell r="F1208">
            <v>11700</v>
          </cell>
          <cell r="G1208">
            <v>6546</v>
          </cell>
        </row>
        <row r="1209">
          <cell r="A1209" t="str">
            <v>GIP70-25</v>
          </cell>
          <cell r="C1209" t="str">
            <v>Ghíp nối IPC 70-25</v>
          </cell>
          <cell r="D1209" t="str">
            <v>cái</v>
          </cell>
          <cell r="F1209">
            <v>11700</v>
          </cell>
          <cell r="G1209">
            <v>6546</v>
          </cell>
        </row>
        <row r="1210">
          <cell r="A1210" t="str">
            <v>GIP95-35</v>
          </cell>
          <cell r="C1210" t="str">
            <v>Ghíp nối IPC 95-35</v>
          </cell>
          <cell r="D1210" t="str">
            <v>cái</v>
          </cell>
          <cell r="F1210">
            <v>11700</v>
          </cell>
          <cell r="G1210">
            <v>6546</v>
          </cell>
        </row>
        <row r="1211">
          <cell r="A1211" t="str">
            <v>GIP120-35</v>
          </cell>
          <cell r="C1211" t="str">
            <v>Ghíp nối IPC 120-35</v>
          </cell>
          <cell r="D1211" t="str">
            <v>cái</v>
          </cell>
          <cell r="F1211">
            <v>25000</v>
          </cell>
          <cell r="G1211">
            <v>6546</v>
          </cell>
        </row>
        <row r="1212">
          <cell r="A1212" t="str">
            <v>GIP50-50</v>
          </cell>
          <cell r="C1212" t="str">
            <v>Ghíp nối IPC 50-50</v>
          </cell>
          <cell r="D1212" t="str">
            <v>cái</v>
          </cell>
          <cell r="F1212">
            <v>18000</v>
          </cell>
          <cell r="G1212">
            <v>6546</v>
          </cell>
        </row>
        <row r="1213">
          <cell r="A1213" t="str">
            <v>GIP70-50</v>
          </cell>
          <cell r="C1213" t="str">
            <v>Ghíp nối IPC 70-50</v>
          </cell>
          <cell r="D1213" t="str">
            <v>cái</v>
          </cell>
          <cell r="F1213">
            <v>19600</v>
          </cell>
          <cell r="G1213">
            <v>6546</v>
          </cell>
          <cell r="I1213">
            <v>19600</v>
          </cell>
        </row>
        <row r="1214">
          <cell r="A1214" t="str">
            <v>GIP95-50</v>
          </cell>
          <cell r="C1214" t="str">
            <v>Ghíp nối IPC 95-50</v>
          </cell>
          <cell r="D1214" t="str">
            <v>cái</v>
          </cell>
          <cell r="F1214">
            <v>19600</v>
          </cell>
          <cell r="G1214">
            <v>6546</v>
          </cell>
        </row>
        <row r="1215">
          <cell r="A1215" t="str">
            <v>GIP120-50</v>
          </cell>
          <cell r="C1215" t="str">
            <v>Ghíp nối IPC 120-50</v>
          </cell>
          <cell r="D1215" t="str">
            <v>cái</v>
          </cell>
          <cell r="F1215">
            <v>25000</v>
          </cell>
          <cell r="G1215">
            <v>6546</v>
          </cell>
        </row>
        <row r="1216">
          <cell r="A1216" t="str">
            <v>GIP150-50</v>
          </cell>
          <cell r="C1216" t="str">
            <v>Ghíp nối IPC 150-50</v>
          </cell>
          <cell r="D1216" t="str">
            <v>cái</v>
          </cell>
          <cell r="F1216">
            <v>25000</v>
          </cell>
          <cell r="G1216">
            <v>6546</v>
          </cell>
        </row>
        <row r="1217">
          <cell r="A1217" t="str">
            <v>GIP70-70</v>
          </cell>
          <cell r="C1217" t="str">
            <v>Ghíp nối IPC 70-70</v>
          </cell>
          <cell r="D1217" t="str">
            <v>cái</v>
          </cell>
          <cell r="F1217">
            <v>42000</v>
          </cell>
          <cell r="G1217">
            <v>6546</v>
          </cell>
        </row>
        <row r="1218">
          <cell r="A1218" t="str">
            <v>GIP95-70</v>
          </cell>
          <cell r="C1218" t="str">
            <v>Ghíp nối IPC 95-70</v>
          </cell>
          <cell r="D1218" t="str">
            <v>cái</v>
          </cell>
          <cell r="F1218">
            <v>19600</v>
          </cell>
          <cell r="G1218">
            <v>6546</v>
          </cell>
          <cell r="I1218">
            <v>19600</v>
          </cell>
        </row>
        <row r="1219">
          <cell r="A1219" t="str">
            <v>GIP120-70</v>
          </cell>
          <cell r="C1219" t="str">
            <v>Ghíp nối IPC 120-70</v>
          </cell>
          <cell r="D1219" t="str">
            <v>cái</v>
          </cell>
          <cell r="F1219">
            <v>25000</v>
          </cell>
          <cell r="G1219">
            <v>6546</v>
          </cell>
        </row>
        <row r="1220">
          <cell r="A1220" t="str">
            <v>GIP150-70</v>
          </cell>
          <cell r="C1220" t="str">
            <v>Ghíp nối IPC 150-70</v>
          </cell>
          <cell r="D1220" t="str">
            <v>cái</v>
          </cell>
          <cell r="F1220">
            <v>25000</v>
          </cell>
          <cell r="G1220">
            <v>6546</v>
          </cell>
        </row>
        <row r="1221">
          <cell r="A1221" t="str">
            <v>GIP95-95</v>
          </cell>
          <cell r="C1221" t="str">
            <v>Ghíp nối IPC 95-95</v>
          </cell>
          <cell r="D1221" t="str">
            <v>cái</v>
          </cell>
          <cell r="F1221">
            <v>19600</v>
          </cell>
          <cell r="G1221">
            <v>6546</v>
          </cell>
        </row>
        <row r="1222">
          <cell r="A1222" t="str">
            <v>GIP95-120</v>
          </cell>
          <cell r="C1222" t="str">
            <v>Ghíp nối IPC 95-120</v>
          </cell>
          <cell r="D1222" t="str">
            <v>cái</v>
          </cell>
          <cell r="F1222">
            <v>25000</v>
          </cell>
          <cell r="G1222">
            <v>6546</v>
          </cell>
        </row>
        <row r="1223">
          <cell r="A1223" t="str">
            <v>GIP95-150</v>
          </cell>
          <cell r="C1223" t="str">
            <v>Ghíp nối IPC 95-150</v>
          </cell>
          <cell r="D1223" t="str">
            <v>cái</v>
          </cell>
          <cell r="F1223">
            <v>25000</v>
          </cell>
          <cell r="G1223">
            <v>6546</v>
          </cell>
        </row>
        <row r="1224">
          <cell r="A1224" t="str">
            <v>KQDUPLEX35</v>
          </cell>
          <cell r="B1224" t="str">
            <v>06.7003</v>
          </cell>
          <cell r="C1224" t="str">
            <v>Kéo dây quadruplex CV-4x35-0.6/1kV</v>
          </cell>
          <cell r="D1224" t="str">
            <v>km</v>
          </cell>
          <cell r="G1224">
            <v>451548.3</v>
          </cell>
        </row>
        <row r="1225">
          <cell r="A1225" t="str">
            <v>KQDUPLEX22</v>
          </cell>
          <cell r="B1225" t="str">
            <v>06.7002</v>
          </cell>
          <cell r="C1225" t="str">
            <v>Kéo dây quadruplex CV-4x22-0.6/1kV</v>
          </cell>
          <cell r="D1225" t="str">
            <v>km</v>
          </cell>
          <cell r="G1225">
            <v>574049</v>
          </cell>
        </row>
        <row r="1226">
          <cell r="A1226" t="str">
            <v>KQDUPLEX16</v>
          </cell>
          <cell r="B1226" t="str">
            <v>06.7001</v>
          </cell>
          <cell r="C1226" t="str">
            <v>Kéo dây quadruplex CV-4x16-0.6/1kV</v>
          </cell>
          <cell r="D1226" t="str">
            <v>km</v>
          </cell>
          <cell r="G1226">
            <v>422191</v>
          </cell>
        </row>
        <row r="1227">
          <cell r="A1227" t="str">
            <v>KQDUPLEX14</v>
          </cell>
          <cell r="B1227" t="str">
            <v>06.7001</v>
          </cell>
          <cell r="C1227" t="str">
            <v>Kéo dây quadruplex CV-4x14-0.6/1kV</v>
          </cell>
          <cell r="D1227" t="str">
            <v>km</v>
          </cell>
          <cell r="G1227">
            <v>422191</v>
          </cell>
        </row>
        <row r="1228">
          <cell r="A1228" t="str">
            <v>KQDUPLEX11</v>
          </cell>
          <cell r="B1228" t="str">
            <v>06.7001</v>
          </cell>
          <cell r="C1228" t="str">
            <v>Kéo dây quadruplex CV-4x11-0.6/1kV</v>
          </cell>
          <cell r="D1228" t="str">
            <v>km</v>
          </cell>
          <cell r="G1228">
            <v>422191</v>
          </cell>
        </row>
        <row r="1229">
          <cell r="A1229" t="str">
            <v>KTriplex16</v>
          </cell>
          <cell r="B1229" t="str">
            <v>06.7001</v>
          </cell>
          <cell r="C1229" t="str">
            <v>Kéo dây triplex CV-3x16-0.6/1kV</v>
          </cell>
          <cell r="D1229" t="str">
            <v>km</v>
          </cell>
          <cell r="G1229">
            <v>422191</v>
          </cell>
        </row>
        <row r="1230">
          <cell r="A1230" t="str">
            <v>KDUPLEX11</v>
          </cell>
          <cell r="B1230" t="str">
            <v>06.7001</v>
          </cell>
          <cell r="C1230" t="str">
            <v>Kéo dây duplex CV-2x11-0.6/1kV</v>
          </cell>
          <cell r="D1230" t="str">
            <v>km</v>
          </cell>
          <cell r="G1230">
            <v>295533.69999999995</v>
          </cell>
        </row>
        <row r="1231">
          <cell r="A1231" t="str">
            <v>Diabaohieu</v>
          </cell>
          <cell r="C1231" t="str">
            <v>Đĩa sứ trắng báo hiệu cáp ngầm</v>
          </cell>
          <cell r="D1231" t="str">
            <v>cái</v>
          </cell>
          <cell r="F1231">
            <v>15000</v>
          </cell>
        </row>
        <row r="1232">
          <cell r="A1232" t="str">
            <v>Denbao</v>
          </cell>
          <cell r="C1232" t="str">
            <v>Đèn báo hiệu pha 5W-220V</v>
          </cell>
          <cell r="D1232" t="str">
            <v>cái</v>
          </cell>
          <cell r="F1232">
            <v>5000</v>
          </cell>
        </row>
        <row r="1234">
          <cell r="A1234" t="str">
            <v>Đơn giá chiếu sáng</v>
          </cell>
        </row>
        <row r="1236">
          <cell r="A1236" t="str">
            <v>TUDKCS</v>
          </cell>
          <cell r="B1236" t="str">
            <v>CS4.09.021</v>
          </cell>
          <cell r="C1236" t="str">
            <v>Tủ điều khiển chiếu sáng</v>
          </cell>
          <cell r="D1236" t="str">
            <v>cái</v>
          </cell>
          <cell r="E1236">
            <v>7507000</v>
          </cell>
          <cell r="F1236">
            <v>7507000</v>
          </cell>
          <cell r="G1236">
            <v>58412</v>
          </cell>
        </row>
        <row r="1237">
          <cell r="A1237" t="str">
            <v>TRTHEP6</v>
          </cell>
          <cell r="C1237" t="str">
            <v>Trụ thép tròn cao 6 mét</v>
          </cell>
          <cell r="D1237" t="str">
            <v>trụ</v>
          </cell>
          <cell r="F1237">
            <v>1709000</v>
          </cell>
          <cell r="I1237">
            <v>1709000</v>
          </cell>
        </row>
        <row r="1238">
          <cell r="A1238" t="str">
            <v>TRTHEP7</v>
          </cell>
          <cell r="C1238" t="str">
            <v>Trụ thép tròn cao 7 mét</v>
          </cell>
          <cell r="D1238" t="str">
            <v>trụ</v>
          </cell>
          <cell r="F1238">
            <v>2006000</v>
          </cell>
          <cell r="I1238">
            <v>2006000</v>
          </cell>
        </row>
        <row r="1239">
          <cell r="A1239" t="str">
            <v>D12 CS</v>
          </cell>
          <cell r="B1239" t="str">
            <v>04.3801</v>
          </cell>
          <cell r="C1239" t="str">
            <v>Đà cản BTCT 1,2m (Nhân công đã qui đổi sang ĐG chiếu sáng)</v>
          </cell>
          <cell r="D1239" t="str">
            <v>cái</v>
          </cell>
          <cell r="F1239">
            <v>85714</v>
          </cell>
          <cell r="G1239">
            <v>28931.5</v>
          </cell>
          <cell r="I1239">
            <v>85714</v>
          </cell>
        </row>
        <row r="1240">
          <cell r="A1240" t="str">
            <v>CDDON</v>
          </cell>
          <cell r="C1240" t="str">
            <v>Cần đèn STK D60 đơn cao 2m vươn 1,5m nghiêng 15 độ</v>
          </cell>
          <cell r="D1240" t="str">
            <v>cần</v>
          </cell>
          <cell r="F1240">
            <v>210000</v>
          </cell>
          <cell r="I1240">
            <v>210000</v>
          </cell>
        </row>
        <row r="1241">
          <cell r="A1241" t="str">
            <v>CDDOI</v>
          </cell>
          <cell r="C1241" t="str">
            <v>Cần đèn STK D60 đôi cao 2m vươn 1,5m nghiêng 15 độ</v>
          </cell>
          <cell r="D1241" t="str">
            <v>cần</v>
          </cell>
          <cell r="F1241">
            <v>409500</v>
          </cell>
          <cell r="I1241">
            <v>409500</v>
          </cell>
        </row>
        <row r="1242">
          <cell r="A1242" t="str">
            <v>CD-Sonadezi</v>
          </cell>
          <cell r="C1242" t="str">
            <v>Cần đèn STK D60 đơn cao 1,7m vươn 2,8m (CĐT cung cấp)</v>
          </cell>
          <cell r="D1242" t="str">
            <v>cần</v>
          </cell>
          <cell r="F1242">
            <v>350000</v>
          </cell>
          <cell r="I1242">
            <v>350000</v>
          </cell>
        </row>
        <row r="1243">
          <cell r="A1243" t="str">
            <v>CDDON+C</v>
          </cell>
          <cell r="C1243" t="str">
            <v>Cần đèn STK D60 đơn cao 1m vươn 1,8m nghiêng 15 độ + chụp đầu trụ</v>
          </cell>
          <cell r="D1243" t="str">
            <v>cần</v>
          </cell>
          <cell r="F1243">
            <v>252000</v>
          </cell>
        </row>
        <row r="1244">
          <cell r="A1244" t="str">
            <v>CDDOI+C</v>
          </cell>
          <cell r="C1244" t="str">
            <v>Cần đèn STK D60 đôi cao 1m vươn 1,8m nghiêng 15 độ + chụp đầu trụ</v>
          </cell>
          <cell r="D1244" t="str">
            <v>cần</v>
          </cell>
          <cell r="F1244">
            <v>472500</v>
          </cell>
        </row>
        <row r="1245">
          <cell r="A1245" t="str">
            <v>CDBA</v>
          </cell>
          <cell r="C1245" t="str">
            <v>Cần đèn STK D60 ba cao 1mét vươn 1,8 mét góc nghiêng 15 độ</v>
          </cell>
          <cell r="D1245" t="str">
            <v>cần</v>
          </cell>
        </row>
        <row r="1246">
          <cell r="A1246" t="str">
            <v>DEN</v>
          </cell>
          <cell r="C1246" t="str">
            <v>Choá đèn 73FS 10 + bóng OSAM-250W + tụ điện + ballast</v>
          </cell>
          <cell r="D1246" t="str">
            <v>bộ</v>
          </cell>
          <cell r="F1246">
            <v>1669500</v>
          </cell>
        </row>
        <row r="1247">
          <cell r="A1247" t="str">
            <v>DEN-sonadezi</v>
          </cell>
          <cell r="C1247" t="str">
            <v>Choá đèn + bóng 250W (CĐT cung cấp)</v>
          </cell>
          <cell r="D1247" t="str">
            <v>bộ</v>
          </cell>
          <cell r="F1247">
            <v>1669500</v>
          </cell>
        </row>
        <row r="1248">
          <cell r="A1248" t="str">
            <v>CHI5</v>
          </cell>
          <cell r="C1248" t="str">
            <v>Cầu chì nhựa trong nhà 5A+ chì 5A</v>
          </cell>
          <cell r="D1248" t="str">
            <v>cái</v>
          </cell>
          <cell r="F1248">
            <v>3000</v>
          </cell>
        </row>
        <row r="1249">
          <cell r="A1249" t="str">
            <v>DOMINO</v>
          </cell>
          <cell r="C1249" t="str">
            <v>Đômino đấu nối trong trụ đèn</v>
          </cell>
          <cell r="D1249" t="str">
            <v>cái</v>
          </cell>
          <cell r="F1249">
            <v>35650</v>
          </cell>
        </row>
        <row r="1251">
          <cell r="A1251" t="str">
            <v>LCAN+C</v>
          </cell>
          <cell r="B1251" t="str">
            <v>CS3.02.011</v>
          </cell>
          <cell r="C1251" t="str">
            <v>Lắp cần đèn +  chụp đầu cột hạ thế ≤ 10,5m</v>
          </cell>
          <cell r="D1251" t="str">
            <v>cái</v>
          </cell>
          <cell r="G1251">
            <v>13090</v>
          </cell>
          <cell r="H1251">
            <v>137035</v>
          </cell>
        </row>
        <row r="1252">
          <cell r="A1252" t="str">
            <v>LCAN2,8</v>
          </cell>
          <cell r="B1252" t="str">
            <v>CS3.03.011</v>
          </cell>
          <cell r="C1252" t="str">
            <v>Lắp cần đèn D60 ≤ 2,8m</v>
          </cell>
          <cell r="D1252" t="str">
            <v>cần</v>
          </cell>
          <cell r="G1252">
            <v>24870</v>
          </cell>
          <cell r="H1252">
            <v>137035</v>
          </cell>
        </row>
        <row r="1253">
          <cell r="A1253" t="str">
            <v>LCAN3,2</v>
          </cell>
          <cell r="B1253" t="str">
            <v>CS3.03.012</v>
          </cell>
          <cell r="C1253" t="str">
            <v>Lắp cần đèn D60 ≤ 3,2m</v>
          </cell>
          <cell r="D1253" t="str">
            <v>cần</v>
          </cell>
          <cell r="G1253">
            <v>27488</v>
          </cell>
          <cell r="H1253">
            <v>137035</v>
          </cell>
        </row>
        <row r="1254">
          <cell r="A1254" t="str">
            <v>LTD-DEN</v>
          </cell>
          <cell r="B1254" t="str">
            <v>CS3.07.023</v>
          </cell>
          <cell r="C1254" t="str">
            <v>Lắp dây tiếp địa CS</v>
          </cell>
          <cell r="D1254" t="str">
            <v>mét</v>
          </cell>
          <cell r="G1254">
            <v>895</v>
          </cell>
          <cell r="H1254">
            <v>339</v>
          </cell>
        </row>
        <row r="1255">
          <cell r="A1255" t="str">
            <v>LDEN</v>
          </cell>
          <cell r="B1255" t="str">
            <v>CS3.05.001</v>
          </cell>
          <cell r="C1255" t="str">
            <v>Lắp chóa đèn chiếu sáng ≤ 12m</v>
          </cell>
          <cell r="D1255" t="str">
            <v>bộ</v>
          </cell>
          <cell r="G1255">
            <v>17954</v>
          </cell>
          <cell r="H1255">
            <v>69038</v>
          </cell>
        </row>
        <row r="1256">
          <cell r="A1256" t="str">
            <v>LTRUDEN</v>
          </cell>
          <cell r="B1256" t="str">
            <v>CS3.01.013</v>
          </cell>
          <cell r="C1256" t="str">
            <v>Lắp trụ thép ≤ 8m bằng thủ công</v>
          </cell>
          <cell r="D1256" t="str">
            <v>trụ</v>
          </cell>
          <cell r="G1256">
            <v>74568</v>
          </cell>
        </row>
        <row r="1257">
          <cell r="A1257" t="str">
            <v>LBTLT</v>
          </cell>
          <cell r="B1257" t="str">
            <v>CS3.01.021</v>
          </cell>
          <cell r="C1257" t="str">
            <v>Lắp trụ BTLT ≤ 10m bằng cơ giới</v>
          </cell>
          <cell r="D1257" t="str">
            <v>trụ</v>
          </cell>
          <cell r="G1257">
            <v>63462</v>
          </cell>
          <cell r="H1257">
            <v>112201</v>
          </cell>
        </row>
        <row r="1258">
          <cell r="A1258" t="str">
            <v>LUONDAY</v>
          </cell>
          <cell r="B1258" t="str">
            <v>CS4.08.010</v>
          </cell>
          <cell r="C1258" t="str">
            <v>Luồn dây lên đèn</v>
          </cell>
          <cell r="D1258" t="str">
            <v>mét</v>
          </cell>
          <cell r="G1258">
            <v>621.4</v>
          </cell>
          <cell r="H1258">
            <v>4533.1400000000003</v>
          </cell>
        </row>
        <row r="1259">
          <cell r="A1259" t="str">
            <v>KCAPDEN</v>
          </cell>
          <cell r="B1259" t="str">
            <v>CS4.02.011</v>
          </cell>
          <cell r="C1259" t="str">
            <v>Kéo rải cáp chiếu sáng D&lt;25</v>
          </cell>
          <cell r="D1259" t="str">
            <v>mét</v>
          </cell>
          <cell r="G1259">
            <v>388.71</v>
          </cell>
          <cell r="H1259">
            <v>1133.28</v>
          </cell>
        </row>
        <row r="1260">
          <cell r="A1260" t="str">
            <v>KCAPDEN25</v>
          </cell>
          <cell r="B1260" t="str">
            <v>CS4.02.021</v>
          </cell>
          <cell r="C1260" t="str">
            <v>Kéo rải cáp chiếu sáng D&gt;25</v>
          </cell>
          <cell r="D1260" t="str">
            <v>mét</v>
          </cell>
          <cell r="G1260">
            <v>533.08000000000004</v>
          </cell>
          <cell r="H1260">
            <v>4533.1400000000003</v>
          </cell>
        </row>
        <row r="1261">
          <cell r="A1261" t="str">
            <v>LCAPDEN</v>
          </cell>
          <cell r="B1261" t="str">
            <v>CS4.04.010</v>
          </cell>
          <cell r="C1261" t="str">
            <v>Lắp rải cáp ngầm chiếu sáng</v>
          </cell>
          <cell r="D1261" t="str">
            <v>mét</v>
          </cell>
          <cell r="G1261">
            <v>372.84</v>
          </cell>
        </row>
        <row r="1262">
          <cell r="A1262" t="str">
            <v>LDAUCAPCS</v>
          </cell>
          <cell r="B1262" t="str">
            <v>CS4.03.010</v>
          </cell>
          <cell r="C1262" t="str">
            <v>Lắp đầu cáp ngầm chiếu sáng</v>
          </cell>
          <cell r="D1262" t="str">
            <v>bộ</v>
          </cell>
          <cell r="G1262">
            <v>22827</v>
          </cell>
        </row>
        <row r="1263">
          <cell r="A1263" t="str">
            <v>Lcauchi</v>
          </cell>
          <cell r="B1263" t="str">
            <v>CS4.03.020</v>
          </cell>
          <cell r="C1263" t="str">
            <v>Lắp cầu chì đuôi cá</v>
          </cell>
          <cell r="D1263" t="str">
            <v>cái</v>
          </cell>
          <cell r="F1263">
            <v>6214</v>
          </cell>
          <cell r="I1263" t="str">
            <v>L</v>
          </cell>
        </row>
        <row r="1264">
          <cell r="A1264" t="str">
            <v>LPVC60CL CS</v>
          </cell>
          <cell r="B1264" t="str">
            <v>07,2404</v>
          </cell>
          <cell r="C1264" t="str">
            <v>Lắp ống PVC D60 (Nhân công đã qui đổi về ĐG chiếu sáng)</v>
          </cell>
          <cell r="D1264" t="str">
            <v>mét</v>
          </cell>
          <cell r="F1264">
            <v>26</v>
          </cell>
          <cell r="G1264">
            <v>312</v>
          </cell>
          <cell r="I1264" t="str">
            <v>L</v>
          </cell>
        </row>
        <row r="1265">
          <cell r="A1265" t="str">
            <v>LPVC90CL CS</v>
          </cell>
          <cell r="B1265" t="str">
            <v>07,2406</v>
          </cell>
          <cell r="C1265" t="str">
            <v>Lắp ống PVC D90 (Nhân công đã qui đổi về ĐG chiếu sáng)</v>
          </cell>
          <cell r="D1265" t="str">
            <v>mét</v>
          </cell>
          <cell r="F1265">
            <v>39</v>
          </cell>
          <cell r="G1265">
            <v>4499.3</v>
          </cell>
          <cell r="I1265" t="str">
            <v>L</v>
          </cell>
        </row>
        <row r="1266">
          <cell r="A1266" t="str">
            <v>LSTK120d CS</v>
          </cell>
          <cell r="B1266" t="str">
            <v>07.2301</v>
          </cell>
          <cell r="C1266" t="str">
            <v>Lắp ống sắt d&lt;120mm (Nhân công đã qui đổi về ĐG chiếu sáng)</v>
          </cell>
          <cell r="D1266" t="str">
            <v>mét</v>
          </cell>
          <cell r="F1266">
            <v>3052.63</v>
          </cell>
          <cell r="G1266">
            <v>6639.880000000001</v>
          </cell>
        </row>
        <row r="1267">
          <cell r="A1267" t="str">
            <v>LGACH CS</v>
          </cell>
          <cell r="B1267" t="str">
            <v>07.2104</v>
          </cell>
          <cell r="C1267" t="str">
            <v>Lắp gạch mương CS (Nhân công đã qui đổi về ĐG chiếu sáng)</v>
          </cell>
          <cell r="D1267" t="str">
            <v>viên</v>
          </cell>
          <cell r="G1267">
            <v>154.70000000000002</v>
          </cell>
        </row>
        <row r="1268">
          <cell r="A1268" t="str">
            <v>DMCS</v>
          </cell>
          <cell r="B1268" t="str">
            <v>CS1.01.160</v>
          </cell>
          <cell r="C1268" t="str">
            <v>Đào đất mương cáp CS</v>
          </cell>
          <cell r="D1268" t="str">
            <v>m3</v>
          </cell>
          <cell r="G1268">
            <v>67111</v>
          </cell>
        </row>
        <row r="1269">
          <cell r="A1269" t="str">
            <v>DDMCS3</v>
          </cell>
          <cell r="B1269" t="str">
            <v>CS1.02.023</v>
          </cell>
          <cell r="C1269" t="str">
            <v>Đắp đất mương cáp CS đất cấp 3</v>
          </cell>
          <cell r="D1269" t="str">
            <v>m3</v>
          </cell>
          <cell r="G1269">
            <v>14992</v>
          </cell>
        </row>
        <row r="1270">
          <cell r="A1270" t="str">
            <v>DCatMCS</v>
          </cell>
          <cell r="B1270" t="str">
            <v>CS1.02.024</v>
          </cell>
          <cell r="C1270" t="str">
            <v>Đắp cát mương cáp CS</v>
          </cell>
          <cell r="D1270" t="str">
            <v>m3</v>
          </cell>
          <cell r="G1270">
            <v>12090</v>
          </cell>
        </row>
        <row r="1271">
          <cell r="A1271" t="str">
            <v>DMongCS</v>
          </cell>
          <cell r="B1271" t="str">
            <v>CS1.01.140</v>
          </cell>
          <cell r="C1271" t="str">
            <v>Đào móng trụ CS sâu ≤ 1m trên vỉa hè</v>
          </cell>
          <cell r="D1271" t="str">
            <v>m3</v>
          </cell>
          <cell r="G1271">
            <v>67111</v>
          </cell>
        </row>
        <row r="1272">
          <cell r="A1272" t="str">
            <v>DMongCS1</v>
          </cell>
          <cell r="B1272" t="str">
            <v>CS1.01.150</v>
          </cell>
          <cell r="C1272" t="str">
            <v>Đào móng trụ CS sâu &gt;1m trên vỉa hè</v>
          </cell>
          <cell r="D1272" t="str">
            <v>m3</v>
          </cell>
          <cell r="G1272">
            <v>74568</v>
          </cell>
        </row>
        <row r="1273">
          <cell r="A1273" t="str">
            <v>DDMongCS3</v>
          </cell>
          <cell r="B1273" t="str">
            <v>CS1.02.013</v>
          </cell>
          <cell r="C1273" t="str">
            <v>Đắp đất móng trụ CS, đất cấp 3</v>
          </cell>
          <cell r="D1273" t="str">
            <v>m3</v>
          </cell>
          <cell r="G1273">
            <v>16201</v>
          </cell>
        </row>
        <row r="1274">
          <cell r="A1274" t="str">
            <v>DCatMongCS</v>
          </cell>
          <cell r="B1274" t="str">
            <v>CS1.02.014</v>
          </cell>
          <cell r="C1274" t="str">
            <v>Đắp cát móng trụ CS</v>
          </cell>
          <cell r="D1274" t="str">
            <v>m3</v>
          </cell>
          <cell r="G1274">
            <v>13541</v>
          </cell>
        </row>
        <row r="1275">
          <cell r="A1275" t="str">
            <v>DongCTD</v>
          </cell>
          <cell r="B1275" t="str">
            <v>CS3.07.012</v>
          </cell>
          <cell r="C1275" t="str">
            <v>Đóng cọc tiếp địa hệ thống CS</v>
          </cell>
          <cell r="D1275" t="str">
            <v>cọc</v>
          </cell>
          <cell r="G1275">
            <v>15707</v>
          </cell>
        </row>
        <row r="1276">
          <cell r="A1276" t="str">
            <v>DBTM150CS</v>
          </cell>
          <cell r="B1276" t="str">
            <v>CS2.01.011</v>
          </cell>
          <cell r="C1276" t="str">
            <v>Đổ bêtông móng trụ M150 &lt;=250cm</v>
          </cell>
          <cell r="D1276" t="str">
            <v>m3</v>
          </cell>
          <cell r="G1276">
            <v>13541</v>
          </cell>
        </row>
        <row r="1277">
          <cell r="A1277" t="str">
            <v>DBT20012CS</v>
          </cell>
          <cell r="B1277" t="str">
            <v>04.3323</v>
          </cell>
          <cell r="C1277" t="str">
            <v>Đổ betông M200 đá 1x2 (Nhân công đã qui đổi về ĐG chiếu sáng)</v>
          </cell>
          <cell r="D1277" t="str">
            <v>m3</v>
          </cell>
          <cell r="G1277">
            <v>117891.8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9"/>
  <sheetViews>
    <sheetView showZeros="0" zoomScale="85" workbookViewId="0">
      <selection activeCell="G13" sqref="G13"/>
    </sheetView>
  </sheetViews>
  <sheetFormatPr defaultRowHeight="12.75"/>
  <cols>
    <col min="1" max="1" width="5.28515625" style="25" customWidth="1"/>
    <col min="2" max="2" width="43" style="271" customWidth="1"/>
    <col min="3" max="3" width="6.7109375" style="30" customWidth="1"/>
    <col min="4" max="4" width="9.140625" style="31"/>
    <col min="5" max="5" width="13" style="118" customWidth="1"/>
    <col min="6" max="6" width="10" style="31" customWidth="1"/>
    <col min="7" max="7" width="10.7109375" style="31" customWidth="1"/>
    <col min="8" max="8" width="17.85546875" style="34" customWidth="1"/>
    <col min="9" max="9" width="8.140625" style="25" customWidth="1"/>
    <col min="10" max="11" width="9.140625" style="25"/>
    <col min="12" max="12" width="5" style="25" customWidth="1"/>
    <col min="13" max="13" width="11.7109375" style="25" bestFit="1" customWidth="1"/>
    <col min="14" max="14" width="6.28515625" style="25" customWidth="1"/>
    <col min="15" max="16384" width="9.140625" style="25"/>
  </cols>
  <sheetData>
    <row r="1" spans="1:8" s="29" customFormat="1" ht="30" customHeight="1">
      <c r="A1" s="752" t="s">
        <v>380</v>
      </c>
      <c r="B1" s="753"/>
      <c r="C1" s="747" t="s">
        <v>181</v>
      </c>
      <c r="D1" s="748"/>
      <c r="E1" s="748"/>
      <c r="F1" s="748"/>
      <c r="G1" s="748"/>
      <c r="H1" s="748"/>
    </row>
    <row r="2" spans="1:8" s="33" customFormat="1" ht="31.5" customHeight="1">
      <c r="A2" s="750" t="s">
        <v>180</v>
      </c>
      <c r="B2" s="751"/>
      <c r="C2" s="748"/>
      <c r="D2" s="748"/>
      <c r="E2" s="748"/>
      <c r="F2" s="748"/>
      <c r="G2" s="748"/>
      <c r="H2" s="748"/>
    </row>
    <row r="3" spans="1:8" s="33" customFormat="1" ht="14.25" customHeight="1">
      <c r="A3" s="38"/>
      <c r="B3" s="256"/>
      <c r="C3" s="119"/>
      <c r="D3" s="36"/>
      <c r="E3" s="115"/>
      <c r="F3" s="36"/>
      <c r="G3" s="36"/>
      <c r="H3" s="37"/>
    </row>
    <row r="4" spans="1:8" ht="20.100000000000001" customHeight="1">
      <c r="A4" s="754" t="s">
        <v>178</v>
      </c>
      <c r="B4" s="754"/>
      <c r="C4" s="754"/>
      <c r="D4" s="754"/>
      <c r="E4" s="754"/>
      <c r="F4" s="754"/>
      <c r="G4" s="754"/>
      <c r="H4" s="754"/>
    </row>
    <row r="5" spans="1:8" ht="21" customHeight="1">
      <c r="A5" s="749" t="s">
        <v>179</v>
      </c>
      <c r="B5" s="749"/>
      <c r="C5" s="749"/>
      <c r="D5" s="749"/>
      <c r="E5" s="749"/>
      <c r="F5" s="749"/>
      <c r="G5" s="749"/>
      <c r="H5" s="749"/>
    </row>
    <row r="6" spans="1:8" s="26" customFormat="1" ht="20.100000000000001" customHeight="1">
      <c r="A6" s="755" t="s">
        <v>70</v>
      </c>
      <c r="B6" s="755"/>
      <c r="C6" s="755"/>
      <c r="D6" s="755"/>
      <c r="E6" s="755"/>
      <c r="F6" s="755"/>
      <c r="G6" s="755"/>
      <c r="H6" s="755"/>
    </row>
    <row r="7" spans="1:8" s="26" customFormat="1" ht="18" customHeight="1">
      <c r="A7" s="755" t="s">
        <v>171</v>
      </c>
      <c r="B7" s="755"/>
      <c r="C7" s="755"/>
      <c r="D7" s="755"/>
      <c r="E7" s="755"/>
      <c r="F7" s="755"/>
      <c r="G7" s="755"/>
      <c r="H7" s="755"/>
    </row>
    <row r="8" spans="1:8" ht="6" customHeight="1">
      <c r="A8" s="27"/>
      <c r="B8" s="257"/>
      <c r="C8" s="28"/>
      <c r="D8" s="32"/>
      <c r="E8" s="116"/>
      <c r="F8" s="32"/>
      <c r="G8" s="32"/>
      <c r="H8" s="35"/>
    </row>
    <row r="9" spans="1:8" s="192" customFormat="1" ht="34.5" customHeight="1">
      <c r="A9" s="756" t="s">
        <v>71</v>
      </c>
      <c r="B9" s="756" t="s">
        <v>72</v>
      </c>
      <c r="C9" s="756" t="s">
        <v>169</v>
      </c>
      <c r="D9" s="744" t="s">
        <v>163</v>
      </c>
      <c r="E9" s="745"/>
      <c r="F9" s="745"/>
      <c r="G9" s="746"/>
      <c r="H9" s="759" t="s">
        <v>20</v>
      </c>
    </row>
    <row r="10" spans="1:8" s="192" customFormat="1" ht="50.25" customHeight="1">
      <c r="A10" s="757"/>
      <c r="B10" s="757"/>
      <c r="C10" s="757"/>
      <c r="D10" s="193" t="s">
        <v>182</v>
      </c>
      <c r="E10" s="194" t="s">
        <v>170</v>
      </c>
      <c r="F10" s="193" t="s">
        <v>185</v>
      </c>
      <c r="G10" s="193" t="s">
        <v>184</v>
      </c>
      <c r="H10" s="760"/>
    </row>
    <row r="11" spans="1:8" s="200" customFormat="1" ht="34.5" customHeight="1">
      <c r="A11" s="195" t="s">
        <v>73</v>
      </c>
      <c r="B11" s="258" t="s">
        <v>74</v>
      </c>
      <c r="C11" s="196"/>
      <c r="D11" s="197"/>
      <c r="E11" s="198"/>
      <c r="F11" s="197"/>
      <c r="G11" s="197"/>
      <c r="H11" s="199"/>
    </row>
    <row r="12" spans="1:8" s="26" customFormat="1" ht="34.5" customHeight="1">
      <c r="A12" s="201" t="s">
        <v>75</v>
      </c>
      <c r="B12" s="259" t="s">
        <v>76</v>
      </c>
      <c r="C12" s="203"/>
      <c r="D12" s="204"/>
      <c r="E12" s="205"/>
      <c r="F12" s="204"/>
      <c r="G12" s="204"/>
      <c r="H12" s="206"/>
    </row>
    <row r="13" spans="1:8" s="211" customFormat="1" ht="63">
      <c r="A13" s="207">
        <v>1</v>
      </c>
      <c r="B13" s="260" t="s">
        <v>77</v>
      </c>
      <c r="C13" s="208" t="s">
        <v>78</v>
      </c>
      <c r="D13" s="209">
        <v>28</v>
      </c>
      <c r="E13" s="209">
        <f>KT!AC85</f>
        <v>27</v>
      </c>
      <c r="F13" s="209">
        <f>IF(E13-D13&gt;0,E13-D13,0)</f>
        <v>0</v>
      </c>
      <c r="G13" s="209">
        <f>IF(D13-E13&gt;0,D13-E13,0)</f>
        <v>1</v>
      </c>
      <c r="H13" s="210" t="s">
        <v>280</v>
      </c>
    </row>
    <row r="14" spans="1:8" s="211" customFormat="1" ht="34.5" customHeight="1">
      <c r="A14" s="207">
        <v>2</v>
      </c>
      <c r="B14" s="261" t="s">
        <v>79</v>
      </c>
      <c r="C14" s="207" t="s">
        <v>78</v>
      </c>
      <c r="D14" s="209">
        <v>25</v>
      </c>
      <c r="E14" s="209">
        <f>KT!AD85</f>
        <v>26</v>
      </c>
      <c r="F14" s="209">
        <f>IF(E14-D14&gt;0,E14-D14,0)</f>
        <v>1</v>
      </c>
      <c r="G14" s="209">
        <f>IF(D14-E14&gt;0,D14-E14,0)</f>
        <v>0</v>
      </c>
      <c r="H14" s="212"/>
    </row>
    <row r="15" spans="1:8" s="220" customFormat="1" ht="34.5" customHeight="1">
      <c r="A15" s="215"/>
      <c r="B15" s="255" t="s">
        <v>187</v>
      </c>
      <c r="C15" s="216" t="s">
        <v>188</v>
      </c>
      <c r="D15" s="217">
        <f>D14</f>
        <v>25</v>
      </c>
      <c r="E15" s="217">
        <f>E14</f>
        <v>26</v>
      </c>
      <c r="F15" s="205">
        <f t="shared" ref="F15:F83" si="0">IF(E15-D15&gt;0,E15-D15,0)</f>
        <v>1</v>
      </c>
      <c r="G15" s="205">
        <f t="shared" ref="G15:G83" si="1">IF(D15-E15&gt;0,D15-E15,0)</f>
        <v>0</v>
      </c>
      <c r="H15" s="215"/>
    </row>
    <row r="16" spans="1:8" s="220" customFormat="1" ht="34.5" customHeight="1">
      <c r="A16" s="215"/>
      <c r="B16" s="255" t="s">
        <v>189</v>
      </c>
      <c r="C16" s="216" t="s">
        <v>190</v>
      </c>
      <c r="D16" s="217">
        <f>D14</f>
        <v>25</v>
      </c>
      <c r="E16" s="217">
        <f>E15</f>
        <v>26</v>
      </c>
      <c r="F16" s="205">
        <f t="shared" si="0"/>
        <v>1</v>
      </c>
      <c r="G16" s="205">
        <f t="shared" si="1"/>
        <v>0</v>
      </c>
      <c r="H16" s="215"/>
    </row>
    <row r="17" spans="1:8" s="211" customFormat="1" ht="34.5" customHeight="1">
      <c r="A17" s="207">
        <v>3</v>
      </c>
      <c r="B17" s="262" t="s">
        <v>80</v>
      </c>
      <c r="C17" s="207" t="s">
        <v>78</v>
      </c>
      <c r="D17" s="209">
        <v>1</v>
      </c>
      <c r="E17" s="209">
        <f>KT!AE85</f>
        <v>1</v>
      </c>
      <c r="F17" s="209">
        <f t="shared" si="0"/>
        <v>0</v>
      </c>
      <c r="G17" s="209">
        <f t="shared" si="1"/>
        <v>0</v>
      </c>
      <c r="H17" s="210" t="s">
        <v>268</v>
      </c>
    </row>
    <row r="18" spans="1:8" s="220" customFormat="1" ht="34.5" customHeight="1">
      <c r="A18" s="215"/>
      <c r="B18" s="255" t="s">
        <v>191</v>
      </c>
      <c r="C18" s="216" t="s">
        <v>122</v>
      </c>
      <c r="D18" s="217">
        <v>504</v>
      </c>
      <c r="E18" s="534">
        <v>200</v>
      </c>
      <c r="F18" s="205">
        <f t="shared" si="0"/>
        <v>0</v>
      </c>
      <c r="G18" s="530">
        <f t="shared" si="1"/>
        <v>304</v>
      </c>
      <c r="H18" s="215"/>
    </row>
    <row r="19" spans="1:8" s="220" customFormat="1" ht="34.5" customHeight="1">
      <c r="A19" s="215"/>
      <c r="B19" s="255" t="s">
        <v>192</v>
      </c>
      <c r="C19" s="216" t="s">
        <v>193</v>
      </c>
      <c r="D19" s="217">
        <v>0.81</v>
      </c>
      <c r="E19" s="217">
        <v>0.5</v>
      </c>
      <c r="F19" s="205">
        <f t="shared" si="0"/>
        <v>0</v>
      </c>
      <c r="G19" s="205">
        <f t="shared" si="1"/>
        <v>0.31000000000000005</v>
      </c>
      <c r="H19" s="215"/>
    </row>
    <row r="20" spans="1:8" s="220" customFormat="1" ht="34.5" customHeight="1">
      <c r="A20" s="215"/>
      <c r="B20" s="255" t="s">
        <v>194</v>
      </c>
      <c r="C20" s="216" t="s">
        <v>193</v>
      </c>
      <c r="D20" s="217">
        <v>1.5</v>
      </c>
      <c r="E20" s="217">
        <v>1</v>
      </c>
      <c r="F20" s="205">
        <f t="shared" si="0"/>
        <v>0</v>
      </c>
      <c r="G20" s="205">
        <f t="shared" si="1"/>
        <v>0.5</v>
      </c>
      <c r="H20" s="215"/>
    </row>
    <row r="21" spans="1:8" s="220" customFormat="1" ht="34.5" customHeight="1">
      <c r="A21" s="215"/>
      <c r="B21" s="255" t="s">
        <v>195</v>
      </c>
      <c r="C21" s="216" t="s">
        <v>104</v>
      </c>
      <c r="D21" s="217">
        <v>3</v>
      </c>
      <c r="E21" s="217">
        <v>1</v>
      </c>
      <c r="F21" s="205">
        <f t="shared" si="0"/>
        <v>0</v>
      </c>
      <c r="G21" s="205">
        <f t="shared" si="1"/>
        <v>2</v>
      </c>
      <c r="H21" s="215"/>
    </row>
    <row r="22" spans="1:8" s="211" customFormat="1" ht="34.5" customHeight="1">
      <c r="A22" s="207">
        <v>4</v>
      </c>
      <c r="B22" s="262" t="s">
        <v>12</v>
      </c>
      <c r="C22" s="207" t="s">
        <v>81</v>
      </c>
      <c r="D22" s="209">
        <v>6</v>
      </c>
      <c r="E22" s="209">
        <f>KT!AJ85</f>
        <v>6</v>
      </c>
      <c r="F22" s="209">
        <f t="shared" si="0"/>
        <v>0</v>
      </c>
      <c r="G22" s="209">
        <f t="shared" si="1"/>
        <v>0</v>
      </c>
      <c r="H22" s="212"/>
    </row>
    <row r="23" spans="1:8" s="220" customFormat="1" ht="34.5" customHeight="1">
      <c r="A23" s="215"/>
      <c r="B23" s="255" t="s">
        <v>281</v>
      </c>
      <c r="C23" s="216" t="s">
        <v>122</v>
      </c>
      <c r="D23" s="217">
        <f>D22*3.58</f>
        <v>21.48</v>
      </c>
      <c r="E23" s="217">
        <f>ROUND((E22*14*0.224),2)</f>
        <v>18.82</v>
      </c>
      <c r="F23" s="205">
        <f t="shared" si="0"/>
        <v>0</v>
      </c>
      <c r="G23" s="205">
        <f t="shared" si="1"/>
        <v>2.66</v>
      </c>
      <c r="H23" s="210" t="s">
        <v>268</v>
      </c>
    </row>
    <row r="24" spans="1:8" s="220" customFormat="1" ht="34.5" customHeight="1">
      <c r="A24" s="215"/>
      <c r="B24" s="255" t="s">
        <v>196</v>
      </c>
      <c r="C24" s="216" t="s">
        <v>190</v>
      </c>
      <c r="D24" s="217">
        <f>3*D22</f>
        <v>18</v>
      </c>
      <c r="E24" s="217">
        <f>3*E22</f>
        <v>18</v>
      </c>
      <c r="F24" s="205">
        <f t="shared" si="0"/>
        <v>0</v>
      </c>
      <c r="G24" s="205">
        <f t="shared" si="1"/>
        <v>0</v>
      </c>
      <c r="H24" s="215"/>
    </row>
    <row r="25" spans="1:8" s="220" customFormat="1" ht="34.5" customHeight="1">
      <c r="A25" s="215"/>
      <c r="B25" s="255" t="s">
        <v>197</v>
      </c>
      <c r="C25" s="216" t="s">
        <v>188</v>
      </c>
      <c r="D25" s="217">
        <f>D22*2</f>
        <v>12</v>
      </c>
      <c r="E25" s="217">
        <f>E22*2</f>
        <v>12</v>
      </c>
      <c r="F25" s="205">
        <f t="shared" si="0"/>
        <v>0</v>
      </c>
      <c r="G25" s="205">
        <f t="shared" si="1"/>
        <v>0</v>
      </c>
      <c r="H25" s="215"/>
    </row>
    <row r="26" spans="1:8" s="220" customFormat="1" ht="34.5" customHeight="1">
      <c r="A26" s="215"/>
      <c r="B26" s="255" t="s">
        <v>198</v>
      </c>
      <c r="C26" s="216" t="s">
        <v>188</v>
      </c>
      <c r="D26" s="217">
        <f>D22</f>
        <v>6</v>
      </c>
      <c r="E26" s="217">
        <v>0</v>
      </c>
      <c r="F26" s="205">
        <f t="shared" si="0"/>
        <v>0</v>
      </c>
      <c r="G26" s="205">
        <f t="shared" si="1"/>
        <v>6</v>
      </c>
      <c r="H26" s="247" t="s">
        <v>262</v>
      </c>
    </row>
    <row r="27" spans="1:8" s="26" customFormat="1" ht="34.5" customHeight="1">
      <c r="A27" s="201" t="s">
        <v>82</v>
      </c>
      <c r="B27" s="259" t="s">
        <v>83</v>
      </c>
      <c r="C27" s="203"/>
      <c r="D27" s="205"/>
      <c r="E27" s="205"/>
      <c r="F27" s="205">
        <f t="shared" si="0"/>
        <v>0</v>
      </c>
      <c r="G27" s="205">
        <f t="shared" si="1"/>
        <v>0</v>
      </c>
      <c r="H27" s="206"/>
    </row>
    <row r="28" spans="1:8" s="26" customFormat="1" ht="34.5" customHeight="1">
      <c r="A28" s="203">
        <v>1</v>
      </c>
      <c r="B28" s="263" t="s">
        <v>84</v>
      </c>
      <c r="C28" s="203" t="s">
        <v>85</v>
      </c>
      <c r="D28" s="205">
        <v>55</v>
      </c>
      <c r="E28" s="205">
        <f>KT!AB85</f>
        <v>55</v>
      </c>
      <c r="F28" s="205">
        <f t="shared" si="0"/>
        <v>0</v>
      </c>
      <c r="G28" s="205">
        <f t="shared" si="1"/>
        <v>0</v>
      </c>
      <c r="H28" s="206"/>
    </row>
    <row r="29" spans="1:8" s="26" customFormat="1" ht="34.5" customHeight="1">
      <c r="A29" s="201" t="s">
        <v>86</v>
      </c>
      <c r="B29" s="259" t="s">
        <v>87</v>
      </c>
      <c r="C29" s="203"/>
      <c r="D29" s="205"/>
      <c r="E29" s="205"/>
      <c r="F29" s="205">
        <f t="shared" si="0"/>
        <v>0</v>
      </c>
      <c r="G29" s="205">
        <f t="shared" si="1"/>
        <v>0</v>
      </c>
      <c r="H29" s="206"/>
    </row>
    <row r="30" spans="1:8" s="211" customFormat="1" ht="34.5" customHeight="1">
      <c r="A30" s="207">
        <v>1</v>
      </c>
      <c r="B30" s="262" t="s">
        <v>88</v>
      </c>
      <c r="C30" s="207" t="s">
        <v>81</v>
      </c>
      <c r="D30" s="209">
        <v>1</v>
      </c>
      <c r="E30" s="209">
        <f>KT!AK85</f>
        <v>1</v>
      </c>
      <c r="F30" s="209">
        <f t="shared" si="0"/>
        <v>0</v>
      </c>
      <c r="G30" s="209">
        <f t="shared" si="1"/>
        <v>0</v>
      </c>
      <c r="H30" s="212"/>
    </row>
    <row r="31" spans="1:8" s="220" customFormat="1" ht="34.5" customHeight="1">
      <c r="A31" s="215"/>
      <c r="B31" s="255" t="s">
        <v>199</v>
      </c>
      <c r="C31" s="216" t="s">
        <v>122</v>
      </c>
      <c r="D31" s="217">
        <f>D30*19.93</f>
        <v>19.93</v>
      </c>
      <c r="E31" s="217">
        <f>E30*19.93</f>
        <v>19.93</v>
      </c>
      <c r="F31" s="205">
        <f t="shared" si="0"/>
        <v>0</v>
      </c>
      <c r="G31" s="205">
        <f t="shared" si="1"/>
        <v>0</v>
      </c>
      <c r="H31" s="215"/>
    </row>
    <row r="32" spans="1:8" s="220" customFormat="1" ht="34.5" customHeight="1">
      <c r="A32" s="215"/>
      <c r="B32" s="255" t="s">
        <v>204</v>
      </c>
      <c r="C32" s="216" t="s">
        <v>122</v>
      </c>
      <c r="D32" s="217">
        <f>D30*4.34</f>
        <v>4.34</v>
      </c>
      <c r="E32" s="217">
        <f>E30*4.34</f>
        <v>4.34</v>
      </c>
      <c r="F32" s="205">
        <f t="shared" si="0"/>
        <v>0</v>
      </c>
      <c r="G32" s="205">
        <f t="shared" si="1"/>
        <v>0</v>
      </c>
      <c r="H32" s="215"/>
    </row>
    <row r="33" spans="1:13" s="220" customFormat="1" ht="34.5" customHeight="1">
      <c r="A33" s="215"/>
      <c r="B33" s="255" t="s">
        <v>205</v>
      </c>
      <c r="C33" s="216" t="s">
        <v>190</v>
      </c>
      <c r="D33" s="217">
        <f>D30*2</f>
        <v>2</v>
      </c>
      <c r="E33" s="217">
        <f>E30*2</f>
        <v>2</v>
      </c>
      <c r="F33" s="205">
        <f t="shared" si="0"/>
        <v>0</v>
      </c>
      <c r="G33" s="205">
        <f t="shared" si="1"/>
        <v>0</v>
      </c>
      <c r="H33" s="215"/>
    </row>
    <row r="34" spans="1:13" s="220" customFormat="1" ht="34.5" customHeight="1">
      <c r="A34" s="215"/>
      <c r="B34" s="255" t="s">
        <v>203</v>
      </c>
      <c r="C34" s="216" t="s">
        <v>190</v>
      </c>
      <c r="D34" s="217">
        <f>D30</f>
        <v>1</v>
      </c>
      <c r="E34" s="217">
        <f>E30</f>
        <v>1</v>
      </c>
      <c r="F34" s="205">
        <f t="shared" si="0"/>
        <v>0</v>
      </c>
      <c r="G34" s="205">
        <f t="shared" si="1"/>
        <v>0</v>
      </c>
      <c r="H34" s="215"/>
    </row>
    <row r="35" spans="1:13" s="211" customFormat="1" ht="34.5" customHeight="1">
      <c r="A35" s="207">
        <v>2</v>
      </c>
      <c r="B35" s="262" t="s">
        <v>89</v>
      </c>
      <c r="C35" s="207" t="s">
        <v>81</v>
      </c>
      <c r="D35" s="209">
        <v>2</v>
      </c>
      <c r="E35" s="209">
        <f>KT!AL85</f>
        <v>2</v>
      </c>
      <c r="F35" s="209">
        <f t="shared" si="0"/>
        <v>0</v>
      </c>
      <c r="G35" s="209">
        <f t="shared" si="1"/>
        <v>0</v>
      </c>
      <c r="H35" s="212"/>
    </row>
    <row r="36" spans="1:13" s="220" customFormat="1" ht="34.5" customHeight="1">
      <c r="A36" s="215"/>
      <c r="B36" s="255" t="s">
        <v>199</v>
      </c>
      <c r="C36" s="216" t="s">
        <v>122</v>
      </c>
      <c r="D36" s="217">
        <f>D35*41.67</f>
        <v>83.34</v>
      </c>
      <c r="E36" s="217">
        <f>E35*41.67</f>
        <v>83.34</v>
      </c>
      <c r="F36" s="205">
        <f t="shared" si="0"/>
        <v>0</v>
      </c>
      <c r="G36" s="205">
        <f t="shared" si="1"/>
        <v>0</v>
      </c>
      <c r="H36" s="215"/>
    </row>
    <row r="37" spans="1:13" s="220" customFormat="1" ht="34.5" customHeight="1">
      <c r="A37" s="215"/>
      <c r="B37" s="255" t="s">
        <v>200</v>
      </c>
      <c r="C37" s="216" t="s">
        <v>122</v>
      </c>
      <c r="D37" s="217">
        <f>D35*15</f>
        <v>30</v>
      </c>
      <c r="E37" s="217">
        <f>E35*15</f>
        <v>30</v>
      </c>
      <c r="F37" s="205">
        <f t="shared" si="0"/>
        <v>0</v>
      </c>
      <c r="G37" s="205">
        <f t="shared" si="1"/>
        <v>0</v>
      </c>
      <c r="H37" s="215"/>
    </row>
    <row r="38" spans="1:13" s="220" customFormat="1" ht="34.5" customHeight="1">
      <c r="A38" s="215"/>
      <c r="B38" s="255" t="s">
        <v>201</v>
      </c>
      <c r="C38" s="216" t="s">
        <v>190</v>
      </c>
      <c r="D38" s="217">
        <f>D35*2</f>
        <v>4</v>
      </c>
      <c r="E38" s="217">
        <f>E35*2</f>
        <v>4</v>
      </c>
      <c r="F38" s="205">
        <f t="shared" si="0"/>
        <v>0</v>
      </c>
      <c r="G38" s="205">
        <f t="shared" si="1"/>
        <v>0</v>
      </c>
      <c r="H38" s="215"/>
    </row>
    <row r="39" spans="1:13" s="220" customFormat="1" ht="47.25">
      <c r="A39" s="215"/>
      <c r="B39" s="255" t="s">
        <v>202</v>
      </c>
      <c r="C39" s="216" t="s">
        <v>190</v>
      </c>
      <c r="D39" s="217">
        <f>D35*3</f>
        <v>6</v>
      </c>
      <c r="E39" s="218">
        <f>E35*2</f>
        <v>4</v>
      </c>
      <c r="F39" s="205">
        <f t="shared" si="0"/>
        <v>0</v>
      </c>
      <c r="G39" s="205">
        <f t="shared" si="1"/>
        <v>2</v>
      </c>
      <c r="H39" s="219" t="s">
        <v>282</v>
      </c>
    </row>
    <row r="40" spans="1:13" s="220" customFormat="1" ht="34.5" customHeight="1">
      <c r="A40" s="215"/>
      <c r="B40" s="255" t="s">
        <v>203</v>
      </c>
      <c r="C40" s="216" t="s">
        <v>190</v>
      </c>
      <c r="D40" s="217">
        <f>D35*2</f>
        <v>4</v>
      </c>
      <c r="E40" s="217">
        <f>E35*2</f>
        <v>4</v>
      </c>
      <c r="F40" s="205">
        <f t="shared" si="0"/>
        <v>0</v>
      </c>
      <c r="G40" s="205">
        <f t="shared" si="1"/>
        <v>0</v>
      </c>
      <c r="H40" s="215"/>
    </row>
    <row r="41" spans="1:13" s="211" customFormat="1" ht="34.5" customHeight="1">
      <c r="A41" s="207">
        <v>3</v>
      </c>
      <c r="B41" s="262" t="s">
        <v>90</v>
      </c>
      <c r="C41" s="207" t="s">
        <v>81</v>
      </c>
      <c r="D41" s="209">
        <v>20</v>
      </c>
      <c r="E41" s="209">
        <f>KT!AF85</f>
        <v>12</v>
      </c>
      <c r="F41" s="209">
        <f t="shared" si="0"/>
        <v>0</v>
      </c>
      <c r="G41" s="209">
        <f t="shared" si="1"/>
        <v>8</v>
      </c>
      <c r="H41" s="210" t="s">
        <v>268</v>
      </c>
      <c r="I41" s="221"/>
    </row>
    <row r="42" spans="1:13" s="251" customFormat="1" ht="34.5" customHeight="1">
      <c r="A42" s="248"/>
      <c r="B42" s="264" t="s">
        <v>206</v>
      </c>
      <c r="C42" s="249" t="s">
        <v>190</v>
      </c>
      <c r="D42" s="250">
        <f>D41</f>
        <v>20</v>
      </c>
      <c r="E42" s="250"/>
      <c r="F42" s="222">
        <f t="shared" si="0"/>
        <v>0</v>
      </c>
      <c r="G42" s="222">
        <f t="shared" si="1"/>
        <v>20</v>
      </c>
      <c r="H42" s="248"/>
    </row>
    <row r="43" spans="1:13" s="251" customFormat="1" ht="34.5" customHeight="1">
      <c r="A43" s="248"/>
      <c r="B43" s="264" t="s">
        <v>283</v>
      </c>
      <c r="C43" s="249" t="s">
        <v>190</v>
      </c>
      <c r="D43" s="250"/>
      <c r="E43" s="250">
        <f>E41</f>
        <v>12</v>
      </c>
      <c r="F43" s="222">
        <f>IF(E43-D43&gt;0,E43-D43,0)</f>
        <v>12</v>
      </c>
      <c r="G43" s="222">
        <f>IF(D43-E43&gt;0,D43-E43,0)</f>
        <v>0</v>
      </c>
      <c r="H43" s="248"/>
      <c r="I43" s="251">
        <f>33000-2400</f>
        <v>30600</v>
      </c>
    </row>
    <row r="44" spans="1:13" s="220" customFormat="1" ht="34.5" customHeight="1">
      <c r="A44" s="215"/>
      <c r="B44" s="255" t="s">
        <v>207</v>
      </c>
      <c r="C44" s="216" t="s">
        <v>188</v>
      </c>
      <c r="D44" s="217">
        <f>D41</f>
        <v>20</v>
      </c>
      <c r="E44" s="217">
        <f>E41</f>
        <v>12</v>
      </c>
      <c r="F44" s="205">
        <f t="shared" si="0"/>
        <v>0</v>
      </c>
      <c r="G44" s="205">
        <f t="shared" si="1"/>
        <v>8</v>
      </c>
      <c r="H44" s="215"/>
    </row>
    <row r="45" spans="1:13" s="220" customFormat="1" ht="34.5" customHeight="1">
      <c r="A45" s="215"/>
      <c r="B45" s="255" t="s">
        <v>208</v>
      </c>
      <c r="C45" s="216" t="s">
        <v>188</v>
      </c>
      <c r="D45" s="217">
        <f>D41*8</f>
        <v>160</v>
      </c>
      <c r="E45" s="217">
        <f>E41*8</f>
        <v>96</v>
      </c>
      <c r="F45" s="205">
        <f t="shared" si="0"/>
        <v>0</v>
      </c>
      <c r="G45" s="205">
        <f t="shared" si="1"/>
        <v>64</v>
      </c>
      <c r="H45" s="215"/>
    </row>
    <row r="46" spans="1:13" s="220" customFormat="1" ht="34.5" customHeight="1">
      <c r="A46" s="215"/>
      <c r="B46" s="264" t="s">
        <v>284</v>
      </c>
      <c r="C46" s="216" t="s">
        <v>122</v>
      </c>
      <c r="D46" s="217">
        <f>D41*8</f>
        <v>160</v>
      </c>
      <c r="E46" s="538">
        <f>E41*0.442*14</f>
        <v>74.256</v>
      </c>
      <c r="F46" s="205">
        <f t="shared" si="0"/>
        <v>0</v>
      </c>
      <c r="G46" s="530">
        <f t="shared" si="1"/>
        <v>85.744</v>
      </c>
      <c r="H46" s="215"/>
      <c r="J46" s="220">
        <f>1/2.2</f>
        <v>0.45454545454545453</v>
      </c>
      <c r="M46" s="539">
        <f>E41*0.442*14</f>
        <v>74.256</v>
      </c>
    </row>
    <row r="47" spans="1:13" s="220" customFormat="1" ht="34.5" customHeight="1">
      <c r="A47" s="215"/>
      <c r="B47" s="255" t="s">
        <v>209</v>
      </c>
      <c r="C47" s="216" t="s">
        <v>188</v>
      </c>
      <c r="D47" s="217">
        <f>D41*2</f>
        <v>40</v>
      </c>
      <c r="E47" s="217">
        <f>E41*2</f>
        <v>24</v>
      </c>
      <c r="F47" s="205">
        <f t="shared" si="0"/>
        <v>0</v>
      </c>
      <c r="G47" s="205">
        <f t="shared" si="1"/>
        <v>16</v>
      </c>
      <c r="H47" s="215"/>
    </row>
    <row r="48" spans="1:13" s="220" customFormat="1" ht="34.5" customHeight="1">
      <c r="A48" s="215"/>
      <c r="B48" s="264" t="s">
        <v>245</v>
      </c>
      <c r="C48" s="216" t="s">
        <v>188</v>
      </c>
      <c r="D48" s="217">
        <f>D41</f>
        <v>20</v>
      </c>
      <c r="E48" s="217">
        <f>E41</f>
        <v>12</v>
      </c>
      <c r="F48" s="205">
        <f t="shared" si="0"/>
        <v>0</v>
      </c>
      <c r="G48" s="205">
        <f t="shared" si="1"/>
        <v>8</v>
      </c>
      <c r="H48" s="215"/>
    </row>
    <row r="49" spans="1:9" s="211" customFormat="1" ht="34.5" customHeight="1">
      <c r="A49" s="207">
        <v>4</v>
      </c>
      <c r="B49" s="262" t="s">
        <v>91</v>
      </c>
      <c r="C49" s="207" t="s">
        <v>81</v>
      </c>
      <c r="D49" s="209">
        <v>8</v>
      </c>
      <c r="E49" s="209">
        <f>KT!AG85</f>
        <v>14</v>
      </c>
      <c r="F49" s="209">
        <f t="shared" si="0"/>
        <v>6</v>
      </c>
      <c r="G49" s="209">
        <f t="shared" si="1"/>
        <v>0</v>
      </c>
      <c r="H49" s="210" t="s">
        <v>268</v>
      </c>
    </row>
    <row r="50" spans="1:9" s="251" customFormat="1" ht="34.5" customHeight="1">
      <c r="A50" s="248"/>
      <c r="B50" s="264" t="s">
        <v>206</v>
      </c>
      <c r="C50" s="249" t="s">
        <v>190</v>
      </c>
      <c r="D50" s="250">
        <f>D49</f>
        <v>8</v>
      </c>
      <c r="E50" s="250"/>
      <c r="F50" s="222">
        <f t="shared" si="0"/>
        <v>0</v>
      </c>
      <c r="G50" s="222">
        <f t="shared" si="1"/>
        <v>8</v>
      </c>
      <c r="H50" s="248"/>
    </row>
    <row r="51" spans="1:9" s="251" customFormat="1" ht="34.5" customHeight="1">
      <c r="A51" s="248"/>
      <c r="B51" s="264" t="s">
        <v>283</v>
      </c>
      <c r="C51" s="249" t="s">
        <v>190</v>
      </c>
      <c r="D51" s="250"/>
      <c r="E51" s="250">
        <f>E49</f>
        <v>14</v>
      </c>
      <c r="F51" s="222">
        <f t="shared" si="0"/>
        <v>14</v>
      </c>
      <c r="G51" s="222">
        <f t="shared" si="1"/>
        <v>0</v>
      </c>
      <c r="H51" s="248"/>
      <c r="I51" s="251">
        <f>33000-2400</f>
        <v>30600</v>
      </c>
    </row>
    <row r="52" spans="1:9" s="220" customFormat="1" ht="34.5" customHeight="1">
      <c r="A52" s="215"/>
      <c r="B52" s="255" t="s">
        <v>207</v>
      </c>
      <c r="C52" s="216" t="s">
        <v>188</v>
      </c>
      <c r="D52" s="217">
        <f>D49</f>
        <v>8</v>
      </c>
      <c r="E52" s="217">
        <f>E49</f>
        <v>14</v>
      </c>
      <c r="F52" s="205">
        <f t="shared" si="0"/>
        <v>6</v>
      </c>
      <c r="G52" s="205">
        <f t="shared" si="1"/>
        <v>0</v>
      </c>
      <c r="H52" s="215"/>
    </row>
    <row r="53" spans="1:9" s="220" customFormat="1" ht="34.5" customHeight="1">
      <c r="A53" s="215"/>
      <c r="B53" s="255" t="s">
        <v>208</v>
      </c>
      <c r="C53" s="216" t="s">
        <v>188</v>
      </c>
      <c r="D53" s="217">
        <f>D49*8</f>
        <v>64</v>
      </c>
      <c r="E53" s="217">
        <f>E49*8</f>
        <v>112</v>
      </c>
      <c r="F53" s="205">
        <f t="shared" si="0"/>
        <v>48</v>
      </c>
      <c r="G53" s="205">
        <f t="shared" si="1"/>
        <v>0</v>
      </c>
      <c r="H53" s="215"/>
    </row>
    <row r="54" spans="1:9" s="220" customFormat="1" ht="34.5" customHeight="1">
      <c r="A54" s="215"/>
      <c r="B54" s="264" t="s">
        <v>230</v>
      </c>
      <c r="C54" s="216" t="s">
        <v>122</v>
      </c>
      <c r="D54" s="217">
        <f>D49*11</f>
        <v>88</v>
      </c>
      <c r="E54" s="250">
        <f>ROUND((E49*0.442*12),1)</f>
        <v>74.3</v>
      </c>
      <c r="F54" s="205">
        <f t="shared" si="0"/>
        <v>0</v>
      </c>
      <c r="G54" s="205">
        <f t="shared" si="1"/>
        <v>13.700000000000003</v>
      </c>
      <c r="H54" s="215"/>
    </row>
    <row r="55" spans="1:9" s="220" customFormat="1" ht="34.5" customHeight="1">
      <c r="A55" s="215"/>
      <c r="B55" s="255" t="s">
        <v>210</v>
      </c>
      <c r="C55" s="216" t="s">
        <v>190</v>
      </c>
      <c r="D55" s="217">
        <f>D49</f>
        <v>8</v>
      </c>
      <c r="E55" s="217">
        <f>E49</f>
        <v>14</v>
      </c>
      <c r="F55" s="205">
        <f t="shared" si="0"/>
        <v>6</v>
      </c>
      <c r="G55" s="205">
        <f t="shared" si="1"/>
        <v>0</v>
      </c>
      <c r="H55" s="215"/>
    </row>
    <row r="56" spans="1:9" s="220" customFormat="1" ht="34.5" customHeight="1">
      <c r="A56" s="215"/>
      <c r="B56" s="255" t="s">
        <v>209</v>
      </c>
      <c r="C56" s="216" t="s">
        <v>188</v>
      </c>
      <c r="D56" s="217">
        <f>D49*2</f>
        <v>16</v>
      </c>
      <c r="E56" s="217">
        <f>E49*2</f>
        <v>28</v>
      </c>
      <c r="F56" s="205">
        <f t="shared" si="0"/>
        <v>12</v>
      </c>
      <c r="G56" s="205">
        <f t="shared" si="1"/>
        <v>0</v>
      </c>
      <c r="H56" s="215"/>
    </row>
    <row r="57" spans="1:9" s="220" customFormat="1" ht="34.5" customHeight="1">
      <c r="A57" s="215"/>
      <c r="B57" s="264" t="s">
        <v>245</v>
      </c>
      <c r="C57" s="216" t="s">
        <v>188</v>
      </c>
      <c r="D57" s="217">
        <f>D49</f>
        <v>8</v>
      </c>
      <c r="E57" s="217">
        <f>E49</f>
        <v>14</v>
      </c>
      <c r="F57" s="205">
        <f t="shared" si="0"/>
        <v>6</v>
      </c>
      <c r="G57" s="205">
        <f t="shared" si="1"/>
        <v>0</v>
      </c>
      <c r="H57" s="215"/>
    </row>
    <row r="58" spans="1:9" s="211" customFormat="1" ht="34.5" customHeight="1">
      <c r="A58" s="207">
        <v>5</v>
      </c>
      <c r="B58" s="262" t="s">
        <v>92</v>
      </c>
      <c r="C58" s="207" t="s">
        <v>81</v>
      </c>
      <c r="D58" s="209">
        <v>20</v>
      </c>
      <c r="E58" s="209">
        <f>KT!AH85</f>
        <v>12</v>
      </c>
      <c r="F58" s="209">
        <f t="shared" si="0"/>
        <v>0</v>
      </c>
      <c r="G58" s="209">
        <f t="shared" si="1"/>
        <v>8</v>
      </c>
      <c r="H58" s="210" t="s">
        <v>268</v>
      </c>
    </row>
    <row r="59" spans="1:9" s="220" customFormat="1" ht="34.5" customHeight="1">
      <c r="A59" s="215"/>
      <c r="B59" s="255" t="s">
        <v>211</v>
      </c>
      <c r="C59" s="216" t="s">
        <v>188</v>
      </c>
      <c r="D59" s="217">
        <f>D58</f>
        <v>20</v>
      </c>
      <c r="E59" s="217">
        <f>E58</f>
        <v>12</v>
      </c>
      <c r="F59" s="205">
        <f t="shared" si="0"/>
        <v>0</v>
      </c>
      <c r="G59" s="205">
        <f t="shared" si="1"/>
        <v>8</v>
      </c>
      <c r="H59" s="215"/>
    </row>
    <row r="60" spans="1:9" s="220" customFormat="1" ht="34.5" customHeight="1">
      <c r="A60" s="215"/>
      <c r="B60" s="255" t="s">
        <v>212</v>
      </c>
      <c r="C60" s="216" t="s">
        <v>188</v>
      </c>
      <c r="D60" s="217">
        <f>D58</f>
        <v>20</v>
      </c>
      <c r="E60" s="217">
        <f>E58</f>
        <v>12</v>
      </c>
      <c r="F60" s="205">
        <f t="shared" si="0"/>
        <v>0</v>
      </c>
      <c r="G60" s="205">
        <f t="shared" si="1"/>
        <v>8</v>
      </c>
      <c r="H60" s="215"/>
    </row>
    <row r="61" spans="1:9" s="211" customFormat="1" ht="34.5" customHeight="1">
      <c r="A61" s="207">
        <v>6</v>
      </c>
      <c r="B61" s="262" t="s">
        <v>93</v>
      </c>
      <c r="C61" s="207" t="s">
        <v>81</v>
      </c>
      <c r="D61" s="209">
        <v>8</v>
      </c>
      <c r="E61" s="209">
        <f>KT!AI85</f>
        <v>14</v>
      </c>
      <c r="F61" s="209">
        <f t="shared" si="0"/>
        <v>6</v>
      </c>
      <c r="G61" s="209">
        <f t="shared" si="1"/>
        <v>0</v>
      </c>
      <c r="H61" s="210" t="s">
        <v>268</v>
      </c>
    </row>
    <row r="62" spans="1:9" s="220" customFormat="1" ht="34.5" customHeight="1">
      <c r="A62" s="215"/>
      <c r="B62" s="255" t="s">
        <v>211</v>
      </c>
      <c r="C62" s="216" t="s">
        <v>188</v>
      </c>
      <c r="D62" s="217">
        <f>D61</f>
        <v>8</v>
      </c>
      <c r="E62" s="217">
        <f>E61</f>
        <v>14</v>
      </c>
      <c r="F62" s="205">
        <f t="shared" si="0"/>
        <v>6</v>
      </c>
      <c r="G62" s="205">
        <f t="shared" si="1"/>
        <v>0</v>
      </c>
      <c r="H62" s="215"/>
    </row>
    <row r="63" spans="1:9" s="220" customFormat="1" ht="34.5" customHeight="1">
      <c r="A63" s="215"/>
      <c r="B63" s="255" t="s">
        <v>212</v>
      </c>
      <c r="C63" s="216" t="s">
        <v>188</v>
      </c>
      <c r="D63" s="217">
        <f>D62</f>
        <v>8</v>
      </c>
      <c r="E63" s="217">
        <f>E62</f>
        <v>14</v>
      </c>
      <c r="F63" s="205">
        <f t="shared" si="0"/>
        <v>6</v>
      </c>
      <c r="G63" s="205">
        <f t="shared" si="1"/>
        <v>0</v>
      </c>
      <c r="H63" s="215"/>
    </row>
    <row r="64" spans="1:9" s="26" customFormat="1" ht="34.5" customHeight="1">
      <c r="A64" s="201" t="s">
        <v>94</v>
      </c>
      <c r="B64" s="259" t="s">
        <v>95</v>
      </c>
      <c r="C64" s="201" t="s">
        <v>96</v>
      </c>
      <c r="D64" s="223">
        <v>1</v>
      </c>
      <c r="E64" s="223">
        <f>+D64</f>
        <v>1</v>
      </c>
      <c r="F64" s="205">
        <f t="shared" si="0"/>
        <v>0</v>
      </c>
      <c r="G64" s="205">
        <f t="shared" si="1"/>
        <v>0</v>
      </c>
      <c r="H64" s="206"/>
    </row>
    <row r="65" spans="1:9" s="220" customFormat="1" ht="34.5" customHeight="1">
      <c r="A65" s="215">
        <v>1</v>
      </c>
      <c r="B65" s="255" t="s">
        <v>285</v>
      </c>
      <c r="C65" s="216" t="s">
        <v>122</v>
      </c>
      <c r="D65" s="252">
        <v>1214.5</v>
      </c>
      <c r="E65" s="252">
        <f>ROUND((1.02*KT!Y85*2*0.195),2)</f>
        <v>1200.04</v>
      </c>
      <c r="F65" s="205">
        <f t="shared" si="0"/>
        <v>0</v>
      </c>
      <c r="G65" s="205">
        <f t="shared" si="1"/>
        <v>14.460000000000036</v>
      </c>
      <c r="H65" s="215"/>
    </row>
    <row r="66" spans="1:9" s="228" customFormat="1" ht="47.25">
      <c r="A66" s="224">
        <v>2</v>
      </c>
      <c r="B66" s="265" t="s">
        <v>213</v>
      </c>
      <c r="C66" s="225" t="s">
        <v>190</v>
      </c>
      <c r="D66" s="226">
        <v>45</v>
      </c>
      <c r="E66" s="226">
        <f>KT!AQ85</f>
        <v>46</v>
      </c>
      <c r="F66" s="227">
        <f t="shared" si="0"/>
        <v>1</v>
      </c>
      <c r="G66" s="227">
        <f t="shared" si="1"/>
        <v>0</v>
      </c>
      <c r="H66" s="219" t="s">
        <v>294</v>
      </c>
    </row>
    <row r="67" spans="1:9" s="220" customFormat="1" ht="34.5" customHeight="1">
      <c r="A67" s="215"/>
      <c r="B67" s="255" t="s">
        <v>214</v>
      </c>
      <c r="C67" s="216" t="s">
        <v>190</v>
      </c>
      <c r="D67" s="217">
        <v>45</v>
      </c>
      <c r="E67" s="217">
        <f>E66</f>
        <v>46</v>
      </c>
      <c r="F67" s="205">
        <f t="shared" si="0"/>
        <v>1</v>
      </c>
      <c r="G67" s="205">
        <f t="shared" si="1"/>
        <v>0</v>
      </c>
      <c r="H67" s="215"/>
    </row>
    <row r="68" spans="1:9" s="251" customFormat="1" ht="34.5" customHeight="1">
      <c r="A68" s="248"/>
      <c r="B68" s="264" t="s">
        <v>201</v>
      </c>
      <c r="C68" s="249" t="s">
        <v>190</v>
      </c>
      <c r="D68" s="250">
        <v>45</v>
      </c>
      <c r="E68" s="250"/>
      <c r="F68" s="222">
        <f t="shared" si="0"/>
        <v>0</v>
      </c>
      <c r="G68" s="222">
        <f t="shared" si="1"/>
        <v>45</v>
      </c>
      <c r="H68" s="206" t="s">
        <v>265</v>
      </c>
    </row>
    <row r="69" spans="1:9" s="251" customFormat="1" ht="34.5" customHeight="1">
      <c r="A69" s="248"/>
      <c r="B69" s="264" t="s">
        <v>205</v>
      </c>
      <c r="C69" s="249" t="s">
        <v>190</v>
      </c>
      <c r="D69" s="250"/>
      <c r="E69" s="250">
        <f>E66</f>
        <v>46</v>
      </c>
      <c r="F69" s="222">
        <f>IF(E69-D69&gt;0,E69-D69,0)</f>
        <v>46</v>
      </c>
      <c r="G69" s="222">
        <f>IF(D69-E69&gt;0,D69-E69,0)</f>
        <v>0</v>
      </c>
      <c r="H69" s="248"/>
      <c r="I69" s="251" t="s">
        <v>286</v>
      </c>
    </row>
    <row r="70" spans="1:9" s="228" customFormat="1" ht="34.5" customHeight="1">
      <c r="A70" s="224">
        <v>3</v>
      </c>
      <c r="B70" s="265" t="s">
        <v>215</v>
      </c>
      <c r="C70" s="225" t="s">
        <v>190</v>
      </c>
      <c r="D70" s="226">
        <v>14</v>
      </c>
      <c r="E70" s="226">
        <f>KT!AR85</f>
        <v>14</v>
      </c>
      <c r="F70" s="227">
        <f t="shared" si="0"/>
        <v>0</v>
      </c>
      <c r="G70" s="227">
        <f t="shared" si="1"/>
        <v>0</v>
      </c>
      <c r="H70" s="224"/>
    </row>
    <row r="71" spans="1:9" s="220" customFormat="1" ht="34.5" customHeight="1">
      <c r="A71" s="215"/>
      <c r="B71" s="255" t="s">
        <v>216</v>
      </c>
      <c r="C71" s="216" t="s">
        <v>188</v>
      </c>
      <c r="D71" s="217">
        <v>14</v>
      </c>
      <c r="E71" s="217">
        <f>E70</f>
        <v>14</v>
      </c>
      <c r="F71" s="205">
        <f t="shared" si="0"/>
        <v>0</v>
      </c>
      <c r="G71" s="205">
        <f t="shared" si="1"/>
        <v>0</v>
      </c>
      <c r="H71" s="215"/>
    </row>
    <row r="72" spans="1:9" s="220" customFormat="1" ht="34.5" customHeight="1">
      <c r="A72" s="215"/>
      <c r="B72" s="255" t="s">
        <v>217</v>
      </c>
      <c r="C72" s="216" t="s">
        <v>188</v>
      </c>
      <c r="D72" s="217">
        <v>14</v>
      </c>
      <c r="E72" s="217">
        <f>E71</f>
        <v>14</v>
      </c>
      <c r="F72" s="205">
        <f t="shared" si="0"/>
        <v>0</v>
      </c>
      <c r="G72" s="205">
        <f t="shared" si="1"/>
        <v>0</v>
      </c>
      <c r="H72" s="215"/>
    </row>
    <row r="73" spans="1:9" s="251" customFormat="1" ht="34.5" customHeight="1">
      <c r="A73" s="248"/>
      <c r="B73" s="264" t="s">
        <v>288</v>
      </c>
      <c r="C73" s="249" t="s">
        <v>190</v>
      </c>
      <c r="D73" s="250">
        <v>14</v>
      </c>
      <c r="E73" s="250"/>
      <c r="F73" s="222">
        <f t="shared" si="0"/>
        <v>0</v>
      </c>
      <c r="G73" s="222">
        <f t="shared" si="1"/>
        <v>14</v>
      </c>
      <c r="H73" s="206" t="s">
        <v>265</v>
      </c>
    </row>
    <row r="74" spans="1:9" s="251" customFormat="1" ht="34.5" customHeight="1">
      <c r="A74" s="248"/>
      <c r="B74" s="264" t="s">
        <v>287</v>
      </c>
      <c r="C74" s="249" t="s">
        <v>190</v>
      </c>
      <c r="D74" s="250"/>
      <c r="E74" s="250">
        <f>E70</f>
        <v>14</v>
      </c>
      <c r="F74" s="222">
        <f>IF(E74-D74&gt;0,E74-D74,0)</f>
        <v>14</v>
      </c>
      <c r="G74" s="222">
        <f>IF(D74-E74&gt;0,D74-E74,0)</f>
        <v>0</v>
      </c>
      <c r="H74" s="248"/>
    </row>
    <row r="75" spans="1:9" s="228" customFormat="1" ht="34.5" customHeight="1">
      <c r="A75" s="224">
        <v>4</v>
      </c>
      <c r="B75" s="265" t="s">
        <v>218</v>
      </c>
      <c r="C75" s="225" t="s">
        <v>190</v>
      </c>
      <c r="D75" s="253">
        <v>7</v>
      </c>
      <c r="E75" s="253">
        <f>KT!AO85</f>
        <v>7</v>
      </c>
      <c r="F75" s="227">
        <f t="shared" si="0"/>
        <v>0</v>
      </c>
      <c r="G75" s="227">
        <f t="shared" si="1"/>
        <v>0</v>
      </c>
      <c r="H75" s="224"/>
    </row>
    <row r="76" spans="1:9" s="220" customFormat="1" ht="34.5" customHeight="1">
      <c r="A76" s="215"/>
      <c r="B76" s="255" t="s">
        <v>219</v>
      </c>
      <c r="C76" s="216" t="s">
        <v>188</v>
      </c>
      <c r="D76" s="217">
        <v>7</v>
      </c>
      <c r="E76" s="217">
        <f>E75</f>
        <v>7</v>
      </c>
      <c r="F76" s="205">
        <f t="shared" si="0"/>
        <v>0</v>
      </c>
      <c r="G76" s="205">
        <f t="shared" si="1"/>
        <v>0</v>
      </c>
      <c r="H76" s="215"/>
    </row>
    <row r="77" spans="1:9" s="220" customFormat="1" ht="34.5" customHeight="1">
      <c r="A77" s="215"/>
      <c r="B77" s="255" t="s">
        <v>220</v>
      </c>
      <c r="C77" s="216" t="s">
        <v>188</v>
      </c>
      <c r="D77" s="217">
        <v>7</v>
      </c>
      <c r="E77" s="217">
        <f>E75</f>
        <v>7</v>
      </c>
      <c r="F77" s="205">
        <f t="shared" si="0"/>
        <v>0</v>
      </c>
      <c r="G77" s="205">
        <f t="shared" si="1"/>
        <v>0</v>
      </c>
      <c r="H77" s="215"/>
    </row>
    <row r="78" spans="1:9" s="220" customFormat="1" ht="34.5" customHeight="1">
      <c r="A78" s="224">
        <v>5</v>
      </c>
      <c r="B78" s="265" t="s">
        <v>231</v>
      </c>
      <c r="C78" s="216" t="s">
        <v>190</v>
      </c>
      <c r="D78" s="253">
        <v>32</v>
      </c>
      <c r="E78" s="253">
        <f>KT!AM85</f>
        <v>32</v>
      </c>
      <c r="F78" s="205">
        <f t="shared" si="0"/>
        <v>0</v>
      </c>
      <c r="G78" s="205">
        <f t="shared" si="1"/>
        <v>0</v>
      </c>
      <c r="H78" s="215"/>
    </row>
    <row r="79" spans="1:9" s="220" customFormat="1" ht="34.5" customHeight="1">
      <c r="A79" s="215"/>
      <c r="B79" s="255" t="s">
        <v>219</v>
      </c>
      <c r="C79" s="216" t="s">
        <v>188</v>
      </c>
      <c r="D79" s="217">
        <v>32</v>
      </c>
      <c r="E79" s="217">
        <f>E78</f>
        <v>32</v>
      </c>
      <c r="F79" s="205">
        <f t="shared" si="0"/>
        <v>0</v>
      </c>
      <c r="G79" s="205">
        <f t="shared" si="1"/>
        <v>0</v>
      </c>
      <c r="H79" s="215"/>
    </row>
    <row r="80" spans="1:9" s="220" customFormat="1" ht="34.5" customHeight="1">
      <c r="A80" s="215"/>
      <c r="B80" s="255" t="s">
        <v>221</v>
      </c>
      <c r="C80" s="216" t="s">
        <v>188</v>
      </c>
      <c r="D80" s="217">
        <v>32</v>
      </c>
      <c r="E80" s="217">
        <f>E79</f>
        <v>32</v>
      </c>
      <c r="F80" s="205">
        <f t="shared" si="0"/>
        <v>0</v>
      </c>
      <c r="G80" s="205">
        <f t="shared" si="1"/>
        <v>0</v>
      </c>
      <c r="H80" s="215"/>
    </row>
    <row r="81" spans="1:8" s="251" customFormat="1" ht="34.5" customHeight="1">
      <c r="A81" s="248"/>
      <c r="B81" s="264" t="s">
        <v>201</v>
      </c>
      <c r="C81" s="249" t="s">
        <v>190</v>
      </c>
      <c r="D81" s="250">
        <v>64</v>
      </c>
      <c r="E81" s="250"/>
      <c r="F81" s="222">
        <f t="shared" si="0"/>
        <v>0</v>
      </c>
      <c r="G81" s="222">
        <f t="shared" si="1"/>
        <v>64</v>
      </c>
      <c r="H81" s="248" t="s">
        <v>267</v>
      </c>
    </row>
    <row r="82" spans="1:8" s="251" customFormat="1" ht="34.5" customHeight="1">
      <c r="A82" s="248"/>
      <c r="B82" s="264" t="s">
        <v>205</v>
      </c>
      <c r="C82" s="249" t="s">
        <v>190</v>
      </c>
      <c r="D82" s="250"/>
      <c r="E82" s="250">
        <f>E78*2</f>
        <v>64</v>
      </c>
      <c r="F82" s="222">
        <f t="shared" si="0"/>
        <v>64</v>
      </c>
      <c r="G82" s="222">
        <f t="shared" si="1"/>
        <v>0</v>
      </c>
      <c r="H82" s="248" t="s">
        <v>266</v>
      </c>
    </row>
    <row r="83" spans="1:8" s="220" customFormat="1" ht="34.5" customHeight="1">
      <c r="A83" s="224">
        <v>6</v>
      </c>
      <c r="B83" s="265" t="s">
        <v>222</v>
      </c>
      <c r="C83" s="216" t="s">
        <v>190</v>
      </c>
      <c r="D83" s="253">
        <v>15</v>
      </c>
      <c r="E83" s="253">
        <f>KT!AN85</f>
        <v>15</v>
      </c>
      <c r="F83" s="205">
        <f t="shared" si="0"/>
        <v>0</v>
      </c>
      <c r="G83" s="205">
        <f t="shared" si="1"/>
        <v>0</v>
      </c>
      <c r="H83" s="215"/>
    </row>
    <row r="84" spans="1:8" s="220" customFormat="1" ht="34.5" customHeight="1">
      <c r="A84" s="215"/>
      <c r="B84" s="255" t="s">
        <v>219</v>
      </c>
      <c r="C84" s="216" t="s">
        <v>188</v>
      </c>
      <c r="D84" s="217">
        <v>30</v>
      </c>
      <c r="E84" s="217">
        <f>E83*2</f>
        <v>30</v>
      </c>
      <c r="F84" s="205">
        <f t="shared" ref="F84:F148" si="2">IF(E84-D84&gt;0,E84-D84,0)</f>
        <v>0</v>
      </c>
      <c r="G84" s="205">
        <f t="shared" ref="G84:G148" si="3">IF(D84-E84&gt;0,D84-E84,0)</f>
        <v>0</v>
      </c>
      <c r="H84" s="215"/>
    </row>
    <row r="85" spans="1:8" s="220" customFormat="1" ht="34.5" customHeight="1">
      <c r="A85" s="215"/>
      <c r="B85" s="255" t="s">
        <v>223</v>
      </c>
      <c r="C85" s="216" t="s">
        <v>188</v>
      </c>
      <c r="D85" s="217">
        <v>30</v>
      </c>
      <c r="E85" s="217">
        <f>E83*2</f>
        <v>30</v>
      </c>
      <c r="F85" s="205">
        <f t="shared" si="2"/>
        <v>0</v>
      </c>
      <c r="G85" s="205">
        <f t="shared" si="3"/>
        <v>0</v>
      </c>
      <c r="H85" s="215"/>
    </row>
    <row r="86" spans="1:8" s="220" customFormat="1" ht="34.5" customHeight="1">
      <c r="A86" s="215"/>
      <c r="B86" s="255" t="s">
        <v>201</v>
      </c>
      <c r="C86" s="216" t="s">
        <v>190</v>
      </c>
      <c r="D86" s="217">
        <v>30</v>
      </c>
      <c r="E86" s="217">
        <f>E83*2</f>
        <v>30</v>
      </c>
      <c r="F86" s="205">
        <f t="shared" si="2"/>
        <v>0</v>
      </c>
      <c r="G86" s="205">
        <f t="shared" si="3"/>
        <v>0</v>
      </c>
      <c r="H86" s="215"/>
    </row>
    <row r="87" spans="1:8" s="220" customFormat="1" ht="34.5" customHeight="1">
      <c r="A87" s="224">
        <v>7</v>
      </c>
      <c r="B87" s="265" t="s">
        <v>224</v>
      </c>
      <c r="C87" s="216" t="s">
        <v>225</v>
      </c>
      <c r="D87" s="253">
        <v>14</v>
      </c>
      <c r="E87" s="253">
        <f>KT!AP85</f>
        <v>14</v>
      </c>
      <c r="F87" s="205">
        <f t="shared" si="2"/>
        <v>0</v>
      </c>
      <c r="G87" s="205">
        <f t="shared" si="3"/>
        <v>0</v>
      </c>
      <c r="H87" s="215"/>
    </row>
    <row r="88" spans="1:8" s="220" customFormat="1" ht="34.5" customHeight="1">
      <c r="A88" s="215"/>
      <c r="B88" s="255" t="s">
        <v>226</v>
      </c>
      <c r="C88" s="216" t="s">
        <v>225</v>
      </c>
      <c r="D88" s="217">
        <v>14</v>
      </c>
      <c r="E88" s="217">
        <f>E87</f>
        <v>14</v>
      </c>
      <c r="F88" s="205">
        <f t="shared" si="2"/>
        <v>0</v>
      </c>
      <c r="G88" s="205">
        <f t="shared" si="3"/>
        <v>0</v>
      </c>
      <c r="H88" s="215"/>
    </row>
    <row r="89" spans="1:8" s="220" customFormat="1" ht="34.5" customHeight="1">
      <c r="A89" s="215"/>
      <c r="B89" s="255" t="s">
        <v>216</v>
      </c>
      <c r="C89" s="216" t="s">
        <v>225</v>
      </c>
      <c r="D89" s="217">
        <v>14</v>
      </c>
      <c r="E89" s="217">
        <f>E87</f>
        <v>14</v>
      </c>
      <c r="F89" s="205">
        <f t="shared" si="2"/>
        <v>0</v>
      </c>
      <c r="G89" s="205">
        <f t="shared" si="3"/>
        <v>0</v>
      </c>
      <c r="H89" s="215"/>
    </row>
    <row r="90" spans="1:8" s="220" customFormat="1" ht="34.5" customHeight="1">
      <c r="A90" s="215"/>
      <c r="B90" s="255" t="s">
        <v>217</v>
      </c>
      <c r="C90" s="216" t="s">
        <v>188</v>
      </c>
      <c r="D90" s="217">
        <v>28</v>
      </c>
      <c r="E90" s="217">
        <f>E87*2</f>
        <v>28</v>
      </c>
      <c r="F90" s="205">
        <f t="shared" si="2"/>
        <v>0</v>
      </c>
      <c r="G90" s="205">
        <f t="shared" si="3"/>
        <v>0</v>
      </c>
      <c r="H90" s="215"/>
    </row>
    <row r="91" spans="1:8" s="251" customFormat="1" ht="34.5" customHeight="1">
      <c r="A91" s="248"/>
      <c r="B91" s="264" t="s">
        <v>206</v>
      </c>
      <c r="C91" s="249" t="s">
        <v>190</v>
      </c>
      <c r="D91" s="250">
        <v>14</v>
      </c>
      <c r="E91" s="250"/>
      <c r="F91" s="222">
        <f t="shared" si="2"/>
        <v>0</v>
      </c>
      <c r="G91" s="222">
        <f t="shared" si="3"/>
        <v>14</v>
      </c>
      <c r="H91" s="206" t="s">
        <v>378</v>
      </c>
    </row>
    <row r="92" spans="1:8" s="251" customFormat="1" ht="34.5" customHeight="1">
      <c r="A92" s="248"/>
      <c r="B92" s="264" t="s">
        <v>283</v>
      </c>
      <c r="C92" s="249" t="s">
        <v>190</v>
      </c>
      <c r="D92" s="250"/>
      <c r="E92" s="250">
        <f>E87</f>
        <v>14</v>
      </c>
      <c r="F92" s="222">
        <f t="shared" si="2"/>
        <v>14</v>
      </c>
      <c r="G92" s="222">
        <f t="shared" si="3"/>
        <v>0</v>
      </c>
      <c r="H92" s="248"/>
    </row>
    <row r="93" spans="1:8" s="228" customFormat="1" ht="34.5" customHeight="1">
      <c r="A93" s="224">
        <v>8</v>
      </c>
      <c r="B93" s="265" t="s">
        <v>227</v>
      </c>
      <c r="C93" s="225"/>
      <c r="D93" s="226"/>
      <c r="E93" s="226"/>
      <c r="F93" s="227">
        <f t="shared" si="2"/>
        <v>0</v>
      </c>
      <c r="G93" s="227">
        <f t="shared" si="3"/>
        <v>0</v>
      </c>
      <c r="H93" s="224"/>
    </row>
    <row r="94" spans="1:8" s="220" customFormat="1" ht="34.5" customHeight="1">
      <c r="A94" s="215"/>
      <c r="B94" s="255" t="s">
        <v>197</v>
      </c>
      <c r="C94" s="216" t="s">
        <v>188</v>
      </c>
      <c r="D94" s="217">
        <v>30</v>
      </c>
      <c r="E94" s="217">
        <f>KT!AS85</f>
        <v>26</v>
      </c>
      <c r="F94" s="205">
        <f t="shared" si="2"/>
        <v>0</v>
      </c>
      <c r="G94" s="205">
        <f t="shared" si="3"/>
        <v>4</v>
      </c>
      <c r="H94" s="206" t="s">
        <v>265</v>
      </c>
    </row>
    <row r="95" spans="1:8" s="220" customFormat="1" ht="34.5" customHeight="1">
      <c r="A95" s="215"/>
      <c r="B95" s="255" t="s">
        <v>228</v>
      </c>
      <c r="C95" s="216" t="s">
        <v>188</v>
      </c>
      <c r="D95" s="217">
        <v>21</v>
      </c>
      <c r="E95" s="250">
        <v>4</v>
      </c>
      <c r="F95" s="205">
        <f t="shared" si="2"/>
        <v>0</v>
      </c>
      <c r="G95" s="205">
        <f t="shared" si="3"/>
        <v>17</v>
      </c>
      <c r="H95" s="206" t="s">
        <v>265</v>
      </c>
    </row>
    <row r="96" spans="1:8" s="220" customFormat="1" ht="34.5" customHeight="1">
      <c r="A96" s="215"/>
      <c r="B96" s="255" t="s">
        <v>229</v>
      </c>
      <c r="C96" s="216" t="s">
        <v>122</v>
      </c>
      <c r="D96" s="217">
        <v>22</v>
      </c>
      <c r="E96" s="254">
        <v>22</v>
      </c>
      <c r="F96" s="205">
        <f t="shared" si="2"/>
        <v>0</v>
      </c>
      <c r="G96" s="205">
        <f t="shared" si="3"/>
        <v>0</v>
      </c>
      <c r="H96" s="215"/>
    </row>
    <row r="97" spans="1:12" s="200" customFormat="1" ht="34.5" customHeight="1">
      <c r="A97" s="229" t="s">
        <v>186</v>
      </c>
      <c r="B97" s="230" t="s">
        <v>246</v>
      </c>
      <c r="C97" s="230"/>
      <c r="D97" s="241"/>
      <c r="E97" s="241"/>
      <c r="F97" s="242"/>
      <c r="G97" s="242"/>
      <c r="H97" s="231"/>
      <c r="I97" s="200" t="s">
        <v>253</v>
      </c>
      <c r="J97" s="200" t="s">
        <v>254</v>
      </c>
      <c r="K97" s="200" t="s">
        <v>255</v>
      </c>
      <c r="L97" s="200" t="s">
        <v>256</v>
      </c>
    </row>
    <row r="98" spans="1:12" s="26" customFormat="1" ht="34.5" customHeight="1">
      <c r="A98" s="232"/>
      <c r="B98" s="259" t="s">
        <v>97</v>
      </c>
      <c r="C98" s="203"/>
      <c r="D98" s="205"/>
      <c r="E98" s="205"/>
      <c r="F98" s="205">
        <f t="shared" si="2"/>
        <v>0</v>
      </c>
      <c r="G98" s="205">
        <f t="shared" si="3"/>
        <v>0</v>
      </c>
      <c r="H98" s="206"/>
    </row>
    <row r="99" spans="1:12" s="26" customFormat="1" ht="34.5" customHeight="1">
      <c r="A99" s="203">
        <v>1</v>
      </c>
      <c r="B99" s="263" t="s">
        <v>98</v>
      </c>
      <c r="C99" s="203" t="s">
        <v>99</v>
      </c>
      <c r="D99" s="205">
        <v>4</v>
      </c>
      <c r="E99" s="205">
        <f t="shared" ref="E99:E104" si="4">SUM(I99:O99)</f>
        <v>4</v>
      </c>
      <c r="F99" s="205">
        <f t="shared" si="2"/>
        <v>0</v>
      </c>
      <c r="G99" s="205">
        <f t="shared" si="3"/>
        <v>0</v>
      </c>
      <c r="H99" s="206" t="s">
        <v>100</v>
      </c>
      <c r="I99" s="26">
        <v>1</v>
      </c>
      <c r="J99" s="26">
        <v>1</v>
      </c>
      <c r="K99" s="26">
        <v>1</v>
      </c>
      <c r="L99" s="26">
        <v>1</v>
      </c>
    </row>
    <row r="100" spans="1:12" s="26" customFormat="1" ht="34.5" customHeight="1">
      <c r="A100" s="203">
        <v>2</v>
      </c>
      <c r="B100" s="263" t="s">
        <v>101</v>
      </c>
      <c r="C100" s="203" t="s">
        <v>102</v>
      </c>
      <c r="D100" s="205">
        <v>4</v>
      </c>
      <c r="E100" s="205">
        <f t="shared" si="4"/>
        <v>4</v>
      </c>
      <c r="F100" s="205">
        <f t="shared" si="2"/>
        <v>0</v>
      </c>
      <c r="G100" s="205">
        <f t="shared" si="3"/>
        <v>0</v>
      </c>
      <c r="H100" s="206"/>
      <c r="I100" s="26">
        <v>1</v>
      </c>
      <c r="J100" s="26">
        <v>1</v>
      </c>
      <c r="K100" s="26">
        <v>1</v>
      </c>
      <c r="L100" s="26">
        <v>1</v>
      </c>
    </row>
    <row r="101" spans="1:12" s="26" customFormat="1" ht="34.5" customHeight="1">
      <c r="A101" s="203">
        <v>3</v>
      </c>
      <c r="B101" s="263" t="s">
        <v>103</v>
      </c>
      <c r="C101" s="203" t="s">
        <v>104</v>
      </c>
      <c r="D101" s="205">
        <v>4</v>
      </c>
      <c r="E101" s="205">
        <f t="shared" si="4"/>
        <v>4</v>
      </c>
      <c r="F101" s="205">
        <f t="shared" si="2"/>
        <v>0</v>
      </c>
      <c r="G101" s="205">
        <f t="shared" si="3"/>
        <v>0</v>
      </c>
      <c r="H101" s="206"/>
      <c r="I101" s="26">
        <v>1</v>
      </c>
      <c r="J101" s="26">
        <v>1</v>
      </c>
      <c r="K101" s="26">
        <v>1</v>
      </c>
      <c r="L101" s="26">
        <v>1</v>
      </c>
    </row>
    <row r="102" spans="1:12" s="26" customFormat="1" ht="34.5" customHeight="1">
      <c r="A102" s="203">
        <v>4</v>
      </c>
      <c r="B102" s="263" t="s">
        <v>105</v>
      </c>
      <c r="C102" s="203" t="s">
        <v>106</v>
      </c>
      <c r="D102" s="205">
        <v>4</v>
      </c>
      <c r="E102" s="205">
        <f t="shared" si="4"/>
        <v>4</v>
      </c>
      <c r="F102" s="205">
        <f t="shared" si="2"/>
        <v>0</v>
      </c>
      <c r="G102" s="205">
        <f t="shared" si="3"/>
        <v>0</v>
      </c>
      <c r="H102" s="206"/>
      <c r="I102" s="26">
        <v>1</v>
      </c>
      <c r="J102" s="26">
        <v>1</v>
      </c>
      <c r="K102" s="26">
        <v>1</v>
      </c>
      <c r="L102" s="26">
        <v>1</v>
      </c>
    </row>
    <row r="103" spans="1:12" s="26" customFormat="1" ht="34.5" customHeight="1">
      <c r="A103" s="203">
        <v>5</v>
      </c>
      <c r="B103" s="263" t="s">
        <v>107</v>
      </c>
      <c r="C103" s="203" t="s">
        <v>104</v>
      </c>
      <c r="D103" s="205">
        <v>4</v>
      </c>
      <c r="E103" s="205">
        <f t="shared" si="4"/>
        <v>4</v>
      </c>
      <c r="F103" s="205">
        <f t="shared" si="2"/>
        <v>0</v>
      </c>
      <c r="G103" s="205">
        <f t="shared" si="3"/>
        <v>0</v>
      </c>
      <c r="H103" s="206"/>
      <c r="I103" s="26">
        <v>1</v>
      </c>
      <c r="J103" s="26">
        <v>1</v>
      </c>
      <c r="K103" s="26">
        <v>1</v>
      </c>
      <c r="L103" s="26">
        <v>1</v>
      </c>
    </row>
    <row r="104" spans="1:12" s="26" customFormat="1" ht="34.5" customHeight="1">
      <c r="A104" s="233">
        <v>6</v>
      </c>
      <c r="B104" s="266" t="s">
        <v>108</v>
      </c>
      <c r="C104" s="233" t="s">
        <v>102</v>
      </c>
      <c r="D104" s="222">
        <v>4</v>
      </c>
      <c r="E104" s="205">
        <f t="shared" si="4"/>
        <v>4</v>
      </c>
      <c r="F104" s="205">
        <f t="shared" si="2"/>
        <v>0</v>
      </c>
      <c r="G104" s="205">
        <f t="shared" si="3"/>
        <v>0</v>
      </c>
      <c r="H104" s="234"/>
      <c r="I104" s="26">
        <v>1</v>
      </c>
      <c r="J104" s="26">
        <v>1</v>
      </c>
      <c r="K104" s="26">
        <v>1</v>
      </c>
      <c r="L104" s="26">
        <v>1</v>
      </c>
    </row>
    <row r="105" spans="1:12" s="26" customFormat="1" ht="34.5" customHeight="1">
      <c r="A105" s="203">
        <v>7</v>
      </c>
      <c r="B105" s="263" t="s">
        <v>109</v>
      </c>
      <c r="C105" s="203" t="s">
        <v>102</v>
      </c>
      <c r="D105" s="205">
        <v>8</v>
      </c>
      <c r="E105" s="235">
        <v>0</v>
      </c>
      <c r="F105" s="205">
        <f t="shared" si="2"/>
        <v>0</v>
      </c>
      <c r="G105" s="205">
        <f t="shared" si="3"/>
        <v>8</v>
      </c>
      <c r="H105" s="206" t="s">
        <v>233</v>
      </c>
    </row>
    <row r="106" spans="1:12" s="26" customFormat="1" ht="34.5" customHeight="1">
      <c r="A106" s="203">
        <v>8</v>
      </c>
      <c r="B106" s="263" t="s">
        <v>110</v>
      </c>
      <c r="C106" s="203" t="s">
        <v>102</v>
      </c>
      <c r="D106" s="205">
        <v>8</v>
      </c>
      <c r="E106" s="235">
        <v>0</v>
      </c>
      <c r="F106" s="205">
        <f t="shared" si="2"/>
        <v>0</v>
      </c>
      <c r="G106" s="205">
        <f t="shared" si="3"/>
        <v>8</v>
      </c>
      <c r="H106" s="206" t="s">
        <v>233</v>
      </c>
    </row>
    <row r="107" spans="1:12" s="26" customFormat="1" ht="34.5" customHeight="1">
      <c r="A107" s="236"/>
      <c r="B107" s="267" t="s">
        <v>111</v>
      </c>
      <c r="C107" s="203"/>
      <c r="D107" s="205"/>
      <c r="E107" s="205">
        <f t="shared" ref="E107:E155" si="5">SUM(I107:O107)</f>
        <v>0</v>
      </c>
      <c r="F107" s="205">
        <f t="shared" si="2"/>
        <v>0</v>
      </c>
      <c r="G107" s="205">
        <f t="shared" si="3"/>
        <v>0</v>
      </c>
      <c r="H107" s="206"/>
    </row>
    <row r="108" spans="1:12" s="26" customFormat="1" ht="34.5" customHeight="1">
      <c r="A108" s="201">
        <v>1</v>
      </c>
      <c r="B108" s="268" t="s">
        <v>112</v>
      </c>
      <c r="C108" s="203" t="s">
        <v>104</v>
      </c>
      <c r="D108" s="237">
        <v>8</v>
      </c>
      <c r="E108" s="237">
        <f t="shared" si="5"/>
        <v>8</v>
      </c>
      <c r="F108" s="205">
        <f t="shared" si="2"/>
        <v>0</v>
      </c>
      <c r="G108" s="205">
        <f t="shared" si="3"/>
        <v>0</v>
      </c>
      <c r="H108" s="206"/>
      <c r="I108" s="26">
        <v>2</v>
      </c>
      <c r="J108" s="26">
        <v>2</v>
      </c>
      <c r="K108" s="26">
        <v>2</v>
      </c>
      <c r="L108" s="26">
        <v>2</v>
      </c>
    </row>
    <row r="109" spans="1:12" s="26" customFormat="1" ht="34.5" customHeight="1">
      <c r="A109" s="201">
        <v>2</v>
      </c>
      <c r="B109" s="259" t="s">
        <v>113</v>
      </c>
      <c r="C109" s="201" t="s">
        <v>81</v>
      </c>
      <c r="D109" s="223">
        <v>4</v>
      </c>
      <c r="E109" s="238">
        <f t="shared" si="5"/>
        <v>4</v>
      </c>
      <c r="F109" s="205">
        <f t="shared" si="2"/>
        <v>0</v>
      </c>
      <c r="G109" s="205">
        <f t="shared" si="3"/>
        <v>0</v>
      </c>
      <c r="H109" s="206"/>
      <c r="I109" s="26">
        <v>1</v>
      </c>
      <c r="J109" s="26">
        <v>1</v>
      </c>
      <c r="K109" s="26">
        <v>1</v>
      </c>
      <c r="L109" s="26">
        <v>1</v>
      </c>
    </row>
    <row r="110" spans="1:12" s="26" customFormat="1" ht="34.5" customHeight="1">
      <c r="A110" s="203"/>
      <c r="B110" s="263" t="s">
        <v>114</v>
      </c>
      <c r="C110" s="203" t="s">
        <v>115</v>
      </c>
      <c r="D110" s="205">
        <v>4</v>
      </c>
      <c r="E110" s="205">
        <f t="shared" si="5"/>
        <v>4</v>
      </c>
      <c r="F110" s="205">
        <f t="shared" si="2"/>
        <v>0</v>
      </c>
      <c r="G110" s="205">
        <f t="shared" si="3"/>
        <v>0</v>
      </c>
      <c r="H110" s="206"/>
      <c r="I110" s="26">
        <v>1</v>
      </c>
      <c r="J110" s="26">
        <v>1</v>
      </c>
      <c r="K110" s="26">
        <v>1</v>
      </c>
      <c r="L110" s="26">
        <v>1</v>
      </c>
    </row>
    <row r="111" spans="1:12" s="26" customFormat="1" ht="34.5" customHeight="1">
      <c r="A111" s="203"/>
      <c r="B111" s="263" t="s">
        <v>116</v>
      </c>
      <c r="C111" s="203" t="s">
        <v>115</v>
      </c>
      <c r="D111" s="205">
        <v>4</v>
      </c>
      <c r="E111" s="205">
        <f t="shared" si="5"/>
        <v>4</v>
      </c>
      <c r="F111" s="205">
        <f t="shared" si="2"/>
        <v>0</v>
      </c>
      <c r="G111" s="205">
        <f t="shared" si="3"/>
        <v>0</v>
      </c>
      <c r="H111" s="206"/>
      <c r="I111" s="26">
        <v>1</v>
      </c>
      <c r="J111" s="26">
        <v>1</v>
      </c>
      <c r="K111" s="26">
        <v>1</v>
      </c>
      <c r="L111" s="26">
        <v>1</v>
      </c>
    </row>
    <row r="112" spans="1:12" s="26" customFormat="1" ht="34.5" customHeight="1">
      <c r="A112" s="203"/>
      <c r="B112" s="263" t="s">
        <v>117</v>
      </c>
      <c r="C112" s="203" t="s">
        <v>104</v>
      </c>
      <c r="D112" s="205">
        <v>4</v>
      </c>
      <c r="E112" s="205">
        <f t="shared" si="5"/>
        <v>4</v>
      </c>
      <c r="F112" s="205">
        <f t="shared" si="2"/>
        <v>0</v>
      </c>
      <c r="G112" s="205">
        <f t="shared" si="3"/>
        <v>0</v>
      </c>
      <c r="H112" s="206"/>
      <c r="I112" s="26">
        <v>1</v>
      </c>
      <c r="J112" s="26">
        <v>1</v>
      </c>
      <c r="K112" s="26">
        <v>1</v>
      </c>
      <c r="L112" s="26">
        <v>1</v>
      </c>
    </row>
    <row r="113" spans="1:12" s="26" customFormat="1" ht="34.5" customHeight="1">
      <c r="A113" s="203"/>
      <c r="B113" s="263" t="s">
        <v>118</v>
      </c>
      <c r="C113" s="203" t="s">
        <v>104</v>
      </c>
      <c r="D113" s="205">
        <v>4</v>
      </c>
      <c r="E113" s="205">
        <f t="shared" si="5"/>
        <v>4</v>
      </c>
      <c r="F113" s="205">
        <f t="shared" si="2"/>
        <v>0</v>
      </c>
      <c r="G113" s="205">
        <f t="shared" si="3"/>
        <v>0</v>
      </c>
      <c r="H113" s="206"/>
      <c r="I113" s="26">
        <v>1</v>
      </c>
      <c r="J113" s="26">
        <v>1</v>
      </c>
      <c r="K113" s="26">
        <v>1</v>
      </c>
      <c r="L113" s="26">
        <v>1</v>
      </c>
    </row>
    <row r="114" spans="1:12" s="26" customFormat="1" ht="34.5" customHeight="1">
      <c r="A114" s="203"/>
      <c r="B114" s="263" t="s">
        <v>119</v>
      </c>
      <c r="C114" s="203" t="s">
        <v>104</v>
      </c>
      <c r="D114" s="205">
        <v>4</v>
      </c>
      <c r="E114" s="205">
        <f t="shared" si="5"/>
        <v>4</v>
      </c>
      <c r="F114" s="205">
        <f t="shared" si="2"/>
        <v>0</v>
      </c>
      <c r="G114" s="205">
        <f t="shared" si="3"/>
        <v>0</v>
      </c>
      <c r="H114" s="206"/>
      <c r="I114" s="26">
        <v>1</v>
      </c>
      <c r="J114" s="26">
        <v>1</v>
      </c>
      <c r="K114" s="26">
        <v>1</v>
      </c>
      <c r="L114" s="26">
        <v>1</v>
      </c>
    </row>
    <row r="115" spans="1:12" s="26" customFormat="1" ht="34.5" customHeight="1">
      <c r="A115" s="203"/>
      <c r="B115" s="263" t="s">
        <v>120</v>
      </c>
      <c r="C115" s="203" t="s">
        <v>104</v>
      </c>
      <c r="D115" s="205">
        <v>4</v>
      </c>
      <c r="E115" s="205">
        <f t="shared" si="5"/>
        <v>4</v>
      </c>
      <c r="F115" s="205">
        <f t="shared" si="2"/>
        <v>0</v>
      </c>
      <c r="G115" s="205">
        <f t="shared" si="3"/>
        <v>0</v>
      </c>
      <c r="H115" s="206"/>
      <c r="I115" s="26">
        <v>1</v>
      </c>
      <c r="J115" s="26">
        <v>1</v>
      </c>
      <c r="K115" s="26">
        <v>1</v>
      </c>
      <c r="L115" s="26">
        <v>1</v>
      </c>
    </row>
    <row r="116" spans="1:12" s="26" customFormat="1" ht="34.5" customHeight="1">
      <c r="A116" s="201">
        <v>3</v>
      </c>
      <c r="B116" s="259" t="s">
        <v>121</v>
      </c>
      <c r="C116" s="201" t="s">
        <v>81</v>
      </c>
      <c r="D116" s="223">
        <v>4</v>
      </c>
      <c r="E116" s="238">
        <f t="shared" si="5"/>
        <v>4</v>
      </c>
      <c r="F116" s="205">
        <f t="shared" si="2"/>
        <v>0</v>
      </c>
      <c r="G116" s="205">
        <f t="shared" si="3"/>
        <v>0</v>
      </c>
      <c r="H116" s="206"/>
      <c r="I116" s="26">
        <v>1</v>
      </c>
      <c r="J116" s="26">
        <v>1</v>
      </c>
      <c r="K116" s="26">
        <v>1</v>
      </c>
      <c r="L116" s="26">
        <v>1</v>
      </c>
    </row>
    <row r="117" spans="1:12" s="26" customFormat="1" ht="34.5" customHeight="1">
      <c r="A117" s="203"/>
      <c r="B117" s="263" t="s">
        <v>291</v>
      </c>
      <c r="C117" s="203" t="s">
        <v>122</v>
      </c>
      <c r="D117" s="205">
        <v>7.2</v>
      </c>
      <c r="E117" s="205">
        <f t="shared" si="5"/>
        <v>6.4</v>
      </c>
      <c r="F117" s="205">
        <f t="shared" si="2"/>
        <v>0</v>
      </c>
      <c r="G117" s="205">
        <f t="shared" si="3"/>
        <v>0.79999999999999982</v>
      </c>
      <c r="H117" s="206" t="s">
        <v>263</v>
      </c>
      <c r="I117" s="239">
        <f>ROUND((0.224*7),1)</f>
        <v>1.6</v>
      </c>
      <c r="J117" s="239">
        <f>ROUND((0.224*7),1)</f>
        <v>1.6</v>
      </c>
      <c r="K117" s="239">
        <f>ROUND((0.224*7),1)</f>
        <v>1.6</v>
      </c>
      <c r="L117" s="239">
        <f>ROUND((0.224*7),1)</f>
        <v>1.6</v>
      </c>
    </row>
    <row r="118" spans="1:12" s="240" customFormat="1" ht="31.5">
      <c r="A118" s="233"/>
      <c r="B118" s="266" t="s">
        <v>123</v>
      </c>
      <c r="C118" s="233" t="s">
        <v>104</v>
      </c>
      <c r="D118" s="222">
        <v>32</v>
      </c>
      <c r="E118" s="222"/>
      <c r="F118" s="222">
        <f t="shared" si="2"/>
        <v>0</v>
      </c>
      <c r="G118" s="222">
        <f t="shared" si="3"/>
        <v>32</v>
      </c>
      <c r="H118" s="234" t="s">
        <v>376</v>
      </c>
    </row>
    <row r="119" spans="1:12" s="240" customFormat="1" ht="47.25">
      <c r="A119" s="233"/>
      <c r="B119" s="266" t="s">
        <v>289</v>
      </c>
      <c r="C119" s="233" t="s">
        <v>104</v>
      </c>
      <c r="D119" s="222"/>
      <c r="E119" s="222">
        <f>SUM(I119:O119)</f>
        <v>32</v>
      </c>
      <c r="F119" s="222">
        <f>IF(E119-D119&gt;0,E119-D119,0)</f>
        <v>32</v>
      </c>
      <c r="G119" s="222">
        <f>IF(D119-E119&gt;0,D119-E119,0)</f>
        <v>0</v>
      </c>
      <c r="H119" s="234" t="s">
        <v>377</v>
      </c>
      <c r="I119" s="240">
        <v>8</v>
      </c>
      <c r="J119" s="240">
        <v>8</v>
      </c>
      <c r="K119" s="240">
        <v>8</v>
      </c>
      <c r="L119" s="240">
        <v>8</v>
      </c>
    </row>
    <row r="120" spans="1:12" s="240" customFormat="1" ht="34.5" customHeight="1">
      <c r="A120" s="233"/>
      <c r="B120" s="266" t="s">
        <v>290</v>
      </c>
      <c r="C120" s="233" t="s">
        <v>122</v>
      </c>
      <c r="D120" s="222">
        <v>69</v>
      </c>
      <c r="E120" s="222">
        <f t="shared" si="5"/>
        <v>52</v>
      </c>
      <c r="F120" s="222">
        <f t="shared" si="2"/>
        <v>0</v>
      </c>
      <c r="G120" s="222">
        <f t="shared" si="3"/>
        <v>17</v>
      </c>
      <c r="H120" s="234" t="s">
        <v>263</v>
      </c>
      <c r="I120" s="240">
        <f>ROUND((0.617*21),1)</f>
        <v>13</v>
      </c>
      <c r="J120" s="240">
        <f>ROUND((0.617*21),1)</f>
        <v>13</v>
      </c>
      <c r="K120" s="240">
        <f>ROUND((0.617*21),1)</f>
        <v>13</v>
      </c>
      <c r="L120" s="240">
        <f>ROUND((0.617*21),1)</f>
        <v>13</v>
      </c>
    </row>
    <row r="121" spans="1:12" s="26" customFormat="1" ht="34.5" customHeight="1">
      <c r="A121" s="203"/>
      <c r="B121" s="263" t="s">
        <v>124</v>
      </c>
      <c r="C121" s="203" t="s">
        <v>102</v>
      </c>
      <c r="D121" s="205">
        <v>8</v>
      </c>
      <c r="E121" s="205">
        <f t="shared" si="5"/>
        <v>0</v>
      </c>
      <c r="F121" s="205">
        <f t="shared" si="2"/>
        <v>0</v>
      </c>
      <c r="G121" s="205">
        <f t="shared" si="3"/>
        <v>8</v>
      </c>
      <c r="H121" s="206" t="s">
        <v>262</v>
      </c>
    </row>
    <row r="122" spans="1:12" s="26" customFormat="1" ht="34.5" customHeight="1">
      <c r="A122" s="203"/>
      <c r="B122" s="263" t="s">
        <v>125</v>
      </c>
      <c r="C122" s="203" t="s">
        <v>102</v>
      </c>
      <c r="D122" s="205">
        <v>8</v>
      </c>
      <c r="E122" s="205">
        <f t="shared" si="5"/>
        <v>8</v>
      </c>
      <c r="F122" s="205">
        <f t="shared" si="2"/>
        <v>0</v>
      </c>
      <c r="G122" s="205">
        <f t="shared" si="3"/>
        <v>0</v>
      </c>
      <c r="H122" s="206"/>
      <c r="I122" s="26">
        <v>2</v>
      </c>
      <c r="J122" s="26">
        <v>2</v>
      </c>
      <c r="K122" s="26">
        <v>2</v>
      </c>
      <c r="L122" s="26">
        <v>2</v>
      </c>
    </row>
    <row r="123" spans="1:12" s="26" customFormat="1" ht="34.5" customHeight="1">
      <c r="A123" s="203"/>
      <c r="B123" s="263" t="s">
        <v>126</v>
      </c>
      <c r="C123" s="203" t="s">
        <v>102</v>
      </c>
      <c r="D123" s="205">
        <v>12</v>
      </c>
      <c r="E123" s="205">
        <f t="shared" si="5"/>
        <v>0</v>
      </c>
      <c r="F123" s="205">
        <f t="shared" si="2"/>
        <v>0</v>
      </c>
      <c r="G123" s="205">
        <f t="shared" si="3"/>
        <v>12</v>
      </c>
      <c r="H123" s="206" t="s">
        <v>262</v>
      </c>
    </row>
    <row r="124" spans="1:12" s="26" customFormat="1" ht="34.5" customHeight="1">
      <c r="A124" s="203"/>
      <c r="B124" s="263" t="s">
        <v>127</v>
      </c>
      <c r="C124" s="203" t="s">
        <v>102</v>
      </c>
      <c r="D124" s="205">
        <v>8</v>
      </c>
      <c r="E124" s="205">
        <f t="shared" si="5"/>
        <v>0</v>
      </c>
      <c r="F124" s="205">
        <f t="shared" si="2"/>
        <v>0</v>
      </c>
      <c r="G124" s="205">
        <f t="shared" si="3"/>
        <v>8</v>
      </c>
      <c r="H124" s="206" t="s">
        <v>262</v>
      </c>
    </row>
    <row r="125" spans="1:12" s="26" customFormat="1" ht="34.5" customHeight="1">
      <c r="A125" s="203"/>
      <c r="B125" s="263" t="s">
        <v>128</v>
      </c>
      <c r="C125" s="203" t="s">
        <v>104</v>
      </c>
      <c r="D125" s="205">
        <v>16</v>
      </c>
      <c r="E125" s="205">
        <f t="shared" si="5"/>
        <v>16</v>
      </c>
      <c r="F125" s="205">
        <f t="shared" si="2"/>
        <v>0</v>
      </c>
      <c r="G125" s="205">
        <f t="shared" si="3"/>
        <v>0</v>
      </c>
      <c r="H125" s="206"/>
      <c r="I125" s="26">
        <v>4</v>
      </c>
      <c r="J125" s="26">
        <v>4</v>
      </c>
      <c r="K125" s="26">
        <v>4</v>
      </c>
      <c r="L125" s="26">
        <v>4</v>
      </c>
    </row>
    <row r="126" spans="1:12" s="26" customFormat="1" ht="34.5" customHeight="1">
      <c r="A126" s="201">
        <v>4</v>
      </c>
      <c r="B126" s="267" t="s">
        <v>129</v>
      </c>
      <c r="C126" s="201" t="s">
        <v>81</v>
      </c>
      <c r="D126" s="223">
        <v>4</v>
      </c>
      <c r="E126" s="238">
        <f t="shared" si="5"/>
        <v>4</v>
      </c>
      <c r="F126" s="205">
        <f t="shared" si="2"/>
        <v>0</v>
      </c>
      <c r="G126" s="205">
        <f t="shared" si="3"/>
        <v>0</v>
      </c>
      <c r="H126" s="206"/>
      <c r="I126" s="26">
        <v>1</v>
      </c>
      <c r="J126" s="26">
        <v>1</v>
      </c>
      <c r="K126" s="26">
        <v>1</v>
      </c>
      <c r="L126" s="26">
        <v>1</v>
      </c>
    </row>
    <row r="127" spans="1:12" s="26" customFormat="1" ht="34.5" customHeight="1">
      <c r="A127" s="203"/>
      <c r="B127" s="263" t="s">
        <v>130</v>
      </c>
      <c r="C127" s="203" t="s">
        <v>102</v>
      </c>
      <c r="D127" s="205">
        <v>4</v>
      </c>
      <c r="E127" s="205">
        <f t="shared" si="5"/>
        <v>4</v>
      </c>
      <c r="F127" s="205">
        <f t="shared" si="2"/>
        <v>0</v>
      </c>
      <c r="G127" s="205">
        <f t="shared" si="3"/>
        <v>0</v>
      </c>
      <c r="H127" s="206"/>
      <c r="I127" s="26">
        <v>1</v>
      </c>
      <c r="J127" s="26">
        <v>1</v>
      </c>
      <c r="K127" s="26">
        <v>1</v>
      </c>
      <c r="L127" s="26">
        <v>1</v>
      </c>
    </row>
    <row r="128" spans="1:12" s="26" customFormat="1" ht="34.5" customHeight="1">
      <c r="A128" s="203"/>
      <c r="B128" s="263" t="s">
        <v>131</v>
      </c>
      <c r="C128" s="203" t="s">
        <v>104</v>
      </c>
      <c r="D128" s="205">
        <v>8</v>
      </c>
      <c r="E128" s="205">
        <f t="shared" si="5"/>
        <v>8</v>
      </c>
      <c r="F128" s="205">
        <f t="shared" si="2"/>
        <v>0</v>
      </c>
      <c r="G128" s="205">
        <f t="shared" si="3"/>
        <v>0</v>
      </c>
      <c r="H128" s="206"/>
      <c r="I128" s="26">
        <v>2</v>
      </c>
      <c r="J128" s="26">
        <v>2</v>
      </c>
      <c r="K128" s="26">
        <v>2</v>
      </c>
      <c r="L128" s="26">
        <v>2</v>
      </c>
    </row>
    <row r="129" spans="1:12" s="26" customFormat="1" ht="34.5" customHeight="1">
      <c r="A129" s="203"/>
      <c r="B129" s="263" t="s">
        <v>257</v>
      </c>
      <c r="C129" s="203" t="s">
        <v>102</v>
      </c>
      <c r="D129" s="205">
        <v>4</v>
      </c>
      <c r="E129" s="205">
        <f t="shared" si="5"/>
        <v>4</v>
      </c>
      <c r="F129" s="205">
        <f t="shared" si="2"/>
        <v>0</v>
      </c>
      <c r="G129" s="205">
        <f t="shared" si="3"/>
        <v>0</v>
      </c>
      <c r="H129" s="206"/>
      <c r="I129" s="26">
        <v>1</v>
      </c>
      <c r="J129" s="26">
        <v>1</v>
      </c>
      <c r="K129" s="26">
        <v>1</v>
      </c>
      <c r="L129" s="26">
        <v>1</v>
      </c>
    </row>
    <row r="130" spans="1:12" s="26" customFormat="1" ht="34.5" customHeight="1">
      <c r="A130" s="201">
        <v>5</v>
      </c>
      <c r="B130" s="259" t="s">
        <v>132</v>
      </c>
      <c r="C130" s="201" t="s">
        <v>81</v>
      </c>
      <c r="D130" s="223">
        <v>4</v>
      </c>
      <c r="E130" s="238">
        <f t="shared" si="5"/>
        <v>4</v>
      </c>
      <c r="F130" s="205">
        <f t="shared" si="2"/>
        <v>0</v>
      </c>
      <c r="G130" s="205">
        <f t="shared" si="3"/>
        <v>0</v>
      </c>
      <c r="H130" s="206"/>
      <c r="I130" s="26">
        <v>1</v>
      </c>
      <c r="J130" s="26">
        <v>1</v>
      </c>
      <c r="K130" s="26">
        <v>1</v>
      </c>
      <c r="L130" s="26">
        <v>1</v>
      </c>
    </row>
    <row r="131" spans="1:12" s="26" customFormat="1" ht="34.5" customHeight="1">
      <c r="A131" s="203"/>
      <c r="B131" s="263" t="s">
        <v>133</v>
      </c>
      <c r="C131" s="203" t="s">
        <v>134</v>
      </c>
      <c r="D131" s="205">
        <v>12</v>
      </c>
      <c r="E131" s="205">
        <f t="shared" si="5"/>
        <v>12</v>
      </c>
      <c r="F131" s="205">
        <f t="shared" si="2"/>
        <v>0</v>
      </c>
      <c r="G131" s="205">
        <f t="shared" si="3"/>
        <v>0</v>
      </c>
      <c r="H131" s="206"/>
      <c r="I131" s="26">
        <v>3</v>
      </c>
      <c r="J131" s="26">
        <v>3</v>
      </c>
      <c r="K131" s="26">
        <v>3</v>
      </c>
      <c r="L131" s="26">
        <v>3</v>
      </c>
    </row>
    <row r="132" spans="1:12" s="26" customFormat="1" ht="34.5" customHeight="1">
      <c r="A132" s="203"/>
      <c r="B132" s="263" t="s">
        <v>135</v>
      </c>
      <c r="C132" s="203" t="s">
        <v>102</v>
      </c>
      <c r="D132" s="205">
        <v>4</v>
      </c>
      <c r="E132" s="205">
        <f t="shared" si="5"/>
        <v>4</v>
      </c>
      <c r="F132" s="205">
        <f t="shared" si="2"/>
        <v>0</v>
      </c>
      <c r="G132" s="205">
        <f t="shared" si="3"/>
        <v>0</v>
      </c>
      <c r="H132" s="206"/>
      <c r="I132" s="26">
        <v>1</v>
      </c>
      <c r="J132" s="26">
        <v>1</v>
      </c>
      <c r="K132" s="26">
        <v>1</v>
      </c>
      <c r="L132" s="26">
        <v>1</v>
      </c>
    </row>
    <row r="133" spans="1:12" s="26" customFormat="1" ht="34.5" customHeight="1">
      <c r="A133" s="203"/>
      <c r="B133" s="263" t="s">
        <v>136</v>
      </c>
      <c r="C133" s="203" t="s">
        <v>102</v>
      </c>
      <c r="D133" s="205">
        <v>4</v>
      </c>
      <c r="E133" s="205">
        <f t="shared" si="5"/>
        <v>4</v>
      </c>
      <c r="F133" s="205">
        <f t="shared" si="2"/>
        <v>0</v>
      </c>
      <c r="G133" s="205">
        <f t="shared" si="3"/>
        <v>0</v>
      </c>
      <c r="H133" s="206"/>
      <c r="I133" s="26">
        <v>1</v>
      </c>
      <c r="J133" s="26">
        <v>1</v>
      </c>
      <c r="K133" s="26">
        <v>1</v>
      </c>
      <c r="L133" s="26">
        <v>1</v>
      </c>
    </row>
    <row r="134" spans="1:12" s="26" customFormat="1" ht="34.5" customHeight="1">
      <c r="A134" s="201">
        <v>6</v>
      </c>
      <c r="B134" s="267" t="s">
        <v>137</v>
      </c>
      <c r="C134" s="201" t="s">
        <v>81</v>
      </c>
      <c r="D134" s="223">
        <v>4</v>
      </c>
      <c r="E134" s="238">
        <f t="shared" si="5"/>
        <v>4</v>
      </c>
      <c r="F134" s="205">
        <f t="shared" si="2"/>
        <v>0</v>
      </c>
      <c r="G134" s="205">
        <f t="shared" si="3"/>
        <v>0</v>
      </c>
      <c r="H134" s="206"/>
      <c r="I134" s="26">
        <v>1</v>
      </c>
      <c r="J134" s="26">
        <v>1</v>
      </c>
      <c r="K134" s="26">
        <v>1</v>
      </c>
      <c r="L134" s="26">
        <v>1</v>
      </c>
    </row>
    <row r="135" spans="1:12" s="26" customFormat="1" ht="34.5" customHeight="1">
      <c r="A135" s="201" t="s">
        <v>138</v>
      </c>
      <c r="B135" s="267" t="s">
        <v>139</v>
      </c>
      <c r="C135" s="201"/>
      <c r="D135" s="223"/>
      <c r="E135" s="205">
        <f t="shared" si="5"/>
        <v>0</v>
      </c>
      <c r="F135" s="205">
        <f t="shared" si="2"/>
        <v>0</v>
      </c>
      <c r="G135" s="205">
        <f t="shared" si="3"/>
        <v>0</v>
      </c>
      <c r="H135" s="206"/>
    </row>
    <row r="136" spans="1:12" s="26" customFormat="1" ht="34.5" customHeight="1">
      <c r="A136" s="201"/>
      <c r="B136" s="263" t="s">
        <v>140</v>
      </c>
      <c r="C136" s="203" t="s">
        <v>134</v>
      </c>
      <c r="D136" s="205">
        <v>80</v>
      </c>
      <c r="E136" s="205">
        <f t="shared" si="5"/>
        <v>73.599999999999994</v>
      </c>
      <c r="F136" s="205">
        <f t="shared" si="2"/>
        <v>0</v>
      </c>
      <c r="G136" s="205">
        <f t="shared" si="3"/>
        <v>6.4000000000000057</v>
      </c>
      <c r="H136" s="206" t="s">
        <v>263</v>
      </c>
      <c r="I136" s="26">
        <f>9.2*2</f>
        <v>18.399999999999999</v>
      </c>
      <c r="J136" s="26">
        <f>9.2*2</f>
        <v>18.399999999999999</v>
      </c>
      <c r="K136" s="26">
        <f>9.2*2</f>
        <v>18.399999999999999</v>
      </c>
      <c r="L136" s="26">
        <f>9.2*2</f>
        <v>18.399999999999999</v>
      </c>
    </row>
    <row r="137" spans="1:12" s="26" customFormat="1" ht="34.5" customHeight="1">
      <c r="A137" s="203"/>
      <c r="B137" s="263" t="s">
        <v>141</v>
      </c>
      <c r="C137" s="203" t="s">
        <v>134</v>
      </c>
      <c r="D137" s="205">
        <v>40</v>
      </c>
      <c r="E137" s="205">
        <f t="shared" si="5"/>
        <v>36.799999999999997</v>
      </c>
      <c r="F137" s="205">
        <f t="shared" si="2"/>
        <v>0</v>
      </c>
      <c r="G137" s="205">
        <f t="shared" si="3"/>
        <v>3.2000000000000028</v>
      </c>
      <c r="H137" s="206" t="s">
        <v>263</v>
      </c>
      <c r="I137" s="26">
        <v>9.1999999999999993</v>
      </c>
      <c r="J137" s="26">
        <v>9.1999999999999993</v>
      </c>
      <c r="K137" s="26">
        <v>9.1999999999999993</v>
      </c>
      <c r="L137" s="26">
        <v>9.1999999999999993</v>
      </c>
    </row>
    <row r="138" spans="1:12" s="26" customFormat="1" ht="34.5" customHeight="1">
      <c r="A138" s="203"/>
      <c r="B138" s="263" t="s">
        <v>127</v>
      </c>
      <c r="C138" s="203" t="s">
        <v>102</v>
      </c>
      <c r="D138" s="205">
        <v>8</v>
      </c>
      <c r="E138" s="205">
        <f t="shared" si="5"/>
        <v>8</v>
      </c>
      <c r="F138" s="205">
        <f t="shared" si="2"/>
        <v>0</v>
      </c>
      <c r="G138" s="205">
        <f t="shared" si="3"/>
        <v>0</v>
      </c>
      <c r="H138" s="206"/>
      <c r="I138" s="26">
        <v>2</v>
      </c>
      <c r="J138" s="26">
        <v>2</v>
      </c>
      <c r="K138" s="26">
        <v>2</v>
      </c>
      <c r="L138" s="26">
        <v>2</v>
      </c>
    </row>
    <row r="139" spans="1:12" s="26" customFormat="1" ht="34.5" customHeight="1">
      <c r="A139" s="203"/>
      <c r="B139" s="263" t="s">
        <v>142</v>
      </c>
      <c r="C139" s="203" t="s">
        <v>102</v>
      </c>
      <c r="D139" s="205">
        <v>4</v>
      </c>
      <c r="E139" s="205">
        <f t="shared" si="5"/>
        <v>4</v>
      </c>
      <c r="F139" s="205">
        <f t="shared" si="2"/>
        <v>0</v>
      </c>
      <c r="G139" s="205">
        <f t="shared" si="3"/>
        <v>0</v>
      </c>
      <c r="H139" s="206"/>
      <c r="I139" s="26">
        <v>1</v>
      </c>
      <c r="J139" s="26">
        <v>1</v>
      </c>
      <c r="K139" s="26">
        <v>1</v>
      </c>
      <c r="L139" s="26">
        <v>1</v>
      </c>
    </row>
    <row r="140" spans="1:12" s="26" customFormat="1" ht="34.5" customHeight="1">
      <c r="A140" s="203"/>
      <c r="B140" s="263" t="s">
        <v>143</v>
      </c>
      <c r="C140" s="203" t="s">
        <v>144</v>
      </c>
      <c r="D140" s="205">
        <v>24</v>
      </c>
      <c r="E140" s="205">
        <f t="shared" si="5"/>
        <v>20</v>
      </c>
      <c r="F140" s="205">
        <f t="shared" si="2"/>
        <v>0</v>
      </c>
      <c r="G140" s="205">
        <f t="shared" si="3"/>
        <v>4</v>
      </c>
      <c r="H140" s="206" t="s">
        <v>263</v>
      </c>
      <c r="I140" s="26">
        <v>5</v>
      </c>
      <c r="J140" s="26">
        <v>5</v>
      </c>
      <c r="K140" s="26">
        <v>5</v>
      </c>
      <c r="L140" s="26">
        <v>5</v>
      </c>
    </row>
    <row r="141" spans="1:12" s="26" customFormat="1" ht="34.5" customHeight="1">
      <c r="A141" s="203"/>
      <c r="B141" s="263" t="s">
        <v>145</v>
      </c>
      <c r="C141" s="203" t="s">
        <v>104</v>
      </c>
      <c r="D141" s="205">
        <v>12</v>
      </c>
      <c r="E141" s="205">
        <f t="shared" si="5"/>
        <v>12</v>
      </c>
      <c r="F141" s="205">
        <f t="shared" si="2"/>
        <v>0</v>
      </c>
      <c r="G141" s="205">
        <f t="shared" si="3"/>
        <v>0</v>
      </c>
      <c r="H141" s="206"/>
      <c r="I141" s="26">
        <v>3</v>
      </c>
      <c r="J141" s="26">
        <v>3</v>
      </c>
      <c r="K141" s="26">
        <v>3</v>
      </c>
      <c r="L141" s="26">
        <v>3</v>
      </c>
    </row>
    <row r="142" spans="1:12" s="26" customFormat="1" ht="47.25">
      <c r="A142" s="203"/>
      <c r="B142" s="263" t="s">
        <v>146</v>
      </c>
      <c r="C142" s="203" t="s">
        <v>102</v>
      </c>
      <c r="D142" s="205">
        <v>16</v>
      </c>
      <c r="E142" s="205">
        <f t="shared" si="5"/>
        <v>8</v>
      </c>
      <c r="F142" s="205">
        <f t="shared" si="2"/>
        <v>0</v>
      </c>
      <c r="G142" s="205">
        <f t="shared" si="3"/>
        <v>8</v>
      </c>
      <c r="H142" s="206" t="s">
        <v>264</v>
      </c>
      <c r="I142" s="26">
        <v>2</v>
      </c>
      <c r="J142" s="26">
        <v>2</v>
      </c>
      <c r="K142" s="26">
        <v>2</v>
      </c>
      <c r="L142" s="26">
        <v>2</v>
      </c>
    </row>
    <row r="143" spans="1:12" s="26" customFormat="1" ht="34.5" customHeight="1">
      <c r="A143" s="203"/>
      <c r="B143" s="263" t="s">
        <v>147</v>
      </c>
      <c r="C143" s="203" t="s">
        <v>148</v>
      </c>
      <c r="D143" s="205">
        <v>4</v>
      </c>
      <c r="E143" s="205">
        <f t="shared" si="5"/>
        <v>0</v>
      </c>
      <c r="F143" s="205">
        <f t="shared" si="2"/>
        <v>0</v>
      </c>
      <c r="G143" s="205">
        <f t="shared" si="3"/>
        <v>4</v>
      </c>
      <c r="H143" s="206" t="s">
        <v>262</v>
      </c>
    </row>
    <row r="144" spans="1:12" s="26" customFormat="1" ht="34.5" customHeight="1">
      <c r="A144" s="203"/>
      <c r="B144" s="263" t="s">
        <v>149</v>
      </c>
      <c r="C144" s="203" t="s">
        <v>150</v>
      </c>
      <c r="D144" s="205">
        <v>4</v>
      </c>
      <c r="E144" s="205">
        <f t="shared" si="5"/>
        <v>4</v>
      </c>
      <c r="F144" s="205">
        <f t="shared" si="2"/>
        <v>0</v>
      </c>
      <c r="G144" s="205">
        <f t="shared" si="3"/>
        <v>0</v>
      </c>
      <c r="H144" s="206"/>
      <c r="I144" s="26">
        <v>1</v>
      </c>
      <c r="J144" s="26">
        <v>1</v>
      </c>
      <c r="K144" s="26">
        <v>1</v>
      </c>
      <c r="L144" s="26">
        <v>1</v>
      </c>
    </row>
    <row r="145" spans="1:16" s="26" customFormat="1" ht="34.5" customHeight="1">
      <c r="A145" s="203"/>
      <c r="B145" s="263" t="s">
        <v>151</v>
      </c>
      <c r="C145" s="203" t="s">
        <v>152</v>
      </c>
      <c r="D145" s="205">
        <v>4</v>
      </c>
      <c r="E145" s="205">
        <f t="shared" si="5"/>
        <v>0</v>
      </c>
      <c r="F145" s="205">
        <f t="shared" si="2"/>
        <v>0</v>
      </c>
      <c r="G145" s="205">
        <f t="shared" si="3"/>
        <v>4</v>
      </c>
      <c r="H145" s="206" t="s">
        <v>262</v>
      </c>
    </row>
    <row r="146" spans="1:16" s="26" customFormat="1" ht="34.5" customHeight="1">
      <c r="A146" s="201"/>
      <c r="B146" s="263" t="s">
        <v>153</v>
      </c>
      <c r="C146" s="203" t="s">
        <v>104</v>
      </c>
      <c r="D146" s="205">
        <v>4</v>
      </c>
      <c r="E146" s="205">
        <f t="shared" si="5"/>
        <v>4</v>
      </c>
      <c r="F146" s="205">
        <f t="shared" si="2"/>
        <v>0</v>
      </c>
      <c r="G146" s="205">
        <f t="shared" si="3"/>
        <v>0</v>
      </c>
      <c r="H146" s="206"/>
      <c r="I146" s="26">
        <v>1</v>
      </c>
      <c r="J146" s="26">
        <v>1</v>
      </c>
      <c r="K146" s="26">
        <v>1</v>
      </c>
      <c r="L146" s="26">
        <v>1</v>
      </c>
    </row>
    <row r="147" spans="1:16" s="26" customFormat="1" ht="34.5" customHeight="1">
      <c r="A147" s="201" t="s">
        <v>154</v>
      </c>
      <c r="B147" s="267" t="s">
        <v>155</v>
      </c>
      <c r="C147" s="201"/>
      <c r="D147" s="223">
        <v>4</v>
      </c>
      <c r="E147" s="238">
        <f t="shared" si="5"/>
        <v>4</v>
      </c>
      <c r="F147" s="205">
        <f t="shared" si="2"/>
        <v>0</v>
      </c>
      <c r="G147" s="205">
        <f t="shared" si="3"/>
        <v>0</v>
      </c>
      <c r="H147" s="206"/>
      <c r="I147" s="26">
        <v>1</v>
      </c>
      <c r="J147" s="26">
        <v>1</v>
      </c>
      <c r="K147" s="26">
        <v>1</v>
      </c>
      <c r="L147" s="26">
        <v>1</v>
      </c>
    </row>
    <row r="148" spans="1:16" s="26" customFormat="1" ht="34.5" customHeight="1">
      <c r="A148" s="201"/>
      <c r="B148" s="263" t="s">
        <v>140</v>
      </c>
      <c r="C148" s="203" t="s">
        <v>134</v>
      </c>
      <c r="D148" s="205">
        <v>72</v>
      </c>
      <c r="E148" s="205">
        <f t="shared" si="5"/>
        <v>72</v>
      </c>
      <c r="F148" s="205">
        <f t="shared" si="2"/>
        <v>0</v>
      </c>
      <c r="G148" s="205">
        <f t="shared" si="3"/>
        <v>0</v>
      </c>
      <c r="H148" s="206"/>
      <c r="I148" s="26">
        <f>9*2</f>
        <v>18</v>
      </c>
      <c r="J148" s="26">
        <f>9*2</f>
        <v>18</v>
      </c>
      <c r="K148" s="26">
        <f>9*2</f>
        <v>18</v>
      </c>
      <c r="L148" s="26">
        <f>9*2</f>
        <v>18</v>
      </c>
    </row>
    <row r="149" spans="1:16" s="26" customFormat="1" ht="34.5" customHeight="1">
      <c r="A149" s="203"/>
      <c r="B149" s="263" t="s">
        <v>127</v>
      </c>
      <c r="C149" s="203" t="s">
        <v>102</v>
      </c>
      <c r="D149" s="205">
        <v>8</v>
      </c>
      <c r="E149" s="205">
        <f t="shared" si="5"/>
        <v>8</v>
      </c>
      <c r="F149" s="205">
        <f t="shared" ref="F149:F212" si="6">IF(E149-D149&gt;0,E149-D149,0)</f>
        <v>0</v>
      </c>
      <c r="G149" s="205">
        <f t="shared" ref="G149:G212" si="7">IF(D149-E149&gt;0,D149-E149,0)</f>
        <v>0</v>
      </c>
      <c r="H149" s="206"/>
      <c r="I149" s="26">
        <v>2</v>
      </c>
      <c r="J149" s="26">
        <v>2</v>
      </c>
      <c r="K149" s="26">
        <v>2</v>
      </c>
      <c r="L149" s="26">
        <v>2</v>
      </c>
    </row>
    <row r="150" spans="1:16" s="26" customFormat="1" ht="34.5" customHeight="1">
      <c r="A150" s="203"/>
      <c r="B150" s="263" t="s">
        <v>143</v>
      </c>
      <c r="C150" s="203" t="s">
        <v>144</v>
      </c>
      <c r="D150" s="205">
        <v>24</v>
      </c>
      <c r="E150" s="205">
        <f t="shared" si="5"/>
        <v>24</v>
      </c>
      <c r="F150" s="205">
        <f t="shared" si="6"/>
        <v>0</v>
      </c>
      <c r="G150" s="205">
        <f t="shared" si="7"/>
        <v>0</v>
      </c>
      <c r="H150" s="206"/>
      <c r="I150" s="26">
        <v>6</v>
      </c>
      <c r="J150" s="26">
        <v>6</v>
      </c>
      <c r="K150" s="26">
        <v>6</v>
      </c>
      <c r="L150" s="26">
        <v>6</v>
      </c>
    </row>
    <row r="151" spans="1:16" s="26" customFormat="1" ht="34.5" customHeight="1">
      <c r="A151" s="203"/>
      <c r="B151" s="263" t="s">
        <v>145</v>
      </c>
      <c r="C151" s="203" t="s">
        <v>104</v>
      </c>
      <c r="D151" s="205">
        <v>12</v>
      </c>
      <c r="E151" s="205">
        <f t="shared" si="5"/>
        <v>12</v>
      </c>
      <c r="F151" s="205">
        <f t="shared" si="6"/>
        <v>0</v>
      </c>
      <c r="G151" s="205">
        <f t="shared" si="7"/>
        <v>0</v>
      </c>
      <c r="H151" s="206"/>
      <c r="I151" s="26">
        <v>3</v>
      </c>
      <c r="J151" s="26">
        <v>3</v>
      </c>
      <c r="K151" s="26">
        <v>3</v>
      </c>
      <c r="L151" s="26">
        <v>3</v>
      </c>
    </row>
    <row r="152" spans="1:16" s="26" customFormat="1" ht="34.5" customHeight="1">
      <c r="A152" s="203"/>
      <c r="B152" s="263" t="s">
        <v>146</v>
      </c>
      <c r="C152" s="203" t="s">
        <v>102</v>
      </c>
      <c r="D152" s="205">
        <v>16</v>
      </c>
      <c r="E152" s="205">
        <f t="shared" si="5"/>
        <v>16</v>
      </c>
      <c r="F152" s="205">
        <f t="shared" si="6"/>
        <v>0</v>
      </c>
      <c r="G152" s="205">
        <f t="shared" si="7"/>
        <v>0</v>
      </c>
      <c r="H152" s="206"/>
      <c r="I152" s="26">
        <v>4</v>
      </c>
      <c r="J152" s="26">
        <v>4</v>
      </c>
      <c r="K152" s="26">
        <v>4</v>
      </c>
      <c r="L152" s="26">
        <v>4</v>
      </c>
    </row>
    <row r="153" spans="1:16" s="26" customFormat="1" ht="34.5" customHeight="1">
      <c r="A153" s="203"/>
      <c r="B153" s="263" t="s">
        <v>147</v>
      </c>
      <c r="C153" s="203" t="s">
        <v>148</v>
      </c>
      <c r="D153" s="205">
        <v>4</v>
      </c>
      <c r="E153" s="205">
        <f t="shared" si="5"/>
        <v>0</v>
      </c>
      <c r="F153" s="205">
        <f t="shared" si="6"/>
        <v>0</v>
      </c>
      <c r="G153" s="205">
        <f t="shared" si="7"/>
        <v>4</v>
      </c>
      <c r="H153" s="206" t="s">
        <v>262</v>
      </c>
    </row>
    <row r="154" spans="1:16" s="26" customFormat="1" ht="34.5" customHeight="1">
      <c r="A154" s="203"/>
      <c r="B154" s="263" t="s">
        <v>149</v>
      </c>
      <c r="C154" s="203" t="s">
        <v>150</v>
      </c>
      <c r="D154" s="205">
        <v>4</v>
      </c>
      <c r="E154" s="205">
        <f t="shared" si="5"/>
        <v>4</v>
      </c>
      <c r="F154" s="205">
        <f t="shared" si="6"/>
        <v>0</v>
      </c>
      <c r="G154" s="205">
        <f t="shared" si="7"/>
        <v>0</v>
      </c>
      <c r="H154" s="206"/>
      <c r="I154" s="26">
        <v>1</v>
      </c>
      <c r="J154" s="26">
        <v>1</v>
      </c>
      <c r="K154" s="26">
        <v>1</v>
      </c>
      <c r="L154" s="26">
        <v>1</v>
      </c>
    </row>
    <row r="155" spans="1:16" s="26" customFormat="1" ht="34.5" customHeight="1">
      <c r="A155" s="203"/>
      <c r="B155" s="263" t="s">
        <v>151</v>
      </c>
      <c r="C155" s="203" t="s">
        <v>152</v>
      </c>
      <c r="D155" s="205">
        <v>4</v>
      </c>
      <c r="E155" s="205">
        <f t="shared" si="5"/>
        <v>4</v>
      </c>
      <c r="F155" s="205">
        <f t="shared" si="6"/>
        <v>0</v>
      </c>
      <c r="G155" s="205">
        <f t="shared" si="7"/>
        <v>0</v>
      </c>
      <c r="H155" s="206"/>
      <c r="I155" s="26">
        <v>1</v>
      </c>
      <c r="J155" s="26">
        <v>1</v>
      </c>
      <c r="K155" s="26">
        <v>1</v>
      </c>
      <c r="L155" s="26">
        <v>1</v>
      </c>
    </row>
    <row r="156" spans="1:16" s="200" customFormat="1" ht="34.5" customHeight="1">
      <c r="A156" s="229" t="s">
        <v>234</v>
      </c>
      <c r="B156" s="230" t="s">
        <v>247</v>
      </c>
      <c r="C156" s="230"/>
      <c r="D156" s="241"/>
      <c r="E156" s="241"/>
      <c r="F156" s="242"/>
      <c r="G156" s="242"/>
      <c r="H156" s="231"/>
      <c r="I156" s="200" t="s">
        <v>248</v>
      </c>
      <c r="J156" s="200" t="s">
        <v>249</v>
      </c>
      <c r="K156" s="200" t="s">
        <v>250</v>
      </c>
      <c r="L156" s="200" t="s">
        <v>251</v>
      </c>
      <c r="M156" s="200" t="s">
        <v>252</v>
      </c>
      <c r="N156" s="200" t="s">
        <v>259</v>
      </c>
      <c r="O156" s="200" t="s">
        <v>260</v>
      </c>
      <c r="P156" s="200" t="s">
        <v>261</v>
      </c>
    </row>
    <row r="157" spans="1:16" s="26" customFormat="1" ht="34.5" customHeight="1">
      <c r="A157" s="232"/>
      <c r="B157" s="259" t="s">
        <v>164</v>
      </c>
      <c r="C157" s="203"/>
      <c r="D157" s="205"/>
      <c r="E157" s="205"/>
      <c r="F157" s="205">
        <f t="shared" si="6"/>
        <v>0</v>
      </c>
      <c r="G157" s="205">
        <f t="shared" si="7"/>
        <v>0</v>
      </c>
      <c r="H157" s="206"/>
    </row>
    <row r="158" spans="1:16" s="26" customFormat="1" ht="34.5" customHeight="1">
      <c r="A158" s="203">
        <v>1</v>
      </c>
      <c r="B158" s="263" t="s">
        <v>156</v>
      </c>
      <c r="C158" s="203" t="s">
        <v>99</v>
      </c>
      <c r="D158" s="205">
        <v>5</v>
      </c>
      <c r="E158" s="205">
        <f>SUM(I158:P158)</f>
        <v>5</v>
      </c>
      <c r="F158" s="205">
        <f t="shared" si="6"/>
        <v>0</v>
      </c>
      <c r="G158" s="205">
        <f t="shared" si="7"/>
        <v>0</v>
      </c>
      <c r="H158" s="206" t="s">
        <v>100</v>
      </c>
      <c r="I158" s="26">
        <v>1</v>
      </c>
      <c r="J158" s="26">
        <v>1</v>
      </c>
      <c r="K158" s="26">
        <v>1</v>
      </c>
      <c r="L158" s="26">
        <v>1</v>
      </c>
      <c r="M158" s="26">
        <v>1</v>
      </c>
    </row>
    <row r="159" spans="1:16" s="26" customFormat="1" ht="34.5" customHeight="1">
      <c r="A159" s="203">
        <v>2</v>
      </c>
      <c r="B159" s="263" t="s">
        <v>101</v>
      </c>
      <c r="C159" s="203" t="s">
        <v>102</v>
      </c>
      <c r="D159" s="205">
        <v>5</v>
      </c>
      <c r="E159" s="205">
        <f t="shared" ref="E159:E215" si="8">SUM(I159:P159)</f>
        <v>5</v>
      </c>
      <c r="F159" s="205">
        <f t="shared" si="6"/>
        <v>0</v>
      </c>
      <c r="G159" s="205">
        <f t="shared" si="7"/>
        <v>0</v>
      </c>
      <c r="H159" s="206"/>
      <c r="I159" s="26">
        <v>1</v>
      </c>
      <c r="J159" s="26">
        <v>1</v>
      </c>
      <c r="K159" s="26">
        <v>1</v>
      </c>
      <c r="L159" s="26">
        <v>1</v>
      </c>
      <c r="M159" s="26">
        <v>1</v>
      </c>
    </row>
    <row r="160" spans="1:16" s="26" customFormat="1" ht="34.5" customHeight="1">
      <c r="A160" s="203">
        <v>3</v>
      </c>
      <c r="B160" s="263" t="s">
        <v>103</v>
      </c>
      <c r="C160" s="203" t="s">
        <v>104</v>
      </c>
      <c r="D160" s="205">
        <v>5</v>
      </c>
      <c r="E160" s="205">
        <f t="shared" si="8"/>
        <v>5</v>
      </c>
      <c r="F160" s="205">
        <f t="shared" si="6"/>
        <v>0</v>
      </c>
      <c r="G160" s="205">
        <f t="shared" si="7"/>
        <v>0</v>
      </c>
      <c r="H160" s="206"/>
      <c r="I160" s="26">
        <v>1</v>
      </c>
      <c r="J160" s="26">
        <v>1</v>
      </c>
      <c r="K160" s="26">
        <v>1</v>
      </c>
      <c r="L160" s="26">
        <v>1</v>
      </c>
      <c r="M160" s="26">
        <v>1</v>
      </c>
    </row>
    <row r="161" spans="1:15" s="26" customFormat="1" ht="34.5" customHeight="1">
      <c r="A161" s="203">
        <v>4</v>
      </c>
      <c r="B161" s="263" t="s">
        <v>105</v>
      </c>
      <c r="C161" s="203" t="s">
        <v>106</v>
      </c>
      <c r="D161" s="205">
        <v>5</v>
      </c>
      <c r="E161" s="205">
        <f t="shared" si="8"/>
        <v>5</v>
      </c>
      <c r="F161" s="205">
        <f t="shared" si="6"/>
        <v>0</v>
      </c>
      <c r="G161" s="205">
        <f t="shared" si="7"/>
        <v>0</v>
      </c>
      <c r="H161" s="206"/>
      <c r="I161" s="26">
        <v>1</v>
      </c>
      <c r="J161" s="26">
        <v>1</v>
      </c>
      <c r="K161" s="26">
        <v>1</v>
      </c>
      <c r="L161" s="26">
        <v>1</v>
      </c>
      <c r="M161" s="26">
        <v>1</v>
      </c>
    </row>
    <row r="162" spans="1:15" s="26" customFormat="1" ht="34.5" customHeight="1">
      <c r="A162" s="203">
        <v>5</v>
      </c>
      <c r="B162" s="263" t="s">
        <v>107</v>
      </c>
      <c r="C162" s="203" t="s">
        <v>104</v>
      </c>
      <c r="D162" s="205">
        <v>5</v>
      </c>
      <c r="E162" s="205">
        <f t="shared" si="8"/>
        <v>5</v>
      </c>
      <c r="F162" s="205">
        <f t="shared" si="6"/>
        <v>0</v>
      </c>
      <c r="G162" s="205">
        <f t="shared" si="7"/>
        <v>0</v>
      </c>
      <c r="H162" s="206"/>
      <c r="I162" s="26">
        <v>1</v>
      </c>
      <c r="J162" s="26">
        <v>1</v>
      </c>
      <c r="K162" s="26">
        <v>1</v>
      </c>
      <c r="L162" s="26">
        <v>1</v>
      </c>
      <c r="M162" s="26">
        <v>1</v>
      </c>
    </row>
    <row r="163" spans="1:15" s="26" customFormat="1" ht="34.5" customHeight="1">
      <c r="A163" s="233">
        <v>6</v>
      </c>
      <c r="B163" s="266" t="s">
        <v>258</v>
      </c>
      <c r="C163" s="233" t="s">
        <v>102</v>
      </c>
      <c r="D163" s="222">
        <v>5</v>
      </c>
      <c r="E163" s="205">
        <f t="shared" si="8"/>
        <v>5</v>
      </c>
      <c r="F163" s="205">
        <f t="shared" si="6"/>
        <v>0</v>
      </c>
      <c r="G163" s="205">
        <f t="shared" si="7"/>
        <v>0</v>
      </c>
      <c r="H163" s="234"/>
      <c r="I163" s="26">
        <v>1</v>
      </c>
      <c r="J163" s="26">
        <v>1</v>
      </c>
      <c r="K163" s="26">
        <v>1</v>
      </c>
      <c r="L163" s="26">
        <v>1</v>
      </c>
      <c r="M163" s="26">
        <v>1</v>
      </c>
    </row>
    <row r="164" spans="1:15" s="26" customFormat="1" ht="34.5" customHeight="1">
      <c r="A164" s="203">
        <v>7</v>
      </c>
      <c r="B164" s="263" t="s">
        <v>109</v>
      </c>
      <c r="C164" s="203" t="s">
        <v>102</v>
      </c>
      <c r="D164" s="205">
        <v>10</v>
      </c>
      <c r="E164" s="205">
        <f t="shared" si="8"/>
        <v>0</v>
      </c>
      <c r="F164" s="205">
        <f t="shared" si="6"/>
        <v>0</v>
      </c>
      <c r="G164" s="205">
        <f t="shared" si="7"/>
        <v>10</v>
      </c>
      <c r="H164" s="206" t="s">
        <v>233</v>
      </c>
    </row>
    <row r="165" spans="1:15" s="26" customFormat="1" ht="34.5" customHeight="1">
      <c r="A165" s="203">
        <v>8</v>
      </c>
      <c r="B165" s="263" t="s">
        <v>110</v>
      </c>
      <c r="C165" s="203" t="s">
        <v>102</v>
      </c>
      <c r="D165" s="205">
        <v>10</v>
      </c>
      <c r="E165" s="205">
        <f t="shared" si="8"/>
        <v>0</v>
      </c>
      <c r="F165" s="205">
        <f t="shared" si="6"/>
        <v>0</v>
      </c>
      <c r="G165" s="205">
        <f t="shared" si="7"/>
        <v>10</v>
      </c>
      <c r="H165" s="206" t="s">
        <v>233</v>
      </c>
    </row>
    <row r="166" spans="1:15" s="26" customFormat="1" ht="34.5" customHeight="1">
      <c r="A166" s="243"/>
      <c r="B166" s="269" t="s">
        <v>111</v>
      </c>
      <c r="C166" s="203"/>
      <c r="D166" s="205"/>
      <c r="E166" s="205">
        <f t="shared" si="8"/>
        <v>0</v>
      </c>
      <c r="F166" s="205">
        <f t="shared" si="6"/>
        <v>0</v>
      </c>
      <c r="G166" s="205">
        <f t="shared" si="7"/>
        <v>0</v>
      </c>
      <c r="H166" s="206"/>
    </row>
    <row r="167" spans="1:15" s="26" customFormat="1" ht="34.5" customHeight="1">
      <c r="A167" s="201">
        <v>1</v>
      </c>
      <c r="B167" s="259" t="s">
        <v>112</v>
      </c>
      <c r="C167" s="203" t="s">
        <v>104</v>
      </c>
      <c r="D167" s="205">
        <v>10</v>
      </c>
      <c r="E167" s="205">
        <f t="shared" si="8"/>
        <v>10</v>
      </c>
      <c r="F167" s="205">
        <f t="shared" si="6"/>
        <v>0</v>
      </c>
      <c r="G167" s="205">
        <f t="shared" si="7"/>
        <v>0</v>
      </c>
      <c r="H167" s="206"/>
      <c r="I167" s="26">
        <v>2</v>
      </c>
      <c r="J167" s="26">
        <v>2</v>
      </c>
      <c r="K167" s="26">
        <v>2</v>
      </c>
      <c r="L167" s="26">
        <v>2</v>
      </c>
      <c r="M167" s="26">
        <v>2</v>
      </c>
    </row>
    <row r="168" spans="1:15" s="26" customFormat="1" ht="34.5" customHeight="1">
      <c r="A168" s="201">
        <v>2</v>
      </c>
      <c r="B168" s="259" t="s">
        <v>157</v>
      </c>
      <c r="C168" s="201" t="s">
        <v>81</v>
      </c>
      <c r="D168" s="223">
        <v>5</v>
      </c>
      <c r="E168" s="238">
        <f t="shared" si="8"/>
        <v>5</v>
      </c>
      <c r="F168" s="205">
        <f t="shared" si="6"/>
        <v>0</v>
      </c>
      <c r="G168" s="205">
        <f t="shared" si="7"/>
        <v>0</v>
      </c>
      <c r="H168" s="206"/>
      <c r="I168" s="26">
        <v>1</v>
      </c>
      <c r="J168" s="26">
        <v>1</v>
      </c>
      <c r="K168" s="26">
        <v>1</v>
      </c>
      <c r="L168" s="26">
        <v>1</v>
      </c>
      <c r="M168" s="26">
        <v>1</v>
      </c>
    </row>
    <row r="169" spans="1:15" s="26" customFormat="1" ht="34.5" customHeight="1">
      <c r="A169" s="203"/>
      <c r="B169" s="263" t="s">
        <v>114</v>
      </c>
      <c r="C169" s="203" t="s">
        <v>115</v>
      </c>
      <c r="D169" s="205">
        <v>5</v>
      </c>
      <c r="E169" s="205">
        <f t="shared" si="8"/>
        <v>5</v>
      </c>
      <c r="F169" s="205">
        <f t="shared" si="6"/>
        <v>0</v>
      </c>
      <c r="G169" s="205">
        <f t="shared" si="7"/>
        <v>0</v>
      </c>
      <c r="H169" s="206"/>
      <c r="I169" s="26">
        <v>1</v>
      </c>
      <c r="J169" s="26">
        <v>1</v>
      </c>
      <c r="K169" s="26">
        <v>1</v>
      </c>
      <c r="L169" s="26">
        <v>1</v>
      </c>
      <c r="M169" s="26">
        <v>1</v>
      </c>
    </row>
    <row r="170" spans="1:15" s="26" customFormat="1" ht="34.5" customHeight="1">
      <c r="A170" s="203"/>
      <c r="B170" s="263" t="s">
        <v>116</v>
      </c>
      <c r="C170" s="203" t="s">
        <v>115</v>
      </c>
      <c r="D170" s="205">
        <v>5</v>
      </c>
      <c r="E170" s="205">
        <f t="shared" si="8"/>
        <v>5</v>
      </c>
      <c r="F170" s="205">
        <f t="shared" si="6"/>
        <v>0</v>
      </c>
      <c r="G170" s="205">
        <f t="shared" si="7"/>
        <v>0</v>
      </c>
      <c r="H170" s="206"/>
      <c r="I170" s="26">
        <v>1</v>
      </c>
      <c r="J170" s="26">
        <v>1</v>
      </c>
      <c r="K170" s="26">
        <v>1</v>
      </c>
      <c r="L170" s="26">
        <v>1</v>
      </c>
      <c r="M170" s="26">
        <v>1</v>
      </c>
    </row>
    <row r="171" spans="1:15" s="26" customFormat="1" ht="34.5" customHeight="1">
      <c r="A171" s="203"/>
      <c r="B171" s="263" t="s">
        <v>117</v>
      </c>
      <c r="C171" s="203" t="s">
        <v>104</v>
      </c>
      <c r="D171" s="205">
        <v>5</v>
      </c>
      <c r="E171" s="205">
        <f t="shared" si="8"/>
        <v>5</v>
      </c>
      <c r="F171" s="205">
        <f t="shared" si="6"/>
        <v>0</v>
      </c>
      <c r="G171" s="205">
        <f t="shared" si="7"/>
        <v>0</v>
      </c>
      <c r="H171" s="206"/>
      <c r="I171" s="26">
        <v>1</v>
      </c>
      <c r="J171" s="26">
        <v>1</v>
      </c>
      <c r="K171" s="26">
        <v>1</v>
      </c>
      <c r="L171" s="26">
        <v>1</v>
      </c>
      <c r="M171" s="26">
        <v>1</v>
      </c>
    </row>
    <row r="172" spans="1:15" s="26" customFormat="1" ht="34.5" customHeight="1">
      <c r="A172" s="203"/>
      <c r="B172" s="263" t="s">
        <v>118</v>
      </c>
      <c r="C172" s="203" t="s">
        <v>104</v>
      </c>
      <c r="D172" s="205">
        <v>5</v>
      </c>
      <c r="E172" s="205">
        <f t="shared" si="8"/>
        <v>5</v>
      </c>
      <c r="F172" s="205">
        <f t="shared" si="6"/>
        <v>0</v>
      </c>
      <c r="G172" s="205">
        <f t="shared" si="7"/>
        <v>0</v>
      </c>
      <c r="H172" s="206"/>
      <c r="I172" s="26">
        <v>1</v>
      </c>
      <c r="J172" s="26">
        <v>1</v>
      </c>
      <c r="K172" s="26">
        <v>1</v>
      </c>
      <c r="L172" s="26">
        <v>1</v>
      </c>
      <c r="M172" s="26">
        <v>1</v>
      </c>
    </row>
    <row r="173" spans="1:15" s="26" customFormat="1" ht="34.5" customHeight="1">
      <c r="A173" s="203"/>
      <c r="B173" s="263" t="s">
        <v>119</v>
      </c>
      <c r="C173" s="203" t="s">
        <v>104</v>
      </c>
      <c r="D173" s="205">
        <v>5</v>
      </c>
      <c r="E173" s="205">
        <f t="shared" si="8"/>
        <v>5</v>
      </c>
      <c r="F173" s="205">
        <f t="shared" si="6"/>
        <v>0</v>
      </c>
      <c r="G173" s="205">
        <f t="shared" si="7"/>
        <v>0</v>
      </c>
      <c r="H173" s="206"/>
      <c r="I173" s="26">
        <v>1</v>
      </c>
      <c r="J173" s="26">
        <v>1</v>
      </c>
      <c r="K173" s="26">
        <v>1</v>
      </c>
      <c r="L173" s="26">
        <v>1</v>
      </c>
      <c r="M173" s="26">
        <v>1</v>
      </c>
    </row>
    <row r="174" spans="1:15" s="26" customFormat="1" ht="34.5" customHeight="1">
      <c r="A174" s="203"/>
      <c r="B174" s="263" t="s">
        <v>120</v>
      </c>
      <c r="C174" s="203" t="s">
        <v>104</v>
      </c>
      <c r="D174" s="205">
        <v>5</v>
      </c>
      <c r="E174" s="205">
        <f t="shared" si="8"/>
        <v>5</v>
      </c>
      <c r="F174" s="205">
        <f t="shared" si="6"/>
        <v>0</v>
      </c>
      <c r="G174" s="205">
        <f t="shared" si="7"/>
        <v>0</v>
      </c>
      <c r="H174" s="206"/>
      <c r="I174" s="26">
        <v>1</v>
      </c>
      <c r="J174" s="26">
        <v>1</v>
      </c>
      <c r="K174" s="26">
        <v>1</v>
      </c>
      <c r="L174" s="26">
        <v>1</v>
      </c>
      <c r="M174" s="26">
        <v>1</v>
      </c>
    </row>
    <row r="175" spans="1:15" s="26" customFormat="1" ht="34.5" customHeight="1">
      <c r="A175" s="201">
        <v>3</v>
      </c>
      <c r="B175" s="259" t="s">
        <v>121</v>
      </c>
      <c r="C175" s="201" t="s">
        <v>81</v>
      </c>
      <c r="D175" s="223">
        <v>5</v>
      </c>
      <c r="E175" s="238">
        <f t="shared" si="8"/>
        <v>7</v>
      </c>
      <c r="F175" s="238">
        <f t="shared" si="6"/>
        <v>2</v>
      </c>
      <c r="G175" s="205">
        <f t="shared" si="7"/>
        <v>0</v>
      </c>
      <c r="H175" s="206" t="s">
        <v>292</v>
      </c>
      <c r="I175" s="26">
        <v>1</v>
      </c>
      <c r="J175" s="26">
        <v>1</v>
      </c>
      <c r="K175" s="26">
        <v>1</v>
      </c>
      <c r="L175" s="26">
        <v>1</v>
      </c>
      <c r="M175" s="26">
        <v>1</v>
      </c>
      <c r="N175" s="26">
        <v>1</v>
      </c>
      <c r="O175" s="26">
        <v>1</v>
      </c>
    </row>
    <row r="176" spans="1:15" s="26" customFormat="1" ht="34.5" customHeight="1">
      <c r="A176" s="203"/>
      <c r="B176" s="263" t="s">
        <v>291</v>
      </c>
      <c r="C176" s="203" t="s">
        <v>122</v>
      </c>
      <c r="D176" s="205">
        <v>9</v>
      </c>
      <c r="E176" s="205">
        <f t="shared" si="8"/>
        <v>8</v>
      </c>
      <c r="F176" s="205">
        <f t="shared" si="6"/>
        <v>0</v>
      </c>
      <c r="G176" s="205">
        <f t="shared" si="7"/>
        <v>1</v>
      </c>
      <c r="H176" s="206" t="s">
        <v>263</v>
      </c>
      <c r="I176" s="239">
        <f>ROUND((0.224*7),1)</f>
        <v>1.6</v>
      </c>
      <c r="J176" s="239">
        <f>ROUND((0.224*7),1)</f>
        <v>1.6</v>
      </c>
      <c r="K176" s="239">
        <f>ROUND((0.224*7),1)</f>
        <v>1.6</v>
      </c>
      <c r="L176" s="239">
        <f>ROUND((0.224*7),1)</f>
        <v>1.6</v>
      </c>
      <c r="M176" s="239">
        <f>ROUND((0.224*7),1)</f>
        <v>1.6</v>
      </c>
    </row>
    <row r="177" spans="1:16" s="240" customFormat="1" ht="34.5" customHeight="1">
      <c r="A177" s="233"/>
      <c r="B177" s="266" t="s">
        <v>123</v>
      </c>
      <c r="C177" s="233" t="s">
        <v>104</v>
      </c>
      <c r="D177" s="222">
        <v>40</v>
      </c>
      <c r="E177" s="222"/>
      <c r="F177" s="222">
        <f t="shared" si="6"/>
        <v>0</v>
      </c>
      <c r="G177" s="222">
        <f t="shared" si="7"/>
        <v>40</v>
      </c>
      <c r="H177" s="234" t="s">
        <v>376</v>
      </c>
      <c r="N177" s="240">
        <v>8</v>
      </c>
      <c r="O177" s="240">
        <v>8</v>
      </c>
    </row>
    <row r="178" spans="1:16" s="240" customFormat="1" ht="47.25">
      <c r="A178" s="233"/>
      <c r="B178" s="266" t="s">
        <v>289</v>
      </c>
      <c r="C178" s="233" t="s">
        <v>104</v>
      </c>
      <c r="D178" s="222"/>
      <c r="E178" s="222">
        <f>SUM(I178:P178)</f>
        <v>56</v>
      </c>
      <c r="F178" s="222">
        <f>IF(E178-D178&gt;0,E178-D178,0)</f>
        <v>56</v>
      </c>
      <c r="G178" s="222">
        <f>IF(D178-E178&gt;0,D178-E178,0)</f>
        <v>0</v>
      </c>
      <c r="H178" s="234" t="s">
        <v>377</v>
      </c>
      <c r="I178" s="240">
        <v>8</v>
      </c>
      <c r="J178" s="240">
        <v>8</v>
      </c>
      <c r="K178" s="240">
        <v>8</v>
      </c>
      <c r="L178" s="240">
        <v>8</v>
      </c>
      <c r="M178" s="240">
        <v>8</v>
      </c>
      <c r="N178" s="240">
        <v>8</v>
      </c>
      <c r="O178" s="240">
        <v>8</v>
      </c>
    </row>
    <row r="179" spans="1:16" s="26" customFormat="1" ht="34.5" customHeight="1">
      <c r="A179" s="203"/>
      <c r="B179" s="263" t="s">
        <v>293</v>
      </c>
      <c r="C179" s="203" t="s">
        <v>122</v>
      </c>
      <c r="D179" s="205">
        <v>86</v>
      </c>
      <c r="E179" s="205">
        <f>SUM(I179:P179)</f>
        <v>82.199999999999989</v>
      </c>
      <c r="F179" s="205">
        <f t="shared" si="6"/>
        <v>0</v>
      </c>
      <c r="G179" s="205">
        <f t="shared" si="7"/>
        <v>3.8000000000000114</v>
      </c>
      <c r="H179" s="206" t="s">
        <v>263</v>
      </c>
      <c r="I179" s="239">
        <f>ROUND((0.617*21),1)</f>
        <v>13</v>
      </c>
      <c r="J179" s="239">
        <f>ROUND((0.617*21),1)</f>
        <v>13</v>
      </c>
      <c r="K179" s="239">
        <f>ROUND((0.617*21),1)</f>
        <v>13</v>
      </c>
      <c r="L179" s="239">
        <f>ROUND((0.617*21),1)</f>
        <v>13</v>
      </c>
      <c r="M179" s="239">
        <f>ROUND((0.617*21),1)</f>
        <v>13</v>
      </c>
      <c r="N179" s="239">
        <f>ROUND((0.617*14),1)</f>
        <v>8.6</v>
      </c>
      <c r="O179" s="239">
        <f>ROUND((0.617*14),1)</f>
        <v>8.6</v>
      </c>
      <c r="P179" s="239"/>
    </row>
    <row r="180" spans="1:16" s="26" customFormat="1" ht="34.5" customHeight="1">
      <c r="A180" s="203"/>
      <c r="B180" s="263" t="s">
        <v>124</v>
      </c>
      <c r="C180" s="203" t="s">
        <v>102</v>
      </c>
      <c r="D180" s="205">
        <v>10</v>
      </c>
      <c r="E180" s="205">
        <f t="shared" si="8"/>
        <v>0</v>
      </c>
      <c r="F180" s="205">
        <f t="shared" si="6"/>
        <v>0</v>
      </c>
      <c r="G180" s="205">
        <f t="shared" si="7"/>
        <v>10</v>
      </c>
      <c r="H180" s="206" t="s">
        <v>262</v>
      </c>
    </row>
    <row r="181" spans="1:16" s="26" customFormat="1" ht="34.5" customHeight="1">
      <c r="A181" s="203"/>
      <c r="B181" s="263" t="s">
        <v>125</v>
      </c>
      <c r="C181" s="203" t="s">
        <v>102</v>
      </c>
      <c r="D181" s="205">
        <v>10</v>
      </c>
      <c r="E181" s="205">
        <f t="shared" si="8"/>
        <v>14</v>
      </c>
      <c r="F181" s="205">
        <f t="shared" si="6"/>
        <v>4</v>
      </c>
      <c r="G181" s="205">
        <f t="shared" si="7"/>
        <v>0</v>
      </c>
      <c r="H181" s="206"/>
      <c r="I181" s="26">
        <v>2</v>
      </c>
      <c r="J181" s="26">
        <v>2</v>
      </c>
      <c r="K181" s="26">
        <v>2</v>
      </c>
      <c r="L181" s="26">
        <v>2</v>
      </c>
      <c r="M181" s="26">
        <v>2</v>
      </c>
      <c r="N181" s="26">
        <v>2</v>
      </c>
      <c r="O181" s="26">
        <v>2</v>
      </c>
    </row>
    <row r="182" spans="1:16" s="26" customFormat="1" ht="34.5" customHeight="1">
      <c r="A182" s="203"/>
      <c r="B182" s="263" t="s">
        <v>126</v>
      </c>
      <c r="C182" s="203" t="s">
        <v>102</v>
      </c>
      <c r="D182" s="205">
        <v>15</v>
      </c>
      <c r="E182" s="205">
        <f t="shared" si="8"/>
        <v>0</v>
      </c>
      <c r="F182" s="205">
        <f t="shared" si="6"/>
        <v>0</v>
      </c>
      <c r="G182" s="205">
        <f t="shared" si="7"/>
        <v>15</v>
      </c>
      <c r="H182" s="206" t="s">
        <v>262</v>
      </c>
    </row>
    <row r="183" spans="1:16" s="26" customFormat="1" ht="34.5" customHeight="1">
      <c r="A183" s="203"/>
      <c r="B183" s="263" t="s">
        <v>127</v>
      </c>
      <c r="C183" s="203" t="s">
        <v>102</v>
      </c>
      <c r="D183" s="205">
        <v>10</v>
      </c>
      <c r="E183" s="205">
        <f t="shared" si="8"/>
        <v>0</v>
      </c>
      <c r="F183" s="205">
        <f t="shared" si="6"/>
        <v>0</v>
      </c>
      <c r="G183" s="205">
        <f t="shared" si="7"/>
        <v>10</v>
      </c>
      <c r="H183" s="206" t="s">
        <v>262</v>
      </c>
    </row>
    <row r="184" spans="1:16" s="26" customFormat="1" ht="34.5" customHeight="1">
      <c r="A184" s="203"/>
      <c r="B184" s="263" t="s">
        <v>128</v>
      </c>
      <c r="C184" s="203" t="s">
        <v>104</v>
      </c>
      <c r="D184" s="205">
        <v>20</v>
      </c>
      <c r="E184" s="205">
        <f t="shared" si="8"/>
        <v>20</v>
      </c>
      <c r="F184" s="205">
        <f t="shared" si="6"/>
        <v>0</v>
      </c>
      <c r="G184" s="205">
        <f t="shared" si="7"/>
        <v>0</v>
      </c>
      <c r="H184" s="206"/>
      <c r="I184" s="26">
        <v>4</v>
      </c>
      <c r="J184" s="26">
        <v>4</v>
      </c>
      <c r="K184" s="26">
        <v>4</v>
      </c>
      <c r="L184" s="26">
        <v>4</v>
      </c>
      <c r="M184" s="26">
        <v>4</v>
      </c>
    </row>
    <row r="185" spans="1:16" s="26" customFormat="1" ht="34.5" customHeight="1">
      <c r="A185" s="203"/>
      <c r="B185" s="263" t="s">
        <v>158</v>
      </c>
      <c r="C185" s="203" t="s">
        <v>134</v>
      </c>
      <c r="D185" s="205">
        <v>86</v>
      </c>
      <c r="E185" s="205">
        <f t="shared" si="8"/>
        <v>70</v>
      </c>
      <c r="F185" s="205">
        <f t="shared" si="6"/>
        <v>0</v>
      </c>
      <c r="G185" s="205">
        <f t="shared" si="7"/>
        <v>16</v>
      </c>
      <c r="H185" s="206" t="s">
        <v>263</v>
      </c>
      <c r="I185" s="26">
        <v>14</v>
      </c>
      <c r="J185" s="26">
        <v>14</v>
      </c>
      <c r="K185" s="26">
        <v>14</v>
      </c>
      <c r="L185" s="26">
        <v>14</v>
      </c>
      <c r="M185" s="26">
        <v>14</v>
      </c>
    </row>
    <row r="186" spans="1:16" s="26" customFormat="1" ht="34.5" customHeight="1">
      <c r="A186" s="201">
        <v>4</v>
      </c>
      <c r="B186" s="267" t="s">
        <v>129</v>
      </c>
      <c r="C186" s="201" t="s">
        <v>81</v>
      </c>
      <c r="D186" s="223">
        <v>5</v>
      </c>
      <c r="E186" s="238">
        <f t="shared" si="8"/>
        <v>5</v>
      </c>
      <c r="F186" s="205">
        <f t="shared" si="6"/>
        <v>0</v>
      </c>
      <c r="G186" s="205">
        <f t="shared" si="7"/>
        <v>0</v>
      </c>
      <c r="H186" s="206"/>
      <c r="I186" s="26">
        <v>1</v>
      </c>
      <c r="J186" s="26">
        <v>1</v>
      </c>
      <c r="K186" s="26">
        <v>1</v>
      </c>
      <c r="L186" s="26">
        <v>1</v>
      </c>
      <c r="M186" s="26">
        <v>1</v>
      </c>
    </row>
    <row r="187" spans="1:16" s="26" customFormat="1" ht="34.5" customHeight="1">
      <c r="A187" s="203"/>
      <c r="B187" s="263" t="s">
        <v>130</v>
      </c>
      <c r="C187" s="203" t="s">
        <v>102</v>
      </c>
      <c r="D187" s="205">
        <v>5</v>
      </c>
      <c r="E187" s="205">
        <f t="shared" si="8"/>
        <v>5</v>
      </c>
      <c r="F187" s="205">
        <f t="shared" si="6"/>
        <v>0</v>
      </c>
      <c r="G187" s="205">
        <f t="shared" si="7"/>
        <v>0</v>
      </c>
      <c r="H187" s="206"/>
      <c r="I187" s="26">
        <v>1</v>
      </c>
      <c r="J187" s="26">
        <v>1</v>
      </c>
      <c r="K187" s="26">
        <v>1</v>
      </c>
      <c r="L187" s="26">
        <v>1</v>
      </c>
      <c r="M187" s="26">
        <v>1</v>
      </c>
    </row>
    <row r="188" spans="1:16" s="26" customFormat="1" ht="34.5" customHeight="1">
      <c r="A188" s="203"/>
      <c r="B188" s="263" t="s">
        <v>131</v>
      </c>
      <c r="C188" s="203" t="s">
        <v>104</v>
      </c>
      <c r="D188" s="205">
        <v>10</v>
      </c>
      <c r="E188" s="205">
        <f t="shared" si="8"/>
        <v>10</v>
      </c>
      <c r="F188" s="205">
        <f t="shared" si="6"/>
        <v>0</v>
      </c>
      <c r="G188" s="205">
        <f t="shared" si="7"/>
        <v>0</v>
      </c>
      <c r="H188" s="206"/>
      <c r="I188" s="26">
        <v>2</v>
      </c>
      <c r="J188" s="26">
        <v>2</v>
      </c>
      <c r="K188" s="26">
        <v>2</v>
      </c>
      <c r="L188" s="26">
        <v>2</v>
      </c>
      <c r="M188" s="26">
        <v>2</v>
      </c>
    </row>
    <row r="189" spans="1:16" s="26" customFormat="1" ht="34.5" customHeight="1">
      <c r="A189" s="203"/>
      <c r="B189" s="263" t="s">
        <v>257</v>
      </c>
      <c r="C189" s="203" t="s">
        <v>102</v>
      </c>
      <c r="D189" s="205">
        <v>5</v>
      </c>
      <c r="E189" s="205">
        <f t="shared" si="8"/>
        <v>5</v>
      </c>
      <c r="F189" s="205">
        <f t="shared" si="6"/>
        <v>0</v>
      </c>
      <c r="G189" s="205">
        <f t="shared" si="7"/>
        <v>0</v>
      </c>
      <c r="H189" s="206"/>
      <c r="I189" s="26">
        <v>1</v>
      </c>
      <c r="J189" s="26">
        <v>1</v>
      </c>
      <c r="K189" s="26">
        <v>1</v>
      </c>
      <c r="L189" s="26">
        <v>1</v>
      </c>
      <c r="M189" s="26">
        <v>1</v>
      </c>
    </row>
    <row r="190" spans="1:16" s="26" customFormat="1" ht="34.5" customHeight="1">
      <c r="A190" s="201">
        <v>5</v>
      </c>
      <c r="B190" s="259" t="s">
        <v>159</v>
      </c>
      <c r="C190" s="201" t="s">
        <v>81</v>
      </c>
      <c r="D190" s="223">
        <v>5</v>
      </c>
      <c r="E190" s="238">
        <f t="shared" si="8"/>
        <v>5</v>
      </c>
      <c r="F190" s="205">
        <f t="shared" si="6"/>
        <v>0</v>
      </c>
      <c r="G190" s="205">
        <f t="shared" si="7"/>
        <v>0</v>
      </c>
      <c r="H190" s="206"/>
      <c r="I190" s="26">
        <v>1</v>
      </c>
      <c r="J190" s="26">
        <v>1</v>
      </c>
      <c r="K190" s="26">
        <v>1</v>
      </c>
      <c r="L190" s="26">
        <v>1</v>
      </c>
      <c r="M190" s="26">
        <v>1</v>
      </c>
    </row>
    <row r="191" spans="1:16" s="26" customFormat="1" ht="34.5" customHeight="1">
      <c r="A191" s="203"/>
      <c r="B191" s="263" t="s">
        <v>133</v>
      </c>
      <c r="C191" s="203" t="s">
        <v>134</v>
      </c>
      <c r="D191" s="205">
        <v>15</v>
      </c>
      <c r="E191" s="205">
        <f t="shared" si="8"/>
        <v>15</v>
      </c>
      <c r="F191" s="205">
        <f t="shared" si="6"/>
        <v>0</v>
      </c>
      <c r="G191" s="205">
        <f t="shared" si="7"/>
        <v>0</v>
      </c>
      <c r="H191" s="206"/>
      <c r="I191" s="26">
        <v>3</v>
      </c>
      <c r="J191" s="26">
        <v>3</v>
      </c>
      <c r="K191" s="26">
        <v>3</v>
      </c>
      <c r="L191" s="26">
        <v>3</v>
      </c>
      <c r="M191" s="26">
        <v>3</v>
      </c>
    </row>
    <row r="192" spans="1:16" s="26" customFormat="1" ht="34.5" customHeight="1">
      <c r="A192" s="203"/>
      <c r="B192" s="263" t="s">
        <v>135</v>
      </c>
      <c r="C192" s="203" t="s">
        <v>102</v>
      </c>
      <c r="D192" s="205">
        <v>5</v>
      </c>
      <c r="E192" s="205">
        <f t="shared" si="8"/>
        <v>5</v>
      </c>
      <c r="F192" s="205">
        <f t="shared" si="6"/>
        <v>0</v>
      </c>
      <c r="G192" s="205">
        <f t="shared" si="7"/>
        <v>0</v>
      </c>
      <c r="H192" s="206"/>
      <c r="I192" s="26">
        <v>1</v>
      </c>
      <c r="J192" s="26">
        <v>1</v>
      </c>
      <c r="K192" s="26">
        <v>1</v>
      </c>
      <c r="L192" s="26">
        <v>1</v>
      </c>
      <c r="M192" s="26">
        <v>1</v>
      </c>
    </row>
    <row r="193" spans="1:13" s="26" customFormat="1" ht="34.5" customHeight="1">
      <c r="A193" s="203"/>
      <c r="B193" s="263" t="s">
        <v>136</v>
      </c>
      <c r="C193" s="203" t="s">
        <v>102</v>
      </c>
      <c r="D193" s="205">
        <v>5</v>
      </c>
      <c r="E193" s="205">
        <f t="shared" si="8"/>
        <v>5</v>
      </c>
      <c r="F193" s="205">
        <f t="shared" si="6"/>
        <v>0</v>
      </c>
      <c r="G193" s="205">
        <f t="shared" si="7"/>
        <v>0</v>
      </c>
      <c r="H193" s="206"/>
      <c r="I193" s="26">
        <v>1</v>
      </c>
      <c r="J193" s="26">
        <v>1</v>
      </c>
      <c r="K193" s="26">
        <v>1</v>
      </c>
      <c r="L193" s="26">
        <v>1</v>
      </c>
      <c r="M193" s="26">
        <v>1</v>
      </c>
    </row>
    <row r="194" spans="1:13" s="26" customFormat="1" ht="34.5" customHeight="1">
      <c r="A194" s="201">
        <v>6</v>
      </c>
      <c r="B194" s="267" t="s">
        <v>160</v>
      </c>
      <c r="C194" s="201" t="s">
        <v>81</v>
      </c>
      <c r="D194" s="223">
        <v>5</v>
      </c>
      <c r="E194" s="238">
        <f t="shared" si="8"/>
        <v>5</v>
      </c>
      <c r="F194" s="205">
        <f t="shared" si="6"/>
        <v>0</v>
      </c>
      <c r="G194" s="205">
        <f t="shared" si="7"/>
        <v>0</v>
      </c>
      <c r="H194" s="206"/>
      <c r="I194" s="26">
        <v>1</v>
      </c>
      <c r="J194" s="26">
        <v>1</v>
      </c>
      <c r="K194" s="26">
        <v>1</v>
      </c>
      <c r="L194" s="26">
        <v>1</v>
      </c>
      <c r="M194" s="26">
        <v>1</v>
      </c>
    </row>
    <row r="195" spans="1:13" s="26" customFormat="1" ht="34.5" customHeight="1">
      <c r="A195" s="201" t="s">
        <v>138</v>
      </c>
      <c r="B195" s="267" t="s">
        <v>139</v>
      </c>
      <c r="C195" s="201"/>
      <c r="D195" s="223"/>
      <c r="E195" s="205">
        <f t="shared" si="8"/>
        <v>0</v>
      </c>
      <c r="F195" s="205">
        <f t="shared" si="6"/>
        <v>0</v>
      </c>
      <c r="G195" s="205">
        <f t="shared" si="7"/>
        <v>0</v>
      </c>
      <c r="H195" s="206"/>
    </row>
    <row r="196" spans="1:13" s="26" customFormat="1" ht="34.5" customHeight="1">
      <c r="A196" s="201"/>
      <c r="B196" s="263" t="s">
        <v>161</v>
      </c>
      <c r="C196" s="203" t="s">
        <v>134</v>
      </c>
      <c r="D196" s="205">
        <v>100</v>
      </c>
      <c r="E196" s="205">
        <f t="shared" si="8"/>
        <v>92</v>
      </c>
      <c r="F196" s="205">
        <f t="shared" si="6"/>
        <v>0</v>
      </c>
      <c r="G196" s="205">
        <f t="shared" si="7"/>
        <v>8</v>
      </c>
      <c r="H196" s="206" t="s">
        <v>263</v>
      </c>
      <c r="I196" s="26">
        <f>9.2*2</f>
        <v>18.399999999999999</v>
      </c>
      <c r="J196" s="26">
        <f>9.2*2</f>
        <v>18.399999999999999</v>
      </c>
      <c r="K196" s="26">
        <f>9.2*2</f>
        <v>18.399999999999999</v>
      </c>
      <c r="L196" s="26">
        <f>9.2*2</f>
        <v>18.399999999999999</v>
      </c>
      <c r="M196" s="26">
        <f>9.2*2</f>
        <v>18.399999999999999</v>
      </c>
    </row>
    <row r="197" spans="1:13" s="26" customFormat="1" ht="34.5" customHeight="1">
      <c r="A197" s="203"/>
      <c r="B197" s="263" t="s">
        <v>141</v>
      </c>
      <c r="C197" s="203" t="s">
        <v>134</v>
      </c>
      <c r="D197" s="205">
        <v>50</v>
      </c>
      <c r="E197" s="205">
        <f t="shared" si="8"/>
        <v>46</v>
      </c>
      <c r="F197" s="205">
        <f t="shared" si="6"/>
        <v>0</v>
      </c>
      <c r="G197" s="205">
        <f t="shared" si="7"/>
        <v>4</v>
      </c>
      <c r="H197" s="206" t="s">
        <v>263</v>
      </c>
      <c r="I197" s="26">
        <v>9.1999999999999993</v>
      </c>
      <c r="J197" s="26">
        <v>9.1999999999999993</v>
      </c>
      <c r="K197" s="26">
        <v>9.1999999999999993</v>
      </c>
      <c r="L197" s="26">
        <v>9.1999999999999993</v>
      </c>
      <c r="M197" s="26">
        <v>9.1999999999999993</v>
      </c>
    </row>
    <row r="198" spans="1:13" s="26" customFormat="1" ht="34.5" customHeight="1">
      <c r="A198" s="203"/>
      <c r="B198" s="263" t="s">
        <v>162</v>
      </c>
      <c r="C198" s="203" t="s">
        <v>102</v>
      </c>
      <c r="D198" s="205">
        <v>10</v>
      </c>
      <c r="E198" s="205">
        <f t="shared" si="8"/>
        <v>10</v>
      </c>
      <c r="F198" s="205">
        <f t="shared" si="6"/>
        <v>0</v>
      </c>
      <c r="G198" s="205">
        <f t="shared" si="7"/>
        <v>0</v>
      </c>
      <c r="H198" s="206"/>
      <c r="I198" s="26">
        <v>2</v>
      </c>
      <c r="J198" s="26">
        <v>2</v>
      </c>
      <c r="K198" s="26">
        <v>2</v>
      </c>
      <c r="L198" s="26">
        <v>2</v>
      </c>
      <c r="M198" s="26">
        <v>2</v>
      </c>
    </row>
    <row r="199" spans="1:13" s="26" customFormat="1" ht="34.5" customHeight="1">
      <c r="A199" s="203"/>
      <c r="B199" s="263" t="s">
        <v>142</v>
      </c>
      <c r="C199" s="203" t="s">
        <v>102</v>
      </c>
      <c r="D199" s="205">
        <v>5</v>
      </c>
      <c r="E199" s="205">
        <f t="shared" si="8"/>
        <v>5</v>
      </c>
      <c r="F199" s="205">
        <f t="shared" si="6"/>
        <v>0</v>
      </c>
      <c r="G199" s="205">
        <f t="shared" si="7"/>
        <v>0</v>
      </c>
      <c r="H199" s="206"/>
      <c r="I199" s="26">
        <v>1</v>
      </c>
      <c r="J199" s="26">
        <v>1</v>
      </c>
      <c r="K199" s="26">
        <v>1</v>
      </c>
      <c r="L199" s="26">
        <v>1</v>
      </c>
      <c r="M199" s="26">
        <v>1</v>
      </c>
    </row>
    <row r="200" spans="1:13" s="26" customFormat="1" ht="34.5" customHeight="1">
      <c r="A200" s="203"/>
      <c r="B200" s="263" t="s">
        <v>143</v>
      </c>
      <c r="C200" s="203" t="s">
        <v>144</v>
      </c>
      <c r="D200" s="205">
        <v>30</v>
      </c>
      <c r="E200" s="205">
        <f t="shared" si="8"/>
        <v>26</v>
      </c>
      <c r="F200" s="205">
        <f t="shared" si="6"/>
        <v>0</v>
      </c>
      <c r="G200" s="205">
        <f t="shared" si="7"/>
        <v>4</v>
      </c>
      <c r="H200" s="206" t="s">
        <v>263</v>
      </c>
      <c r="I200" s="26">
        <v>6</v>
      </c>
      <c r="J200" s="26">
        <v>5</v>
      </c>
      <c r="K200" s="26">
        <v>5</v>
      </c>
      <c r="L200" s="26">
        <v>5</v>
      </c>
      <c r="M200" s="26">
        <v>5</v>
      </c>
    </row>
    <row r="201" spans="1:13" s="26" customFormat="1" ht="34.5" customHeight="1">
      <c r="A201" s="203"/>
      <c r="B201" s="263" t="s">
        <v>145</v>
      </c>
      <c r="C201" s="203" t="s">
        <v>104</v>
      </c>
      <c r="D201" s="205">
        <v>15</v>
      </c>
      <c r="E201" s="205">
        <f t="shared" si="8"/>
        <v>15</v>
      </c>
      <c r="F201" s="205">
        <f t="shared" si="6"/>
        <v>0</v>
      </c>
      <c r="G201" s="205">
        <f t="shared" si="7"/>
        <v>0</v>
      </c>
      <c r="H201" s="206"/>
      <c r="I201" s="26">
        <v>3</v>
      </c>
      <c r="J201" s="26">
        <v>3</v>
      </c>
      <c r="K201" s="26">
        <v>3</v>
      </c>
      <c r="L201" s="26">
        <v>3</v>
      </c>
      <c r="M201" s="26">
        <v>3</v>
      </c>
    </row>
    <row r="202" spans="1:13" s="26" customFormat="1" ht="47.25">
      <c r="A202" s="203"/>
      <c r="B202" s="263" t="s">
        <v>146</v>
      </c>
      <c r="C202" s="203" t="s">
        <v>102</v>
      </c>
      <c r="D202" s="205">
        <v>20</v>
      </c>
      <c r="E202" s="205">
        <f t="shared" si="8"/>
        <v>10</v>
      </c>
      <c r="F202" s="205">
        <f t="shared" si="6"/>
        <v>0</v>
      </c>
      <c r="G202" s="205">
        <f t="shared" si="7"/>
        <v>10</v>
      </c>
      <c r="H202" s="206" t="s">
        <v>264</v>
      </c>
      <c r="I202" s="26">
        <v>2</v>
      </c>
      <c r="J202" s="26">
        <v>2</v>
      </c>
      <c r="K202" s="26">
        <v>2</v>
      </c>
      <c r="L202" s="26">
        <v>2</v>
      </c>
      <c r="M202" s="26">
        <v>2</v>
      </c>
    </row>
    <row r="203" spans="1:13" s="26" customFormat="1" ht="34.5" customHeight="1">
      <c r="A203" s="203"/>
      <c r="B203" s="263" t="s">
        <v>147</v>
      </c>
      <c r="C203" s="203" t="s">
        <v>148</v>
      </c>
      <c r="D203" s="205">
        <v>5</v>
      </c>
      <c r="E203" s="205">
        <f t="shared" si="8"/>
        <v>0</v>
      </c>
      <c r="F203" s="205">
        <f t="shared" si="6"/>
        <v>0</v>
      </c>
      <c r="G203" s="205">
        <f t="shared" si="7"/>
        <v>5</v>
      </c>
      <c r="H203" s="206" t="s">
        <v>262</v>
      </c>
    </row>
    <row r="204" spans="1:13" s="26" customFormat="1" ht="34.5" customHeight="1">
      <c r="A204" s="203"/>
      <c r="B204" s="263" t="s">
        <v>149</v>
      </c>
      <c r="C204" s="203" t="s">
        <v>150</v>
      </c>
      <c r="D204" s="205">
        <v>5</v>
      </c>
      <c r="E204" s="205">
        <f t="shared" si="8"/>
        <v>5</v>
      </c>
      <c r="F204" s="205">
        <f t="shared" si="6"/>
        <v>0</v>
      </c>
      <c r="G204" s="205">
        <f t="shared" si="7"/>
        <v>0</v>
      </c>
      <c r="H204" s="206"/>
      <c r="I204" s="26">
        <v>1</v>
      </c>
      <c r="J204" s="26">
        <v>1</v>
      </c>
      <c r="K204" s="26">
        <v>1</v>
      </c>
      <c r="L204" s="26">
        <v>1</v>
      </c>
      <c r="M204" s="26">
        <v>1</v>
      </c>
    </row>
    <row r="205" spans="1:13" s="26" customFormat="1" ht="34.5" customHeight="1">
      <c r="A205" s="203"/>
      <c r="B205" s="263" t="s">
        <v>151</v>
      </c>
      <c r="C205" s="203" t="s">
        <v>152</v>
      </c>
      <c r="D205" s="205">
        <v>5</v>
      </c>
      <c r="E205" s="205">
        <f t="shared" si="8"/>
        <v>0</v>
      </c>
      <c r="F205" s="205">
        <f t="shared" si="6"/>
        <v>0</v>
      </c>
      <c r="G205" s="205">
        <f t="shared" si="7"/>
        <v>5</v>
      </c>
      <c r="H205" s="206" t="s">
        <v>262</v>
      </c>
    </row>
    <row r="206" spans="1:13" s="26" customFormat="1" ht="34.5" customHeight="1">
      <c r="A206" s="201"/>
      <c r="B206" s="263" t="s">
        <v>153</v>
      </c>
      <c r="C206" s="203" t="s">
        <v>104</v>
      </c>
      <c r="D206" s="205">
        <v>5</v>
      </c>
      <c r="E206" s="205">
        <f t="shared" si="8"/>
        <v>5</v>
      </c>
      <c r="F206" s="205">
        <f t="shared" si="6"/>
        <v>0</v>
      </c>
      <c r="G206" s="205">
        <f t="shared" si="7"/>
        <v>0</v>
      </c>
      <c r="H206" s="206"/>
      <c r="I206" s="26">
        <v>1</v>
      </c>
      <c r="J206" s="26">
        <v>1</v>
      </c>
      <c r="K206" s="26">
        <v>1</v>
      </c>
      <c r="L206" s="26">
        <v>1</v>
      </c>
      <c r="M206" s="26">
        <v>1</v>
      </c>
    </row>
    <row r="207" spans="1:13" s="26" customFormat="1" ht="34.5" customHeight="1">
      <c r="A207" s="201" t="s">
        <v>154</v>
      </c>
      <c r="B207" s="267" t="s">
        <v>155</v>
      </c>
      <c r="C207" s="201"/>
      <c r="D207" s="223">
        <v>5</v>
      </c>
      <c r="E207" s="238">
        <f t="shared" si="8"/>
        <v>5</v>
      </c>
      <c r="F207" s="205">
        <f t="shared" si="6"/>
        <v>0</v>
      </c>
      <c r="G207" s="205">
        <f t="shared" si="7"/>
        <v>0</v>
      </c>
      <c r="H207" s="206"/>
      <c r="I207" s="26">
        <v>1</v>
      </c>
      <c r="J207" s="26">
        <v>1</v>
      </c>
      <c r="K207" s="26">
        <v>1</v>
      </c>
      <c r="L207" s="26">
        <v>1</v>
      </c>
      <c r="M207" s="26">
        <v>1</v>
      </c>
    </row>
    <row r="208" spans="1:13" s="26" customFormat="1" ht="34.5" customHeight="1">
      <c r="A208" s="201"/>
      <c r="B208" s="263" t="s">
        <v>161</v>
      </c>
      <c r="C208" s="203" t="s">
        <v>134</v>
      </c>
      <c r="D208" s="205">
        <v>90</v>
      </c>
      <c r="E208" s="205">
        <f t="shared" si="8"/>
        <v>90</v>
      </c>
      <c r="F208" s="205">
        <f t="shared" si="6"/>
        <v>0</v>
      </c>
      <c r="G208" s="205">
        <f t="shared" si="7"/>
        <v>0</v>
      </c>
      <c r="H208" s="206"/>
      <c r="I208" s="26">
        <f>9*2</f>
        <v>18</v>
      </c>
      <c r="J208" s="26">
        <f>9*2</f>
        <v>18</v>
      </c>
      <c r="K208" s="26">
        <f>9*2</f>
        <v>18</v>
      </c>
      <c r="L208" s="26">
        <f>9*2</f>
        <v>18</v>
      </c>
      <c r="M208" s="26">
        <f>9*2</f>
        <v>18</v>
      </c>
    </row>
    <row r="209" spans="1:13" s="26" customFormat="1" ht="34.5" customHeight="1">
      <c r="A209" s="203"/>
      <c r="B209" s="263" t="s">
        <v>162</v>
      </c>
      <c r="C209" s="203" t="s">
        <v>102</v>
      </c>
      <c r="D209" s="205">
        <v>10</v>
      </c>
      <c r="E209" s="205">
        <f t="shared" si="8"/>
        <v>10</v>
      </c>
      <c r="F209" s="205">
        <f t="shared" si="6"/>
        <v>0</v>
      </c>
      <c r="G209" s="205">
        <f t="shared" si="7"/>
        <v>0</v>
      </c>
      <c r="H209" s="206"/>
      <c r="I209" s="26">
        <v>2</v>
      </c>
      <c r="J209" s="26">
        <v>2</v>
      </c>
      <c r="K209" s="26">
        <v>2</v>
      </c>
      <c r="L209" s="26">
        <v>2</v>
      </c>
      <c r="M209" s="26">
        <v>2</v>
      </c>
    </row>
    <row r="210" spans="1:13" s="26" customFormat="1" ht="34.5" customHeight="1">
      <c r="A210" s="203"/>
      <c r="B210" s="263" t="s">
        <v>143</v>
      </c>
      <c r="C210" s="203" t="s">
        <v>144</v>
      </c>
      <c r="D210" s="205">
        <v>30</v>
      </c>
      <c r="E210" s="205">
        <f t="shared" si="8"/>
        <v>28</v>
      </c>
      <c r="F210" s="205">
        <f t="shared" si="6"/>
        <v>0</v>
      </c>
      <c r="G210" s="205">
        <f t="shared" si="7"/>
        <v>2</v>
      </c>
      <c r="H210" s="206" t="s">
        <v>263</v>
      </c>
      <c r="I210" s="26">
        <v>6</v>
      </c>
      <c r="J210" s="26">
        <v>6</v>
      </c>
      <c r="K210" s="26">
        <v>6</v>
      </c>
      <c r="L210" s="26">
        <v>5</v>
      </c>
      <c r="M210" s="26">
        <v>5</v>
      </c>
    </row>
    <row r="211" spans="1:13" s="26" customFormat="1" ht="34.5" customHeight="1">
      <c r="A211" s="203"/>
      <c r="B211" s="263" t="s">
        <v>145</v>
      </c>
      <c r="C211" s="203" t="s">
        <v>104</v>
      </c>
      <c r="D211" s="205">
        <v>15</v>
      </c>
      <c r="E211" s="205">
        <f t="shared" si="8"/>
        <v>15</v>
      </c>
      <c r="F211" s="205">
        <f t="shared" si="6"/>
        <v>0</v>
      </c>
      <c r="G211" s="205">
        <f t="shared" si="7"/>
        <v>0</v>
      </c>
      <c r="H211" s="206"/>
      <c r="I211" s="26">
        <v>3</v>
      </c>
      <c r="J211" s="26">
        <v>3</v>
      </c>
      <c r="K211" s="26">
        <v>3</v>
      </c>
      <c r="L211" s="26">
        <v>3</v>
      </c>
      <c r="M211" s="26">
        <v>3</v>
      </c>
    </row>
    <row r="212" spans="1:13" s="26" customFormat="1" ht="34.5" customHeight="1">
      <c r="A212" s="203"/>
      <c r="B212" s="263" t="s">
        <v>146</v>
      </c>
      <c r="C212" s="203" t="s">
        <v>102</v>
      </c>
      <c r="D212" s="205">
        <v>20</v>
      </c>
      <c r="E212" s="205">
        <f t="shared" si="8"/>
        <v>20</v>
      </c>
      <c r="F212" s="205">
        <f t="shared" si="6"/>
        <v>0</v>
      </c>
      <c r="G212" s="205">
        <f t="shared" si="7"/>
        <v>0</v>
      </c>
      <c r="H212" s="206"/>
      <c r="I212" s="26">
        <v>4</v>
      </c>
      <c r="J212" s="26">
        <v>4</v>
      </c>
      <c r="K212" s="26">
        <v>4</v>
      </c>
      <c r="L212" s="26">
        <v>4</v>
      </c>
      <c r="M212" s="26">
        <v>4</v>
      </c>
    </row>
    <row r="213" spans="1:13" s="26" customFormat="1" ht="34.5" customHeight="1">
      <c r="A213" s="203"/>
      <c r="B213" s="263" t="s">
        <v>147</v>
      </c>
      <c r="C213" s="203" t="s">
        <v>148</v>
      </c>
      <c r="D213" s="205">
        <v>5</v>
      </c>
      <c r="E213" s="205">
        <f t="shared" si="8"/>
        <v>0</v>
      </c>
      <c r="F213" s="205">
        <f>IF(E213-D213&gt;0,E213-D213,0)</f>
        <v>0</v>
      </c>
      <c r="G213" s="205">
        <f>IF(D213-E213&gt;0,D213-E213,0)</f>
        <v>5</v>
      </c>
      <c r="H213" s="206" t="s">
        <v>262</v>
      </c>
    </row>
    <row r="214" spans="1:13" s="26" customFormat="1" ht="34.5" customHeight="1">
      <c r="A214" s="203"/>
      <c r="B214" s="263" t="s">
        <v>149</v>
      </c>
      <c r="C214" s="203" t="s">
        <v>150</v>
      </c>
      <c r="D214" s="205">
        <v>5</v>
      </c>
      <c r="E214" s="205">
        <f t="shared" si="8"/>
        <v>5</v>
      </c>
      <c r="F214" s="205">
        <f>IF(E214-D214&gt;0,E214-D214,0)</f>
        <v>0</v>
      </c>
      <c r="G214" s="205">
        <f>IF(D214-E214&gt;0,D214-E214,0)</f>
        <v>0</v>
      </c>
      <c r="H214" s="206"/>
      <c r="I214" s="26">
        <v>1</v>
      </c>
      <c r="J214" s="26">
        <v>1</v>
      </c>
      <c r="K214" s="26">
        <v>1</v>
      </c>
      <c r="L214" s="26">
        <v>1</v>
      </c>
      <c r="M214" s="26">
        <v>1</v>
      </c>
    </row>
    <row r="215" spans="1:13" s="26" customFormat="1" ht="34.5" customHeight="1">
      <c r="A215" s="244"/>
      <c r="B215" s="270" t="s">
        <v>151</v>
      </c>
      <c r="C215" s="244" t="s">
        <v>152</v>
      </c>
      <c r="D215" s="245">
        <v>5</v>
      </c>
      <c r="E215" s="245">
        <f t="shared" si="8"/>
        <v>5</v>
      </c>
      <c r="F215" s="245">
        <f>IF(E215-D215&gt;0,E215-D215,0)</f>
        <v>0</v>
      </c>
      <c r="G215" s="245">
        <f>IF(D215-E215&gt;0,D215-E215,0)</f>
        <v>0</v>
      </c>
      <c r="H215" s="246"/>
      <c r="I215" s="26">
        <v>1</v>
      </c>
      <c r="J215" s="26">
        <v>1</v>
      </c>
      <c r="K215" s="26">
        <v>1</v>
      </c>
      <c r="L215" s="26">
        <v>1</v>
      </c>
      <c r="M215" s="26">
        <v>1</v>
      </c>
    </row>
    <row r="216" spans="1:13" s="28" customFormat="1" ht="8.25" customHeight="1">
      <c r="B216" s="257"/>
      <c r="D216" s="32"/>
      <c r="E216" s="116"/>
      <c r="F216" s="32"/>
      <c r="G216" s="32"/>
      <c r="H216" s="35"/>
    </row>
    <row r="217" spans="1:13" s="28" customFormat="1" ht="18" customHeight="1">
      <c r="B217" s="257" t="s">
        <v>382</v>
      </c>
      <c r="D217" s="32"/>
      <c r="E217" s="758" t="s">
        <v>166</v>
      </c>
      <c r="F217" s="758"/>
      <c r="G217" s="758"/>
      <c r="H217" s="758"/>
    </row>
    <row r="218" spans="1:13" s="28" customFormat="1" ht="18" customHeight="1">
      <c r="B218" s="257"/>
      <c r="D218" s="32"/>
      <c r="E218" s="32"/>
      <c r="F218" s="32"/>
      <c r="G218" s="32"/>
      <c r="H218" s="32"/>
    </row>
    <row r="219" spans="1:13" s="28" customFormat="1" ht="15.75">
      <c r="B219" s="257"/>
      <c r="D219" s="32"/>
      <c r="E219" s="116"/>
      <c r="F219" s="32"/>
      <c r="G219" s="32"/>
      <c r="H219" s="35"/>
    </row>
    <row r="220" spans="1:13" s="28" customFormat="1" ht="15.75">
      <c r="B220" s="257"/>
      <c r="D220" s="32"/>
      <c r="E220" s="116"/>
      <c r="F220" s="32"/>
      <c r="G220" s="32"/>
      <c r="H220" s="35"/>
    </row>
    <row r="221" spans="1:13" s="28" customFormat="1" ht="21" customHeight="1">
      <c r="B221" s="257" t="s">
        <v>167</v>
      </c>
      <c r="D221" s="32"/>
      <c r="E221" s="758" t="s">
        <v>168</v>
      </c>
      <c r="F221" s="758"/>
      <c r="G221" s="758"/>
      <c r="H221" s="758"/>
    </row>
    <row r="222" spans="1:13" s="28" customFormat="1" ht="6" customHeight="1">
      <c r="B222" s="257"/>
      <c r="D222" s="32"/>
      <c r="E222" s="116"/>
      <c r="F222" s="32"/>
      <c r="G222" s="32"/>
      <c r="H222" s="35"/>
    </row>
    <row r="223" spans="1:13" s="28" customFormat="1" ht="18" customHeight="1">
      <c r="A223" s="743" t="s">
        <v>278</v>
      </c>
      <c r="B223" s="743"/>
      <c r="C223" s="743"/>
      <c r="D223" s="743"/>
      <c r="E223" s="743"/>
      <c r="F223" s="743"/>
      <c r="G223" s="743"/>
      <c r="H223" s="743"/>
    </row>
    <row r="224" spans="1:13" s="28" customFormat="1" ht="18" customHeight="1">
      <c r="A224" s="742" t="s">
        <v>381</v>
      </c>
      <c r="B224" s="742"/>
      <c r="C224" s="742"/>
      <c r="D224" s="742"/>
      <c r="E224" s="742"/>
      <c r="F224" s="742"/>
      <c r="G224" s="742"/>
      <c r="H224" s="742"/>
    </row>
    <row r="225" spans="1:8" s="28" customFormat="1" ht="18" customHeight="1">
      <c r="B225" s="257"/>
      <c r="C225" s="58"/>
      <c r="D225" s="32"/>
      <c r="E225" s="116"/>
      <c r="F225" s="32"/>
      <c r="G225" s="32"/>
      <c r="H225" s="35"/>
    </row>
    <row r="226" spans="1:8" s="28" customFormat="1" ht="18" customHeight="1">
      <c r="B226" s="257"/>
      <c r="C226" s="58"/>
      <c r="D226" s="32"/>
      <c r="E226" s="116"/>
      <c r="F226" s="32"/>
      <c r="G226" s="32"/>
      <c r="H226" s="35"/>
    </row>
    <row r="227" spans="1:8" s="28" customFormat="1" ht="18" customHeight="1">
      <c r="B227" s="257"/>
      <c r="C227" s="58"/>
      <c r="D227" s="32"/>
      <c r="E227" s="116"/>
      <c r="F227" s="32"/>
      <c r="G227" s="32"/>
      <c r="H227" s="35"/>
    </row>
    <row r="228" spans="1:8" s="28" customFormat="1" ht="18" customHeight="1">
      <c r="B228" s="257"/>
      <c r="C228" s="58"/>
      <c r="D228" s="32"/>
      <c r="E228" s="116"/>
      <c r="F228" s="32"/>
      <c r="G228" s="32"/>
      <c r="H228" s="35"/>
    </row>
    <row r="229" spans="1:8" s="28" customFormat="1" ht="21.75" customHeight="1">
      <c r="A229" s="743" t="s">
        <v>183</v>
      </c>
      <c r="B229" s="743"/>
      <c r="C229" s="743"/>
      <c r="D229" s="743"/>
      <c r="E229" s="743"/>
      <c r="F229" s="743"/>
      <c r="G229" s="743"/>
      <c r="H229" s="743"/>
    </row>
  </sheetData>
  <mergeCells count="17">
    <mergeCell ref="E217:H217"/>
    <mergeCell ref="A224:H224"/>
    <mergeCell ref="A229:H229"/>
    <mergeCell ref="D9:G9"/>
    <mergeCell ref="A223:H223"/>
    <mergeCell ref="C1:H2"/>
    <mergeCell ref="A5:H5"/>
    <mergeCell ref="A2:B2"/>
    <mergeCell ref="A1:B1"/>
    <mergeCell ref="A4:H4"/>
    <mergeCell ref="A6:H6"/>
    <mergeCell ref="A7:H7"/>
    <mergeCell ref="A9:A10"/>
    <mergeCell ref="B9:B10"/>
    <mergeCell ref="E221:H221"/>
    <mergeCell ref="C9:C10"/>
    <mergeCell ref="H9:H10"/>
  </mergeCells>
  <phoneticPr fontId="2" type="noConversion"/>
  <printOptions horizontalCentered="1"/>
  <pageMargins left="0.70866141732283472" right="0.19685039370078741" top="0.39370078740157483" bottom="0.39370078740157483" header="0" footer="0"/>
  <pageSetup paperSize="9" scale="85" orientation="portrait" blackAndWhite="1" r:id="rId1"/>
  <headerFooter>
    <oddFooter>&amp;RTrang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5" workbookViewId="0">
      <selection activeCell="C21" sqref="C21"/>
    </sheetView>
  </sheetViews>
  <sheetFormatPr defaultColWidth="10.28515625" defaultRowHeight="20.100000000000001" customHeight="1"/>
  <cols>
    <col min="1" max="1" width="31.42578125" style="401" customWidth="1"/>
    <col min="2" max="2" width="11.140625" style="401" customWidth="1"/>
    <col min="3" max="3" width="21.140625" style="401" customWidth="1"/>
    <col min="4" max="4" width="18.7109375" style="398" customWidth="1"/>
    <col min="5" max="5" width="15.42578125" style="401" customWidth="1"/>
    <col min="6" max="6" width="17" style="398" customWidth="1"/>
    <col min="7" max="7" width="20.7109375" style="401" bestFit="1" customWidth="1"/>
    <col min="8" max="8" width="20.28515625" style="401" customWidth="1"/>
    <col min="9" max="9" width="12.85546875" style="429" bestFit="1" customWidth="1"/>
    <col min="10" max="16384" width="10.28515625" style="401"/>
  </cols>
  <sheetData>
    <row r="1" spans="1:9" s="395" customFormat="1" ht="20.100000000000001" hidden="1" customHeight="1">
      <c r="A1" s="422" t="s">
        <v>312</v>
      </c>
      <c r="B1" s="422"/>
      <c r="C1" s="422"/>
      <c r="D1" s="423" t="s">
        <v>313</v>
      </c>
      <c r="E1" s="424"/>
      <c r="F1" s="424"/>
      <c r="I1" s="425"/>
    </row>
    <row r="2" spans="1:9" s="395" customFormat="1" ht="20.100000000000001" hidden="1" customHeight="1">
      <c r="A2" s="422" t="s">
        <v>314</v>
      </c>
      <c r="B2" s="422"/>
      <c r="C2" s="422"/>
      <c r="D2" s="423" t="s">
        <v>315</v>
      </c>
      <c r="E2" s="424"/>
      <c r="F2" s="424"/>
      <c r="I2" s="425"/>
    </row>
    <row r="3" spans="1:9" s="395" customFormat="1" ht="20.100000000000001" hidden="1" customHeight="1">
      <c r="A3" s="422" t="s">
        <v>316</v>
      </c>
      <c r="B3" s="422"/>
      <c r="C3" s="422"/>
      <c r="D3" s="424"/>
      <c r="F3" s="424"/>
      <c r="I3" s="425"/>
    </row>
    <row r="4" spans="1:9" s="395" customFormat="1" ht="11.25" hidden="1" customHeight="1">
      <c r="A4" s="422"/>
      <c r="B4" s="422"/>
      <c r="C4" s="422"/>
      <c r="D4" s="424"/>
      <c r="F4" s="424"/>
      <c r="I4" s="425"/>
    </row>
    <row r="5" spans="1:9" s="427" customFormat="1" ht="61.5" customHeight="1">
      <c r="A5" s="802" t="s">
        <v>373</v>
      </c>
      <c r="B5" s="803"/>
      <c r="C5" s="803"/>
      <c r="D5" s="803"/>
      <c r="E5" s="803"/>
      <c r="F5" s="426"/>
      <c r="I5" s="428"/>
    </row>
    <row r="6" spans="1:9" s="427" customFormat="1" ht="20.100000000000001" customHeight="1">
      <c r="A6" s="804" t="s">
        <v>70</v>
      </c>
      <c r="B6" s="804"/>
      <c r="C6" s="804"/>
      <c r="D6" s="804"/>
      <c r="E6" s="804"/>
      <c r="F6" s="426"/>
      <c r="I6" s="428"/>
    </row>
    <row r="7" spans="1:9" s="427" customFormat="1" ht="36" customHeight="1">
      <c r="A7" s="805" t="s">
        <v>317</v>
      </c>
      <c r="B7" s="804"/>
      <c r="C7" s="804"/>
      <c r="D7" s="804"/>
      <c r="E7" s="804"/>
      <c r="F7" s="426"/>
      <c r="I7" s="428"/>
    </row>
    <row r="8" spans="1:9" ht="12" customHeight="1"/>
    <row r="9" spans="1:9" ht="37.5" customHeight="1">
      <c r="A9" s="430" t="s">
        <v>318</v>
      </c>
      <c r="B9" s="430" t="s">
        <v>319</v>
      </c>
      <c r="C9" s="430" t="s">
        <v>320</v>
      </c>
      <c r="D9" s="431" t="s">
        <v>353</v>
      </c>
      <c r="E9" s="430" t="s">
        <v>238</v>
      </c>
      <c r="F9" s="401"/>
    </row>
    <row r="10" spans="1:9" s="395" customFormat="1" ht="28.5" customHeight="1">
      <c r="A10" s="404" t="s">
        <v>354</v>
      </c>
      <c r="B10" s="405" t="s">
        <v>323</v>
      </c>
      <c r="C10" s="405" t="s">
        <v>324</v>
      </c>
      <c r="D10" s="406">
        <f>'DTPS tang T'!K216</f>
        <v>7369200</v>
      </c>
      <c r="E10" s="432"/>
      <c r="F10" s="425"/>
      <c r="G10" s="433"/>
      <c r="I10" s="425"/>
    </row>
    <row r="11" spans="1:9" s="395" customFormat="1" ht="20.100000000000001" customHeight="1">
      <c r="A11" s="407" t="s">
        <v>325</v>
      </c>
      <c r="B11" s="408" t="s">
        <v>326</v>
      </c>
      <c r="C11" s="409" t="s">
        <v>327</v>
      </c>
      <c r="D11" s="406">
        <f>ROUND('DTPS tang T'!L216*2.38,0)</f>
        <v>2161030</v>
      </c>
      <c r="E11" s="434"/>
      <c r="F11" s="425"/>
      <c r="G11" s="433"/>
      <c r="H11" s="424"/>
      <c r="I11" s="425"/>
    </row>
    <row r="12" spans="1:9" s="395" customFormat="1" ht="20.100000000000001" customHeight="1">
      <c r="A12" s="407" t="s">
        <v>328</v>
      </c>
      <c r="B12" s="408" t="s">
        <v>310</v>
      </c>
      <c r="C12" s="409" t="s">
        <v>329</v>
      </c>
      <c r="D12" s="458">
        <f>ROUND('DTPS tang T'!M216*1.16,0)</f>
        <v>0</v>
      </c>
      <c r="E12" s="434"/>
      <c r="F12" s="425"/>
      <c r="G12" s="433"/>
      <c r="I12" s="425"/>
    </row>
    <row r="13" spans="1:9" s="395" customFormat="1" ht="20.100000000000001" customHeight="1">
      <c r="A13" s="407" t="s">
        <v>330</v>
      </c>
      <c r="B13" s="408" t="s">
        <v>331</v>
      </c>
      <c r="C13" s="408" t="s">
        <v>332</v>
      </c>
      <c r="D13" s="378">
        <f>ROUND((D10+D11+D12)*2%,0)</f>
        <v>190605</v>
      </c>
      <c r="E13" s="434"/>
      <c r="F13" s="425"/>
      <c r="G13" s="433"/>
      <c r="I13" s="425"/>
    </row>
    <row r="14" spans="1:9" s="436" customFormat="1" ht="20.100000000000001" customHeight="1">
      <c r="A14" s="410" t="s">
        <v>333</v>
      </c>
      <c r="B14" s="411" t="s">
        <v>334</v>
      </c>
      <c r="C14" s="411" t="s">
        <v>335</v>
      </c>
      <c r="D14" s="412">
        <f>D10+D11+D12+D13</f>
        <v>9720835</v>
      </c>
      <c r="E14" s="435"/>
      <c r="F14" s="425"/>
      <c r="G14" s="433"/>
      <c r="I14" s="437"/>
    </row>
    <row r="15" spans="1:9" s="436" customFormat="1" ht="20.100000000000001" customHeight="1">
      <c r="A15" s="410" t="s">
        <v>336</v>
      </c>
      <c r="B15" s="413" t="s">
        <v>234</v>
      </c>
      <c r="C15" s="414" t="s">
        <v>372</v>
      </c>
      <c r="D15" s="412">
        <f>ROUND(D14*5.5%,0)*F15</f>
        <v>221589.77460333216</v>
      </c>
      <c r="E15" s="435"/>
      <c r="F15" s="532">
        <v>0.41446073589502619</v>
      </c>
      <c r="G15" s="433"/>
      <c r="I15" s="437"/>
    </row>
    <row r="16" spans="1:9" s="395" customFormat="1" ht="20.100000000000001" customHeight="1">
      <c r="A16" s="407" t="s">
        <v>338</v>
      </c>
      <c r="B16" s="408" t="s">
        <v>339</v>
      </c>
      <c r="C16" s="408" t="s">
        <v>340</v>
      </c>
      <c r="D16" s="378">
        <f>D14+D15</f>
        <v>9942424.7746033315</v>
      </c>
      <c r="E16" s="434"/>
      <c r="F16" s="425"/>
      <c r="G16" s="433"/>
      <c r="I16" s="425"/>
    </row>
    <row r="17" spans="1:9" s="436" customFormat="1" ht="20.100000000000001" customHeight="1">
      <c r="A17" s="410" t="s">
        <v>341</v>
      </c>
      <c r="B17" s="413" t="s">
        <v>342</v>
      </c>
      <c r="C17" s="413" t="s">
        <v>343</v>
      </c>
      <c r="D17" s="482">
        <f>ROUND(D16*6%*0,0)</f>
        <v>0</v>
      </c>
      <c r="E17" s="435"/>
      <c r="F17" s="425"/>
      <c r="G17" s="433"/>
      <c r="I17" s="437"/>
    </row>
    <row r="18" spans="1:9" s="395" customFormat="1" ht="20.100000000000001" customHeight="1">
      <c r="A18" s="407" t="s">
        <v>344</v>
      </c>
      <c r="B18" s="408" t="s">
        <v>345</v>
      </c>
      <c r="C18" s="408" t="s">
        <v>346</v>
      </c>
      <c r="D18" s="378">
        <f>D16+D17</f>
        <v>9942424.7746033315</v>
      </c>
      <c r="E18" s="434"/>
      <c r="F18" s="425"/>
      <c r="G18" s="433"/>
      <c r="I18" s="425"/>
    </row>
    <row r="19" spans="1:9" s="436" customFormat="1" ht="20.100000000000001" customHeight="1">
      <c r="A19" s="410" t="s">
        <v>347</v>
      </c>
      <c r="B19" s="413" t="s">
        <v>348</v>
      </c>
      <c r="C19" s="413" t="s">
        <v>349</v>
      </c>
      <c r="D19" s="412">
        <f>ROUND(D18*10%-0.1,0)</f>
        <v>994242</v>
      </c>
      <c r="E19" s="435"/>
      <c r="F19" s="425"/>
      <c r="G19" s="433"/>
      <c r="I19" s="437"/>
    </row>
    <row r="20" spans="1:9" s="436" customFormat="1" ht="20.100000000000001" customHeight="1">
      <c r="A20" s="410" t="s">
        <v>350</v>
      </c>
      <c r="B20" s="413" t="s">
        <v>355</v>
      </c>
      <c r="C20" s="413" t="s">
        <v>352</v>
      </c>
      <c r="D20" s="412">
        <f>D18+D19</f>
        <v>10936666.774603331</v>
      </c>
      <c r="E20" s="435"/>
      <c r="F20" s="425"/>
      <c r="G20" s="433"/>
      <c r="I20" s="437"/>
    </row>
    <row r="21" spans="1:9" s="395" customFormat="1" ht="30.75" customHeight="1">
      <c r="A21" s="438" t="s">
        <v>356</v>
      </c>
      <c r="B21" s="408" t="s">
        <v>357</v>
      </c>
      <c r="C21" s="408" t="s">
        <v>358</v>
      </c>
      <c r="D21" s="378">
        <f>ROUND(D18*1%*1.1,0)</f>
        <v>109367</v>
      </c>
      <c r="E21" s="434"/>
      <c r="F21" s="425"/>
      <c r="G21" s="433"/>
      <c r="I21" s="425"/>
    </row>
    <row r="22" spans="1:9" s="436" customFormat="1" ht="20.100000000000001" customHeight="1">
      <c r="A22" s="410" t="s">
        <v>359</v>
      </c>
      <c r="B22" s="413" t="s">
        <v>360</v>
      </c>
      <c r="C22" s="408" t="s">
        <v>361</v>
      </c>
      <c r="D22" s="458">
        <f>D23+D24</f>
        <v>0</v>
      </c>
      <c r="E22" s="435"/>
      <c r="F22" s="425"/>
      <c r="G22" s="433"/>
      <c r="I22" s="437"/>
    </row>
    <row r="23" spans="1:9" s="395" customFormat="1" ht="20.100000000000001" customHeight="1">
      <c r="A23" s="407" t="s">
        <v>362</v>
      </c>
      <c r="B23" s="408" t="s">
        <v>363</v>
      </c>
      <c r="C23" s="408" t="s">
        <v>364</v>
      </c>
      <c r="D23" s="458">
        <f>ROUND(DTPSgiam!K218*1.1,0)</f>
        <v>0</v>
      </c>
      <c r="E23" s="434"/>
      <c r="F23" s="425"/>
      <c r="G23" s="433"/>
      <c r="I23" s="425"/>
    </row>
    <row r="24" spans="1:9" s="395" customFormat="1" ht="20.100000000000001" customHeight="1">
      <c r="A24" s="407" t="s">
        <v>365</v>
      </c>
      <c r="B24" s="408" t="s">
        <v>366</v>
      </c>
      <c r="C24" s="408" t="s">
        <v>367</v>
      </c>
      <c r="D24" s="458">
        <v>0</v>
      </c>
      <c r="E24" s="434"/>
      <c r="F24" s="425"/>
      <c r="G24" s="433"/>
      <c r="I24" s="425"/>
    </row>
    <row r="25" spans="1:9" s="444" customFormat="1" ht="20.100000000000001" customHeight="1">
      <c r="A25" s="439" t="s">
        <v>56</v>
      </c>
      <c r="B25" s="419" t="s">
        <v>368</v>
      </c>
      <c r="C25" s="419" t="s">
        <v>369</v>
      </c>
      <c r="D25" s="537">
        <f>ROUND(D20+D21+D22,0)</f>
        <v>11046034</v>
      </c>
      <c r="E25" s="440"/>
      <c r="F25" s="425"/>
      <c r="G25" s="441">
        <v>2094813176</v>
      </c>
      <c r="H25" s="442">
        <v>154387566</v>
      </c>
      <c r="I25" s="443"/>
    </row>
    <row r="26" spans="1:9" ht="20.100000000000001" customHeight="1">
      <c r="A26" s="445"/>
      <c r="B26" s="445"/>
      <c r="C26" s="446"/>
      <c r="D26" s="447"/>
      <c r="E26" s="448"/>
      <c r="G26" s="398"/>
      <c r="H26" s="429"/>
    </row>
    <row r="27" spans="1:9" ht="20.100000000000001" customHeight="1">
      <c r="A27" s="449"/>
      <c r="D27" s="399"/>
      <c r="E27" s="450"/>
      <c r="G27" s="424"/>
      <c r="H27" s="429"/>
    </row>
    <row r="28" spans="1:9" ht="20.100000000000001" customHeight="1">
      <c r="A28" s="449"/>
      <c r="D28" s="399"/>
      <c r="E28" s="451"/>
      <c r="G28" s="452"/>
      <c r="H28" s="429"/>
    </row>
    <row r="29" spans="1:9" ht="20.100000000000001" customHeight="1">
      <c r="A29" s="449"/>
      <c r="D29" s="399"/>
      <c r="E29" s="398"/>
      <c r="G29" s="453"/>
    </row>
    <row r="30" spans="1:9" ht="20.100000000000001" customHeight="1">
      <c r="D30" s="399"/>
      <c r="E30" s="398"/>
    </row>
    <row r="31" spans="1:9" ht="20.100000000000001" customHeight="1">
      <c r="D31" s="399"/>
      <c r="E31" s="398"/>
      <c r="G31" s="454"/>
      <c r="H31" s="429"/>
    </row>
    <row r="32" spans="1:9" ht="20.100000000000001" customHeight="1">
      <c r="D32" s="399"/>
      <c r="E32" s="398"/>
      <c r="H32" s="429"/>
    </row>
    <row r="33" spans="1:8" ht="20.100000000000001" customHeight="1">
      <c r="A33" s="455"/>
      <c r="D33" s="456"/>
      <c r="H33" s="429"/>
    </row>
    <row r="34" spans="1:8" ht="20.100000000000001" customHeight="1">
      <c r="H34" s="429"/>
    </row>
    <row r="35" spans="1:8" ht="20.100000000000001" customHeight="1">
      <c r="C35" s="398"/>
      <c r="G35" s="398"/>
      <c r="H35" s="429"/>
    </row>
    <row r="36" spans="1:8" ht="20.100000000000001" customHeight="1">
      <c r="C36" s="398"/>
      <c r="G36" s="398"/>
      <c r="H36" s="429"/>
    </row>
    <row r="37" spans="1:8" ht="20.100000000000001" customHeight="1">
      <c r="G37" s="398"/>
      <c r="H37" s="429"/>
    </row>
    <row r="38" spans="1:8" ht="20.100000000000001" customHeight="1">
      <c r="G38" s="398"/>
      <c r="H38" s="429"/>
    </row>
    <row r="39" spans="1:8" ht="20.100000000000001" customHeight="1">
      <c r="G39" s="398"/>
      <c r="H39" s="429"/>
    </row>
    <row r="40" spans="1:8" ht="20.100000000000001" customHeight="1">
      <c r="G40" s="398"/>
      <c r="H40" s="429"/>
    </row>
    <row r="41" spans="1:8" ht="20.100000000000001" customHeight="1">
      <c r="G41" s="398"/>
      <c r="H41" s="429"/>
    </row>
    <row r="42" spans="1:8" ht="20.100000000000001" customHeight="1">
      <c r="G42" s="398"/>
      <c r="H42" s="429"/>
    </row>
    <row r="43" spans="1:8" ht="20.100000000000001" customHeight="1">
      <c r="G43" s="398"/>
      <c r="H43" s="429"/>
    </row>
    <row r="44" spans="1:8" ht="20.100000000000001" customHeight="1">
      <c r="G44" s="398"/>
      <c r="H44" s="429"/>
    </row>
    <row r="45" spans="1:8" ht="20.100000000000001" customHeight="1">
      <c r="G45" s="398"/>
      <c r="H45" s="429"/>
    </row>
    <row r="46" spans="1:8" ht="20.100000000000001" customHeight="1">
      <c r="G46" s="398"/>
      <c r="H46" s="429"/>
    </row>
    <row r="47" spans="1:8" ht="20.100000000000001" customHeight="1">
      <c r="G47" s="398"/>
      <c r="H47" s="429"/>
    </row>
  </sheetData>
  <mergeCells count="3">
    <mergeCell ref="A5:E5"/>
    <mergeCell ref="A6:E6"/>
    <mergeCell ref="A7:E7"/>
  </mergeCells>
  <phoneticPr fontId="2" type="noConversion"/>
  <printOptions horizontalCentered="1"/>
  <pageMargins left="0.74803149606299213" right="0.35433070866141736" top="0.98425196850393704" bottom="0.98425196850393704" header="0.51181102362204722" footer="0.51181102362204722"/>
  <pageSetup paperSize="9" scale="90" orientation="portrait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39"/>
  <sheetViews>
    <sheetView workbookViewId="0">
      <selection activeCell="A217" sqref="A217:IV239"/>
    </sheetView>
  </sheetViews>
  <sheetFormatPr defaultRowHeight="15.75"/>
  <cols>
    <col min="1" max="1" width="5.42578125" style="151" customWidth="1"/>
    <col min="2" max="2" width="43.140625" style="151" customWidth="1"/>
    <col min="3" max="3" width="9.140625" style="151"/>
    <col min="4" max="4" width="9.140625" style="163"/>
    <col min="5" max="5" width="11.85546875" style="163" customWidth="1"/>
    <col min="6" max="6" width="9.140625" style="163"/>
    <col min="7" max="7" width="0" style="163" hidden="1" customWidth="1"/>
    <col min="8" max="8" width="9.140625" style="393"/>
    <col min="9" max="9" width="10" style="393" customWidth="1"/>
    <col min="10" max="10" width="9.140625" style="393"/>
    <col min="11" max="13" width="11.42578125" style="163" customWidth="1"/>
    <col min="14" max="16384" width="9.140625" style="151"/>
  </cols>
  <sheetData>
    <row r="4" spans="1:16" s="141" customFormat="1" ht="39" customHeight="1">
      <c r="A4" s="787" t="s">
        <v>301</v>
      </c>
      <c r="B4" s="788"/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140"/>
    </row>
    <row r="5" spans="1:16" s="143" customFormat="1" ht="16.5">
      <c r="A5" s="789" t="str">
        <f>KL!A6</f>
        <v>Gói thầu 02: Cung cấp vật tư, thiết bị và xây lắp</v>
      </c>
      <c r="B5" s="789"/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142"/>
    </row>
    <row r="6" spans="1:16" s="144" customFormat="1" ht="16.5" customHeight="1">
      <c r="A6" s="789" t="str">
        <f>KL!A7</f>
        <v>Công trình: CẤY TBA CHỐNG QUÁ TẢI NĂM 2014</v>
      </c>
      <c r="B6" s="789"/>
      <c r="C6" s="789"/>
      <c r="D6" s="789"/>
      <c r="E6" s="789"/>
      <c r="F6" s="789"/>
      <c r="G6" s="789"/>
      <c r="H6" s="789"/>
      <c r="I6" s="789"/>
      <c r="J6" s="789"/>
      <c r="K6" s="789"/>
      <c r="L6" s="789"/>
      <c r="M6" s="789"/>
      <c r="N6" s="789"/>
    </row>
    <row r="7" spans="1:16" s="143" customFormat="1" ht="2.25" customHeight="1">
      <c r="A7" s="790"/>
      <c r="B7" s="790"/>
      <c r="C7" s="790"/>
      <c r="D7" s="790"/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142"/>
    </row>
    <row r="8" spans="1:16" s="141" customFormat="1" ht="19.5" customHeight="1">
      <c r="A8" s="145"/>
      <c r="B8" s="146"/>
      <c r="C8" s="147"/>
      <c r="D8" s="161"/>
      <c r="E8" s="161"/>
      <c r="F8" s="161"/>
      <c r="G8" s="161"/>
      <c r="H8" s="389"/>
      <c r="I8" s="389"/>
      <c r="J8" s="389"/>
      <c r="K8" s="161"/>
      <c r="L8" s="161"/>
      <c r="M8" s="161"/>
      <c r="N8" s="148"/>
    </row>
    <row r="9" spans="1:16" s="149" customFormat="1" ht="15.75" customHeight="1">
      <c r="A9" s="792" t="s">
        <v>71</v>
      </c>
      <c r="B9" s="792" t="s">
        <v>235</v>
      </c>
      <c r="C9" s="792" t="s">
        <v>236</v>
      </c>
      <c r="D9" s="794" t="s">
        <v>237</v>
      </c>
      <c r="E9" s="795"/>
      <c r="F9" s="795"/>
      <c r="G9" s="796"/>
      <c r="H9" s="822" t="s">
        <v>271</v>
      </c>
      <c r="I9" s="823"/>
      <c r="J9" s="824"/>
      <c r="K9" s="794" t="s">
        <v>311</v>
      </c>
      <c r="L9" s="795"/>
      <c r="M9" s="796"/>
      <c r="N9" s="797" t="s">
        <v>238</v>
      </c>
      <c r="P9" s="149" t="s">
        <v>239</v>
      </c>
    </row>
    <row r="10" spans="1:16" s="150" customFormat="1" ht="35.25" customHeight="1">
      <c r="A10" s="793"/>
      <c r="B10" s="793"/>
      <c r="C10" s="793"/>
      <c r="D10" s="162" t="s">
        <v>243</v>
      </c>
      <c r="E10" s="162" t="s">
        <v>240</v>
      </c>
      <c r="F10" s="162" t="s">
        <v>241</v>
      </c>
      <c r="G10" s="162" t="s">
        <v>242</v>
      </c>
      <c r="H10" s="390" t="s">
        <v>308</v>
      </c>
      <c r="I10" s="390" t="s">
        <v>309</v>
      </c>
      <c r="J10" s="390" t="s">
        <v>310</v>
      </c>
      <c r="K10" s="377" t="s">
        <v>308</v>
      </c>
      <c r="L10" s="377" t="s">
        <v>309</v>
      </c>
      <c r="M10" s="377" t="s">
        <v>310</v>
      </c>
      <c r="N10" s="793"/>
    </row>
    <row r="11" spans="1:16" s="323" customFormat="1" ht="18">
      <c r="A11" s="322" t="str">
        <f>KL!A11</f>
        <v>A</v>
      </c>
      <c r="B11" s="312" t="str">
        <f>KL!B11</f>
        <v>Phần đường dây trung thế 1 pha XD mới</v>
      </c>
      <c r="C11" s="313"/>
      <c r="D11" s="273"/>
      <c r="E11" s="273"/>
      <c r="F11" s="273"/>
      <c r="G11" s="273"/>
      <c r="H11" s="384"/>
      <c r="I11" s="384"/>
      <c r="J11" s="384"/>
      <c r="K11" s="273"/>
      <c r="L11" s="273"/>
      <c r="M11" s="273"/>
      <c r="N11" s="275"/>
    </row>
    <row r="12" spans="1:16" s="323" customFormat="1" ht="18">
      <c r="A12" s="324" t="str">
        <f>KL!A12</f>
        <v>I</v>
      </c>
      <c r="B12" s="259" t="str">
        <f>KL!B12</f>
        <v>Phần móng và tiếp địa</v>
      </c>
      <c r="C12" s="203"/>
      <c r="D12" s="278"/>
      <c r="E12" s="278"/>
      <c r="F12" s="278"/>
      <c r="G12" s="278"/>
      <c r="H12" s="385"/>
      <c r="I12" s="385"/>
      <c r="J12" s="385"/>
      <c r="K12" s="278"/>
      <c r="L12" s="278"/>
      <c r="M12" s="278"/>
      <c r="N12" s="280"/>
    </row>
    <row r="13" spans="1:16" s="328" customFormat="1" ht="17.25" hidden="1">
      <c r="A13" s="327">
        <f>KL!A13</f>
        <v>1</v>
      </c>
      <c r="B13" s="260" t="str">
        <f>KL!B13</f>
        <v>Móng M12</v>
      </c>
      <c r="C13" s="208" t="str">
        <f>KL!C13</f>
        <v>Móng</v>
      </c>
      <c r="D13" s="281">
        <f>KL!D13</f>
        <v>28</v>
      </c>
      <c r="E13" s="281">
        <f>KL!E13</f>
        <v>27</v>
      </c>
      <c r="F13" s="281">
        <f>KL!F13</f>
        <v>0</v>
      </c>
      <c r="G13" s="281">
        <f>KL!G13</f>
        <v>1</v>
      </c>
      <c r="H13" s="386"/>
      <c r="I13" s="386"/>
      <c r="J13" s="386"/>
      <c r="K13" s="281"/>
      <c r="L13" s="281"/>
      <c r="M13" s="281"/>
      <c r="N13" s="283"/>
    </row>
    <row r="14" spans="1:16" s="323" customFormat="1" ht="18">
      <c r="A14" s="324">
        <v>1</v>
      </c>
      <c r="B14" s="261" t="str">
        <f>KL!B14</f>
        <v>Móng M12a</v>
      </c>
      <c r="C14" s="207" t="str">
        <f>KL!C14</f>
        <v>Móng</v>
      </c>
      <c r="D14" s="278">
        <f>KL!D14</f>
        <v>25</v>
      </c>
      <c r="E14" s="278">
        <f>KL!E14</f>
        <v>26</v>
      </c>
      <c r="F14" s="278">
        <f>KL!F14</f>
        <v>1</v>
      </c>
      <c r="G14" s="278">
        <f>KL!G14</f>
        <v>0</v>
      </c>
      <c r="H14" s="385"/>
      <c r="I14" s="385"/>
      <c r="J14" s="385"/>
      <c r="K14" s="381">
        <f>ROUND((H14*F14),0)</f>
        <v>0</v>
      </c>
      <c r="L14" s="381">
        <f>ROUND((I14*F14),0)</f>
        <v>0</v>
      </c>
      <c r="M14" s="381">
        <f>ROUND((F14*J14),0)</f>
        <v>0</v>
      </c>
      <c r="N14" s="280"/>
    </row>
    <row r="15" spans="1:16" s="328" customFormat="1" ht="17.25">
      <c r="A15" s="327"/>
      <c r="B15" s="315" t="str">
        <f>KL!B15</f>
        <v>Ñaø caûn BTCT 1,2m</v>
      </c>
      <c r="C15" s="316" t="str">
        <f>KL!C15</f>
        <v>caùi</v>
      </c>
      <c r="D15" s="281">
        <f>KL!D15</f>
        <v>25</v>
      </c>
      <c r="E15" s="281">
        <f>KL!E15</f>
        <v>26</v>
      </c>
      <c r="F15" s="281">
        <f>KL!F15</f>
        <v>1</v>
      </c>
      <c r="G15" s="281">
        <f>KL!G15</f>
        <v>0</v>
      </c>
      <c r="H15" s="386">
        <v>171200</v>
      </c>
      <c r="I15" s="386">
        <f>(142162*0.87)+(65943*0.79)+67874</f>
        <v>243649.91</v>
      </c>
      <c r="J15" s="391"/>
      <c r="K15" s="381">
        <f t="shared" ref="K15:K78" si="0">ROUND((H15*F15),0)</f>
        <v>171200</v>
      </c>
      <c r="L15" s="381">
        <f t="shared" ref="L15:L78" si="1">ROUND((I15*F15),0)</f>
        <v>243650</v>
      </c>
      <c r="M15" s="381">
        <f t="shared" ref="M15:M78" si="2">ROUND((F15*J15),0)</f>
        <v>0</v>
      </c>
      <c r="N15" s="283"/>
      <c r="O15" s="543">
        <f>K15</f>
        <v>171200</v>
      </c>
    </row>
    <row r="16" spans="1:16" s="328" customFormat="1" ht="29.25" customHeight="1">
      <c r="A16" s="327"/>
      <c r="B16" s="315" t="str">
        <f>KL!B16</f>
        <v>Boulon 22x650+ 2 long ñeàn vuoâng D24-50x50x3/Zn</v>
      </c>
      <c r="C16" s="316" t="str">
        <f>KL!C16</f>
        <v>boä</v>
      </c>
      <c r="D16" s="281">
        <f>KL!D16</f>
        <v>25</v>
      </c>
      <c r="E16" s="281">
        <f>KL!E16</f>
        <v>26</v>
      </c>
      <c r="F16" s="281">
        <f>KL!F16</f>
        <v>1</v>
      </c>
      <c r="G16" s="281">
        <f>KL!G16</f>
        <v>0</v>
      </c>
      <c r="H16" s="391">
        <v>85000</v>
      </c>
      <c r="I16" s="391"/>
      <c r="J16" s="391"/>
      <c r="K16" s="381">
        <f t="shared" si="0"/>
        <v>85000</v>
      </c>
      <c r="L16" s="381">
        <f t="shared" si="1"/>
        <v>0</v>
      </c>
      <c r="M16" s="381">
        <f t="shared" si="2"/>
        <v>0</v>
      </c>
      <c r="N16" s="283"/>
      <c r="O16" s="543">
        <f>K16</f>
        <v>85000</v>
      </c>
    </row>
    <row r="17" spans="1:14" s="328" customFormat="1" ht="17.25" hidden="1">
      <c r="A17" s="327">
        <f>KL!A17</f>
        <v>3</v>
      </c>
      <c r="B17" s="262" t="str">
        <f>KL!B17</f>
        <v>Móng bê tông trụ đôi 12m</v>
      </c>
      <c r="C17" s="207" t="str">
        <f>KL!C17</f>
        <v>Móng</v>
      </c>
      <c r="D17" s="281">
        <f>KL!D17</f>
        <v>1</v>
      </c>
      <c r="E17" s="281">
        <f>KL!E17</f>
        <v>1</v>
      </c>
      <c r="F17" s="281">
        <f>KL!F17</f>
        <v>0</v>
      </c>
      <c r="G17" s="281">
        <f>KL!G17</f>
        <v>0</v>
      </c>
      <c r="H17" s="386"/>
      <c r="I17" s="386"/>
      <c r="J17" s="386"/>
      <c r="K17" s="381">
        <f t="shared" si="0"/>
        <v>0</v>
      </c>
      <c r="L17" s="381">
        <f t="shared" si="1"/>
        <v>0</v>
      </c>
      <c r="M17" s="381">
        <f t="shared" si="2"/>
        <v>0</v>
      </c>
      <c r="N17" s="283"/>
    </row>
    <row r="18" spans="1:14" s="328" customFormat="1" ht="17.25" hidden="1">
      <c r="A18" s="327">
        <f>KL!A18</f>
        <v>0</v>
      </c>
      <c r="B18" s="315" t="str">
        <f>KL!B18</f>
        <v>Ximaêng</v>
      </c>
      <c r="C18" s="316" t="str">
        <f>KL!C18</f>
        <v>kg</v>
      </c>
      <c r="D18" s="281">
        <f>KL!D18</f>
        <v>504</v>
      </c>
      <c r="E18" s="281">
        <f>KL!E18</f>
        <v>200</v>
      </c>
      <c r="F18" s="281">
        <f>KL!F18</f>
        <v>0</v>
      </c>
      <c r="G18" s="281">
        <f>KL!G18</f>
        <v>304</v>
      </c>
      <c r="H18" s="386"/>
      <c r="I18" s="386"/>
      <c r="J18" s="386"/>
      <c r="K18" s="381">
        <f t="shared" si="0"/>
        <v>0</v>
      </c>
      <c r="L18" s="381">
        <f t="shared" si="1"/>
        <v>0</v>
      </c>
      <c r="M18" s="381">
        <f t="shared" si="2"/>
        <v>0</v>
      </c>
      <c r="N18" s="283"/>
    </row>
    <row r="19" spans="1:14" s="328" customFormat="1" ht="17.25" hidden="1">
      <c r="A19" s="327">
        <f>KL!A19</f>
        <v>0</v>
      </c>
      <c r="B19" s="315" t="str">
        <f>KL!B19</f>
        <v>Caùt vaøng</v>
      </c>
      <c r="C19" s="316" t="str">
        <f>KL!C19</f>
        <v>m3</v>
      </c>
      <c r="D19" s="281">
        <f>KL!D19</f>
        <v>0.81</v>
      </c>
      <c r="E19" s="281">
        <f>KL!E19</f>
        <v>0.5</v>
      </c>
      <c r="F19" s="281">
        <f>KL!F19</f>
        <v>0</v>
      </c>
      <c r="G19" s="281">
        <f>KL!G19</f>
        <v>0.31000000000000005</v>
      </c>
      <c r="H19" s="386"/>
      <c r="I19" s="386"/>
      <c r="J19" s="386"/>
      <c r="K19" s="381">
        <f t="shared" si="0"/>
        <v>0</v>
      </c>
      <c r="L19" s="381">
        <f t="shared" si="1"/>
        <v>0</v>
      </c>
      <c r="M19" s="381">
        <f t="shared" si="2"/>
        <v>0</v>
      </c>
      <c r="N19" s="283"/>
    </row>
    <row r="20" spans="1:14" s="328" customFormat="1" ht="17.25" hidden="1">
      <c r="A20" s="327">
        <f>KL!A20</f>
        <v>0</v>
      </c>
      <c r="B20" s="315" t="str">
        <f>KL!B20</f>
        <v>Ñaù 1x2</v>
      </c>
      <c r="C20" s="316" t="str">
        <f>KL!C20</f>
        <v>m3</v>
      </c>
      <c r="D20" s="281">
        <f>KL!D20</f>
        <v>1.5</v>
      </c>
      <c r="E20" s="281">
        <f>KL!E20</f>
        <v>1</v>
      </c>
      <c r="F20" s="281">
        <f>KL!F20</f>
        <v>0</v>
      </c>
      <c r="G20" s="281">
        <f>KL!G20</f>
        <v>0.5</v>
      </c>
      <c r="H20" s="386"/>
      <c r="I20" s="386"/>
      <c r="J20" s="386"/>
      <c r="K20" s="381">
        <f t="shared" si="0"/>
        <v>0</v>
      </c>
      <c r="L20" s="381">
        <f t="shared" si="1"/>
        <v>0</v>
      </c>
      <c r="M20" s="381">
        <f t="shared" si="2"/>
        <v>0</v>
      </c>
      <c r="N20" s="283"/>
    </row>
    <row r="21" spans="1:14" s="328" customFormat="1" ht="34.5" hidden="1">
      <c r="A21" s="327">
        <f>KL!A21</f>
        <v>0</v>
      </c>
      <c r="B21" s="315" t="str">
        <f>KL!B21</f>
        <v>Boulon 22x800+ 2 long ñeàn vuoâng D24-50x50x3/Zn</v>
      </c>
      <c r="C21" s="316" t="str">
        <f>KL!C21</f>
        <v>bộ</v>
      </c>
      <c r="D21" s="281">
        <f>KL!D21</f>
        <v>3</v>
      </c>
      <c r="E21" s="281">
        <f>KL!E21</f>
        <v>1</v>
      </c>
      <c r="F21" s="281">
        <f>KL!F21</f>
        <v>0</v>
      </c>
      <c r="G21" s="281">
        <f>KL!G21</f>
        <v>2</v>
      </c>
      <c r="H21" s="386"/>
      <c r="I21" s="386"/>
      <c r="J21" s="386"/>
      <c r="K21" s="381">
        <f t="shared" si="0"/>
        <v>0</v>
      </c>
      <c r="L21" s="381">
        <f t="shared" si="1"/>
        <v>0</v>
      </c>
      <c r="M21" s="381">
        <f t="shared" si="2"/>
        <v>0</v>
      </c>
      <c r="N21" s="283"/>
    </row>
    <row r="22" spans="1:14" s="328" customFormat="1" ht="17.25" hidden="1">
      <c r="A22" s="327">
        <f>KL!A22</f>
        <v>4</v>
      </c>
      <c r="B22" s="262" t="str">
        <f>KL!B22</f>
        <v>Tiếp địa lặp lại trụ 12m</v>
      </c>
      <c r="C22" s="207" t="str">
        <f>KL!C22</f>
        <v>Bộ</v>
      </c>
      <c r="D22" s="281">
        <f>KL!D22</f>
        <v>6</v>
      </c>
      <c r="E22" s="281">
        <f>KL!E22</f>
        <v>6</v>
      </c>
      <c r="F22" s="281">
        <f>KL!F22</f>
        <v>0</v>
      </c>
      <c r="G22" s="281">
        <f>KL!G22</f>
        <v>0</v>
      </c>
      <c r="H22" s="386"/>
      <c r="I22" s="386"/>
      <c r="J22" s="386"/>
      <c r="K22" s="381">
        <f t="shared" si="0"/>
        <v>0</v>
      </c>
      <c r="L22" s="381">
        <f t="shared" si="1"/>
        <v>0</v>
      </c>
      <c r="M22" s="381">
        <f t="shared" si="2"/>
        <v>0</v>
      </c>
      <c r="N22" s="283"/>
    </row>
    <row r="23" spans="1:14" s="328" customFormat="1" ht="17.25" hidden="1">
      <c r="A23" s="327">
        <f>KL!A23</f>
        <v>0</v>
      </c>
      <c r="B23" s="315" t="str">
        <f>KL!B23</f>
        <v>Caùp ñoàng traàn M25mm2: 14m/vị trí</v>
      </c>
      <c r="C23" s="316" t="str">
        <f>KL!C23</f>
        <v>kg</v>
      </c>
      <c r="D23" s="281">
        <f>KL!D23</f>
        <v>21.48</v>
      </c>
      <c r="E23" s="281">
        <f>KL!E23</f>
        <v>18.82</v>
      </c>
      <c r="F23" s="281">
        <f>KL!F23</f>
        <v>0</v>
      </c>
      <c r="G23" s="281">
        <f>KL!G23</f>
        <v>2.66</v>
      </c>
      <c r="H23" s="386"/>
      <c r="I23" s="386"/>
      <c r="J23" s="386"/>
      <c r="K23" s="381">
        <f t="shared" si="0"/>
        <v>0</v>
      </c>
      <c r="L23" s="381">
        <f t="shared" si="1"/>
        <v>0</v>
      </c>
      <c r="M23" s="381">
        <f t="shared" si="2"/>
        <v>0</v>
      </c>
      <c r="N23" s="283"/>
    </row>
    <row r="24" spans="1:14" s="328" customFormat="1" ht="17.25" hidden="1">
      <c r="A24" s="327">
        <f>KL!A24</f>
        <v>0</v>
      </c>
      <c r="B24" s="315" t="str">
        <f>KL!B24</f>
        <v>Coïc tieáp ñaát Þ 16- 2,4m + keïp coïc</v>
      </c>
      <c r="C24" s="316" t="str">
        <f>KL!C24</f>
        <v>boä</v>
      </c>
      <c r="D24" s="281">
        <f>KL!D24</f>
        <v>18</v>
      </c>
      <c r="E24" s="281">
        <f>KL!E24</f>
        <v>18</v>
      </c>
      <c r="F24" s="281">
        <f>KL!F24</f>
        <v>0</v>
      </c>
      <c r="G24" s="281">
        <f>KL!G24</f>
        <v>0</v>
      </c>
      <c r="H24" s="386"/>
      <c r="I24" s="386"/>
      <c r="J24" s="386"/>
      <c r="K24" s="381">
        <f t="shared" si="0"/>
        <v>0</v>
      </c>
      <c r="L24" s="381">
        <f t="shared" si="1"/>
        <v>0</v>
      </c>
      <c r="M24" s="381">
        <f t="shared" si="2"/>
        <v>0</v>
      </c>
      <c r="N24" s="283"/>
    </row>
    <row r="25" spans="1:14" s="328" customFormat="1" ht="17.25" hidden="1">
      <c r="A25" s="327">
        <f>KL!A25</f>
        <v>0</v>
      </c>
      <c r="B25" s="315" t="str">
        <f>KL!B25</f>
        <v>Keïp eùp WR côõ daây 50mm2</v>
      </c>
      <c r="C25" s="316" t="str">
        <f>KL!C25</f>
        <v>caùi</v>
      </c>
      <c r="D25" s="281">
        <f>KL!D25</f>
        <v>12</v>
      </c>
      <c r="E25" s="281">
        <f>KL!E25</f>
        <v>12</v>
      </c>
      <c r="F25" s="281">
        <f>KL!F25</f>
        <v>0</v>
      </c>
      <c r="G25" s="281">
        <f>KL!G25</f>
        <v>0</v>
      </c>
      <c r="H25" s="386"/>
      <c r="I25" s="386"/>
      <c r="J25" s="386"/>
      <c r="K25" s="381">
        <f t="shared" si="0"/>
        <v>0</v>
      </c>
      <c r="L25" s="381">
        <f t="shared" si="1"/>
        <v>0</v>
      </c>
      <c r="M25" s="381">
        <f t="shared" si="2"/>
        <v>0</v>
      </c>
      <c r="N25" s="283"/>
    </row>
    <row r="26" spans="1:14" s="328" customFormat="1" ht="17.25" hidden="1">
      <c r="A26" s="327">
        <f>KL!A26</f>
        <v>0</v>
      </c>
      <c r="B26" s="315" t="str">
        <f>KL!B26</f>
        <v>OÁc xieát caùp côõ 25mm2</v>
      </c>
      <c r="C26" s="316" t="str">
        <f>KL!C26</f>
        <v>caùi</v>
      </c>
      <c r="D26" s="281">
        <f>KL!D26</f>
        <v>6</v>
      </c>
      <c r="E26" s="281">
        <f>KL!E26</f>
        <v>0</v>
      </c>
      <c r="F26" s="281">
        <f>KL!F26</f>
        <v>0</v>
      </c>
      <c r="G26" s="281">
        <f>KL!G26</f>
        <v>6</v>
      </c>
      <c r="H26" s="386"/>
      <c r="I26" s="386"/>
      <c r="J26" s="386"/>
      <c r="K26" s="381">
        <f t="shared" si="0"/>
        <v>0</v>
      </c>
      <c r="L26" s="381">
        <f t="shared" si="1"/>
        <v>0</v>
      </c>
      <c r="M26" s="381">
        <f t="shared" si="2"/>
        <v>0</v>
      </c>
      <c r="N26" s="283"/>
    </row>
    <row r="27" spans="1:14" s="328" customFormat="1" ht="17.25" hidden="1">
      <c r="A27" s="327" t="str">
        <f>KL!A27</f>
        <v>II</v>
      </c>
      <c r="B27" s="259" t="str">
        <f>KL!B27</f>
        <v>Phần trụ</v>
      </c>
      <c r="C27" s="203">
        <f>KL!C27</f>
        <v>0</v>
      </c>
      <c r="D27" s="281">
        <f>KL!D27</f>
        <v>0</v>
      </c>
      <c r="E27" s="281">
        <f>KL!E27</f>
        <v>0</v>
      </c>
      <c r="F27" s="281">
        <f>KL!F27</f>
        <v>0</v>
      </c>
      <c r="G27" s="281">
        <f>KL!G27</f>
        <v>0</v>
      </c>
      <c r="H27" s="386"/>
      <c r="I27" s="386"/>
      <c r="J27" s="386"/>
      <c r="K27" s="381">
        <f t="shared" si="0"/>
        <v>0</v>
      </c>
      <c r="L27" s="381">
        <f t="shared" si="1"/>
        <v>0</v>
      </c>
      <c r="M27" s="381">
        <f t="shared" si="2"/>
        <v>0</v>
      </c>
      <c r="N27" s="283"/>
    </row>
    <row r="28" spans="1:14" s="328" customFormat="1" ht="17.25" hidden="1">
      <c r="A28" s="327">
        <f>KL!A28</f>
        <v>1</v>
      </c>
      <c r="B28" s="263" t="str">
        <f>KL!B28</f>
        <v>Trụ bê tông ly tâm 12m</v>
      </c>
      <c r="C28" s="203" t="str">
        <f>KL!C28</f>
        <v>Trụ</v>
      </c>
      <c r="D28" s="281">
        <f>KL!D28</f>
        <v>55</v>
      </c>
      <c r="E28" s="281">
        <f>KL!E28</f>
        <v>55</v>
      </c>
      <c r="F28" s="281">
        <f>KL!F28</f>
        <v>0</v>
      </c>
      <c r="G28" s="281">
        <f>KL!G28</f>
        <v>0</v>
      </c>
      <c r="H28" s="386"/>
      <c r="I28" s="386"/>
      <c r="J28" s="386"/>
      <c r="K28" s="381">
        <f t="shared" si="0"/>
        <v>0</v>
      </c>
      <c r="L28" s="381">
        <f t="shared" si="1"/>
        <v>0</v>
      </c>
      <c r="M28" s="381">
        <f t="shared" si="2"/>
        <v>0</v>
      </c>
      <c r="N28" s="283"/>
    </row>
    <row r="29" spans="1:14" s="328" customFormat="1" ht="18">
      <c r="A29" s="324" t="s">
        <v>82</v>
      </c>
      <c r="B29" s="259" t="str">
        <f>KL!B29</f>
        <v>Phần xà, néo</v>
      </c>
      <c r="C29" s="203"/>
      <c r="D29" s="281"/>
      <c r="E29" s="281"/>
      <c r="F29" s="281"/>
      <c r="G29" s="281">
        <f>KL!G29</f>
        <v>0</v>
      </c>
      <c r="H29" s="386"/>
      <c r="I29" s="386"/>
      <c r="J29" s="386"/>
      <c r="K29" s="381">
        <f t="shared" si="0"/>
        <v>0</v>
      </c>
      <c r="L29" s="381">
        <f t="shared" si="1"/>
        <v>0</v>
      </c>
      <c r="M29" s="381">
        <f t="shared" si="2"/>
        <v>0</v>
      </c>
      <c r="N29" s="283"/>
    </row>
    <row r="30" spans="1:14" s="328" customFormat="1" ht="31.5" hidden="1">
      <c r="A30" s="327">
        <f>KL!A30</f>
        <v>1</v>
      </c>
      <c r="B30" s="262" t="str">
        <f>KL!B30</f>
        <v>Bộ xà lệch đơn L75x75x8 dài 2m: X-20ĐL2/3</v>
      </c>
      <c r="C30" s="207" t="str">
        <f>KL!C30</f>
        <v>Bộ</v>
      </c>
      <c r="D30" s="281">
        <f>KL!D30</f>
        <v>1</v>
      </c>
      <c r="E30" s="281">
        <f>KL!E30</f>
        <v>1</v>
      </c>
      <c r="F30" s="281">
        <f>KL!F30</f>
        <v>0</v>
      </c>
      <c r="G30" s="281">
        <f>KL!G30</f>
        <v>0</v>
      </c>
      <c r="H30" s="386"/>
      <c r="I30" s="386"/>
      <c r="J30" s="386"/>
      <c r="K30" s="381">
        <f t="shared" si="0"/>
        <v>0</v>
      </c>
      <c r="L30" s="381">
        <f t="shared" si="1"/>
        <v>0</v>
      </c>
      <c r="M30" s="381">
        <f t="shared" si="2"/>
        <v>0</v>
      </c>
      <c r="N30" s="283"/>
    </row>
    <row r="31" spans="1:14" s="328" customFormat="1" ht="17.25" hidden="1">
      <c r="A31" s="327">
        <f>KL!A31</f>
        <v>0</v>
      </c>
      <c r="B31" s="315" t="str">
        <f>KL!B31</f>
        <v>Saét goùc L75 x75 x8</v>
      </c>
      <c r="C31" s="316" t="str">
        <f>KL!C31</f>
        <v>kg</v>
      </c>
      <c r="D31" s="281">
        <f>KL!D31</f>
        <v>19.93</v>
      </c>
      <c r="E31" s="281">
        <f>KL!E31</f>
        <v>19.93</v>
      </c>
      <c r="F31" s="281">
        <f>KL!F31</f>
        <v>0</v>
      </c>
      <c r="G31" s="281">
        <f>KL!G31</f>
        <v>0</v>
      </c>
      <c r="H31" s="386"/>
      <c r="I31" s="386"/>
      <c r="J31" s="386"/>
      <c r="K31" s="381">
        <f t="shared" si="0"/>
        <v>0</v>
      </c>
      <c r="L31" s="381">
        <f t="shared" si="1"/>
        <v>0</v>
      </c>
      <c r="M31" s="381">
        <f t="shared" si="2"/>
        <v>0</v>
      </c>
      <c r="N31" s="283"/>
    </row>
    <row r="32" spans="1:14" s="328" customFormat="1" ht="17.25" hidden="1">
      <c r="A32" s="327">
        <f>KL!A32</f>
        <v>0</v>
      </c>
      <c r="B32" s="315" t="str">
        <f>KL!B32</f>
        <v>Saét goùc L50 x50 x5 :choáng 1150</v>
      </c>
      <c r="C32" s="316" t="str">
        <f>KL!C32</f>
        <v>kg</v>
      </c>
      <c r="D32" s="281">
        <f>KL!D32</f>
        <v>4.34</v>
      </c>
      <c r="E32" s="281">
        <f>KL!E32</f>
        <v>4.34</v>
      </c>
      <c r="F32" s="281">
        <f>KL!F32</f>
        <v>0</v>
      </c>
      <c r="G32" s="281">
        <f>KL!G32</f>
        <v>0</v>
      </c>
      <c r="H32" s="386"/>
      <c r="I32" s="386"/>
      <c r="J32" s="386"/>
      <c r="K32" s="381">
        <f t="shared" si="0"/>
        <v>0</v>
      </c>
      <c r="L32" s="381">
        <f t="shared" si="1"/>
        <v>0</v>
      </c>
      <c r="M32" s="381">
        <f t="shared" si="2"/>
        <v>0</v>
      </c>
      <c r="N32" s="283"/>
    </row>
    <row r="33" spans="1:14" s="328" customFormat="1" ht="34.5" hidden="1">
      <c r="A33" s="327">
        <f>KL!A33</f>
        <v>0</v>
      </c>
      <c r="B33" s="315" t="str">
        <f>KL!B33</f>
        <v>Boulon 16x250+ 2 long ñeàn vuoâng D18-50x50x3/Zn</v>
      </c>
      <c r="C33" s="316" t="str">
        <f>KL!C33</f>
        <v>boä</v>
      </c>
      <c r="D33" s="281">
        <f>KL!D33</f>
        <v>2</v>
      </c>
      <c r="E33" s="281">
        <f>KL!E33</f>
        <v>2</v>
      </c>
      <c r="F33" s="281">
        <f>KL!F33</f>
        <v>0</v>
      </c>
      <c r="G33" s="281">
        <f>KL!G33</f>
        <v>0</v>
      </c>
      <c r="H33" s="386"/>
      <c r="I33" s="386"/>
      <c r="J33" s="386"/>
      <c r="K33" s="381">
        <f t="shared" si="0"/>
        <v>0</v>
      </c>
      <c r="L33" s="381">
        <f t="shared" si="1"/>
        <v>0</v>
      </c>
      <c r="M33" s="381">
        <f t="shared" si="2"/>
        <v>0</v>
      </c>
      <c r="N33" s="283"/>
    </row>
    <row r="34" spans="1:14" s="328" customFormat="1" ht="34.5" hidden="1">
      <c r="A34" s="327">
        <f>KL!A34</f>
        <v>0</v>
      </c>
      <c r="B34" s="315" t="str">
        <f>KL!B34</f>
        <v>Boulon 16x50+ 2 long ñeàn vuoâng D18-50x50x3/Zn</v>
      </c>
      <c r="C34" s="316" t="str">
        <f>KL!C34</f>
        <v>boä</v>
      </c>
      <c r="D34" s="281">
        <f>KL!D34</f>
        <v>1</v>
      </c>
      <c r="E34" s="281">
        <f>KL!E34</f>
        <v>1</v>
      </c>
      <c r="F34" s="281">
        <f>KL!F34</f>
        <v>0</v>
      </c>
      <c r="G34" s="281">
        <f>KL!G34</f>
        <v>0</v>
      </c>
      <c r="H34" s="386"/>
      <c r="I34" s="386"/>
      <c r="J34" s="386"/>
      <c r="K34" s="381">
        <f t="shared" si="0"/>
        <v>0</v>
      </c>
      <c r="L34" s="381">
        <f t="shared" si="1"/>
        <v>0</v>
      </c>
      <c r="M34" s="381">
        <f t="shared" si="2"/>
        <v>0</v>
      </c>
      <c r="N34" s="283"/>
    </row>
    <row r="35" spans="1:14" s="328" customFormat="1" ht="31.5" hidden="1">
      <c r="A35" s="327">
        <f>KL!A35</f>
        <v>2</v>
      </c>
      <c r="B35" s="262" t="str">
        <f>KL!B35</f>
        <v>Bộ xà lệch kép L75x75x8 dài 2,1m: X-21KL</v>
      </c>
      <c r="C35" s="207" t="str">
        <f>KL!C35</f>
        <v>Bộ</v>
      </c>
      <c r="D35" s="281">
        <f>KL!D35</f>
        <v>2</v>
      </c>
      <c r="E35" s="281">
        <f>KL!E35</f>
        <v>2</v>
      </c>
      <c r="F35" s="281">
        <f>KL!F35</f>
        <v>0</v>
      </c>
      <c r="G35" s="281">
        <f>KL!G35</f>
        <v>0</v>
      </c>
      <c r="H35" s="386"/>
      <c r="I35" s="386"/>
      <c r="J35" s="386"/>
      <c r="K35" s="381">
        <f t="shared" si="0"/>
        <v>0</v>
      </c>
      <c r="L35" s="381">
        <f t="shared" si="1"/>
        <v>0</v>
      </c>
      <c r="M35" s="381">
        <f t="shared" si="2"/>
        <v>0</v>
      </c>
      <c r="N35" s="283"/>
    </row>
    <row r="36" spans="1:14" s="328" customFormat="1" ht="17.25" hidden="1">
      <c r="A36" s="327">
        <f>KL!A36</f>
        <v>0</v>
      </c>
      <c r="B36" s="315" t="str">
        <f>KL!B36</f>
        <v>Saét goùc L75 x75 x8</v>
      </c>
      <c r="C36" s="316" t="str">
        <f>KL!C36</f>
        <v>kg</v>
      </c>
      <c r="D36" s="281">
        <f>KL!D36</f>
        <v>83.34</v>
      </c>
      <c r="E36" s="281">
        <f>KL!E36</f>
        <v>83.34</v>
      </c>
      <c r="F36" s="281">
        <f>KL!F36</f>
        <v>0</v>
      </c>
      <c r="G36" s="281">
        <f>KL!G36</f>
        <v>0</v>
      </c>
      <c r="H36" s="386"/>
      <c r="I36" s="386"/>
      <c r="J36" s="386"/>
      <c r="K36" s="381">
        <f t="shared" si="0"/>
        <v>0</v>
      </c>
      <c r="L36" s="381">
        <f t="shared" si="1"/>
        <v>0</v>
      </c>
      <c r="M36" s="381">
        <f t="shared" si="2"/>
        <v>0</v>
      </c>
      <c r="N36" s="283"/>
    </row>
    <row r="37" spans="1:14" s="328" customFormat="1" ht="17.25" hidden="1">
      <c r="A37" s="327">
        <f>KL!A37</f>
        <v>0</v>
      </c>
      <c r="B37" s="315" t="str">
        <f>KL!B37</f>
        <v>Saét goùc L50 x50 x5</v>
      </c>
      <c r="C37" s="316" t="str">
        <f>KL!C37</f>
        <v>kg</v>
      </c>
      <c r="D37" s="281">
        <f>KL!D37</f>
        <v>30</v>
      </c>
      <c r="E37" s="281">
        <f>KL!E37</f>
        <v>30</v>
      </c>
      <c r="F37" s="281">
        <f>KL!F37</f>
        <v>0</v>
      </c>
      <c r="G37" s="281">
        <f>KL!G37</f>
        <v>0</v>
      </c>
      <c r="H37" s="386"/>
      <c r="I37" s="386"/>
      <c r="J37" s="386"/>
      <c r="K37" s="381">
        <f t="shared" si="0"/>
        <v>0</v>
      </c>
      <c r="L37" s="381">
        <f t="shared" si="1"/>
        <v>0</v>
      </c>
      <c r="M37" s="381">
        <f t="shared" si="2"/>
        <v>0</v>
      </c>
      <c r="N37" s="283"/>
    </row>
    <row r="38" spans="1:14" s="328" customFormat="1" ht="34.5" hidden="1">
      <c r="A38" s="327">
        <f>KL!A38</f>
        <v>0</v>
      </c>
      <c r="B38" s="315" t="str">
        <f>KL!B38</f>
        <v>Boulon 16x300+ 2 long ñeàn vuoâng D18-50x50x3/Zn</v>
      </c>
      <c r="C38" s="316" t="str">
        <f>KL!C38</f>
        <v>boä</v>
      </c>
      <c r="D38" s="281">
        <f>KL!D38</f>
        <v>4</v>
      </c>
      <c r="E38" s="281">
        <f>KL!E38</f>
        <v>4</v>
      </c>
      <c r="F38" s="281">
        <f>KL!F38</f>
        <v>0</v>
      </c>
      <c r="G38" s="281">
        <f>KL!G38</f>
        <v>0</v>
      </c>
      <c r="H38" s="386"/>
      <c r="I38" s="386"/>
      <c r="J38" s="386"/>
      <c r="K38" s="381">
        <f t="shared" si="0"/>
        <v>0</v>
      </c>
      <c r="L38" s="381">
        <f t="shared" si="1"/>
        <v>0</v>
      </c>
      <c r="M38" s="381">
        <f t="shared" si="2"/>
        <v>0</v>
      </c>
      <c r="N38" s="283"/>
    </row>
    <row r="39" spans="1:14" s="328" customFormat="1" ht="34.5" hidden="1">
      <c r="A39" s="327">
        <f>KL!A39</f>
        <v>0</v>
      </c>
      <c r="B39" s="315" t="str">
        <f>KL!B39</f>
        <v>Boulon 16x300VRS+ 2 long ñeàn vuoâng D18-50x50x3/Zn</v>
      </c>
      <c r="C39" s="316" t="str">
        <f>KL!C39</f>
        <v>boä</v>
      </c>
      <c r="D39" s="281">
        <f>KL!D39</f>
        <v>6</v>
      </c>
      <c r="E39" s="281">
        <f>KL!E39</f>
        <v>4</v>
      </c>
      <c r="F39" s="281">
        <f>KL!F39</f>
        <v>0</v>
      </c>
      <c r="G39" s="281">
        <f>KL!G39</f>
        <v>2</v>
      </c>
      <c r="H39" s="386"/>
      <c r="I39" s="386"/>
      <c r="J39" s="386"/>
      <c r="K39" s="381">
        <f t="shared" si="0"/>
        <v>0</v>
      </c>
      <c r="L39" s="381">
        <f t="shared" si="1"/>
        <v>0</v>
      </c>
      <c r="M39" s="381">
        <f t="shared" si="2"/>
        <v>0</v>
      </c>
      <c r="N39" s="283"/>
    </row>
    <row r="40" spans="1:14" s="328" customFormat="1" ht="34.5" hidden="1">
      <c r="A40" s="327">
        <f>KL!A40</f>
        <v>0</v>
      </c>
      <c r="B40" s="315" t="str">
        <f>KL!B40</f>
        <v>Boulon 16x50+ 2 long ñeàn vuoâng D18-50x50x3/Zn</v>
      </c>
      <c r="C40" s="316" t="str">
        <f>KL!C40</f>
        <v>boä</v>
      </c>
      <c r="D40" s="281">
        <f>KL!D40</f>
        <v>4</v>
      </c>
      <c r="E40" s="281">
        <f>KL!E40</f>
        <v>4</v>
      </c>
      <c r="F40" s="281">
        <f>KL!F40</f>
        <v>0</v>
      </c>
      <c r="G40" s="281">
        <f>KL!G40</f>
        <v>0</v>
      </c>
      <c r="H40" s="386"/>
      <c r="I40" s="386"/>
      <c r="J40" s="386"/>
      <c r="K40" s="381">
        <f t="shared" si="0"/>
        <v>0</v>
      </c>
      <c r="L40" s="381">
        <f t="shared" si="1"/>
        <v>0</v>
      </c>
      <c r="M40" s="381">
        <f t="shared" si="2"/>
        <v>0</v>
      </c>
      <c r="N40" s="283"/>
    </row>
    <row r="41" spans="1:14" s="328" customFormat="1" ht="31.5" hidden="1">
      <c r="A41" s="327">
        <v>1</v>
      </c>
      <c r="B41" s="262" t="str">
        <f>KL!B41</f>
        <v>Bộ chằng xuống đơn cho trụ 12m: CX12-B</v>
      </c>
      <c r="C41" s="207" t="str">
        <f>KL!C41</f>
        <v>Bộ</v>
      </c>
      <c r="D41" s="281">
        <f>KL!D41</f>
        <v>20</v>
      </c>
      <c r="E41" s="281">
        <f>KL!E41</f>
        <v>12</v>
      </c>
      <c r="F41" s="281">
        <f>KL!F41</f>
        <v>0</v>
      </c>
      <c r="G41" s="281">
        <f>KL!G41</f>
        <v>8</v>
      </c>
      <c r="H41" s="386"/>
      <c r="I41" s="386"/>
      <c r="J41" s="386"/>
      <c r="K41" s="381">
        <f t="shared" si="0"/>
        <v>0</v>
      </c>
      <c r="L41" s="381">
        <f t="shared" si="1"/>
        <v>0</v>
      </c>
      <c r="M41" s="381">
        <f t="shared" si="2"/>
        <v>0</v>
      </c>
      <c r="N41" s="283"/>
    </row>
    <row r="42" spans="1:14" s="328" customFormat="1" ht="34.5" hidden="1">
      <c r="A42" s="327">
        <f>KL!A42</f>
        <v>0</v>
      </c>
      <c r="B42" s="315" t="str">
        <f>KL!B42</f>
        <v>Boulon maét 16x300+ 2 long ñeàn vuoâng D18-50x50x3/Zn</v>
      </c>
      <c r="C42" s="316" t="str">
        <f>KL!C42</f>
        <v>boä</v>
      </c>
      <c r="D42" s="281">
        <f>KL!D42</f>
        <v>20</v>
      </c>
      <c r="E42" s="281">
        <f>KL!E42</f>
        <v>0</v>
      </c>
      <c r="F42" s="281">
        <f>KL!F42</f>
        <v>0</v>
      </c>
      <c r="G42" s="281">
        <f>KL!G42</f>
        <v>20</v>
      </c>
      <c r="H42" s="386"/>
      <c r="I42" s="386"/>
      <c r="J42" s="386"/>
      <c r="K42" s="381">
        <f t="shared" si="0"/>
        <v>0</v>
      </c>
      <c r="L42" s="381">
        <f t="shared" si="1"/>
        <v>0</v>
      </c>
      <c r="M42" s="381">
        <f t="shared" si="2"/>
        <v>0</v>
      </c>
      <c r="N42" s="283"/>
    </row>
    <row r="43" spans="1:14" s="328" customFormat="1" ht="34.5" hidden="1">
      <c r="A43" s="327"/>
      <c r="B43" s="315" t="str">
        <f>KL!B43</f>
        <v>Boulon maét 16x300+ 1 long ñeàn vuoâng D18-50x50x3/Zn</v>
      </c>
      <c r="C43" s="316" t="str">
        <f>KL!C43</f>
        <v>boä</v>
      </c>
      <c r="D43" s="281">
        <f>KL!D43</f>
        <v>0</v>
      </c>
      <c r="E43" s="281">
        <f>KL!E43</f>
        <v>12</v>
      </c>
      <c r="F43" s="281">
        <f>KL!F43</f>
        <v>12</v>
      </c>
      <c r="G43" s="281">
        <f>KL!G43</f>
        <v>0</v>
      </c>
      <c r="H43" s="386"/>
      <c r="I43" s="386"/>
      <c r="J43" s="386"/>
      <c r="K43" s="381">
        <f t="shared" si="0"/>
        <v>0</v>
      </c>
      <c r="L43" s="381">
        <f t="shared" si="1"/>
        <v>0</v>
      </c>
      <c r="M43" s="381">
        <f t="shared" si="2"/>
        <v>0</v>
      </c>
      <c r="N43" s="283"/>
    </row>
    <row r="44" spans="1:14" s="328" customFormat="1" ht="17.25" hidden="1">
      <c r="A44" s="327">
        <f>KL!A44</f>
        <v>0</v>
      </c>
      <c r="B44" s="315" t="str">
        <f>KL!B44</f>
        <v>Söù chaèng</v>
      </c>
      <c r="C44" s="316" t="str">
        <f>KL!C44</f>
        <v>caùi</v>
      </c>
      <c r="D44" s="281">
        <f>KL!D44</f>
        <v>20</v>
      </c>
      <c r="E44" s="281">
        <f>KL!E44</f>
        <v>12</v>
      </c>
      <c r="F44" s="281">
        <f>KL!F44</f>
        <v>0</v>
      </c>
      <c r="G44" s="281">
        <f>KL!G44</f>
        <v>8</v>
      </c>
      <c r="H44" s="386"/>
      <c r="I44" s="386"/>
      <c r="J44" s="386"/>
      <c r="K44" s="381">
        <f t="shared" si="0"/>
        <v>0</v>
      </c>
      <c r="L44" s="381">
        <f t="shared" si="1"/>
        <v>0</v>
      </c>
      <c r="M44" s="381">
        <f t="shared" si="2"/>
        <v>0</v>
      </c>
      <c r="N44" s="283"/>
    </row>
    <row r="45" spans="1:14" s="328" customFormat="1" ht="17.25" hidden="1">
      <c r="A45" s="327">
        <f>KL!A45</f>
        <v>0</v>
      </c>
      <c r="B45" s="315" t="str">
        <f>KL!B45</f>
        <v>Keïp caùp 3 boulon</v>
      </c>
      <c r="C45" s="316" t="str">
        <f>KL!C45</f>
        <v>caùi</v>
      </c>
      <c r="D45" s="281">
        <f>KL!D45</f>
        <v>160</v>
      </c>
      <c r="E45" s="281">
        <f>KL!E45</f>
        <v>96</v>
      </c>
      <c r="F45" s="281">
        <f>KL!F45</f>
        <v>0</v>
      </c>
      <c r="G45" s="281">
        <f>KL!G45</f>
        <v>64</v>
      </c>
      <c r="H45" s="386"/>
      <c r="I45" s="386"/>
      <c r="J45" s="386"/>
      <c r="K45" s="381">
        <f t="shared" si="0"/>
        <v>0</v>
      </c>
      <c r="L45" s="381">
        <f t="shared" si="1"/>
        <v>0</v>
      </c>
      <c r="M45" s="381">
        <f t="shared" si="2"/>
        <v>0</v>
      </c>
      <c r="N45" s="283"/>
    </row>
    <row r="46" spans="1:14" s="328" customFormat="1" ht="17.25" hidden="1">
      <c r="A46" s="327">
        <f>KL!A46</f>
        <v>0</v>
      </c>
      <c r="B46" s="315" t="str">
        <f>KL!B46</f>
        <v>Caùp theùp 5/8": 0,442kg/m*14m</v>
      </c>
      <c r="C46" s="316" t="str">
        <f>KL!C46</f>
        <v>kg</v>
      </c>
      <c r="D46" s="281">
        <f>KL!D46</f>
        <v>160</v>
      </c>
      <c r="E46" s="281">
        <f>KL!E46</f>
        <v>74.256</v>
      </c>
      <c r="F46" s="281">
        <f>KL!F46</f>
        <v>0</v>
      </c>
      <c r="G46" s="281">
        <f>KL!G46</f>
        <v>85.744</v>
      </c>
      <c r="H46" s="386"/>
      <c r="I46" s="386"/>
      <c r="J46" s="386"/>
      <c r="K46" s="381">
        <f t="shared" si="0"/>
        <v>0</v>
      </c>
      <c r="L46" s="381">
        <f t="shared" si="1"/>
        <v>0</v>
      </c>
      <c r="M46" s="381">
        <f t="shared" si="2"/>
        <v>0</v>
      </c>
      <c r="N46" s="283"/>
    </row>
    <row r="47" spans="1:14" s="328" customFormat="1" ht="17.25" hidden="1">
      <c r="A47" s="327">
        <f>KL!A47</f>
        <v>0</v>
      </c>
      <c r="B47" s="315" t="str">
        <f>KL!B47</f>
        <v>Yeám caùp daøy 2mm</v>
      </c>
      <c r="C47" s="316" t="str">
        <f>KL!C47</f>
        <v>caùi</v>
      </c>
      <c r="D47" s="281">
        <f>KL!D47</f>
        <v>40</v>
      </c>
      <c r="E47" s="281">
        <f>KL!E47</f>
        <v>24</v>
      </c>
      <c r="F47" s="281">
        <f>KL!F47</f>
        <v>0</v>
      </c>
      <c r="G47" s="281">
        <f>KL!G47</f>
        <v>16</v>
      </c>
      <c r="H47" s="386"/>
      <c r="I47" s="386"/>
      <c r="J47" s="386"/>
      <c r="K47" s="381">
        <f t="shared" si="0"/>
        <v>0</v>
      </c>
      <c r="L47" s="381">
        <f t="shared" si="1"/>
        <v>0</v>
      </c>
      <c r="M47" s="381">
        <f t="shared" si="2"/>
        <v>0</v>
      </c>
      <c r="N47" s="283"/>
    </row>
    <row r="48" spans="1:14" s="328" customFormat="1" ht="17.25" hidden="1">
      <c r="A48" s="327">
        <f>KL!A48</f>
        <v>0</v>
      </c>
      <c r="B48" s="315" t="str">
        <f>KL!B48</f>
        <v xml:space="preserve">Maùng che daây chaèng </v>
      </c>
      <c r="C48" s="316" t="str">
        <f>KL!C48</f>
        <v>caùi</v>
      </c>
      <c r="D48" s="281">
        <f>KL!D48</f>
        <v>20</v>
      </c>
      <c r="E48" s="281">
        <f>KL!E48</f>
        <v>12</v>
      </c>
      <c r="F48" s="281">
        <f>KL!F48</f>
        <v>0</v>
      </c>
      <c r="G48" s="281">
        <f>KL!G48</f>
        <v>8</v>
      </c>
      <c r="H48" s="386"/>
      <c r="I48" s="386"/>
      <c r="J48" s="386"/>
      <c r="K48" s="381">
        <f t="shared" si="0"/>
        <v>0</v>
      </c>
      <c r="L48" s="381">
        <f t="shared" si="1"/>
        <v>0</v>
      </c>
      <c r="M48" s="381">
        <f t="shared" si="2"/>
        <v>0</v>
      </c>
      <c r="N48" s="283"/>
    </row>
    <row r="49" spans="1:15" s="323" customFormat="1" ht="18">
      <c r="A49" s="324">
        <v>1</v>
      </c>
      <c r="B49" s="262" t="str">
        <f>KL!B49</f>
        <v>Bộ chằng lệch đơn cho trụ 12m: CL12-B</v>
      </c>
      <c r="C49" s="207" t="str">
        <f>KL!C49</f>
        <v>Bộ</v>
      </c>
      <c r="D49" s="278">
        <f>KL!D49</f>
        <v>8</v>
      </c>
      <c r="E49" s="278">
        <f>KL!E49</f>
        <v>14</v>
      </c>
      <c r="F49" s="278">
        <f>KL!F49</f>
        <v>6</v>
      </c>
      <c r="G49" s="278">
        <f>KL!G49</f>
        <v>0</v>
      </c>
      <c r="H49" s="385"/>
      <c r="I49" s="385"/>
      <c r="J49" s="385"/>
      <c r="K49" s="381">
        <f t="shared" si="0"/>
        <v>0</v>
      </c>
      <c r="L49" s="381">
        <f t="shared" si="1"/>
        <v>0</v>
      </c>
      <c r="M49" s="381">
        <f t="shared" si="2"/>
        <v>0</v>
      </c>
      <c r="N49" s="280"/>
    </row>
    <row r="50" spans="1:15" s="328" customFormat="1" ht="34.5" hidden="1">
      <c r="A50" s="327">
        <f>KL!A50</f>
        <v>0</v>
      </c>
      <c r="B50" s="315" t="str">
        <f>KL!B50</f>
        <v>Boulon maét 16x300+ 2 long ñeàn vuoâng D18-50x50x3/Zn</v>
      </c>
      <c r="C50" s="316" t="str">
        <f>KL!C50</f>
        <v>boä</v>
      </c>
      <c r="D50" s="281">
        <f>KL!D50</f>
        <v>8</v>
      </c>
      <c r="E50" s="281">
        <f>KL!E50</f>
        <v>0</v>
      </c>
      <c r="F50" s="281">
        <f>KL!F50</f>
        <v>0</v>
      </c>
      <c r="G50" s="281">
        <f>KL!G50</f>
        <v>8</v>
      </c>
      <c r="H50" s="386"/>
      <c r="I50" s="386"/>
      <c r="J50" s="386"/>
      <c r="K50" s="381">
        <f t="shared" si="0"/>
        <v>0</v>
      </c>
      <c r="L50" s="381">
        <f t="shared" si="1"/>
        <v>0</v>
      </c>
      <c r="M50" s="381">
        <f t="shared" si="2"/>
        <v>0</v>
      </c>
      <c r="N50" s="283"/>
    </row>
    <row r="51" spans="1:15" s="328" customFormat="1" ht="34.5" hidden="1">
      <c r="A51" s="327"/>
      <c r="B51" s="315" t="str">
        <f>KL!B51</f>
        <v>Boulon maét 16x300+ 1 long ñeàn vuoâng D18-50x50x3/Zn</v>
      </c>
      <c r="C51" s="316" t="str">
        <f>KL!C51</f>
        <v>boä</v>
      </c>
      <c r="D51" s="281">
        <f>KL!D51</f>
        <v>0</v>
      </c>
      <c r="E51" s="281">
        <f>KL!E51</f>
        <v>14</v>
      </c>
      <c r="F51" s="281">
        <f>KL!F51</f>
        <v>14</v>
      </c>
      <c r="G51" s="281">
        <f>KL!G51</f>
        <v>0</v>
      </c>
      <c r="H51" s="386"/>
      <c r="I51" s="386"/>
      <c r="J51" s="386"/>
      <c r="K51" s="381">
        <f t="shared" si="0"/>
        <v>0</v>
      </c>
      <c r="L51" s="381">
        <f t="shared" si="1"/>
        <v>0</v>
      </c>
      <c r="M51" s="381">
        <f t="shared" si="2"/>
        <v>0</v>
      </c>
      <c r="N51" s="283"/>
    </row>
    <row r="52" spans="1:15" s="328" customFormat="1" ht="17.25">
      <c r="A52" s="327"/>
      <c r="B52" s="315" t="str">
        <f>KL!B52</f>
        <v>Söù chaèng</v>
      </c>
      <c r="C52" s="316" t="str">
        <f>KL!C52</f>
        <v>caùi</v>
      </c>
      <c r="D52" s="281">
        <f>KL!D52</f>
        <v>8</v>
      </c>
      <c r="E52" s="281">
        <f>KL!E52</f>
        <v>14</v>
      </c>
      <c r="F52" s="281">
        <f>KL!F52</f>
        <v>6</v>
      </c>
      <c r="G52" s="281">
        <f>KL!G52</f>
        <v>0</v>
      </c>
      <c r="H52" s="391">
        <v>50000</v>
      </c>
      <c r="I52" s="386"/>
      <c r="J52" s="386"/>
      <c r="K52" s="381">
        <f t="shared" si="0"/>
        <v>300000</v>
      </c>
      <c r="L52" s="381">
        <f t="shared" si="1"/>
        <v>0</v>
      </c>
      <c r="M52" s="381">
        <f t="shared" si="2"/>
        <v>0</v>
      </c>
      <c r="N52" s="283"/>
      <c r="O52" s="543">
        <f t="shared" ref="O52:O57" si="3">K52</f>
        <v>300000</v>
      </c>
    </row>
    <row r="53" spans="1:15" s="328" customFormat="1" ht="17.25">
      <c r="A53" s="327"/>
      <c r="B53" s="315" t="str">
        <f>KL!B53</f>
        <v>Keïp caùp 3 boulon</v>
      </c>
      <c r="C53" s="316" t="str">
        <f>KL!C53</f>
        <v>caùi</v>
      </c>
      <c r="D53" s="281">
        <f>KL!D53</f>
        <v>64</v>
      </c>
      <c r="E53" s="281">
        <f>KL!E53</f>
        <v>112</v>
      </c>
      <c r="F53" s="281">
        <f>KL!F53</f>
        <v>48</v>
      </c>
      <c r="G53" s="281">
        <f>KL!G53</f>
        <v>0</v>
      </c>
      <c r="H53" s="391">
        <v>28000</v>
      </c>
      <c r="I53" s="386"/>
      <c r="J53" s="386"/>
      <c r="K53" s="381">
        <f t="shared" si="0"/>
        <v>1344000</v>
      </c>
      <c r="L53" s="381">
        <f t="shared" si="1"/>
        <v>0</v>
      </c>
      <c r="M53" s="381">
        <f t="shared" si="2"/>
        <v>0</v>
      </c>
      <c r="N53" s="283"/>
      <c r="O53" s="543">
        <f t="shared" si="3"/>
        <v>1344000</v>
      </c>
    </row>
    <row r="54" spans="1:15" s="328" customFormat="1" ht="17.25" hidden="1">
      <c r="A54" s="327">
        <f>KL!A54</f>
        <v>0</v>
      </c>
      <c r="B54" s="315" t="str">
        <f>KL!B54</f>
        <v>Caùp theùp 5/8" 0,442kg/m*12m</v>
      </c>
      <c r="C54" s="316" t="str">
        <f>KL!C54</f>
        <v>kg</v>
      </c>
      <c r="D54" s="281">
        <f>KL!D54</f>
        <v>88</v>
      </c>
      <c r="E54" s="281">
        <f>KL!E54</f>
        <v>74.3</v>
      </c>
      <c r="F54" s="281">
        <f>KL!F54</f>
        <v>0</v>
      </c>
      <c r="G54" s="281">
        <f>KL!G54</f>
        <v>13.700000000000003</v>
      </c>
      <c r="H54" s="386"/>
      <c r="I54" s="386"/>
      <c r="J54" s="386"/>
      <c r="K54" s="381">
        <f t="shared" si="0"/>
        <v>0</v>
      </c>
      <c r="L54" s="381">
        <f t="shared" si="1"/>
        <v>0</v>
      </c>
      <c r="M54" s="381">
        <f t="shared" si="2"/>
        <v>0</v>
      </c>
      <c r="N54" s="283"/>
    </row>
    <row r="55" spans="1:15" s="328" customFormat="1" ht="34.5">
      <c r="A55" s="327"/>
      <c r="B55" s="315" t="str">
        <f>KL!B55</f>
        <v>Boä choáng chaèng heïp Þ60/50x1500+2BL12x40+BL16x250/80</v>
      </c>
      <c r="C55" s="316" t="str">
        <f>KL!C55</f>
        <v>boä</v>
      </c>
      <c r="D55" s="281">
        <f>KL!D55</f>
        <v>8</v>
      </c>
      <c r="E55" s="281">
        <f>KL!E55</f>
        <v>14</v>
      </c>
      <c r="F55" s="281">
        <f>KL!F55</f>
        <v>6</v>
      </c>
      <c r="G55" s="281">
        <f>KL!G55</f>
        <v>0</v>
      </c>
      <c r="H55" s="391">
        <v>250000</v>
      </c>
      <c r="I55" s="391">
        <v>19963</v>
      </c>
      <c r="J55" s="391"/>
      <c r="K55" s="381">
        <f t="shared" si="0"/>
        <v>1500000</v>
      </c>
      <c r="L55" s="381">
        <f t="shared" si="1"/>
        <v>119778</v>
      </c>
      <c r="M55" s="381">
        <f t="shared" si="2"/>
        <v>0</v>
      </c>
      <c r="N55" s="283"/>
      <c r="O55" s="543">
        <f t="shared" si="3"/>
        <v>1500000</v>
      </c>
    </row>
    <row r="56" spans="1:15" s="328" customFormat="1" ht="17.25">
      <c r="A56" s="327"/>
      <c r="B56" s="315" t="str">
        <f>KL!B56</f>
        <v>Yeám caùp daøy 2mm</v>
      </c>
      <c r="C56" s="316" t="str">
        <f>KL!C56</f>
        <v>caùi</v>
      </c>
      <c r="D56" s="281">
        <f>KL!D56</f>
        <v>16</v>
      </c>
      <c r="E56" s="281">
        <f>KL!E56</f>
        <v>28</v>
      </c>
      <c r="F56" s="281">
        <f>KL!F56</f>
        <v>12</v>
      </c>
      <c r="G56" s="281">
        <f>KL!G56</f>
        <v>0</v>
      </c>
      <c r="H56" s="391">
        <v>6500</v>
      </c>
      <c r="I56" s="391"/>
      <c r="J56" s="391"/>
      <c r="K56" s="381">
        <f t="shared" si="0"/>
        <v>78000</v>
      </c>
      <c r="L56" s="381">
        <f t="shared" si="1"/>
        <v>0</v>
      </c>
      <c r="M56" s="381">
        <f t="shared" si="2"/>
        <v>0</v>
      </c>
      <c r="N56" s="283"/>
      <c r="O56" s="543">
        <f t="shared" si="3"/>
        <v>78000</v>
      </c>
    </row>
    <row r="57" spans="1:15" s="328" customFormat="1" ht="17.25">
      <c r="A57" s="327"/>
      <c r="B57" s="315" t="str">
        <f>KL!B57</f>
        <v xml:space="preserve">Maùng che daây chaèng </v>
      </c>
      <c r="C57" s="316" t="str">
        <f>KL!C57</f>
        <v>caùi</v>
      </c>
      <c r="D57" s="281">
        <f>KL!D57</f>
        <v>8</v>
      </c>
      <c r="E57" s="281">
        <f>KL!E57</f>
        <v>14</v>
      </c>
      <c r="F57" s="281">
        <f>KL!F57</f>
        <v>6</v>
      </c>
      <c r="G57" s="281">
        <f>KL!G57</f>
        <v>0</v>
      </c>
      <c r="H57" s="391">
        <v>45000</v>
      </c>
      <c r="I57" s="391">
        <v>44917</v>
      </c>
      <c r="J57" s="391"/>
      <c r="K57" s="381">
        <f t="shared" si="0"/>
        <v>270000</v>
      </c>
      <c r="L57" s="381">
        <f t="shared" si="1"/>
        <v>269502</v>
      </c>
      <c r="M57" s="381">
        <f t="shared" si="2"/>
        <v>0</v>
      </c>
      <c r="N57" s="283"/>
      <c r="O57" s="543">
        <f t="shared" si="3"/>
        <v>270000</v>
      </c>
    </row>
    <row r="58" spans="1:15" s="328" customFormat="1" ht="17.25" hidden="1">
      <c r="A58" s="327">
        <f>KL!A58</f>
        <v>5</v>
      </c>
      <c r="B58" s="262" t="str">
        <f>KL!B58</f>
        <v>Bộ móng neo xòe cho chằng xuống: NXX</v>
      </c>
      <c r="C58" s="207" t="str">
        <f>KL!C58</f>
        <v>Bộ</v>
      </c>
      <c r="D58" s="281">
        <f>KL!D58</f>
        <v>20</v>
      </c>
      <c r="E58" s="281">
        <f>KL!E58</f>
        <v>12</v>
      </c>
      <c r="F58" s="281">
        <f>KL!F58</f>
        <v>0</v>
      </c>
      <c r="G58" s="281">
        <f>KL!G58</f>
        <v>8</v>
      </c>
      <c r="H58" s="386"/>
      <c r="I58" s="386"/>
      <c r="J58" s="386"/>
      <c r="K58" s="381">
        <f t="shared" si="0"/>
        <v>0</v>
      </c>
      <c r="L58" s="381">
        <f t="shared" si="1"/>
        <v>0</v>
      </c>
      <c r="M58" s="381">
        <f t="shared" si="2"/>
        <v>0</v>
      </c>
      <c r="N58" s="283"/>
    </row>
    <row r="59" spans="1:15" s="328" customFormat="1" ht="17.25" hidden="1">
      <c r="A59" s="327">
        <f>KL!A59</f>
        <v>0</v>
      </c>
      <c r="B59" s="315" t="str">
        <f>KL!B59</f>
        <v>Ty neo Þ16x2400</v>
      </c>
      <c r="C59" s="316" t="str">
        <f>KL!C59</f>
        <v>caùi</v>
      </c>
      <c r="D59" s="281">
        <f>KL!D59</f>
        <v>20</v>
      </c>
      <c r="E59" s="281">
        <f>KL!E59</f>
        <v>12</v>
      </c>
      <c r="F59" s="281">
        <f>KL!F59</f>
        <v>0</v>
      </c>
      <c r="G59" s="281">
        <f>KL!G59</f>
        <v>8</v>
      </c>
      <c r="H59" s="386"/>
      <c r="I59" s="386"/>
      <c r="J59" s="386"/>
      <c r="K59" s="381">
        <f t="shared" si="0"/>
        <v>0</v>
      </c>
      <c r="L59" s="381">
        <f t="shared" si="1"/>
        <v>0</v>
      </c>
      <c r="M59" s="381">
        <f t="shared" si="2"/>
        <v>0</v>
      </c>
      <c r="N59" s="283"/>
    </row>
    <row r="60" spans="1:15" s="328" customFormat="1" ht="17.25" hidden="1">
      <c r="A60" s="327">
        <f>KL!A60</f>
        <v>0</v>
      </c>
      <c r="B60" s="315" t="str">
        <f>KL!B60</f>
        <v>Neo xoøe 8 höôùng (daøy 3,2mm)</v>
      </c>
      <c r="C60" s="316" t="str">
        <f>KL!C60</f>
        <v>caùi</v>
      </c>
      <c r="D60" s="281">
        <f>KL!D60</f>
        <v>20</v>
      </c>
      <c r="E60" s="281">
        <f>KL!E60</f>
        <v>12</v>
      </c>
      <c r="F60" s="281">
        <f>KL!F60</f>
        <v>0</v>
      </c>
      <c r="G60" s="281">
        <f>KL!G60</f>
        <v>8</v>
      </c>
      <c r="H60" s="386"/>
      <c r="I60" s="386"/>
      <c r="J60" s="386"/>
      <c r="K60" s="381">
        <f t="shared" si="0"/>
        <v>0</v>
      </c>
      <c r="L60" s="381">
        <f t="shared" si="1"/>
        <v>0</v>
      </c>
      <c r="M60" s="381">
        <f t="shared" si="2"/>
        <v>0</v>
      </c>
      <c r="N60" s="283"/>
    </row>
    <row r="61" spans="1:15" s="323" customFormat="1" ht="21" customHeight="1">
      <c r="A61" s="324">
        <v>2</v>
      </c>
      <c r="B61" s="262" t="str">
        <f>KL!B61</f>
        <v>Bộ móng neo xòe cho chằng lệch: NXL</v>
      </c>
      <c r="C61" s="207" t="str">
        <f>KL!C61</f>
        <v>Bộ</v>
      </c>
      <c r="D61" s="278">
        <f>KL!D61</f>
        <v>8</v>
      </c>
      <c r="E61" s="278">
        <f>KL!E61</f>
        <v>14</v>
      </c>
      <c r="F61" s="278">
        <f>KL!F61</f>
        <v>6</v>
      </c>
      <c r="G61" s="278">
        <f>KL!G61</f>
        <v>0</v>
      </c>
      <c r="H61" s="385"/>
      <c r="I61" s="385"/>
      <c r="J61" s="385"/>
      <c r="K61" s="381">
        <f t="shared" si="0"/>
        <v>0</v>
      </c>
      <c r="L61" s="381">
        <f t="shared" si="1"/>
        <v>0</v>
      </c>
      <c r="M61" s="381">
        <f t="shared" si="2"/>
        <v>0</v>
      </c>
      <c r="N61" s="280"/>
    </row>
    <row r="62" spans="1:15" s="328" customFormat="1" ht="21" customHeight="1">
      <c r="A62" s="327"/>
      <c r="B62" s="315" t="str">
        <f>KL!B62</f>
        <v>Ty neo Þ16x2400</v>
      </c>
      <c r="C62" s="316" t="str">
        <f>KL!C62</f>
        <v>caùi</v>
      </c>
      <c r="D62" s="281">
        <f>KL!D62</f>
        <v>8</v>
      </c>
      <c r="E62" s="281">
        <f>KL!E62</f>
        <v>14</v>
      </c>
      <c r="F62" s="281">
        <f>KL!F62</f>
        <v>6</v>
      </c>
      <c r="G62" s="281">
        <f>KL!G62</f>
        <v>0</v>
      </c>
      <c r="H62" s="391">
        <v>150000</v>
      </c>
      <c r="I62" s="391">
        <v>44917</v>
      </c>
      <c r="J62" s="391"/>
      <c r="K62" s="381">
        <f t="shared" si="0"/>
        <v>900000</v>
      </c>
      <c r="L62" s="381">
        <f t="shared" si="1"/>
        <v>269502</v>
      </c>
      <c r="M62" s="381">
        <f t="shared" si="2"/>
        <v>0</v>
      </c>
      <c r="N62" s="283"/>
      <c r="O62" s="543">
        <f>K62</f>
        <v>900000</v>
      </c>
    </row>
    <row r="63" spans="1:15" s="328" customFormat="1" ht="21" customHeight="1">
      <c r="A63" s="327"/>
      <c r="B63" s="315" t="str">
        <f>KL!B63</f>
        <v>Neo xoøe 8 höôùng (daøy 3,2mm)</v>
      </c>
      <c r="C63" s="316" t="str">
        <f>KL!C63</f>
        <v>caùi</v>
      </c>
      <c r="D63" s="281">
        <f>KL!D63</f>
        <v>8</v>
      </c>
      <c r="E63" s="281">
        <f>KL!E63</f>
        <v>14</v>
      </c>
      <c r="F63" s="281">
        <f>KL!F63</f>
        <v>6</v>
      </c>
      <c r="G63" s="281">
        <f>KL!G63</f>
        <v>0</v>
      </c>
      <c r="H63" s="391">
        <v>55000</v>
      </c>
      <c r="I63" s="391"/>
      <c r="J63" s="391"/>
      <c r="K63" s="381">
        <f t="shared" si="0"/>
        <v>330000</v>
      </c>
      <c r="L63" s="381">
        <f t="shared" si="1"/>
        <v>0</v>
      </c>
      <c r="M63" s="381">
        <f t="shared" si="2"/>
        <v>0</v>
      </c>
      <c r="N63" s="283"/>
      <c r="O63" s="543">
        <f>K63</f>
        <v>330000</v>
      </c>
    </row>
    <row r="64" spans="1:15" s="328" customFormat="1" ht="27.75" customHeight="1">
      <c r="A64" s="324" t="s">
        <v>86</v>
      </c>
      <c r="B64" s="259" t="str">
        <f>KL!B64</f>
        <v>Phần dây, sứ và phụ kiện</v>
      </c>
      <c r="C64" s="201" t="str">
        <f>KL!C64</f>
        <v>Tbộ</v>
      </c>
      <c r="D64" s="281">
        <f>KL!D64</f>
        <v>1</v>
      </c>
      <c r="E64" s="281">
        <f>KL!E64</f>
        <v>1</v>
      </c>
      <c r="F64" s="281"/>
      <c r="G64" s="281">
        <f>KL!G64</f>
        <v>0</v>
      </c>
      <c r="H64" s="386"/>
      <c r="I64" s="386"/>
      <c r="J64" s="386"/>
      <c r="K64" s="381">
        <f t="shared" si="0"/>
        <v>0</v>
      </c>
      <c r="L64" s="381">
        <f t="shared" si="1"/>
        <v>0</v>
      </c>
      <c r="M64" s="381">
        <f t="shared" si="2"/>
        <v>0</v>
      </c>
      <c r="N64" s="283"/>
    </row>
    <row r="65" spans="1:15" s="328" customFormat="1" ht="34.5" hidden="1">
      <c r="A65" s="327">
        <f>KL!A65</f>
        <v>1</v>
      </c>
      <c r="B65" s="315" t="str">
        <f>KL!B65</f>
        <v>Caùp nhoâm loõi theùp AC-50/8: 0,195*2*1,02*cd</v>
      </c>
      <c r="C65" s="316" t="str">
        <f>KL!C65</f>
        <v>kg</v>
      </c>
      <c r="D65" s="281">
        <f>KL!D65</f>
        <v>1214.5</v>
      </c>
      <c r="E65" s="281">
        <f>KL!E65</f>
        <v>1200.04</v>
      </c>
      <c r="F65" s="281">
        <f>KL!F65</f>
        <v>0</v>
      </c>
      <c r="G65" s="281">
        <f>KL!G65</f>
        <v>14.460000000000036</v>
      </c>
      <c r="H65" s="386"/>
      <c r="I65" s="386"/>
      <c r="J65" s="386"/>
      <c r="K65" s="381">
        <f t="shared" si="0"/>
        <v>0</v>
      </c>
      <c r="L65" s="381">
        <f t="shared" si="1"/>
        <v>0</v>
      </c>
      <c r="M65" s="381">
        <f t="shared" si="2"/>
        <v>0</v>
      </c>
      <c r="N65" s="283"/>
    </row>
    <row r="66" spans="1:15" s="323" customFormat="1" ht="26.25" customHeight="1">
      <c r="A66" s="324">
        <v>1</v>
      </c>
      <c r="B66" s="317" t="str">
        <f>KL!B66</f>
        <v>Boä Uclevis ñôõ daây trung hoøa: Ñth-U</v>
      </c>
      <c r="C66" s="318" t="str">
        <f>KL!C66</f>
        <v>boä</v>
      </c>
      <c r="D66" s="278">
        <f>KL!D66</f>
        <v>45</v>
      </c>
      <c r="E66" s="278">
        <f>KL!E66</f>
        <v>46</v>
      </c>
      <c r="F66" s="278">
        <f>KL!F66</f>
        <v>1</v>
      </c>
      <c r="G66" s="278">
        <f>KL!G66</f>
        <v>0</v>
      </c>
      <c r="H66" s="385"/>
      <c r="I66" s="385"/>
      <c r="J66" s="385"/>
      <c r="K66" s="381">
        <f t="shared" si="0"/>
        <v>0</v>
      </c>
      <c r="L66" s="381">
        <f t="shared" si="1"/>
        <v>0</v>
      </c>
      <c r="M66" s="381">
        <f t="shared" si="2"/>
        <v>0</v>
      </c>
      <c r="N66" s="280"/>
    </row>
    <row r="67" spans="1:15" s="328" customFormat="1" ht="27" customHeight="1">
      <c r="A67" s="327"/>
      <c r="B67" s="315" t="str">
        <f>KL!B67</f>
        <v>Uclevis + söù oáng chæ</v>
      </c>
      <c r="C67" s="316" t="str">
        <f>KL!C67</f>
        <v>boä</v>
      </c>
      <c r="D67" s="281">
        <f>KL!D67</f>
        <v>45</v>
      </c>
      <c r="E67" s="281">
        <f>KL!E67</f>
        <v>46</v>
      </c>
      <c r="F67" s="281">
        <f>KL!F67</f>
        <v>1</v>
      </c>
      <c r="G67" s="281">
        <f>KL!G67</f>
        <v>0</v>
      </c>
      <c r="H67" s="391">
        <v>21000</v>
      </c>
      <c r="I67" s="391">
        <v>5564</v>
      </c>
      <c r="J67" s="391"/>
      <c r="K67" s="381">
        <f t="shared" si="0"/>
        <v>21000</v>
      </c>
      <c r="L67" s="381">
        <f t="shared" si="1"/>
        <v>5564</v>
      </c>
      <c r="M67" s="381">
        <f t="shared" si="2"/>
        <v>0</v>
      </c>
      <c r="N67" s="283"/>
      <c r="O67" s="543">
        <f>K67</f>
        <v>21000</v>
      </c>
    </row>
    <row r="68" spans="1:15" s="328" customFormat="1" ht="34.5" hidden="1">
      <c r="A68" s="327"/>
      <c r="B68" s="315" t="str">
        <f>KL!B68</f>
        <v>Boulon 16x300+ 2 long ñeàn vuoâng D18-50x50x3/Zn</v>
      </c>
      <c r="C68" s="316" t="str">
        <f>KL!C68</f>
        <v>boä</v>
      </c>
      <c r="D68" s="281">
        <f>KL!D68</f>
        <v>45</v>
      </c>
      <c r="E68" s="281">
        <f>KL!E68</f>
        <v>0</v>
      </c>
      <c r="F68" s="281">
        <f>KL!F68</f>
        <v>0</v>
      </c>
      <c r="G68" s="281">
        <f>KL!G68</f>
        <v>45</v>
      </c>
      <c r="H68" s="386"/>
      <c r="I68" s="386"/>
      <c r="J68" s="386"/>
      <c r="K68" s="381">
        <f t="shared" si="0"/>
        <v>0</v>
      </c>
      <c r="L68" s="381">
        <f t="shared" si="1"/>
        <v>0</v>
      </c>
      <c r="M68" s="381">
        <f t="shared" si="2"/>
        <v>0</v>
      </c>
      <c r="N68" s="283"/>
    </row>
    <row r="69" spans="1:15" s="328" customFormat="1" ht="34.5">
      <c r="A69" s="327"/>
      <c r="B69" s="315" t="str">
        <f>KL!B69</f>
        <v>Boulon 16x250+ 2 long ñeàn vuoâng D18-50x50x3/Zn</v>
      </c>
      <c r="C69" s="316" t="str">
        <f>KL!C69</f>
        <v>boä</v>
      </c>
      <c r="D69" s="281">
        <f>KL!D69</f>
        <v>0</v>
      </c>
      <c r="E69" s="281">
        <f>KL!E69</f>
        <v>46</v>
      </c>
      <c r="F69" s="281">
        <f>KL!F69</f>
        <v>46</v>
      </c>
      <c r="G69" s="281">
        <f>KL!G69</f>
        <v>0</v>
      </c>
      <c r="H69" s="391">
        <v>21000</v>
      </c>
      <c r="I69" s="386"/>
      <c r="J69" s="386"/>
      <c r="K69" s="381">
        <f t="shared" si="0"/>
        <v>966000</v>
      </c>
      <c r="L69" s="381">
        <f t="shared" si="1"/>
        <v>0</v>
      </c>
      <c r="M69" s="381">
        <f t="shared" si="2"/>
        <v>0</v>
      </c>
      <c r="N69" s="283"/>
      <c r="O69" s="543">
        <f>K69</f>
        <v>966000</v>
      </c>
    </row>
    <row r="70" spans="1:15" s="328" customFormat="1" ht="33" hidden="1">
      <c r="A70" s="327">
        <v>2</v>
      </c>
      <c r="B70" s="317" t="str">
        <f>KL!B70</f>
        <v>Boä khoùa neùo daây trung hoøa vaøo truï: Nth-T</v>
      </c>
      <c r="C70" s="318" t="str">
        <f>KL!C70</f>
        <v>boä</v>
      </c>
      <c r="D70" s="281">
        <f>KL!D70</f>
        <v>14</v>
      </c>
      <c r="E70" s="281">
        <f>KL!E70</f>
        <v>14</v>
      </c>
      <c r="F70" s="281">
        <f>KL!F70</f>
        <v>0</v>
      </c>
      <c r="G70" s="281">
        <f>KL!G70</f>
        <v>0</v>
      </c>
      <c r="H70" s="386"/>
      <c r="I70" s="386"/>
      <c r="J70" s="386"/>
      <c r="K70" s="381">
        <f t="shared" si="0"/>
        <v>0</v>
      </c>
      <c r="L70" s="381">
        <f t="shared" si="1"/>
        <v>0</v>
      </c>
      <c r="M70" s="381">
        <f t="shared" si="2"/>
        <v>0</v>
      </c>
      <c r="N70" s="283"/>
    </row>
    <row r="71" spans="1:15" s="328" customFormat="1" ht="17.25" hidden="1">
      <c r="A71" s="327">
        <f>KL!A71</f>
        <v>0</v>
      </c>
      <c r="B71" s="315" t="str">
        <f>KL!B71</f>
        <v>Khoùa neùo daây côõ daây 50</v>
      </c>
      <c r="C71" s="316" t="str">
        <f>KL!C71</f>
        <v>caùi</v>
      </c>
      <c r="D71" s="281">
        <f>KL!D71</f>
        <v>14</v>
      </c>
      <c r="E71" s="281">
        <f>KL!E71</f>
        <v>14</v>
      </c>
      <c r="F71" s="281">
        <f>KL!F71</f>
        <v>0</v>
      </c>
      <c r="G71" s="281">
        <f>KL!G71</f>
        <v>0</v>
      </c>
      <c r="H71" s="386"/>
      <c r="I71" s="386"/>
      <c r="J71" s="386"/>
      <c r="K71" s="381">
        <f t="shared" si="0"/>
        <v>0</v>
      </c>
      <c r="L71" s="381">
        <f t="shared" si="1"/>
        <v>0</v>
      </c>
      <c r="M71" s="381">
        <f t="shared" si="2"/>
        <v>0</v>
      </c>
      <c r="N71" s="283"/>
    </row>
    <row r="72" spans="1:15" s="328" customFormat="1" ht="17.25" hidden="1">
      <c r="A72" s="327">
        <f>KL!A72</f>
        <v>0</v>
      </c>
      <c r="B72" s="315" t="str">
        <f>KL!B72</f>
        <v xml:space="preserve">Moùc treo chöõ U </v>
      </c>
      <c r="C72" s="316" t="str">
        <f>KL!C72</f>
        <v>caùi</v>
      </c>
      <c r="D72" s="281">
        <f>KL!D72</f>
        <v>14</v>
      </c>
      <c r="E72" s="281">
        <f>KL!E72</f>
        <v>14</v>
      </c>
      <c r="F72" s="281">
        <f>KL!F72</f>
        <v>0</v>
      </c>
      <c r="G72" s="281">
        <f>KL!G72</f>
        <v>0</v>
      </c>
      <c r="H72" s="386"/>
      <c r="I72" s="386"/>
      <c r="J72" s="386"/>
      <c r="K72" s="381">
        <f t="shared" si="0"/>
        <v>0</v>
      </c>
      <c r="L72" s="381">
        <f t="shared" si="1"/>
        <v>0</v>
      </c>
      <c r="M72" s="381">
        <f t="shared" si="2"/>
        <v>0</v>
      </c>
      <c r="N72" s="283"/>
    </row>
    <row r="73" spans="1:15" s="328" customFormat="1" ht="34.5" hidden="1">
      <c r="A73" s="327">
        <f>KL!A73</f>
        <v>0</v>
      </c>
      <c r="B73" s="315" t="str">
        <f>KL!B73</f>
        <v>Boulon maét 16x300+ 2 l.ñeàn vuoâng D18-50x50x3/Zn</v>
      </c>
      <c r="C73" s="316" t="str">
        <f>KL!C73</f>
        <v>boä</v>
      </c>
      <c r="D73" s="281">
        <f>KL!D73</f>
        <v>14</v>
      </c>
      <c r="E73" s="281">
        <f>KL!E73</f>
        <v>0</v>
      </c>
      <c r="F73" s="281">
        <f>KL!F73</f>
        <v>0</v>
      </c>
      <c r="G73" s="281">
        <f>KL!G73</f>
        <v>14</v>
      </c>
      <c r="H73" s="386"/>
      <c r="I73" s="386"/>
      <c r="J73" s="386"/>
      <c r="K73" s="381">
        <f t="shared" si="0"/>
        <v>0</v>
      </c>
      <c r="L73" s="381">
        <f t="shared" si="1"/>
        <v>0</v>
      </c>
      <c r="M73" s="381">
        <f t="shared" si="2"/>
        <v>0</v>
      </c>
      <c r="N73" s="283"/>
    </row>
    <row r="74" spans="1:15" s="328" customFormat="1" ht="34.5" hidden="1">
      <c r="A74" s="327"/>
      <c r="B74" s="315" t="str">
        <f>KL!B74</f>
        <v>Boulon maét 16x300+ 1 l.ñeàn vuoâng D18-50x50x3/Zn</v>
      </c>
      <c r="C74" s="316" t="str">
        <f>KL!C74</f>
        <v>boä</v>
      </c>
      <c r="D74" s="281">
        <f>KL!D74</f>
        <v>0</v>
      </c>
      <c r="E74" s="281">
        <f>KL!E74</f>
        <v>14</v>
      </c>
      <c r="F74" s="281">
        <f>KL!F74</f>
        <v>14</v>
      </c>
      <c r="G74" s="281">
        <f>KL!G74</f>
        <v>0</v>
      </c>
      <c r="H74" s="386"/>
      <c r="I74" s="386"/>
      <c r="J74" s="386"/>
      <c r="K74" s="381">
        <f t="shared" si="0"/>
        <v>0</v>
      </c>
      <c r="L74" s="381">
        <f t="shared" si="1"/>
        <v>0</v>
      </c>
      <c r="M74" s="381">
        <f t="shared" si="2"/>
        <v>0</v>
      </c>
      <c r="N74" s="283"/>
    </row>
    <row r="75" spans="1:15" s="328" customFormat="1" ht="17.25" hidden="1">
      <c r="A75" s="327">
        <f>KL!A75</f>
        <v>4</v>
      </c>
      <c r="B75" s="317" t="str">
        <f>KL!B75</f>
        <v>Boä caùch ñieän ñöùng+ty söù : SÑU</v>
      </c>
      <c r="C75" s="318" t="str">
        <f>KL!C75</f>
        <v>boä</v>
      </c>
      <c r="D75" s="281">
        <f>KL!D75</f>
        <v>7</v>
      </c>
      <c r="E75" s="281">
        <f>KL!E75</f>
        <v>7</v>
      </c>
      <c r="F75" s="281">
        <f>KL!F75</f>
        <v>0</v>
      </c>
      <c r="G75" s="281">
        <f>KL!G75</f>
        <v>0</v>
      </c>
      <c r="H75" s="386"/>
      <c r="I75" s="386"/>
      <c r="J75" s="386"/>
      <c r="K75" s="381">
        <f t="shared" si="0"/>
        <v>0</v>
      </c>
      <c r="L75" s="381">
        <f t="shared" si="1"/>
        <v>0</v>
      </c>
      <c r="M75" s="381">
        <f t="shared" si="2"/>
        <v>0</v>
      </c>
      <c r="N75" s="283"/>
    </row>
    <row r="76" spans="1:15" s="328" customFormat="1" ht="17.25" hidden="1">
      <c r="A76" s="327">
        <f>KL!A76</f>
        <v>0</v>
      </c>
      <c r="B76" s="315" t="str">
        <f>KL!B76</f>
        <v xml:space="preserve">Söù ñöùng 24KV </v>
      </c>
      <c r="C76" s="316" t="str">
        <f>KL!C76</f>
        <v>caùi</v>
      </c>
      <c r="D76" s="281">
        <f>KL!D76</f>
        <v>7</v>
      </c>
      <c r="E76" s="281">
        <f>KL!E76</f>
        <v>7</v>
      </c>
      <c r="F76" s="281">
        <f>KL!F76</f>
        <v>0</v>
      </c>
      <c r="G76" s="281">
        <f>KL!G76</f>
        <v>0</v>
      </c>
      <c r="H76" s="386"/>
      <c r="I76" s="386"/>
      <c r="J76" s="386"/>
      <c r="K76" s="381">
        <f t="shared" si="0"/>
        <v>0</v>
      </c>
      <c r="L76" s="381">
        <f t="shared" si="1"/>
        <v>0</v>
      </c>
      <c r="M76" s="381">
        <f t="shared" si="2"/>
        <v>0</v>
      </c>
      <c r="N76" s="283"/>
    </row>
    <row r="77" spans="1:15" s="328" customFormat="1" ht="17.25" hidden="1">
      <c r="A77" s="327">
        <f>KL!A77</f>
        <v>0</v>
      </c>
      <c r="B77" s="315" t="str">
        <f>KL!B77</f>
        <v>Chaân söù ñöùng D20</v>
      </c>
      <c r="C77" s="316" t="str">
        <f>KL!C77</f>
        <v>caùi</v>
      </c>
      <c r="D77" s="281">
        <f>KL!D77</f>
        <v>7</v>
      </c>
      <c r="E77" s="281">
        <f>KL!E77</f>
        <v>7</v>
      </c>
      <c r="F77" s="281">
        <f>KL!F77</f>
        <v>0</v>
      </c>
      <c r="G77" s="281">
        <f>KL!G77</f>
        <v>0</v>
      </c>
      <c r="H77" s="386"/>
      <c r="I77" s="386"/>
      <c r="J77" s="386"/>
      <c r="K77" s="381">
        <f t="shared" si="0"/>
        <v>0</v>
      </c>
      <c r="L77" s="381">
        <f t="shared" si="1"/>
        <v>0</v>
      </c>
      <c r="M77" s="381">
        <f t="shared" si="2"/>
        <v>0</v>
      </c>
      <c r="N77" s="283"/>
    </row>
    <row r="78" spans="1:15" s="323" customFormat="1" ht="18">
      <c r="A78" s="324">
        <v>2</v>
      </c>
      <c r="B78" s="317" t="str">
        <f>KL!B78</f>
        <v>Boä caùch ñieän ñænh thẳng+ty söù ñôn : SÑI</v>
      </c>
      <c r="C78" s="318" t="str">
        <f>KL!C78</f>
        <v>boä</v>
      </c>
      <c r="D78" s="278">
        <f>KL!D78</f>
        <v>32</v>
      </c>
      <c r="E78" s="278">
        <f>KL!E78</f>
        <v>32</v>
      </c>
      <c r="F78" s="278">
        <f>KL!F78</f>
        <v>0</v>
      </c>
      <c r="G78" s="278">
        <f>KL!G78</f>
        <v>0</v>
      </c>
      <c r="H78" s="385"/>
      <c r="I78" s="385"/>
      <c r="J78" s="385"/>
      <c r="K78" s="381">
        <f t="shared" si="0"/>
        <v>0</v>
      </c>
      <c r="L78" s="381">
        <f t="shared" si="1"/>
        <v>0</v>
      </c>
      <c r="M78" s="381">
        <f t="shared" si="2"/>
        <v>0</v>
      </c>
      <c r="N78" s="280"/>
    </row>
    <row r="79" spans="1:15" s="328" customFormat="1" ht="17.25" hidden="1">
      <c r="A79" s="327"/>
      <c r="B79" s="315" t="str">
        <f>KL!B79</f>
        <v xml:space="preserve">Söù ñöùng 24KV </v>
      </c>
      <c r="C79" s="316" t="str">
        <f>KL!C79</f>
        <v>caùi</v>
      </c>
      <c r="D79" s="281">
        <f>KL!D79</f>
        <v>32</v>
      </c>
      <c r="E79" s="281">
        <f>KL!E79</f>
        <v>32</v>
      </c>
      <c r="F79" s="281">
        <f>KL!F79</f>
        <v>0</v>
      </c>
      <c r="G79" s="281">
        <f>KL!G79</f>
        <v>0</v>
      </c>
      <c r="H79" s="391">
        <f>125000+23000+1027</f>
        <v>149027</v>
      </c>
      <c r="I79" s="391">
        <f>26706+2313</f>
        <v>29019</v>
      </c>
      <c r="J79" s="552">
        <v>2923</v>
      </c>
      <c r="K79" s="381">
        <f t="shared" ref="K79:K142" si="4">ROUND((H79*F79),0)</f>
        <v>0</v>
      </c>
      <c r="L79" s="381">
        <f t="shared" ref="L79:L142" si="5">ROUND((I79*F79),0)</f>
        <v>0</v>
      </c>
      <c r="M79" s="381">
        <f t="shared" ref="M79:M142" si="6">ROUND((F79*J79),0)</f>
        <v>0</v>
      </c>
      <c r="N79" s="283"/>
    </row>
    <row r="80" spans="1:15" s="328" customFormat="1" ht="17.25" hidden="1">
      <c r="A80" s="327"/>
      <c r="B80" s="315" t="str">
        <f>KL!B80</f>
        <v>Chaân söù ñænh thaúng daøi 650mm</v>
      </c>
      <c r="C80" s="316" t="str">
        <f>KL!C80</f>
        <v>caùi</v>
      </c>
      <c r="D80" s="281">
        <f>KL!D80</f>
        <v>32</v>
      </c>
      <c r="E80" s="281">
        <f>KL!E80</f>
        <v>32</v>
      </c>
      <c r="F80" s="281">
        <f>KL!F80</f>
        <v>0</v>
      </c>
      <c r="G80" s="281">
        <f>KL!G80</f>
        <v>0</v>
      </c>
      <c r="H80" s="391">
        <v>75000</v>
      </c>
      <c r="I80" s="391"/>
      <c r="J80" s="391"/>
      <c r="K80" s="381">
        <f t="shared" si="4"/>
        <v>0</v>
      </c>
      <c r="L80" s="381">
        <f t="shared" si="5"/>
        <v>0</v>
      </c>
      <c r="M80" s="381">
        <f t="shared" si="6"/>
        <v>0</v>
      </c>
      <c r="N80" s="283"/>
    </row>
    <row r="81" spans="1:15" s="328" customFormat="1" ht="34.5" hidden="1">
      <c r="A81" s="327"/>
      <c r="B81" s="315" t="str">
        <f>KL!B81</f>
        <v>Boulon 16x300+ 2 long ñeàn vuoâng D18-50x50x3/Zn</v>
      </c>
      <c r="C81" s="316" t="str">
        <f>KL!C81</f>
        <v>boä</v>
      </c>
      <c r="D81" s="281">
        <f>KL!D81</f>
        <v>64</v>
      </c>
      <c r="E81" s="281">
        <f>KL!E81</f>
        <v>0</v>
      </c>
      <c r="F81" s="281">
        <f>KL!F81</f>
        <v>0</v>
      </c>
      <c r="G81" s="281">
        <f>KL!G81</f>
        <v>64</v>
      </c>
      <c r="H81" s="386"/>
      <c r="I81" s="386"/>
      <c r="J81" s="386"/>
      <c r="K81" s="381">
        <f t="shared" si="4"/>
        <v>0</v>
      </c>
      <c r="L81" s="381">
        <f t="shared" si="5"/>
        <v>0</v>
      </c>
      <c r="M81" s="381">
        <f t="shared" si="6"/>
        <v>0</v>
      </c>
      <c r="N81" s="283"/>
    </row>
    <row r="82" spans="1:15" s="328" customFormat="1" ht="34.5">
      <c r="A82" s="327"/>
      <c r="B82" s="315" t="str">
        <f>KL!B82</f>
        <v>Boulon 16x250+ 2 long ñeàn vuoâng D18-50x50x3/Zn</v>
      </c>
      <c r="C82" s="316" t="str">
        <f>KL!C82</f>
        <v>boä</v>
      </c>
      <c r="D82" s="281">
        <f>KL!D82</f>
        <v>0</v>
      </c>
      <c r="E82" s="281">
        <f>KL!E82</f>
        <v>64</v>
      </c>
      <c r="F82" s="281">
        <f>KL!F82</f>
        <v>64</v>
      </c>
      <c r="G82" s="281">
        <f>KL!G82</f>
        <v>0</v>
      </c>
      <c r="H82" s="391">
        <v>21000</v>
      </c>
      <c r="I82" s="386"/>
      <c r="J82" s="386"/>
      <c r="K82" s="381">
        <f t="shared" si="4"/>
        <v>1344000</v>
      </c>
      <c r="L82" s="381">
        <f t="shared" si="5"/>
        <v>0</v>
      </c>
      <c r="M82" s="381">
        <f t="shared" si="6"/>
        <v>0</v>
      </c>
      <c r="N82" s="283"/>
      <c r="O82" s="543">
        <f>K82</f>
        <v>1344000</v>
      </c>
    </row>
    <row r="83" spans="1:15" s="323" customFormat="1" ht="18" hidden="1">
      <c r="A83" s="324">
        <v>3</v>
      </c>
      <c r="B83" s="317" t="str">
        <f>KL!B83</f>
        <v>Boä caùch ñieän ñænh goùc + ty söù ñôn : SÑG</v>
      </c>
      <c r="C83" s="513" t="str">
        <f>KL!C83</f>
        <v>boä</v>
      </c>
      <c r="D83" s="278">
        <f>KL!D83</f>
        <v>15</v>
      </c>
      <c r="E83" s="278">
        <f>KL!E83</f>
        <v>15</v>
      </c>
      <c r="F83" s="278">
        <f>KL!F83</f>
        <v>0</v>
      </c>
      <c r="G83" s="278">
        <f>KL!G83</f>
        <v>0</v>
      </c>
      <c r="H83" s="385"/>
      <c r="I83" s="385"/>
      <c r="J83" s="385"/>
      <c r="K83" s="381">
        <f t="shared" si="4"/>
        <v>0</v>
      </c>
      <c r="L83" s="381">
        <f t="shared" si="5"/>
        <v>0</v>
      </c>
      <c r="M83" s="381">
        <f t="shared" si="6"/>
        <v>0</v>
      </c>
      <c r="N83" s="280"/>
    </row>
    <row r="84" spans="1:15" s="328" customFormat="1" ht="17.25" hidden="1">
      <c r="A84" s="327"/>
      <c r="B84" s="315" t="str">
        <f>KL!B84</f>
        <v xml:space="preserve">Söù ñöùng 24KV </v>
      </c>
      <c r="C84" s="316" t="str">
        <f>KL!C84</f>
        <v>caùi</v>
      </c>
      <c r="D84" s="281">
        <f>KL!D84</f>
        <v>30</v>
      </c>
      <c r="E84" s="281">
        <f>KL!E84</f>
        <v>30</v>
      </c>
      <c r="F84" s="281">
        <f>KL!F84</f>
        <v>0</v>
      </c>
      <c r="G84" s="281">
        <f>KL!G84</f>
        <v>0</v>
      </c>
      <c r="H84" s="391">
        <f>125000+23000+1027</f>
        <v>149027</v>
      </c>
      <c r="I84" s="391">
        <f>26706+2313</f>
        <v>29019</v>
      </c>
      <c r="J84" s="552">
        <v>2923</v>
      </c>
      <c r="K84" s="381">
        <f t="shared" si="4"/>
        <v>0</v>
      </c>
      <c r="L84" s="381">
        <f t="shared" si="5"/>
        <v>0</v>
      </c>
      <c r="M84" s="381">
        <f t="shared" si="6"/>
        <v>0</v>
      </c>
      <c r="N84" s="283"/>
    </row>
    <row r="85" spans="1:15" s="328" customFormat="1" ht="17.25" hidden="1">
      <c r="A85" s="327"/>
      <c r="B85" s="315" t="str">
        <f>KL!B85</f>
        <v>Chaân söù ñænh ñôõ goùc daøi 720mm</v>
      </c>
      <c r="C85" s="316" t="str">
        <f>KL!C85</f>
        <v>caùi</v>
      </c>
      <c r="D85" s="281">
        <f>KL!D85</f>
        <v>30</v>
      </c>
      <c r="E85" s="281">
        <f>KL!E85</f>
        <v>30</v>
      </c>
      <c r="F85" s="281">
        <f>KL!F85</f>
        <v>0</v>
      </c>
      <c r="G85" s="281">
        <f>KL!G85</f>
        <v>0</v>
      </c>
      <c r="H85" s="391">
        <v>80000</v>
      </c>
      <c r="I85" s="391"/>
      <c r="J85" s="391"/>
      <c r="K85" s="381">
        <f t="shared" si="4"/>
        <v>0</v>
      </c>
      <c r="L85" s="381">
        <f t="shared" si="5"/>
        <v>0</v>
      </c>
      <c r="M85" s="381">
        <f t="shared" si="6"/>
        <v>0</v>
      </c>
      <c r="N85" s="283"/>
    </row>
    <row r="86" spans="1:15" s="328" customFormat="1" ht="34.5" hidden="1">
      <c r="A86" s="327"/>
      <c r="B86" s="315" t="str">
        <f>KL!B86</f>
        <v>Boulon 16x300+ 2 long ñeàn vuoâng D18-50x50x3/Zn</v>
      </c>
      <c r="C86" s="316" t="str">
        <f>KL!C86</f>
        <v>boä</v>
      </c>
      <c r="D86" s="281">
        <f>KL!D86</f>
        <v>30</v>
      </c>
      <c r="E86" s="281">
        <f>KL!E86</f>
        <v>30</v>
      </c>
      <c r="F86" s="281">
        <f>KL!F86</f>
        <v>0</v>
      </c>
      <c r="G86" s="281">
        <f>KL!G86</f>
        <v>0</v>
      </c>
      <c r="H86" s="391">
        <v>24000</v>
      </c>
      <c r="I86" s="386"/>
      <c r="J86" s="386"/>
      <c r="K86" s="381">
        <f t="shared" si="4"/>
        <v>0</v>
      </c>
      <c r="L86" s="381">
        <f t="shared" si="5"/>
        <v>0</v>
      </c>
      <c r="M86" s="381">
        <f t="shared" si="6"/>
        <v>0</v>
      </c>
      <c r="N86" s="283"/>
    </row>
    <row r="87" spans="1:15" s="328" customFormat="1" ht="33" hidden="1">
      <c r="A87" s="327">
        <v>5</v>
      </c>
      <c r="B87" s="317" t="str">
        <f>KL!B87</f>
        <v>Chuoãi söù treo Polymer 25kV laép vaøo truï : CÑT ply-T</v>
      </c>
      <c r="C87" s="316" t="str">
        <f>KL!C87</f>
        <v>chuoãi</v>
      </c>
      <c r="D87" s="281">
        <f>KL!D87</f>
        <v>14</v>
      </c>
      <c r="E87" s="281">
        <f>KL!E87</f>
        <v>14</v>
      </c>
      <c r="F87" s="281">
        <f>KL!F87</f>
        <v>0</v>
      </c>
      <c r="G87" s="281">
        <f>KL!G87</f>
        <v>0</v>
      </c>
      <c r="H87" s="386"/>
      <c r="I87" s="386"/>
      <c r="J87" s="386"/>
      <c r="K87" s="381">
        <f t="shared" si="4"/>
        <v>0</v>
      </c>
      <c r="L87" s="381">
        <f t="shared" si="5"/>
        <v>0</v>
      </c>
      <c r="M87" s="381">
        <f t="shared" si="6"/>
        <v>0</v>
      </c>
      <c r="N87" s="283"/>
    </row>
    <row r="88" spans="1:15" s="328" customFormat="1" ht="17.25" hidden="1">
      <c r="A88" s="327">
        <f>KL!A88</f>
        <v>0</v>
      </c>
      <c r="B88" s="315" t="str">
        <f>KL!B88</f>
        <v>Söù treo polymer</v>
      </c>
      <c r="C88" s="316" t="str">
        <f>KL!C88</f>
        <v>chuoãi</v>
      </c>
      <c r="D88" s="281">
        <f>KL!D88</f>
        <v>14</v>
      </c>
      <c r="E88" s="281">
        <f>KL!E88</f>
        <v>14</v>
      </c>
      <c r="F88" s="281">
        <f>KL!F88</f>
        <v>0</v>
      </c>
      <c r="G88" s="281">
        <f>KL!G88</f>
        <v>0</v>
      </c>
      <c r="H88" s="386"/>
      <c r="I88" s="386"/>
      <c r="J88" s="386"/>
      <c r="K88" s="381">
        <f t="shared" si="4"/>
        <v>0</v>
      </c>
      <c r="L88" s="381">
        <f t="shared" si="5"/>
        <v>0</v>
      </c>
      <c r="M88" s="381">
        <f t="shared" si="6"/>
        <v>0</v>
      </c>
      <c r="N88" s="283"/>
    </row>
    <row r="89" spans="1:15" s="328" customFormat="1" ht="17.25" hidden="1">
      <c r="A89" s="327">
        <f>KL!A89</f>
        <v>0</v>
      </c>
      <c r="B89" s="315" t="str">
        <f>KL!B89</f>
        <v>Khoùa neùo daây côõ daây 50</v>
      </c>
      <c r="C89" s="316" t="str">
        <f>KL!C89</f>
        <v>chuoãi</v>
      </c>
      <c r="D89" s="281">
        <f>KL!D89</f>
        <v>14</v>
      </c>
      <c r="E89" s="281">
        <f>KL!E89</f>
        <v>14</v>
      </c>
      <c r="F89" s="281">
        <f>KL!F89</f>
        <v>0</v>
      </c>
      <c r="G89" s="281">
        <f>KL!G89</f>
        <v>0</v>
      </c>
      <c r="H89" s="386"/>
      <c r="I89" s="386"/>
      <c r="J89" s="386"/>
      <c r="K89" s="381">
        <f t="shared" si="4"/>
        <v>0</v>
      </c>
      <c r="L89" s="381">
        <f t="shared" si="5"/>
        <v>0</v>
      </c>
      <c r="M89" s="381">
        <f t="shared" si="6"/>
        <v>0</v>
      </c>
      <c r="N89" s="283"/>
    </row>
    <row r="90" spans="1:15" s="328" customFormat="1" ht="17.25" hidden="1">
      <c r="A90" s="327">
        <f>KL!A90</f>
        <v>0</v>
      </c>
      <c r="B90" s="315" t="str">
        <f>KL!B90</f>
        <v xml:space="preserve">Moùc treo chöõ U </v>
      </c>
      <c r="C90" s="316" t="str">
        <f>KL!C90</f>
        <v>caùi</v>
      </c>
      <c r="D90" s="281">
        <f>KL!D90</f>
        <v>28</v>
      </c>
      <c r="E90" s="281">
        <f>KL!E90</f>
        <v>28</v>
      </c>
      <c r="F90" s="281">
        <f>KL!F90</f>
        <v>0</v>
      </c>
      <c r="G90" s="281">
        <f>KL!G90</f>
        <v>0</v>
      </c>
      <c r="H90" s="386"/>
      <c r="I90" s="386"/>
      <c r="J90" s="386"/>
      <c r="K90" s="381">
        <f t="shared" si="4"/>
        <v>0</v>
      </c>
      <c r="L90" s="381">
        <f t="shared" si="5"/>
        <v>0</v>
      </c>
      <c r="M90" s="381">
        <f t="shared" si="6"/>
        <v>0</v>
      </c>
      <c r="N90" s="283"/>
    </row>
    <row r="91" spans="1:15" s="328" customFormat="1" ht="34.5" hidden="1">
      <c r="A91" s="327">
        <f>KL!A91</f>
        <v>0</v>
      </c>
      <c r="B91" s="315" t="str">
        <f>KL!B91</f>
        <v>Boulon maét 16x300+ 2 long ñeàn vuoâng D18-50x50x3/Zn</v>
      </c>
      <c r="C91" s="316" t="str">
        <f>KL!C91</f>
        <v>boä</v>
      </c>
      <c r="D91" s="281">
        <f>KL!D91</f>
        <v>14</v>
      </c>
      <c r="E91" s="281">
        <f>KL!E91</f>
        <v>0</v>
      </c>
      <c r="F91" s="281">
        <f>KL!F91</f>
        <v>0</v>
      </c>
      <c r="G91" s="281">
        <f>KL!G91</f>
        <v>14</v>
      </c>
      <c r="H91" s="386"/>
      <c r="I91" s="386"/>
      <c r="J91" s="386"/>
      <c r="K91" s="381">
        <f t="shared" si="4"/>
        <v>0</v>
      </c>
      <c r="L91" s="381">
        <f t="shared" si="5"/>
        <v>0</v>
      </c>
      <c r="M91" s="381">
        <f t="shared" si="6"/>
        <v>0</v>
      </c>
      <c r="N91" s="283"/>
    </row>
    <row r="92" spans="1:15" s="328" customFormat="1" ht="34.5" hidden="1">
      <c r="A92" s="327"/>
      <c r="B92" s="315" t="str">
        <f>KL!B92</f>
        <v>Boulon maét 16x300+ 1 long ñeàn vuoâng D18-50x50x3/Zn</v>
      </c>
      <c r="C92" s="316" t="str">
        <f>KL!C92</f>
        <v>boä</v>
      </c>
      <c r="D92" s="281">
        <f>KL!D92</f>
        <v>0</v>
      </c>
      <c r="E92" s="281">
        <f>KL!E92</f>
        <v>14</v>
      </c>
      <c r="F92" s="281">
        <f>KL!F92</f>
        <v>14</v>
      </c>
      <c r="G92" s="281">
        <f>KL!G92</f>
        <v>0</v>
      </c>
      <c r="H92" s="386"/>
      <c r="I92" s="386"/>
      <c r="J92" s="386"/>
      <c r="K92" s="381">
        <f t="shared" si="4"/>
        <v>0</v>
      </c>
      <c r="L92" s="381">
        <f t="shared" si="5"/>
        <v>0</v>
      </c>
      <c r="M92" s="381">
        <f t="shared" si="6"/>
        <v>0</v>
      </c>
      <c r="N92" s="283"/>
    </row>
    <row r="93" spans="1:15" s="328" customFormat="1" ht="17.25" hidden="1">
      <c r="A93" s="327">
        <f>KL!A93</f>
        <v>8</v>
      </c>
      <c r="B93" s="317" t="str">
        <f>KL!B93</f>
        <v>Phuï kieän ñaáu noái ñaàu ñöôøng daây</v>
      </c>
      <c r="C93" s="318"/>
      <c r="D93" s="281"/>
      <c r="E93" s="281"/>
      <c r="F93" s="281"/>
      <c r="G93" s="281">
        <f>KL!G93</f>
        <v>0</v>
      </c>
      <c r="H93" s="386"/>
      <c r="I93" s="386"/>
      <c r="J93" s="386"/>
      <c r="K93" s="381">
        <f t="shared" si="4"/>
        <v>0</v>
      </c>
      <c r="L93" s="381">
        <f t="shared" si="5"/>
        <v>0</v>
      </c>
      <c r="M93" s="381">
        <f t="shared" si="6"/>
        <v>0</v>
      </c>
      <c r="N93" s="283"/>
    </row>
    <row r="94" spans="1:15" s="328" customFormat="1" ht="17.25" hidden="1">
      <c r="A94" s="327">
        <f>KL!A94</f>
        <v>0</v>
      </c>
      <c r="B94" s="315" t="str">
        <f>KL!B94</f>
        <v>Keïp eùp WR côõ daây 50mm2</v>
      </c>
      <c r="C94" s="316" t="str">
        <f>KL!C94</f>
        <v>caùi</v>
      </c>
      <c r="D94" s="281">
        <f>KL!D94</f>
        <v>30</v>
      </c>
      <c r="E94" s="281">
        <f>KL!E94</f>
        <v>26</v>
      </c>
      <c r="F94" s="281">
        <f>KL!F94</f>
        <v>0</v>
      </c>
      <c r="G94" s="281">
        <f>KL!G94</f>
        <v>4</v>
      </c>
      <c r="H94" s="386"/>
      <c r="I94" s="386"/>
      <c r="J94" s="386"/>
      <c r="K94" s="381">
        <f t="shared" si="4"/>
        <v>0</v>
      </c>
      <c r="L94" s="381">
        <f t="shared" si="5"/>
        <v>0</v>
      </c>
      <c r="M94" s="381">
        <f t="shared" si="6"/>
        <v>0</v>
      </c>
      <c r="N94" s="283"/>
    </row>
    <row r="95" spans="1:15" s="328" customFormat="1" ht="17.25" hidden="1">
      <c r="A95" s="327">
        <f>KL!A95</f>
        <v>0</v>
      </c>
      <c r="B95" s="315" t="str">
        <f>KL!B95</f>
        <v>OÁng noái daây côõ 50mm2 coù loõi theùp</v>
      </c>
      <c r="C95" s="316" t="str">
        <f>KL!C95</f>
        <v>caùi</v>
      </c>
      <c r="D95" s="281">
        <f>KL!D95</f>
        <v>21</v>
      </c>
      <c r="E95" s="281">
        <f>KL!E95</f>
        <v>4</v>
      </c>
      <c r="F95" s="281">
        <f>KL!F95</f>
        <v>0</v>
      </c>
      <c r="G95" s="281">
        <f>KL!G95</f>
        <v>17</v>
      </c>
      <c r="H95" s="386"/>
      <c r="I95" s="386"/>
      <c r="J95" s="386"/>
      <c r="K95" s="381">
        <f t="shared" si="4"/>
        <v>0</v>
      </c>
      <c r="L95" s="381">
        <f t="shared" si="5"/>
        <v>0</v>
      </c>
      <c r="M95" s="381">
        <f t="shared" si="6"/>
        <v>0</v>
      </c>
      <c r="N95" s="283"/>
    </row>
    <row r="96" spans="1:15" s="328" customFormat="1" ht="17.25" hidden="1">
      <c r="A96" s="327">
        <f>KL!A96</f>
        <v>0</v>
      </c>
      <c r="B96" s="315" t="str">
        <f>KL!B96</f>
        <v>Daây nhoâm buoäc A50</v>
      </c>
      <c r="C96" s="316" t="str">
        <f>KL!C96</f>
        <v>kg</v>
      </c>
      <c r="D96" s="281">
        <f>KL!D96</f>
        <v>22</v>
      </c>
      <c r="E96" s="281">
        <f>KL!E96</f>
        <v>22</v>
      </c>
      <c r="F96" s="281">
        <f>KL!F96</f>
        <v>0</v>
      </c>
      <c r="G96" s="281">
        <f>KL!G96</f>
        <v>0</v>
      </c>
      <c r="H96" s="386"/>
      <c r="I96" s="386"/>
      <c r="J96" s="386"/>
      <c r="K96" s="381">
        <f t="shared" si="4"/>
        <v>0</v>
      </c>
      <c r="L96" s="381">
        <f t="shared" si="5"/>
        <v>0</v>
      </c>
      <c r="M96" s="381">
        <f t="shared" si="6"/>
        <v>0</v>
      </c>
      <c r="N96" s="283"/>
    </row>
    <row r="97" spans="1:14" s="328" customFormat="1" ht="18" hidden="1">
      <c r="A97" s="324" t="str">
        <f>KL!A97</f>
        <v>B</v>
      </c>
      <c r="B97" s="202" t="str">
        <f>KL!B97</f>
        <v xml:space="preserve">Phần trạm biến áp: 4 trạm 50kVA (X.Tây12A; N. Nghĩa 6A; T.Hạnh 2A; Lâm San 11B) </v>
      </c>
      <c r="C97" s="202"/>
      <c r="D97" s="281"/>
      <c r="E97" s="281"/>
      <c r="F97" s="281"/>
      <c r="G97" s="281">
        <f>KL!G97</f>
        <v>0</v>
      </c>
      <c r="H97" s="386"/>
      <c r="I97" s="386"/>
      <c r="J97" s="386"/>
      <c r="K97" s="381">
        <f t="shared" si="4"/>
        <v>0</v>
      </c>
      <c r="L97" s="381">
        <f t="shared" si="5"/>
        <v>0</v>
      </c>
      <c r="M97" s="381">
        <f t="shared" si="6"/>
        <v>0</v>
      </c>
      <c r="N97" s="283"/>
    </row>
    <row r="98" spans="1:14" s="328" customFormat="1" ht="17.25" hidden="1">
      <c r="A98" s="327">
        <f>KL!A98</f>
        <v>0</v>
      </c>
      <c r="B98" s="259" t="str">
        <f>KL!B98</f>
        <v>A.PHẦN THIẾT BỊ</v>
      </c>
      <c r="C98" s="203">
        <f>KL!C98</f>
        <v>0</v>
      </c>
      <c r="D98" s="281"/>
      <c r="E98" s="281"/>
      <c r="F98" s="281"/>
      <c r="G98" s="281">
        <f>KL!G98</f>
        <v>0</v>
      </c>
      <c r="H98" s="386"/>
      <c r="I98" s="386"/>
      <c r="J98" s="386"/>
      <c r="K98" s="381">
        <f t="shared" si="4"/>
        <v>0</v>
      </c>
      <c r="L98" s="381">
        <f t="shared" si="5"/>
        <v>0</v>
      </c>
      <c r="M98" s="381">
        <f t="shared" si="6"/>
        <v>0</v>
      </c>
      <c r="N98" s="283"/>
    </row>
    <row r="99" spans="1:14" s="328" customFormat="1" ht="17.25" hidden="1">
      <c r="A99" s="327">
        <f>KL!A99</f>
        <v>1</v>
      </c>
      <c r="B99" s="263" t="str">
        <f>KL!B99</f>
        <v xml:space="preserve">Máy biến áp 12,7/0,22-0,44kV 50kVA </v>
      </c>
      <c r="C99" s="203" t="str">
        <f>KL!C99</f>
        <v>máy</v>
      </c>
      <c r="D99" s="281"/>
      <c r="E99" s="281"/>
      <c r="F99" s="281"/>
      <c r="G99" s="281">
        <f>KL!G99</f>
        <v>0</v>
      </c>
      <c r="H99" s="386"/>
      <c r="I99" s="386"/>
      <c r="J99" s="386"/>
      <c r="K99" s="381">
        <f t="shared" si="4"/>
        <v>0</v>
      </c>
      <c r="L99" s="381">
        <f t="shared" si="5"/>
        <v>0</v>
      </c>
      <c r="M99" s="381">
        <f t="shared" si="6"/>
        <v>0</v>
      </c>
      <c r="N99" s="283"/>
    </row>
    <row r="100" spans="1:14" s="328" customFormat="1" ht="17.25" hidden="1">
      <c r="A100" s="327">
        <f>KL!A100</f>
        <v>2</v>
      </c>
      <c r="B100" s="263" t="str">
        <f>KL!B100</f>
        <v>Chụp cách điện đầu cực MBA</v>
      </c>
      <c r="C100" s="203" t="str">
        <f>KL!C100</f>
        <v>cái</v>
      </c>
      <c r="D100" s="281"/>
      <c r="E100" s="281"/>
      <c r="F100" s="281"/>
      <c r="G100" s="281">
        <f>KL!G100</f>
        <v>0</v>
      </c>
      <c r="H100" s="386"/>
      <c r="I100" s="386"/>
      <c r="J100" s="386"/>
      <c r="K100" s="381">
        <f t="shared" si="4"/>
        <v>0</v>
      </c>
      <c r="L100" s="381">
        <f t="shared" si="5"/>
        <v>0</v>
      </c>
      <c r="M100" s="381">
        <f t="shared" si="6"/>
        <v>0</v>
      </c>
      <c r="N100" s="283"/>
    </row>
    <row r="101" spans="1:14" s="328" customFormat="1" ht="17.25" hidden="1">
      <c r="A101" s="327">
        <f>KL!A101</f>
        <v>3</v>
      </c>
      <c r="B101" s="263" t="str">
        <f>KL!B101</f>
        <v>FCO 24kV - 100A + bọc cách điện trên-dưới</v>
      </c>
      <c r="C101" s="203" t="str">
        <f>KL!C101</f>
        <v>bộ</v>
      </c>
      <c r="D101" s="281"/>
      <c r="E101" s="281"/>
      <c r="F101" s="281"/>
      <c r="G101" s="281">
        <f>KL!G101</f>
        <v>0</v>
      </c>
      <c r="H101" s="386"/>
      <c r="I101" s="386"/>
      <c r="J101" s="386"/>
      <c r="K101" s="381">
        <f t="shared" si="4"/>
        <v>0</v>
      </c>
      <c r="L101" s="381">
        <f t="shared" si="5"/>
        <v>0</v>
      </c>
      <c r="M101" s="381">
        <f t="shared" si="6"/>
        <v>0</v>
      </c>
      <c r="N101" s="283"/>
    </row>
    <row r="102" spans="1:14" s="328" customFormat="1" ht="17.25" hidden="1">
      <c r="A102" s="327">
        <f>KL!A102</f>
        <v>4</v>
      </c>
      <c r="B102" s="263" t="str">
        <f>KL!B102</f>
        <v>Dây chảy 6K</v>
      </c>
      <c r="C102" s="203" t="str">
        <f>KL!C102</f>
        <v>Sợi</v>
      </c>
      <c r="D102" s="281"/>
      <c r="E102" s="281"/>
      <c r="F102" s="281"/>
      <c r="G102" s="281">
        <f>KL!G102</f>
        <v>0</v>
      </c>
      <c r="H102" s="386"/>
      <c r="I102" s="386"/>
      <c r="J102" s="386"/>
      <c r="K102" s="381">
        <f t="shared" si="4"/>
        <v>0</v>
      </c>
      <c r="L102" s="381">
        <f t="shared" si="5"/>
        <v>0</v>
      </c>
      <c r="M102" s="381">
        <f t="shared" si="6"/>
        <v>0</v>
      </c>
      <c r="N102" s="283"/>
    </row>
    <row r="103" spans="1:14" s="328" customFormat="1" ht="17.25" hidden="1">
      <c r="A103" s="327">
        <f>KL!A103</f>
        <v>5</v>
      </c>
      <c r="B103" s="263" t="str">
        <f>KL!B103</f>
        <v>LA 18kV 10kA + bọc cách điện</v>
      </c>
      <c r="C103" s="203" t="str">
        <f>KL!C103</f>
        <v>bộ</v>
      </c>
      <c r="D103" s="281"/>
      <c r="E103" s="281"/>
      <c r="F103" s="281"/>
      <c r="G103" s="281">
        <f>KL!G103</f>
        <v>0</v>
      </c>
      <c r="H103" s="386"/>
      <c r="I103" s="386"/>
      <c r="J103" s="386"/>
      <c r="K103" s="381">
        <f t="shared" si="4"/>
        <v>0</v>
      </c>
      <c r="L103" s="381">
        <f t="shared" si="5"/>
        <v>0</v>
      </c>
      <c r="M103" s="381">
        <f t="shared" si="6"/>
        <v>0</v>
      </c>
      <c r="N103" s="283"/>
    </row>
    <row r="104" spans="1:14" s="328" customFormat="1" ht="31.5" hidden="1">
      <c r="A104" s="327">
        <f>KL!A104</f>
        <v>6</v>
      </c>
      <c r="B104" s="263" t="str">
        <f>KL!B104</f>
        <v>MCCB 3 cực 400V -150A - 35KA Chỉnh định</v>
      </c>
      <c r="C104" s="203" t="str">
        <f>KL!C104</f>
        <v>cái</v>
      </c>
      <c r="D104" s="281"/>
      <c r="E104" s="281"/>
      <c r="F104" s="281"/>
      <c r="G104" s="281">
        <f>KL!G104</f>
        <v>0</v>
      </c>
      <c r="H104" s="386"/>
      <c r="I104" s="386"/>
      <c r="J104" s="386"/>
      <c r="K104" s="381">
        <f t="shared" si="4"/>
        <v>0</v>
      </c>
      <c r="L104" s="381">
        <f t="shared" si="5"/>
        <v>0</v>
      </c>
      <c r="M104" s="381">
        <f t="shared" si="6"/>
        <v>0</v>
      </c>
      <c r="N104" s="283"/>
    </row>
    <row r="105" spans="1:14" s="328" customFormat="1" ht="17.25" hidden="1">
      <c r="A105" s="327">
        <f>KL!A105</f>
        <v>7</v>
      </c>
      <c r="B105" s="263" t="str">
        <f>KL!B105</f>
        <v>Biến dòng 24kV 100/5A</v>
      </c>
      <c r="C105" s="203" t="str">
        <f>KL!C105</f>
        <v>cái</v>
      </c>
      <c r="D105" s="281"/>
      <c r="E105" s="281"/>
      <c r="F105" s="281"/>
      <c r="G105" s="281">
        <f>KL!G105</f>
        <v>8</v>
      </c>
      <c r="H105" s="386"/>
      <c r="I105" s="386"/>
      <c r="J105" s="386"/>
      <c r="K105" s="381">
        <f t="shared" si="4"/>
        <v>0</v>
      </c>
      <c r="L105" s="381">
        <f t="shared" si="5"/>
        <v>0</v>
      </c>
      <c r="M105" s="381">
        <f t="shared" si="6"/>
        <v>0</v>
      </c>
      <c r="N105" s="283"/>
    </row>
    <row r="106" spans="1:14" s="328" customFormat="1" ht="17.25" hidden="1">
      <c r="A106" s="327">
        <f>KL!A106</f>
        <v>8</v>
      </c>
      <c r="B106" s="263" t="str">
        <f>KL!B106</f>
        <v>Điện kế 1 pha 2 dây 220V-5A</v>
      </c>
      <c r="C106" s="203" t="str">
        <f>KL!C106</f>
        <v>cái</v>
      </c>
      <c r="D106" s="281"/>
      <c r="E106" s="281"/>
      <c r="F106" s="281"/>
      <c r="G106" s="281">
        <f>KL!G106</f>
        <v>8</v>
      </c>
      <c r="H106" s="386"/>
      <c r="I106" s="386"/>
      <c r="J106" s="386"/>
      <c r="K106" s="381">
        <f t="shared" si="4"/>
        <v>0</v>
      </c>
      <c r="L106" s="381">
        <f t="shared" si="5"/>
        <v>0</v>
      </c>
      <c r="M106" s="381">
        <f t="shared" si="6"/>
        <v>0</v>
      </c>
      <c r="N106" s="283"/>
    </row>
    <row r="107" spans="1:14" s="328" customFormat="1" ht="17.25" hidden="1">
      <c r="A107" s="327"/>
      <c r="B107" s="267" t="str">
        <f>KL!B107</f>
        <v>B. PHẦN VẬT LIỆU</v>
      </c>
      <c r="C107" s="203"/>
      <c r="D107" s="281"/>
      <c r="E107" s="281"/>
      <c r="F107" s="281"/>
      <c r="G107" s="281">
        <f>KL!G107</f>
        <v>0</v>
      </c>
      <c r="H107" s="386"/>
      <c r="I107" s="386"/>
      <c r="J107" s="386"/>
      <c r="K107" s="381">
        <f t="shared" si="4"/>
        <v>0</v>
      </c>
      <c r="L107" s="381">
        <f t="shared" si="5"/>
        <v>0</v>
      </c>
      <c r="M107" s="381">
        <f t="shared" si="6"/>
        <v>0</v>
      </c>
      <c r="N107" s="283"/>
    </row>
    <row r="108" spans="1:14" s="328" customFormat="1" ht="31.5" hidden="1">
      <c r="A108" s="327">
        <f>KL!A108</f>
        <v>1</v>
      </c>
      <c r="B108" s="268" t="str">
        <f>KL!B108</f>
        <v>Boulon 16x300+ 2 long đền vuông D18-50x50x3/Zn</v>
      </c>
      <c r="C108" s="203" t="str">
        <f>KL!C108</f>
        <v>bộ</v>
      </c>
      <c r="D108" s="281">
        <f>KL!D108</f>
        <v>8</v>
      </c>
      <c r="E108" s="281">
        <f>KL!E108</f>
        <v>8</v>
      </c>
      <c r="F108" s="281">
        <f>KL!F108</f>
        <v>0</v>
      </c>
      <c r="G108" s="281">
        <f>KL!G108</f>
        <v>0</v>
      </c>
      <c r="H108" s="386"/>
      <c r="I108" s="386"/>
      <c r="J108" s="386"/>
      <c r="K108" s="381">
        <f t="shared" si="4"/>
        <v>0</v>
      </c>
      <c r="L108" s="381">
        <f t="shared" si="5"/>
        <v>0</v>
      </c>
      <c r="M108" s="381">
        <f t="shared" si="6"/>
        <v>0</v>
      </c>
      <c r="N108" s="283"/>
    </row>
    <row r="109" spans="1:14" s="328" customFormat="1" ht="17.25" hidden="1">
      <c r="A109" s="327">
        <f>KL!A109</f>
        <v>2</v>
      </c>
      <c r="B109" s="259" t="str">
        <f>KL!B109</f>
        <v xml:space="preserve">Giá đỡ FCO, LA 1 pha </v>
      </c>
      <c r="C109" s="201" t="str">
        <f>KL!C109</f>
        <v>Bộ</v>
      </c>
      <c r="D109" s="281">
        <f>KL!D109</f>
        <v>4</v>
      </c>
      <c r="E109" s="281">
        <f>KL!E109</f>
        <v>4</v>
      </c>
      <c r="F109" s="281">
        <f>KL!F109</f>
        <v>0</v>
      </c>
      <c r="G109" s="281">
        <f>KL!G109</f>
        <v>0</v>
      </c>
      <c r="H109" s="386"/>
      <c r="I109" s="386"/>
      <c r="J109" s="386"/>
      <c r="K109" s="381">
        <f t="shared" si="4"/>
        <v>0</v>
      </c>
      <c r="L109" s="381">
        <f t="shared" si="5"/>
        <v>0</v>
      </c>
      <c r="M109" s="381">
        <f t="shared" si="6"/>
        <v>0</v>
      </c>
      <c r="N109" s="283"/>
    </row>
    <row r="110" spans="1:14" s="328" customFormat="1" ht="17.25" hidden="1">
      <c r="A110" s="327">
        <f>KL!A110</f>
        <v>0</v>
      </c>
      <c r="B110" s="263" t="str">
        <f>KL!B110</f>
        <v>Xà composite 110x80x5x800</v>
      </c>
      <c r="C110" s="203" t="str">
        <f>KL!C110</f>
        <v>cây</v>
      </c>
      <c r="D110" s="281">
        <f>KL!D110</f>
        <v>4</v>
      </c>
      <c r="E110" s="281">
        <f>KL!E110</f>
        <v>4</v>
      </c>
      <c r="F110" s="281">
        <f>KL!F110</f>
        <v>0</v>
      </c>
      <c r="G110" s="281">
        <f>KL!G110</f>
        <v>0</v>
      </c>
      <c r="H110" s="386"/>
      <c r="I110" s="386"/>
      <c r="J110" s="386"/>
      <c r="K110" s="381">
        <f t="shared" si="4"/>
        <v>0</v>
      </c>
      <c r="L110" s="381">
        <f t="shared" si="5"/>
        <v>0</v>
      </c>
      <c r="M110" s="381">
        <f t="shared" si="6"/>
        <v>0</v>
      </c>
      <c r="N110" s="283"/>
    </row>
    <row r="111" spans="1:14" s="328" customFormat="1" ht="17.25" hidden="1">
      <c r="A111" s="327">
        <f>KL!A111</f>
        <v>0</v>
      </c>
      <c r="B111" s="263" t="str">
        <f>KL!B111</f>
        <v>Chống composite 40x10x920</v>
      </c>
      <c r="C111" s="203" t="str">
        <f>KL!C111</f>
        <v>cây</v>
      </c>
      <c r="D111" s="281">
        <f>KL!D111</f>
        <v>4</v>
      </c>
      <c r="E111" s="281">
        <f>KL!E111</f>
        <v>4</v>
      </c>
      <c r="F111" s="281">
        <f>KL!F111</f>
        <v>0</v>
      </c>
      <c r="G111" s="281">
        <f>KL!G111</f>
        <v>0</v>
      </c>
      <c r="H111" s="386"/>
      <c r="I111" s="386"/>
      <c r="J111" s="386"/>
      <c r="K111" s="381">
        <f t="shared" si="4"/>
        <v>0</v>
      </c>
      <c r="L111" s="381">
        <f t="shared" si="5"/>
        <v>0</v>
      </c>
      <c r="M111" s="381">
        <f t="shared" si="6"/>
        <v>0</v>
      </c>
      <c r="N111" s="283"/>
    </row>
    <row r="112" spans="1:14" s="328" customFormat="1" ht="17.25" hidden="1">
      <c r="A112" s="327">
        <f>KL!A112</f>
        <v>0</v>
      </c>
      <c r="B112" s="263" t="str">
        <f>KL!B112</f>
        <v>Bass LL bắt FCO và LA</v>
      </c>
      <c r="C112" s="203" t="str">
        <f>KL!C112</f>
        <v>bộ</v>
      </c>
      <c r="D112" s="281">
        <f>KL!D112</f>
        <v>4</v>
      </c>
      <c r="E112" s="281">
        <f>KL!E112</f>
        <v>4</v>
      </c>
      <c r="F112" s="281">
        <f>KL!F112</f>
        <v>0</v>
      </c>
      <c r="G112" s="281">
        <f>KL!G112</f>
        <v>0</v>
      </c>
      <c r="H112" s="386"/>
      <c r="I112" s="386"/>
      <c r="J112" s="386"/>
      <c r="K112" s="381">
        <f t="shared" si="4"/>
        <v>0</v>
      </c>
      <c r="L112" s="381">
        <f t="shared" si="5"/>
        <v>0</v>
      </c>
      <c r="M112" s="381">
        <f t="shared" si="6"/>
        <v>0</v>
      </c>
      <c r="N112" s="283"/>
    </row>
    <row r="113" spans="1:14" s="328" customFormat="1" ht="31.5" hidden="1">
      <c r="A113" s="327">
        <f>KL!A113</f>
        <v>0</v>
      </c>
      <c r="B113" s="263" t="str">
        <f>KL!B113</f>
        <v>Boulon 16x350+ 2 long đền vuông D18-50x50x3/Zn</v>
      </c>
      <c r="C113" s="203" t="str">
        <f>KL!C113</f>
        <v>bộ</v>
      </c>
      <c r="D113" s="281">
        <f>KL!D113</f>
        <v>4</v>
      </c>
      <c r="E113" s="281">
        <f>KL!E113</f>
        <v>4</v>
      </c>
      <c r="F113" s="281">
        <f>KL!F113</f>
        <v>0</v>
      </c>
      <c r="G113" s="281">
        <f>KL!G113</f>
        <v>0</v>
      </c>
      <c r="H113" s="386"/>
      <c r="I113" s="386"/>
      <c r="J113" s="386"/>
      <c r="K113" s="381">
        <f t="shared" si="4"/>
        <v>0</v>
      </c>
      <c r="L113" s="381">
        <f t="shared" si="5"/>
        <v>0</v>
      </c>
      <c r="M113" s="381">
        <f t="shared" si="6"/>
        <v>0</v>
      </c>
      <c r="N113" s="283"/>
    </row>
    <row r="114" spans="1:14" s="328" customFormat="1" ht="31.5" hidden="1">
      <c r="A114" s="327">
        <f>KL!A114</f>
        <v>0</v>
      </c>
      <c r="B114" s="263" t="str">
        <f>KL!B114</f>
        <v>Boulon 16x250+ 2 long đền vuông D18-50x50x3/Zn</v>
      </c>
      <c r="C114" s="203" t="str">
        <f>KL!C114</f>
        <v>bộ</v>
      </c>
      <c r="D114" s="281">
        <f>KL!D114</f>
        <v>4</v>
      </c>
      <c r="E114" s="281">
        <f>KL!E114</f>
        <v>4</v>
      </c>
      <c r="F114" s="281">
        <f>KL!F114</f>
        <v>0</v>
      </c>
      <c r="G114" s="281">
        <f>KL!G114</f>
        <v>0</v>
      </c>
      <c r="H114" s="386"/>
      <c r="I114" s="386"/>
      <c r="J114" s="386"/>
      <c r="K114" s="381">
        <f t="shared" si="4"/>
        <v>0</v>
      </c>
      <c r="L114" s="381">
        <f t="shared" si="5"/>
        <v>0</v>
      </c>
      <c r="M114" s="381">
        <f t="shared" si="6"/>
        <v>0</v>
      </c>
      <c r="N114" s="283"/>
    </row>
    <row r="115" spans="1:14" s="328" customFormat="1" ht="31.5" hidden="1">
      <c r="A115" s="327">
        <f>KL!A115</f>
        <v>0</v>
      </c>
      <c r="B115" s="263" t="str">
        <f>KL!B115</f>
        <v>Boulon 14x150+ 2 long đền vuông D18-50x50x3/Zn</v>
      </c>
      <c r="C115" s="203" t="str">
        <f>KL!C115</f>
        <v>bộ</v>
      </c>
      <c r="D115" s="281">
        <f>KL!D115</f>
        <v>4</v>
      </c>
      <c r="E115" s="281">
        <f>KL!E115</f>
        <v>4</v>
      </c>
      <c r="F115" s="281">
        <f>KL!F115</f>
        <v>0</v>
      </c>
      <c r="G115" s="281">
        <f>KL!G115</f>
        <v>0</v>
      </c>
      <c r="H115" s="386"/>
      <c r="I115" s="386"/>
      <c r="J115" s="386"/>
      <c r="K115" s="381">
        <f t="shared" si="4"/>
        <v>0</v>
      </c>
      <c r="L115" s="381">
        <f t="shared" si="5"/>
        <v>0</v>
      </c>
      <c r="M115" s="381">
        <f t="shared" si="6"/>
        <v>0</v>
      </c>
      <c r="N115" s="283"/>
    </row>
    <row r="116" spans="1:14" s="328" customFormat="1" ht="17.25" hidden="1">
      <c r="A116" s="327">
        <v>1</v>
      </c>
      <c r="B116" s="259" t="str">
        <f>KL!B116</f>
        <v xml:space="preserve">Bộ tiếp địa Trạm 1 pha : </v>
      </c>
      <c r="C116" s="201" t="str">
        <f>KL!C116</f>
        <v>Bộ</v>
      </c>
      <c r="D116" s="281">
        <f>KL!D116</f>
        <v>4</v>
      </c>
      <c r="E116" s="281">
        <f>KL!E116</f>
        <v>4</v>
      </c>
      <c r="F116" s="281">
        <f>KL!F116</f>
        <v>0</v>
      </c>
      <c r="G116" s="281">
        <f>KL!G116</f>
        <v>0</v>
      </c>
      <c r="H116" s="386"/>
      <c r="I116" s="386"/>
      <c r="J116" s="386"/>
      <c r="K116" s="381">
        <f t="shared" si="4"/>
        <v>0</v>
      </c>
      <c r="L116" s="381">
        <f t="shared" si="5"/>
        <v>0</v>
      </c>
      <c r="M116" s="381">
        <f t="shared" si="6"/>
        <v>0</v>
      </c>
      <c r="N116" s="283"/>
    </row>
    <row r="117" spans="1:14" s="328" customFormat="1" ht="17.25" hidden="1">
      <c r="A117" s="327">
        <f>KL!A117</f>
        <v>0</v>
      </c>
      <c r="B117" s="263" t="str">
        <f>KL!B117</f>
        <v>Cáp đồng trần M25mm2:7m/vị trí</v>
      </c>
      <c r="C117" s="203" t="str">
        <f>KL!C117</f>
        <v>kg</v>
      </c>
      <c r="D117" s="281">
        <f>KL!D117</f>
        <v>7.2</v>
      </c>
      <c r="E117" s="281">
        <f>KL!E117</f>
        <v>6.4</v>
      </c>
      <c r="F117" s="281">
        <f>KL!F117</f>
        <v>0</v>
      </c>
      <c r="G117" s="281">
        <f>KL!G117</f>
        <v>0.79999999999999982</v>
      </c>
      <c r="H117" s="386"/>
      <c r="I117" s="386"/>
      <c r="J117" s="386"/>
      <c r="K117" s="381">
        <f t="shared" si="4"/>
        <v>0</v>
      </c>
      <c r="L117" s="381">
        <f t="shared" si="5"/>
        <v>0</v>
      </c>
      <c r="M117" s="381">
        <f t="shared" si="6"/>
        <v>0</v>
      </c>
      <c r="N117" s="283"/>
    </row>
    <row r="118" spans="1:14" s="328" customFormat="1" ht="17.25" hidden="1">
      <c r="A118" s="327">
        <f>KL!A118</f>
        <v>0</v>
      </c>
      <c r="B118" s="263" t="str">
        <f>KL!B118</f>
        <v>Cọc tiếp đất Þ 16- 2,4m + kẹp cọc</v>
      </c>
      <c r="C118" s="203" t="str">
        <f>KL!C118</f>
        <v>bộ</v>
      </c>
      <c r="D118" s="281">
        <f>KL!D118</f>
        <v>32</v>
      </c>
      <c r="E118" s="281">
        <f>KL!E118</f>
        <v>0</v>
      </c>
      <c r="F118" s="281">
        <f>KL!F118</f>
        <v>0</v>
      </c>
      <c r="G118" s="281">
        <f>KL!G118</f>
        <v>32</v>
      </c>
      <c r="H118" s="386"/>
      <c r="I118" s="386"/>
      <c r="J118" s="386"/>
      <c r="K118" s="381">
        <f t="shared" si="4"/>
        <v>0</v>
      </c>
      <c r="L118" s="381">
        <f t="shared" si="5"/>
        <v>0</v>
      </c>
      <c r="M118" s="381">
        <f t="shared" si="6"/>
        <v>0</v>
      </c>
      <c r="N118" s="283"/>
    </row>
    <row r="119" spans="1:14" s="328" customFormat="1" ht="17.25" hidden="1">
      <c r="A119" s="327"/>
      <c r="B119" s="263" t="str">
        <f>KL!B119</f>
        <v xml:space="preserve">Cọc tiếp đất Þ 16- 2,4m </v>
      </c>
      <c r="C119" s="203" t="str">
        <f>KL!C119</f>
        <v>bộ</v>
      </c>
      <c r="D119" s="281">
        <f>KL!D119</f>
        <v>0</v>
      </c>
      <c r="E119" s="281">
        <f>KL!E119</f>
        <v>32</v>
      </c>
      <c r="F119" s="281">
        <f>KL!F119</f>
        <v>32</v>
      </c>
      <c r="G119" s="281">
        <f>KL!G119</f>
        <v>0</v>
      </c>
      <c r="H119" s="386"/>
      <c r="I119" s="386"/>
      <c r="J119" s="386"/>
      <c r="K119" s="381">
        <f t="shared" si="4"/>
        <v>0</v>
      </c>
      <c r="L119" s="381">
        <f t="shared" si="5"/>
        <v>0</v>
      </c>
      <c r="M119" s="381">
        <f t="shared" si="6"/>
        <v>0</v>
      </c>
      <c r="N119" s="283"/>
    </row>
    <row r="120" spans="1:14" s="328" customFormat="1" ht="17.25" hidden="1">
      <c r="A120" s="327">
        <f>KL!A120</f>
        <v>0</v>
      </c>
      <c r="B120" s="263" t="str">
        <f>KL!B120</f>
        <v>Sắt Þ10 : 21m/trạm</v>
      </c>
      <c r="C120" s="203" t="str">
        <f>KL!C120</f>
        <v>kg</v>
      </c>
      <c r="D120" s="281">
        <f>KL!D120</f>
        <v>69</v>
      </c>
      <c r="E120" s="281">
        <f>KL!E120</f>
        <v>52</v>
      </c>
      <c r="F120" s="281">
        <f>KL!F120</f>
        <v>0</v>
      </c>
      <c r="G120" s="281">
        <f>KL!G120</f>
        <v>17</v>
      </c>
      <c r="H120" s="386"/>
      <c r="I120" s="386"/>
      <c r="J120" s="386"/>
      <c r="K120" s="381">
        <f t="shared" si="4"/>
        <v>0</v>
      </c>
      <c r="L120" s="381">
        <f t="shared" si="5"/>
        <v>0</v>
      </c>
      <c r="M120" s="381">
        <f t="shared" si="6"/>
        <v>0</v>
      </c>
      <c r="N120" s="283"/>
    </row>
    <row r="121" spans="1:14" s="328" customFormat="1" ht="17.25" hidden="1">
      <c r="A121" s="327">
        <f>KL!A121</f>
        <v>0</v>
      </c>
      <c r="B121" s="263" t="str">
        <f>KL!B121</f>
        <v>Kẹp ép cỡ dây 25mm2</v>
      </c>
      <c r="C121" s="203" t="str">
        <f>KL!C121</f>
        <v>cái</v>
      </c>
      <c r="D121" s="281">
        <f>KL!D121</f>
        <v>8</v>
      </c>
      <c r="E121" s="281">
        <f>KL!E121</f>
        <v>0</v>
      </c>
      <c r="F121" s="281">
        <f>KL!F121</f>
        <v>0</v>
      </c>
      <c r="G121" s="281">
        <f>KL!G121</f>
        <v>8</v>
      </c>
      <c r="H121" s="386"/>
      <c r="I121" s="386"/>
      <c r="J121" s="386"/>
      <c r="K121" s="381">
        <f t="shared" si="4"/>
        <v>0</v>
      </c>
      <c r="L121" s="381">
        <f t="shared" si="5"/>
        <v>0</v>
      </c>
      <c r="M121" s="381">
        <f t="shared" si="6"/>
        <v>0</v>
      </c>
      <c r="N121" s="283"/>
    </row>
    <row r="122" spans="1:14" s="328" customFormat="1" ht="17.25" hidden="1">
      <c r="A122" s="327">
        <f>KL!A122</f>
        <v>0</v>
      </c>
      <c r="B122" s="263" t="str">
        <f>KL!B122</f>
        <v>Kẹp ép WR cỡ dây 50mm2</v>
      </c>
      <c r="C122" s="203" t="str">
        <f>KL!C122</f>
        <v>cái</v>
      </c>
      <c r="D122" s="281">
        <f>KL!D122</f>
        <v>8</v>
      </c>
      <c r="E122" s="281">
        <f>KL!E122</f>
        <v>8</v>
      </c>
      <c r="F122" s="281">
        <f>KL!F122</f>
        <v>0</v>
      </c>
      <c r="G122" s="281">
        <f>KL!G122</f>
        <v>0</v>
      </c>
      <c r="H122" s="386"/>
      <c r="I122" s="386"/>
      <c r="J122" s="386"/>
      <c r="K122" s="381">
        <f t="shared" si="4"/>
        <v>0</v>
      </c>
      <c r="L122" s="381">
        <f t="shared" si="5"/>
        <v>0</v>
      </c>
      <c r="M122" s="381">
        <f t="shared" si="6"/>
        <v>0</v>
      </c>
      <c r="N122" s="283"/>
    </row>
    <row r="123" spans="1:14" s="328" customFormat="1" ht="17.25" hidden="1">
      <c r="A123" s="327">
        <f>KL!A123</f>
        <v>0</v>
      </c>
      <c r="B123" s="263" t="str">
        <f>KL!B123</f>
        <v>Đầu cosse ép Cu 35mm2</v>
      </c>
      <c r="C123" s="203" t="str">
        <f>KL!C123</f>
        <v>cái</v>
      </c>
      <c r="D123" s="281">
        <f>KL!D123</f>
        <v>12</v>
      </c>
      <c r="E123" s="281">
        <f>KL!E123</f>
        <v>0</v>
      </c>
      <c r="F123" s="281">
        <f>KL!F123</f>
        <v>0</v>
      </c>
      <c r="G123" s="281">
        <f>KL!G123</f>
        <v>12</v>
      </c>
      <c r="H123" s="386"/>
      <c r="I123" s="386"/>
      <c r="J123" s="386"/>
      <c r="K123" s="381">
        <f t="shared" si="4"/>
        <v>0</v>
      </c>
      <c r="L123" s="381">
        <f t="shared" si="5"/>
        <v>0</v>
      </c>
      <c r="M123" s="381">
        <f t="shared" si="6"/>
        <v>0</v>
      </c>
      <c r="N123" s="283"/>
    </row>
    <row r="124" spans="1:14" s="328" customFormat="1" ht="17.25" hidden="1">
      <c r="A124" s="327">
        <f>KL!A124</f>
        <v>0</v>
      </c>
      <c r="B124" s="263" t="str">
        <f>KL!B124</f>
        <v>Đầu cosse ép Cu 70mm2</v>
      </c>
      <c r="C124" s="203" t="str">
        <f>KL!C124</f>
        <v>cái</v>
      </c>
      <c r="D124" s="281">
        <f>KL!D124</f>
        <v>8</v>
      </c>
      <c r="E124" s="281">
        <f>KL!E124</f>
        <v>0</v>
      </c>
      <c r="F124" s="281">
        <f>KL!F124</f>
        <v>0</v>
      </c>
      <c r="G124" s="281">
        <f>KL!G124</f>
        <v>8</v>
      </c>
      <c r="H124" s="386"/>
      <c r="I124" s="386"/>
      <c r="J124" s="386"/>
      <c r="K124" s="381">
        <f t="shared" si="4"/>
        <v>0</v>
      </c>
      <c r="L124" s="381">
        <f t="shared" si="5"/>
        <v>0</v>
      </c>
      <c r="M124" s="381">
        <f t="shared" si="6"/>
        <v>0</v>
      </c>
      <c r="N124" s="283"/>
    </row>
    <row r="125" spans="1:14" s="328" customFormat="1" ht="17.25" hidden="1">
      <c r="A125" s="327">
        <f>KL!A125</f>
        <v>0</v>
      </c>
      <c r="B125" s="263" t="str">
        <f>KL!B125</f>
        <v>Cổ dê cố định dây tiếp địa vào trụ</v>
      </c>
      <c r="C125" s="203" t="str">
        <f>KL!C125</f>
        <v>bộ</v>
      </c>
      <c r="D125" s="281">
        <f>KL!D125</f>
        <v>16</v>
      </c>
      <c r="E125" s="281">
        <f>KL!E125</f>
        <v>16</v>
      </c>
      <c r="F125" s="281">
        <f>KL!F125</f>
        <v>0</v>
      </c>
      <c r="G125" s="281">
        <f>KL!G125</f>
        <v>0</v>
      </c>
      <c r="H125" s="386"/>
      <c r="I125" s="386"/>
      <c r="J125" s="386"/>
      <c r="K125" s="381">
        <f t="shared" si="4"/>
        <v>0</v>
      </c>
      <c r="L125" s="381">
        <f t="shared" si="5"/>
        <v>0</v>
      </c>
      <c r="M125" s="381">
        <f t="shared" si="6"/>
        <v>0</v>
      </c>
      <c r="N125" s="283"/>
    </row>
    <row r="126" spans="1:14" s="328" customFormat="1" ht="17.25" hidden="1">
      <c r="A126" s="327">
        <f>KL!A126</f>
        <v>4</v>
      </c>
      <c r="B126" s="267" t="str">
        <f>KL!B126</f>
        <v>Tủ điện năng kế và CB 1 pha</v>
      </c>
      <c r="C126" s="201" t="str">
        <f>KL!C126</f>
        <v>Bộ</v>
      </c>
      <c r="D126" s="281">
        <f>KL!D126</f>
        <v>4</v>
      </c>
      <c r="E126" s="281">
        <f>KL!E126</f>
        <v>4</v>
      </c>
      <c r="F126" s="281">
        <f>KL!F126</f>
        <v>0</v>
      </c>
      <c r="G126" s="281">
        <f>KL!G126</f>
        <v>0</v>
      </c>
      <c r="H126" s="386"/>
      <c r="I126" s="386"/>
      <c r="J126" s="386"/>
      <c r="K126" s="381">
        <f t="shared" si="4"/>
        <v>0</v>
      </c>
      <c r="L126" s="381">
        <f t="shared" si="5"/>
        <v>0</v>
      </c>
      <c r="M126" s="381">
        <f t="shared" si="6"/>
        <v>0</v>
      </c>
      <c r="N126" s="283"/>
    </row>
    <row r="127" spans="1:14" s="328" customFormat="1" ht="17.25" hidden="1">
      <c r="A127" s="327">
        <f>KL!A127</f>
        <v>0</v>
      </c>
      <c r="B127" s="263" t="str">
        <f>KL!B127</f>
        <v>Tủ MCCB trạm treo 1 pha</v>
      </c>
      <c r="C127" s="203" t="str">
        <f>KL!C127</f>
        <v>cái</v>
      </c>
      <c r="D127" s="281">
        <f>KL!D127</f>
        <v>4</v>
      </c>
      <c r="E127" s="281">
        <f>KL!E127</f>
        <v>4</v>
      </c>
      <c r="F127" s="281">
        <f>KL!F127</f>
        <v>0</v>
      </c>
      <c r="G127" s="281">
        <f>KL!G127</f>
        <v>0</v>
      </c>
      <c r="H127" s="386"/>
      <c r="I127" s="386"/>
      <c r="J127" s="386"/>
      <c r="K127" s="381">
        <f t="shared" si="4"/>
        <v>0</v>
      </c>
      <c r="L127" s="381">
        <f t="shared" si="5"/>
        <v>0</v>
      </c>
      <c r="M127" s="381">
        <f t="shared" si="6"/>
        <v>0</v>
      </c>
      <c r="N127" s="283"/>
    </row>
    <row r="128" spans="1:14" s="328" customFormat="1" ht="17.25" hidden="1">
      <c r="A128" s="327">
        <f>KL!A128</f>
        <v>0</v>
      </c>
      <c r="B128" s="263" t="str">
        <f>KL!B128</f>
        <v>Cổ dê bắt tủ</v>
      </c>
      <c r="C128" s="203" t="str">
        <f>KL!C128</f>
        <v>bộ</v>
      </c>
      <c r="D128" s="281">
        <f>KL!D128</f>
        <v>8</v>
      </c>
      <c r="E128" s="281">
        <f>KL!E128</f>
        <v>8</v>
      </c>
      <c r="F128" s="281">
        <f>KL!F128</f>
        <v>0</v>
      </c>
      <c r="G128" s="281">
        <f>KL!G128</f>
        <v>0</v>
      </c>
      <c r="H128" s="386"/>
      <c r="I128" s="386"/>
      <c r="J128" s="386"/>
      <c r="K128" s="381">
        <f t="shared" si="4"/>
        <v>0</v>
      </c>
      <c r="L128" s="381">
        <f t="shared" si="5"/>
        <v>0</v>
      </c>
      <c r="M128" s="381">
        <f t="shared" si="6"/>
        <v>0</v>
      </c>
      <c r="N128" s="283"/>
    </row>
    <row r="129" spans="1:14" s="328" customFormat="1" ht="17.25" hidden="1">
      <c r="A129" s="327">
        <f>KL!A129</f>
        <v>0</v>
      </c>
      <c r="B129" s="263" t="str">
        <f>KL!B129</f>
        <v xml:space="preserve">Bakelit </v>
      </c>
      <c r="C129" s="203" t="str">
        <f>KL!C129</f>
        <v>cái</v>
      </c>
      <c r="D129" s="281">
        <f>KL!D129</f>
        <v>4</v>
      </c>
      <c r="E129" s="281">
        <f>KL!E129</f>
        <v>4</v>
      </c>
      <c r="F129" s="281">
        <f>KL!F129</f>
        <v>0</v>
      </c>
      <c r="G129" s="281">
        <f>KL!G129</f>
        <v>0</v>
      </c>
      <c r="H129" s="386"/>
      <c r="I129" s="386"/>
      <c r="J129" s="386"/>
      <c r="K129" s="381">
        <f t="shared" si="4"/>
        <v>0</v>
      </c>
      <c r="L129" s="381">
        <f t="shared" si="5"/>
        <v>0</v>
      </c>
      <c r="M129" s="381">
        <f t="shared" si="6"/>
        <v>0</v>
      </c>
      <c r="N129" s="283"/>
    </row>
    <row r="130" spans="1:14" s="328" customFormat="1" ht="17.25" hidden="1">
      <c r="A130" s="327">
        <f>KL!A130</f>
        <v>5</v>
      </c>
      <c r="B130" s="259" t="str">
        <f>KL!B130</f>
        <v>Bộ dây dẫn xuống 22kV 1 pha</v>
      </c>
      <c r="C130" s="201" t="str">
        <f>KL!C130</f>
        <v>Bộ</v>
      </c>
      <c r="D130" s="281">
        <f>KL!D130</f>
        <v>4</v>
      </c>
      <c r="E130" s="281">
        <f>KL!E130</f>
        <v>4</v>
      </c>
      <c r="F130" s="281">
        <f>KL!F130</f>
        <v>0</v>
      </c>
      <c r="G130" s="281">
        <f>KL!G130</f>
        <v>0</v>
      </c>
      <c r="H130" s="386"/>
      <c r="I130" s="386"/>
      <c r="J130" s="386"/>
      <c r="K130" s="381">
        <f t="shared" si="4"/>
        <v>0</v>
      </c>
      <c r="L130" s="381">
        <f t="shared" si="5"/>
        <v>0</v>
      </c>
      <c r="M130" s="381">
        <f t="shared" si="6"/>
        <v>0</v>
      </c>
      <c r="N130" s="283"/>
    </row>
    <row r="131" spans="1:14" s="328" customFormat="1" ht="17.25" hidden="1">
      <c r="A131" s="327">
        <f>KL!A131</f>
        <v>0</v>
      </c>
      <c r="B131" s="263" t="str">
        <f>KL!B131</f>
        <v>Cáp 24KV C/XLPE/PVC 25mm2</v>
      </c>
      <c r="C131" s="203" t="str">
        <f>KL!C131</f>
        <v>mét</v>
      </c>
      <c r="D131" s="281">
        <f>KL!D131</f>
        <v>12</v>
      </c>
      <c r="E131" s="281">
        <f>KL!E131</f>
        <v>12</v>
      </c>
      <c r="F131" s="281">
        <f>KL!F131</f>
        <v>0</v>
      </c>
      <c r="G131" s="281">
        <f>KL!G131</f>
        <v>0</v>
      </c>
      <c r="H131" s="386"/>
      <c r="I131" s="386"/>
      <c r="J131" s="386"/>
      <c r="K131" s="381">
        <f t="shared" si="4"/>
        <v>0</v>
      </c>
      <c r="L131" s="381">
        <f t="shared" si="5"/>
        <v>0</v>
      </c>
      <c r="M131" s="381">
        <f t="shared" si="6"/>
        <v>0</v>
      </c>
      <c r="N131" s="283"/>
    </row>
    <row r="132" spans="1:14" s="328" customFormat="1" ht="17.25" hidden="1">
      <c r="A132" s="327">
        <f>KL!A132</f>
        <v>0</v>
      </c>
      <c r="B132" s="263" t="str">
        <f>KL!B132</f>
        <v>Kẹp quai 2/0</v>
      </c>
      <c r="C132" s="203" t="str">
        <f>KL!C132</f>
        <v>cái</v>
      </c>
      <c r="D132" s="281">
        <f>KL!D132</f>
        <v>4</v>
      </c>
      <c r="E132" s="281">
        <f>KL!E132</f>
        <v>4</v>
      </c>
      <c r="F132" s="281">
        <f>KL!F132</f>
        <v>0</v>
      </c>
      <c r="G132" s="281">
        <f>KL!G132</f>
        <v>0</v>
      </c>
      <c r="H132" s="386"/>
      <c r="I132" s="386"/>
      <c r="J132" s="386"/>
      <c r="K132" s="381">
        <f t="shared" si="4"/>
        <v>0</v>
      </c>
      <c r="L132" s="381">
        <f t="shared" si="5"/>
        <v>0</v>
      </c>
      <c r="M132" s="381">
        <f t="shared" si="6"/>
        <v>0</v>
      </c>
      <c r="N132" s="283"/>
    </row>
    <row r="133" spans="1:14" s="328" customFormat="1" ht="17.25" hidden="1">
      <c r="A133" s="327">
        <f>KL!A133</f>
        <v>0</v>
      </c>
      <c r="B133" s="263" t="str">
        <f>KL!B133</f>
        <v>Kẹp hotline 2/0</v>
      </c>
      <c r="C133" s="203" t="str">
        <f>KL!C133</f>
        <v>cái</v>
      </c>
      <c r="D133" s="281">
        <f>KL!D133</f>
        <v>4</v>
      </c>
      <c r="E133" s="281">
        <f>KL!E133</f>
        <v>4</v>
      </c>
      <c r="F133" s="281">
        <f>KL!F133</f>
        <v>0</v>
      </c>
      <c r="G133" s="281">
        <f>KL!G133</f>
        <v>0</v>
      </c>
      <c r="H133" s="386"/>
      <c r="I133" s="386"/>
      <c r="J133" s="386"/>
      <c r="K133" s="381">
        <f t="shared" si="4"/>
        <v>0</v>
      </c>
      <c r="L133" s="381">
        <f t="shared" si="5"/>
        <v>0</v>
      </c>
      <c r="M133" s="381">
        <f t="shared" si="6"/>
        <v>0</v>
      </c>
      <c r="N133" s="283"/>
    </row>
    <row r="134" spans="1:14" s="328" customFormat="1" ht="17.25" hidden="1">
      <c r="A134" s="327">
        <f>KL!A134</f>
        <v>6</v>
      </c>
      <c r="B134" s="267" t="str">
        <f>KL!B134</f>
        <v>Bộ dây dẫn hạ thế Trạm 50KVA</v>
      </c>
      <c r="C134" s="201" t="str">
        <f>KL!C134</f>
        <v>Bộ</v>
      </c>
      <c r="D134" s="281">
        <f>KL!D134</f>
        <v>4</v>
      </c>
      <c r="E134" s="281">
        <f>KL!E134</f>
        <v>4</v>
      </c>
      <c r="F134" s="281">
        <f>KL!F134</f>
        <v>0</v>
      </c>
      <c r="G134" s="281">
        <f>KL!G134</f>
        <v>0</v>
      </c>
      <c r="H134" s="386"/>
      <c r="I134" s="386"/>
      <c r="J134" s="386"/>
      <c r="K134" s="381">
        <f t="shared" si="4"/>
        <v>0</v>
      </c>
      <c r="L134" s="381">
        <f t="shared" si="5"/>
        <v>0</v>
      </c>
      <c r="M134" s="381">
        <f t="shared" si="6"/>
        <v>0</v>
      </c>
      <c r="N134" s="283"/>
    </row>
    <row r="135" spans="1:14" s="328" customFormat="1" ht="17.25" hidden="1">
      <c r="A135" s="327" t="str">
        <f>KL!A135</f>
        <v>6.1</v>
      </c>
      <c r="B135" s="267" t="str">
        <f>KL!B135</f>
        <v>Cáp xuất từ MBA xuống tủ MCCB</v>
      </c>
      <c r="C135" s="201">
        <f>KL!C135</f>
        <v>0</v>
      </c>
      <c r="D135" s="281">
        <f>KL!D135</f>
        <v>0</v>
      </c>
      <c r="E135" s="281">
        <f>KL!E135</f>
        <v>0</v>
      </c>
      <c r="F135" s="281">
        <f>KL!F135</f>
        <v>0</v>
      </c>
      <c r="G135" s="281">
        <f>KL!G135</f>
        <v>0</v>
      </c>
      <c r="H135" s="386"/>
      <c r="I135" s="386"/>
      <c r="J135" s="386"/>
      <c r="K135" s="381">
        <f t="shared" si="4"/>
        <v>0</v>
      </c>
      <c r="L135" s="381">
        <f t="shared" si="5"/>
        <v>0</v>
      </c>
      <c r="M135" s="381">
        <f t="shared" si="6"/>
        <v>0</v>
      </c>
      <c r="N135" s="283"/>
    </row>
    <row r="136" spans="1:14" s="328" customFormat="1" ht="17.25" hidden="1">
      <c r="A136" s="327">
        <f>KL!A136</f>
        <v>0</v>
      </c>
      <c r="B136" s="263" t="str">
        <f>KL!B136</f>
        <v>Cáp đồng bọc CV70</v>
      </c>
      <c r="C136" s="203" t="str">
        <f>KL!C136</f>
        <v>mét</v>
      </c>
      <c r="D136" s="281">
        <f>KL!D136</f>
        <v>80</v>
      </c>
      <c r="E136" s="281">
        <f>KL!E136</f>
        <v>73.599999999999994</v>
      </c>
      <c r="F136" s="281">
        <f>KL!F136</f>
        <v>0</v>
      </c>
      <c r="G136" s="281">
        <f>KL!G136</f>
        <v>6.4000000000000057</v>
      </c>
      <c r="H136" s="386"/>
      <c r="I136" s="386"/>
      <c r="J136" s="386"/>
      <c r="K136" s="381">
        <f t="shared" si="4"/>
        <v>0</v>
      </c>
      <c r="L136" s="381">
        <f t="shared" si="5"/>
        <v>0</v>
      </c>
      <c r="M136" s="381">
        <f t="shared" si="6"/>
        <v>0</v>
      </c>
      <c r="N136" s="283"/>
    </row>
    <row r="137" spans="1:14" s="328" customFormat="1" ht="17.25" hidden="1">
      <c r="A137" s="327">
        <f>KL!A137</f>
        <v>0</v>
      </c>
      <c r="B137" s="263" t="str">
        <f>KL!B137</f>
        <v>Cáp đồng bọc CV11</v>
      </c>
      <c r="C137" s="203" t="str">
        <f>KL!C137</f>
        <v>mét</v>
      </c>
      <c r="D137" s="281">
        <f>KL!D137</f>
        <v>40</v>
      </c>
      <c r="E137" s="281">
        <f>KL!E137</f>
        <v>36.799999999999997</v>
      </c>
      <c r="F137" s="281">
        <f>KL!F137</f>
        <v>0</v>
      </c>
      <c r="G137" s="281">
        <f>KL!G137</f>
        <v>3.2000000000000028</v>
      </c>
      <c r="H137" s="386"/>
      <c r="I137" s="386"/>
      <c r="J137" s="386"/>
      <c r="K137" s="381">
        <f t="shared" si="4"/>
        <v>0</v>
      </c>
      <c r="L137" s="381">
        <f t="shared" si="5"/>
        <v>0</v>
      </c>
      <c r="M137" s="381">
        <f t="shared" si="6"/>
        <v>0</v>
      </c>
      <c r="N137" s="283"/>
    </row>
    <row r="138" spans="1:14" s="328" customFormat="1" ht="17.25" hidden="1">
      <c r="A138" s="327">
        <f>KL!A138</f>
        <v>0</v>
      </c>
      <c r="B138" s="263" t="str">
        <f>KL!B138</f>
        <v>Đầu cosse ép Cu 70mm2</v>
      </c>
      <c r="C138" s="203" t="str">
        <f>KL!C138</f>
        <v>cái</v>
      </c>
      <c r="D138" s="281">
        <f>KL!D138</f>
        <v>8</v>
      </c>
      <c r="E138" s="281">
        <f>KL!E138</f>
        <v>8</v>
      </c>
      <c r="F138" s="281">
        <f>KL!F138</f>
        <v>0</v>
      </c>
      <c r="G138" s="281">
        <f>KL!G138</f>
        <v>0</v>
      </c>
      <c r="H138" s="386"/>
      <c r="I138" s="386"/>
      <c r="J138" s="386"/>
      <c r="K138" s="381">
        <f t="shared" si="4"/>
        <v>0</v>
      </c>
      <c r="L138" s="381">
        <f t="shared" si="5"/>
        <v>0</v>
      </c>
      <c r="M138" s="381">
        <f t="shared" si="6"/>
        <v>0</v>
      </c>
      <c r="N138" s="283"/>
    </row>
    <row r="139" spans="1:14" s="328" customFormat="1" ht="17.25" hidden="1">
      <c r="A139" s="327">
        <f>KL!A139</f>
        <v>0</v>
      </c>
      <c r="B139" s="263" t="str">
        <f>KL!B139</f>
        <v>Đầu cosse ép Cu 11mm2</v>
      </c>
      <c r="C139" s="203" t="str">
        <f>KL!C139</f>
        <v>cái</v>
      </c>
      <c r="D139" s="281">
        <f>KL!D139</f>
        <v>4</v>
      </c>
      <c r="E139" s="281">
        <f>KL!E139</f>
        <v>4</v>
      </c>
      <c r="F139" s="281">
        <f>KL!F139</f>
        <v>0</v>
      </c>
      <c r="G139" s="281">
        <f>KL!G139</f>
        <v>0</v>
      </c>
      <c r="H139" s="386"/>
      <c r="I139" s="386"/>
      <c r="J139" s="386"/>
      <c r="K139" s="381">
        <f t="shared" si="4"/>
        <v>0</v>
      </c>
      <c r="L139" s="381">
        <f t="shared" si="5"/>
        <v>0</v>
      </c>
      <c r="M139" s="381">
        <f t="shared" si="6"/>
        <v>0</v>
      </c>
      <c r="N139" s="283"/>
    </row>
    <row r="140" spans="1:14" s="328" customFormat="1" ht="17.25" hidden="1">
      <c r="A140" s="327">
        <f>KL!A140</f>
        <v>0</v>
      </c>
      <c r="B140" s="263" t="str">
        <f>KL!B140</f>
        <v xml:space="preserve">Ống PVC D90x3,8mm </v>
      </c>
      <c r="C140" s="203" t="str">
        <f>KL!C140</f>
        <v>m</v>
      </c>
      <c r="D140" s="281">
        <f>KL!D140</f>
        <v>24</v>
      </c>
      <c r="E140" s="281">
        <f>KL!E140</f>
        <v>20</v>
      </c>
      <c r="F140" s="281">
        <f>KL!F140</f>
        <v>0</v>
      </c>
      <c r="G140" s="281">
        <f>KL!G140</f>
        <v>4</v>
      </c>
      <c r="H140" s="386"/>
      <c r="I140" s="386"/>
      <c r="J140" s="386"/>
      <c r="K140" s="381">
        <f t="shared" si="4"/>
        <v>0</v>
      </c>
      <c r="L140" s="381">
        <f t="shared" si="5"/>
        <v>0</v>
      </c>
      <c r="M140" s="381">
        <f t="shared" si="6"/>
        <v>0</v>
      </c>
      <c r="N140" s="283"/>
    </row>
    <row r="141" spans="1:14" s="328" customFormat="1" ht="17.25" hidden="1">
      <c r="A141" s="327">
        <f>KL!A141</f>
        <v>0</v>
      </c>
      <c r="B141" s="263" t="str">
        <f>KL!B141</f>
        <v>Cổ dê kẹp ống PVC Þ 90</v>
      </c>
      <c r="C141" s="203" t="str">
        <f>KL!C141</f>
        <v>bộ</v>
      </c>
      <c r="D141" s="281">
        <f>KL!D141</f>
        <v>12</v>
      </c>
      <c r="E141" s="281">
        <f>KL!E141</f>
        <v>12</v>
      </c>
      <c r="F141" s="281">
        <f>KL!F141</f>
        <v>0</v>
      </c>
      <c r="G141" s="281">
        <f>KL!G141</f>
        <v>0</v>
      </c>
      <c r="H141" s="386"/>
      <c r="I141" s="386"/>
      <c r="J141" s="386"/>
      <c r="K141" s="381">
        <f t="shared" si="4"/>
        <v>0</v>
      </c>
      <c r="L141" s="381">
        <f t="shared" si="5"/>
        <v>0</v>
      </c>
      <c r="M141" s="381">
        <f t="shared" si="6"/>
        <v>0</v>
      </c>
      <c r="N141" s="283"/>
    </row>
    <row r="142" spans="1:14" s="328" customFormat="1" ht="17.25" hidden="1">
      <c r="A142" s="327">
        <f>KL!A142</f>
        <v>0</v>
      </c>
      <c r="B142" s="263" t="str">
        <f>KL!B142</f>
        <v>Co 90 độ PVC 90</v>
      </c>
      <c r="C142" s="203" t="str">
        <f>KL!C142</f>
        <v>cái</v>
      </c>
      <c r="D142" s="281">
        <f>KL!D142</f>
        <v>16</v>
      </c>
      <c r="E142" s="281">
        <f>KL!E142</f>
        <v>8</v>
      </c>
      <c r="F142" s="281">
        <f>KL!F142</f>
        <v>0</v>
      </c>
      <c r="G142" s="281">
        <f>KL!G142</f>
        <v>8</v>
      </c>
      <c r="H142" s="386"/>
      <c r="I142" s="386"/>
      <c r="J142" s="386"/>
      <c r="K142" s="381">
        <f t="shared" si="4"/>
        <v>0</v>
      </c>
      <c r="L142" s="381">
        <f t="shared" si="5"/>
        <v>0</v>
      </c>
      <c r="M142" s="381">
        <f t="shared" si="6"/>
        <v>0</v>
      </c>
      <c r="N142" s="283"/>
    </row>
    <row r="143" spans="1:14" s="328" customFormat="1" ht="17.25" hidden="1">
      <c r="A143" s="327">
        <f>KL!A143</f>
        <v>0</v>
      </c>
      <c r="B143" s="263" t="str">
        <f>KL!B143</f>
        <v>Keo dán ống PVC (100gr)</v>
      </c>
      <c r="C143" s="203" t="str">
        <f>KL!C143</f>
        <v>tuýp</v>
      </c>
      <c r="D143" s="281">
        <f>KL!D143</f>
        <v>4</v>
      </c>
      <c r="E143" s="281">
        <f>KL!E143</f>
        <v>0</v>
      </c>
      <c r="F143" s="281">
        <f>KL!F143</f>
        <v>0</v>
      </c>
      <c r="G143" s="281">
        <f>KL!G143</f>
        <v>4</v>
      </c>
      <c r="H143" s="386"/>
      <c r="I143" s="386"/>
      <c r="J143" s="386"/>
      <c r="K143" s="381">
        <f t="shared" ref="K143:K181" si="7">ROUND((H143*F143),0)</f>
        <v>0</v>
      </c>
      <c r="L143" s="381">
        <f t="shared" ref="L143:L181" si="8">ROUND((I143*F143),0)</f>
        <v>0</v>
      </c>
      <c r="M143" s="381">
        <f t="shared" ref="M143:M181" si="9">ROUND((F143*J143),0)</f>
        <v>0</v>
      </c>
      <c r="N143" s="283"/>
    </row>
    <row r="144" spans="1:14" s="328" customFormat="1" ht="17.25" hidden="1">
      <c r="A144" s="327">
        <f>KL!A144</f>
        <v>0</v>
      </c>
      <c r="B144" s="263" t="str">
        <f>KL!B144</f>
        <v>Keo silicon bít miệng ống</v>
      </c>
      <c r="C144" s="203" t="str">
        <f>KL!C144</f>
        <v>ống</v>
      </c>
      <c r="D144" s="281">
        <f>KL!D144</f>
        <v>4</v>
      </c>
      <c r="E144" s="281">
        <f>KL!E144</f>
        <v>4</v>
      </c>
      <c r="F144" s="281">
        <f>KL!F144</f>
        <v>0</v>
      </c>
      <c r="G144" s="281">
        <f>KL!G144</f>
        <v>0</v>
      </c>
      <c r="H144" s="386"/>
      <c r="I144" s="386"/>
      <c r="J144" s="386"/>
      <c r="K144" s="381">
        <f t="shared" si="7"/>
        <v>0</v>
      </c>
      <c r="L144" s="381">
        <f t="shared" si="8"/>
        <v>0</v>
      </c>
      <c r="M144" s="381">
        <f t="shared" si="9"/>
        <v>0</v>
      </c>
      <c r="N144" s="283"/>
    </row>
    <row r="145" spans="1:14" s="328" customFormat="1" ht="17.25" hidden="1">
      <c r="A145" s="327">
        <f>KL!A145</f>
        <v>0</v>
      </c>
      <c r="B145" s="263" t="str">
        <f>KL!B145</f>
        <v>Băng keo cách điện</v>
      </c>
      <c r="C145" s="203" t="str">
        <f>KL!C145</f>
        <v>cuộn</v>
      </c>
      <c r="D145" s="281">
        <f>KL!D145</f>
        <v>4</v>
      </c>
      <c r="E145" s="281">
        <f>KL!E145</f>
        <v>0</v>
      </c>
      <c r="F145" s="281">
        <f>KL!F145</f>
        <v>0</v>
      </c>
      <c r="G145" s="281">
        <f>KL!G145</f>
        <v>4</v>
      </c>
      <c r="H145" s="386"/>
      <c r="I145" s="386"/>
      <c r="J145" s="386"/>
      <c r="K145" s="381">
        <f t="shared" si="7"/>
        <v>0</v>
      </c>
      <c r="L145" s="381">
        <f t="shared" si="8"/>
        <v>0</v>
      </c>
      <c r="M145" s="381">
        <f t="shared" si="9"/>
        <v>0</v>
      </c>
      <c r="N145" s="283"/>
    </row>
    <row r="146" spans="1:14" s="328" customFormat="1" ht="17.25" hidden="1">
      <c r="A146" s="327">
        <f>KL!A146</f>
        <v>0</v>
      </c>
      <c r="B146" s="263" t="str">
        <f>KL!B146</f>
        <v>Bảng tên trạm + bulon</v>
      </c>
      <c r="C146" s="203" t="str">
        <f>KL!C146</f>
        <v>bộ</v>
      </c>
      <c r="D146" s="281">
        <f>KL!D146</f>
        <v>4</v>
      </c>
      <c r="E146" s="281">
        <f>KL!E146</f>
        <v>4</v>
      </c>
      <c r="F146" s="281">
        <f>KL!F146</f>
        <v>0</v>
      </c>
      <c r="G146" s="281">
        <f>KL!G146</f>
        <v>0</v>
      </c>
      <c r="H146" s="386"/>
      <c r="I146" s="386"/>
      <c r="J146" s="386"/>
      <c r="K146" s="381">
        <f t="shared" si="7"/>
        <v>0</v>
      </c>
      <c r="L146" s="381">
        <f t="shared" si="8"/>
        <v>0</v>
      </c>
      <c r="M146" s="381">
        <f t="shared" si="9"/>
        <v>0</v>
      </c>
      <c r="N146" s="283"/>
    </row>
    <row r="147" spans="1:14" s="328" customFormat="1" ht="17.25" hidden="1">
      <c r="A147" s="327" t="str">
        <f>KL!A147</f>
        <v>6.2</v>
      </c>
      <c r="B147" s="267" t="str">
        <f>KL!B147</f>
        <v>Cáp xuất từ tủ MCCB lên lưới</v>
      </c>
      <c r="C147" s="201">
        <f>KL!C147</f>
        <v>0</v>
      </c>
      <c r="D147" s="281">
        <f>KL!D147</f>
        <v>4</v>
      </c>
      <c r="E147" s="281">
        <f>KL!E147</f>
        <v>4</v>
      </c>
      <c r="F147" s="281">
        <f>KL!F147</f>
        <v>0</v>
      </c>
      <c r="G147" s="281">
        <f>KL!G147</f>
        <v>0</v>
      </c>
      <c r="H147" s="386"/>
      <c r="I147" s="386"/>
      <c r="J147" s="386"/>
      <c r="K147" s="381">
        <f t="shared" si="7"/>
        <v>0</v>
      </c>
      <c r="L147" s="381">
        <f t="shared" si="8"/>
        <v>0</v>
      </c>
      <c r="M147" s="381">
        <f t="shared" si="9"/>
        <v>0</v>
      </c>
      <c r="N147" s="283"/>
    </row>
    <row r="148" spans="1:14" s="328" customFormat="1" ht="17.25" hidden="1">
      <c r="A148" s="327">
        <f>KL!A148</f>
        <v>0</v>
      </c>
      <c r="B148" s="263" t="str">
        <f>KL!B148</f>
        <v>Cáp đồng bọc CV70</v>
      </c>
      <c r="C148" s="203" t="str">
        <f>KL!C148</f>
        <v>mét</v>
      </c>
      <c r="D148" s="281">
        <f>KL!D148</f>
        <v>72</v>
      </c>
      <c r="E148" s="281">
        <f>KL!E148</f>
        <v>72</v>
      </c>
      <c r="F148" s="281">
        <f>KL!F148</f>
        <v>0</v>
      </c>
      <c r="G148" s="281">
        <f>KL!G148</f>
        <v>0</v>
      </c>
      <c r="H148" s="386"/>
      <c r="I148" s="386"/>
      <c r="J148" s="386"/>
      <c r="K148" s="381">
        <f t="shared" si="7"/>
        <v>0</v>
      </c>
      <c r="L148" s="381">
        <f t="shared" si="8"/>
        <v>0</v>
      </c>
      <c r="M148" s="381">
        <f t="shared" si="9"/>
        <v>0</v>
      </c>
      <c r="N148" s="283"/>
    </row>
    <row r="149" spans="1:14" s="328" customFormat="1" ht="17.25" hidden="1">
      <c r="A149" s="327">
        <f>KL!A149</f>
        <v>0</v>
      </c>
      <c r="B149" s="263" t="str">
        <f>KL!B149</f>
        <v>Đầu cosse ép Cu 70mm2</v>
      </c>
      <c r="C149" s="203" t="str">
        <f>KL!C149</f>
        <v>cái</v>
      </c>
      <c r="D149" s="281">
        <f>KL!D149</f>
        <v>8</v>
      </c>
      <c r="E149" s="281">
        <f>KL!E149</f>
        <v>8</v>
      </c>
      <c r="F149" s="281">
        <f>KL!F149</f>
        <v>0</v>
      </c>
      <c r="G149" s="281">
        <f>KL!G149</f>
        <v>0</v>
      </c>
      <c r="H149" s="386"/>
      <c r="I149" s="386"/>
      <c r="J149" s="386"/>
      <c r="K149" s="381">
        <f t="shared" si="7"/>
        <v>0</v>
      </c>
      <c r="L149" s="381">
        <f t="shared" si="8"/>
        <v>0</v>
      </c>
      <c r="M149" s="381">
        <f t="shared" si="9"/>
        <v>0</v>
      </c>
      <c r="N149" s="283"/>
    </row>
    <row r="150" spans="1:14" s="328" customFormat="1" ht="17.25" hidden="1">
      <c r="A150" s="327">
        <f>KL!A150</f>
        <v>0</v>
      </c>
      <c r="B150" s="263" t="str">
        <f>KL!B150</f>
        <v xml:space="preserve">Ống PVC D90x3,8mm </v>
      </c>
      <c r="C150" s="203" t="str">
        <f>KL!C150</f>
        <v>m</v>
      </c>
      <c r="D150" s="281">
        <f>KL!D150</f>
        <v>24</v>
      </c>
      <c r="E150" s="281">
        <f>KL!E150</f>
        <v>24</v>
      </c>
      <c r="F150" s="281">
        <f>KL!F150</f>
        <v>0</v>
      </c>
      <c r="G150" s="281">
        <f>KL!G150</f>
        <v>0</v>
      </c>
      <c r="H150" s="386"/>
      <c r="I150" s="386"/>
      <c r="J150" s="386"/>
      <c r="K150" s="381">
        <f t="shared" si="7"/>
        <v>0</v>
      </c>
      <c r="L150" s="381">
        <f t="shared" si="8"/>
        <v>0</v>
      </c>
      <c r="M150" s="381">
        <f t="shared" si="9"/>
        <v>0</v>
      </c>
      <c r="N150" s="283"/>
    </row>
    <row r="151" spans="1:14" s="328" customFormat="1" ht="17.25" hidden="1">
      <c r="A151" s="327">
        <f>KL!A151</f>
        <v>0</v>
      </c>
      <c r="B151" s="263" t="str">
        <f>KL!B151</f>
        <v>Cổ dê kẹp ống PVC Þ 90</v>
      </c>
      <c r="C151" s="203" t="str">
        <f>KL!C151</f>
        <v>bộ</v>
      </c>
      <c r="D151" s="281">
        <f>KL!D151</f>
        <v>12</v>
      </c>
      <c r="E151" s="281">
        <f>KL!E151</f>
        <v>12</v>
      </c>
      <c r="F151" s="281">
        <f>KL!F151</f>
        <v>0</v>
      </c>
      <c r="G151" s="281">
        <f>KL!G151</f>
        <v>0</v>
      </c>
      <c r="H151" s="386"/>
      <c r="I151" s="386"/>
      <c r="J151" s="386"/>
      <c r="K151" s="381">
        <f t="shared" si="7"/>
        <v>0</v>
      </c>
      <c r="L151" s="381">
        <f t="shared" si="8"/>
        <v>0</v>
      </c>
      <c r="M151" s="381">
        <f t="shared" si="9"/>
        <v>0</v>
      </c>
      <c r="N151" s="283"/>
    </row>
    <row r="152" spans="1:14" s="328" customFormat="1" ht="17.25" hidden="1">
      <c r="A152" s="327">
        <f>KL!A152</f>
        <v>0</v>
      </c>
      <c r="B152" s="263" t="str">
        <f>KL!B152</f>
        <v>Co 90 độ PVC 90</v>
      </c>
      <c r="C152" s="203" t="str">
        <f>KL!C152</f>
        <v>cái</v>
      </c>
      <c r="D152" s="281">
        <f>KL!D152</f>
        <v>16</v>
      </c>
      <c r="E152" s="281">
        <f>KL!E152</f>
        <v>16</v>
      </c>
      <c r="F152" s="281">
        <f>KL!F152</f>
        <v>0</v>
      </c>
      <c r="G152" s="281">
        <f>KL!G152</f>
        <v>0</v>
      </c>
      <c r="H152" s="386"/>
      <c r="I152" s="386"/>
      <c r="J152" s="386"/>
      <c r="K152" s="381">
        <f t="shared" si="7"/>
        <v>0</v>
      </c>
      <c r="L152" s="381">
        <f t="shared" si="8"/>
        <v>0</v>
      </c>
      <c r="M152" s="381">
        <f t="shared" si="9"/>
        <v>0</v>
      </c>
      <c r="N152" s="283"/>
    </row>
    <row r="153" spans="1:14" s="328" customFormat="1" ht="17.25" hidden="1">
      <c r="A153" s="327">
        <f>KL!A153</f>
        <v>0</v>
      </c>
      <c r="B153" s="263" t="str">
        <f>KL!B153</f>
        <v>Keo dán ống PVC (100gr)</v>
      </c>
      <c r="C153" s="203" t="str">
        <f>KL!C153</f>
        <v>tuýp</v>
      </c>
      <c r="D153" s="281">
        <f>KL!D153</f>
        <v>4</v>
      </c>
      <c r="E153" s="281">
        <f>KL!E153</f>
        <v>0</v>
      </c>
      <c r="F153" s="281">
        <f>KL!F153</f>
        <v>0</v>
      </c>
      <c r="G153" s="281">
        <f>KL!G153</f>
        <v>4</v>
      </c>
      <c r="H153" s="386"/>
      <c r="I153" s="386"/>
      <c r="J153" s="386"/>
      <c r="K153" s="381">
        <f t="shared" si="7"/>
        <v>0</v>
      </c>
      <c r="L153" s="381">
        <f t="shared" si="8"/>
        <v>0</v>
      </c>
      <c r="M153" s="381">
        <f t="shared" si="9"/>
        <v>0</v>
      </c>
      <c r="N153" s="283"/>
    </row>
    <row r="154" spans="1:14" s="328" customFormat="1" ht="17.25" hidden="1">
      <c r="A154" s="327">
        <f>KL!A154</f>
        <v>0</v>
      </c>
      <c r="B154" s="263" t="str">
        <f>KL!B154</f>
        <v>Keo silicon bít miệng ống</v>
      </c>
      <c r="C154" s="203" t="str">
        <f>KL!C154</f>
        <v>ống</v>
      </c>
      <c r="D154" s="281">
        <f>KL!D154</f>
        <v>4</v>
      </c>
      <c r="E154" s="281">
        <f>KL!E154</f>
        <v>4</v>
      </c>
      <c r="F154" s="281">
        <f>KL!F154</f>
        <v>0</v>
      </c>
      <c r="G154" s="281">
        <f>KL!G154</f>
        <v>0</v>
      </c>
      <c r="H154" s="386"/>
      <c r="I154" s="386"/>
      <c r="J154" s="386"/>
      <c r="K154" s="381">
        <f t="shared" si="7"/>
        <v>0</v>
      </c>
      <c r="L154" s="381">
        <f t="shared" si="8"/>
        <v>0</v>
      </c>
      <c r="M154" s="381">
        <f t="shared" si="9"/>
        <v>0</v>
      </c>
      <c r="N154" s="283"/>
    </row>
    <row r="155" spans="1:14" s="328" customFormat="1" ht="17.25" hidden="1">
      <c r="A155" s="327">
        <f>KL!A155</f>
        <v>0</v>
      </c>
      <c r="B155" s="263" t="str">
        <f>KL!B155</f>
        <v>Băng keo cách điện</v>
      </c>
      <c r="C155" s="203" t="str">
        <f>KL!C155</f>
        <v>cuộn</v>
      </c>
      <c r="D155" s="281">
        <f>KL!D155</f>
        <v>4</v>
      </c>
      <c r="E155" s="281">
        <f>KL!E155</f>
        <v>4</v>
      </c>
      <c r="F155" s="281">
        <f>KL!F155</f>
        <v>0</v>
      </c>
      <c r="G155" s="281">
        <f>KL!G155</f>
        <v>0</v>
      </c>
      <c r="H155" s="386"/>
      <c r="I155" s="386"/>
      <c r="J155" s="386"/>
      <c r="K155" s="381">
        <f t="shared" si="7"/>
        <v>0</v>
      </c>
      <c r="L155" s="381">
        <f t="shared" si="8"/>
        <v>0</v>
      </c>
      <c r="M155" s="381">
        <f t="shared" si="9"/>
        <v>0</v>
      </c>
      <c r="N155" s="283"/>
    </row>
    <row r="156" spans="1:14" s="328" customFormat="1" ht="18" hidden="1">
      <c r="A156" s="324" t="s">
        <v>186</v>
      </c>
      <c r="B156" s="202" t="str">
        <f>KL!B156</f>
        <v>Phần trạm biến áp: 5 trạm 75kVA (C.Mỹ 5A; X.Tây 17B; X.tây 186-4A; T.Hạnh 4A; T.Đức 4A)</v>
      </c>
      <c r="C156" s="202"/>
      <c r="D156" s="281"/>
      <c r="E156" s="281"/>
      <c r="F156" s="281"/>
      <c r="G156" s="281"/>
      <c r="H156" s="386"/>
      <c r="I156" s="386"/>
      <c r="J156" s="386"/>
      <c r="K156" s="381">
        <f t="shared" si="7"/>
        <v>0</v>
      </c>
      <c r="L156" s="381">
        <f t="shared" si="8"/>
        <v>0</v>
      </c>
      <c r="M156" s="381">
        <f t="shared" si="9"/>
        <v>0</v>
      </c>
      <c r="N156" s="283"/>
    </row>
    <row r="157" spans="1:14" s="328" customFormat="1" ht="17.25" hidden="1">
      <c r="A157" s="327">
        <f>KL!A157</f>
        <v>0</v>
      </c>
      <c r="B157" s="259" t="str">
        <f>KL!B157</f>
        <v>A. PHẦN THIẾT BỊ</v>
      </c>
      <c r="C157" s="203"/>
      <c r="D157" s="281"/>
      <c r="E157" s="281"/>
      <c r="F157" s="281"/>
      <c r="G157" s="281"/>
      <c r="H157" s="386"/>
      <c r="I157" s="386"/>
      <c r="J157" s="386"/>
      <c r="K157" s="381">
        <f t="shared" si="7"/>
        <v>0</v>
      </c>
      <c r="L157" s="381">
        <f t="shared" si="8"/>
        <v>0</v>
      </c>
      <c r="M157" s="381">
        <f t="shared" si="9"/>
        <v>0</v>
      </c>
      <c r="N157" s="283"/>
    </row>
    <row r="158" spans="1:14" s="328" customFormat="1" ht="17.25" hidden="1">
      <c r="A158" s="327">
        <f>KL!A158</f>
        <v>1</v>
      </c>
      <c r="B158" s="263" t="str">
        <f>KL!B158</f>
        <v xml:space="preserve">Máy biến áp 12,7/0,22-0,44kV 75kVA </v>
      </c>
      <c r="C158" s="203" t="str">
        <f>KL!C158</f>
        <v>máy</v>
      </c>
      <c r="D158" s="281">
        <f>KL!D158</f>
        <v>5</v>
      </c>
      <c r="E158" s="281">
        <f>KL!E158</f>
        <v>5</v>
      </c>
      <c r="F158" s="281">
        <f>KL!F158</f>
        <v>0</v>
      </c>
      <c r="G158" s="281">
        <f>KL!G158</f>
        <v>0</v>
      </c>
      <c r="H158" s="386"/>
      <c r="I158" s="386"/>
      <c r="J158" s="386"/>
      <c r="K158" s="381">
        <f t="shared" si="7"/>
        <v>0</v>
      </c>
      <c r="L158" s="381">
        <f t="shared" si="8"/>
        <v>0</v>
      </c>
      <c r="M158" s="381">
        <f t="shared" si="9"/>
        <v>0</v>
      </c>
      <c r="N158" s="283"/>
    </row>
    <row r="159" spans="1:14" s="328" customFormat="1" ht="17.25" hidden="1">
      <c r="A159" s="327">
        <f>KL!A159</f>
        <v>2</v>
      </c>
      <c r="B159" s="263" t="str">
        <f>KL!B159</f>
        <v>Chụp cách điện đầu cực MBA</v>
      </c>
      <c r="C159" s="203" t="str">
        <f>KL!C159</f>
        <v>cái</v>
      </c>
      <c r="D159" s="281">
        <f>KL!D159</f>
        <v>5</v>
      </c>
      <c r="E159" s="281">
        <f>KL!E159</f>
        <v>5</v>
      </c>
      <c r="F159" s="281">
        <f>KL!F159</f>
        <v>0</v>
      </c>
      <c r="G159" s="281">
        <f>KL!G159</f>
        <v>0</v>
      </c>
      <c r="H159" s="386"/>
      <c r="I159" s="386"/>
      <c r="J159" s="386"/>
      <c r="K159" s="381">
        <f t="shared" si="7"/>
        <v>0</v>
      </c>
      <c r="L159" s="381">
        <f t="shared" si="8"/>
        <v>0</v>
      </c>
      <c r="M159" s="381">
        <f t="shared" si="9"/>
        <v>0</v>
      </c>
      <c r="N159" s="283"/>
    </row>
    <row r="160" spans="1:14" s="328" customFormat="1" ht="17.25" hidden="1">
      <c r="A160" s="327">
        <f>KL!A160</f>
        <v>3</v>
      </c>
      <c r="B160" s="263" t="str">
        <f>KL!B160</f>
        <v>FCO 24kV - 100A + bọc cách điện trên-dưới</v>
      </c>
      <c r="C160" s="203" t="str">
        <f>KL!C160</f>
        <v>bộ</v>
      </c>
      <c r="D160" s="281">
        <f>KL!D160</f>
        <v>5</v>
      </c>
      <c r="E160" s="281">
        <f>KL!E160</f>
        <v>5</v>
      </c>
      <c r="F160" s="281">
        <f>KL!F160</f>
        <v>0</v>
      </c>
      <c r="G160" s="281">
        <f>KL!G160</f>
        <v>0</v>
      </c>
      <c r="H160" s="386"/>
      <c r="I160" s="386"/>
      <c r="J160" s="386"/>
      <c r="K160" s="381">
        <f t="shared" si="7"/>
        <v>0</v>
      </c>
      <c r="L160" s="381">
        <f t="shared" si="8"/>
        <v>0</v>
      </c>
      <c r="M160" s="381">
        <f t="shared" si="9"/>
        <v>0</v>
      </c>
      <c r="N160" s="283"/>
    </row>
    <row r="161" spans="1:14" s="328" customFormat="1" ht="17.25" hidden="1">
      <c r="A161" s="327">
        <f>KL!A161</f>
        <v>4</v>
      </c>
      <c r="B161" s="263" t="str">
        <f>KL!B161</f>
        <v>Dây chảy 6K</v>
      </c>
      <c r="C161" s="203" t="str">
        <f>KL!C161</f>
        <v>Sợi</v>
      </c>
      <c r="D161" s="281">
        <f>KL!D161</f>
        <v>5</v>
      </c>
      <c r="E161" s="281">
        <f>KL!E161</f>
        <v>5</v>
      </c>
      <c r="F161" s="281">
        <f>KL!F161</f>
        <v>0</v>
      </c>
      <c r="G161" s="281">
        <f>KL!G161</f>
        <v>0</v>
      </c>
      <c r="H161" s="386"/>
      <c r="I161" s="386"/>
      <c r="J161" s="386"/>
      <c r="K161" s="381">
        <f t="shared" si="7"/>
        <v>0</v>
      </c>
      <c r="L161" s="381">
        <f t="shared" si="8"/>
        <v>0</v>
      </c>
      <c r="M161" s="381">
        <f t="shared" si="9"/>
        <v>0</v>
      </c>
      <c r="N161" s="283"/>
    </row>
    <row r="162" spans="1:14" s="328" customFormat="1" ht="17.25" hidden="1">
      <c r="A162" s="327">
        <f>KL!A162</f>
        <v>5</v>
      </c>
      <c r="B162" s="263" t="str">
        <f>KL!B162</f>
        <v>LA 18kV 10kA + bọc cách điện</v>
      </c>
      <c r="C162" s="203" t="str">
        <f>KL!C162</f>
        <v>bộ</v>
      </c>
      <c r="D162" s="281">
        <f>KL!D162</f>
        <v>5</v>
      </c>
      <c r="E162" s="281">
        <f>KL!E162</f>
        <v>5</v>
      </c>
      <c r="F162" s="281">
        <f>KL!F162</f>
        <v>0</v>
      </c>
      <c r="G162" s="281">
        <f>KL!G162</f>
        <v>0</v>
      </c>
      <c r="H162" s="386"/>
      <c r="I162" s="386"/>
      <c r="J162" s="386"/>
      <c r="K162" s="381">
        <f t="shared" si="7"/>
        <v>0</v>
      </c>
      <c r="L162" s="381">
        <f t="shared" si="8"/>
        <v>0</v>
      </c>
      <c r="M162" s="381">
        <f t="shared" si="9"/>
        <v>0</v>
      </c>
      <c r="N162" s="283"/>
    </row>
    <row r="163" spans="1:14" s="328" customFormat="1" ht="17.25" hidden="1">
      <c r="A163" s="327">
        <f>KL!A163</f>
        <v>6</v>
      </c>
      <c r="B163" s="263" t="str">
        <f>KL!B163</f>
        <v>MCCB 3P- 690V -200A - 36KA</v>
      </c>
      <c r="C163" s="203" t="str">
        <f>KL!C163</f>
        <v>cái</v>
      </c>
      <c r="D163" s="281">
        <f>KL!D163</f>
        <v>5</v>
      </c>
      <c r="E163" s="281">
        <f>KL!E163</f>
        <v>5</v>
      </c>
      <c r="F163" s="281">
        <f>KL!F163</f>
        <v>0</v>
      </c>
      <c r="G163" s="281">
        <f>KL!G163</f>
        <v>0</v>
      </c>
      <c r="H163" s="386"/>
      <c r="I163" s="386"/>
      <c r="J163" s="386"/>
      <c r="K163" s="381">
        <f t="shared" si="7"/>
        <v>0</v>
      </c>
      <c r="L163" s="381">
        <f t="shared" si="8"/>
        <v>0</v>
      </c>
      <c r="M163" s="381">
        <f t="shared" si="9"/>
        <v>0</v>
      </c>
      <c r="N163" s="283"/>
    </row>
    <row r="164" spans="1:14" s="328" customFormat="1" ht="17.25" hidden="1">
      <c r="A164" s="327">
        <f>KL!A164</f>
        <v>7</v>
      </c>
      <c r="B164" s="263" t="str">
        <f>KL!B164</f>
        <v>Biến dòng 24kV 100/5A</v>
      </c>
      <c r="C164" s="203" t="str">
        <f>KL!C164</f>
        <v>cái</v>
      </c>
      <c r="D164" s="281">
        <f>KL!D164</f>
        <v>10</v>
      </c>
      <c r="E164" s="281">
        <f>KL!E164</f>
        <v>0</v>
      </c>
      <c r="F164" s="281">
        <f>KL!F164</f>
        <v>0</v>
      </c>
      <c r="G164" s="281">
        <f>KL!G164</f>
        <v>10</v>
      </c>
      <c r="H164" s="386"/>
      <c r="I164" s="386"/>
      <c r="J164" s="386"/>
      <c r="K164" s="381">
        <f t="shared" si="7"/>
        <v>0</v>
      </c>
      <c r="L164" s="381">
        <f t="shared" si="8"/>
        <v>0</v>
      </c>
      <c r="M164" s="381">
        <f t="shared" si="9"/>
        <v>0</v>
      </c>
      <c r="N164" s="283"/>
    </row>
    <row r="165" spans="1:14" s="328" customFormat="1" ht="17.25" hidden="1">
      <c r="A165" s="327">
        <f>KL!A165</f>
        <v>8</v>
      </c>
      <c r="B165" s="263" t="str">
        <f>KL!B165</f>
        <v>Điện kế 1 pha 2 dây 220V-5A</v>
      </c>
      <c r="C165" s="203" t="str">
        <f>KL!C165</f>
        <v>cái</v>
      </c>
      <c r="D165" s="281">
        <f>KL!D165</f>
        <v>10</v>
      </c>
      <c r="E165" s="281">
        <f>KL!E165</f>
        <v>0</v>
      </c>
      <c r="F165" s="281">
        <f>KL!F165</f>
        <v>0</v>
      </c>
      <c r="G165" s="281">
        <f>KL!G165</f>
        <v>10</v>
      </c>
      <c r="H165" s="386"/>
      <c r="I165" s="386"/>
      <c r="J165" s="386"/>
      <c r="K165" s="381">
        <f t="shared" si="7"/>
        <v>0</v>
      </c>
      <c r="L165" s="381">
        <f t="shared" si="8"/>
        <v>0</v>
      </c>
      <c r="M165" s="381">
        <f t="shared" si="9"/>
        <v>0</v>
      </c>
      <c r="N165" s="283"/>
    </row>
    <row r="166" spans="1:14" s="328" customFormat="1" ht="17.25" hidden="1">
      <c r="A166" s="327"/>
      <c r="B166" s="269" t="str">
        <f>KL!B166</f>
        <v>B. PHẦN VẬT LIỆU</v>
      </c>
      <c r="C166" s="203"/>
      <c r="D166" s="281"/>
      <c r="E166" s="281"/>
      <c r="F166" s="281"/>
      <c r="G166" s="281">
        <f>KL!G166</f>
        <v>0</v>
      </c>
      <c r="H166" s="386"/>
      <c r="I166" s="386"/>
      <c r="J166" s="386"/>
      <c r="K166" s="381">
        <f t="shared" si="7"/>
        <v>0</v>
      </c>
      <c r="L166" s="381">
        <f t="shared" si="8"/>
        <v>0</v>
      </c>
      <c r="M166" s="381">
        <f t="shared" si="9"/>
        <v>0</v>
      </c>
      <c r="N166" s="283"/>
    </row>
    <row r="167" spans="1:14" s="328" customFormat="1" ht="31.5" hidden="1">
      <c r="A167" s="327">
        <f>KL!A167</f>
        <v>1</v>
      </c>
      <c r="B167" s="259" t="str">
        <f>KL!B167</f>
        <v>Boulon 16x300+ 2 long đền vuông D18-50x50x3/Zn</v>
      </c>
      <c r="C167" s="203" t="str">
        <f>KL!C167</f>
        <v>bộ</v>
      </c>
      <c r="D167" s="281">
        <f>KL!D167</f>
        <v>10</v>
      </c>
      <c r="E167" s="281">
        <f>KL!E167</f>
        <v>10</v>
      </c>
      <c r="F167" s="281">
        <f>KL!F167</f>
        <v>0</v>
      </c>
      <c r="G167" s="281">
        <f>KL!G167</f>
        <v>0</v>
      </c>
      <c r="H167" s="386"/>
      <c r="I167" s="386"/>
      <c r="J167" s="386"/>
      <c r="K167" s="381">
        <f t="shared" si="7"/>
        <v>0</v>
      </c>
      <c r="L167" s="381">
        <f t="shared" si="8"/>
        <v>0</v>
      </c>
      <c r="M167" s="381">
        <f t="shared" si="9"/>
        <v>0</v>
      </c>
      <c r="N167" s="283"/>
    </row>
    <row r="168" spans="1:14" s="328" customFormat="1" ht="17.25" hidden="1">
      <c r="A168" s="327">
        <f>KL!A168</f>
        <v>2</v>
      </c>
      <c r="B168" s="259" t="str">
        <f>KL!B168</f>
        <v>Giá đỡ FCO, LA bằng Coposite</v>
      </c>
      <c r="C168" s="201" t="str">
        <f>KL!C168</f>
        <v>Bộ</v>
      </c>
      <c r="D168" s="281">
        <f>KL!D168</f>
        <v>5</v>
      </c>
      <c r="E168" s="281">
        <f>KL!E168</f>
        <v>5</v>
      </c>
      <c r="F168" s="281">
        <f>KL!F168</f>
        <v>0</v>
      </c>
      <c r="G168" s="281">
        <f>KL!G168</f>
        <v>0</v>
      </c>
      <c r="H168" s="386"/>
      <c r="I168" s="386"/>
      <c r="J168" s="386"/>
      <c r="K168" s="381">
        <f t="shared" si="7"/>
        <v>0</v>
      </c>
      <c r="L168" s="381">
        <f t="shared" si="8"/>
        <v>0</v>
      </c>
      <c r="M168" s="381">
        <f t="shared" si="9"/>
        <v>0</v>
      </c>
      <c r="N168" s="283"/>
    </row>
    <row r="169" spans="1:14" s="328" customFormat="1" ht="17.25" hidden="1">
      <c r="A169" s="327">
        <f>KL!A169</f>
        <v>0</v>
      </c>
      <c r="B169" s="263" t="str">
        <f>KL!B169</f>
        <v>Xà composite 110x80x5x800</v>
      </c>
      <c r="C169" s="203" t="str">
        <f>KL!C169</f>
        <v>cây</v>
      </c>
      <c r="D169" s="281">
        <f>KL!D169</f>
        <v>5</v>
      </c>
      <c r="E169" s="281">
        <f>KL!E169</f>
        <v>5</v>
      </c>
      <c r="F169" s="281">
        <f>KL!F169</f>
        <v>0</v>
      </c>
      <c r="G169" s="281">
        <f>KL!G169</f>
        <v>0</v>
      </c>
      <c r="H169" s="386"/>
      <c r="I169" s="386"/>
      <c r="J169" s="386"/>
      <c r="K169" s="381">
        <f t="shared" si="7"/>
        <v>0</v>
      </c>
      <c r="L169" s="381">
        <f t="shared" si="8"/>
        <v>0</v>
      </c>
      <c r="M169" s="381">
        <f t="shared" si="9"/>
        <v>0</v>
      </c>
      <c r="N169" s="283"/>
    </row>
    <row r="170" spans="1:14" s="328" customFormat="1" ht="17.25" hidden="1">
      <c r="A170" s="327">
        <f>KL!A170</f>
        <v>0</v>
      </c>
      <c r="B170" s="263" t="str">
        <f>KL!B170</f>
        <v>Chống composite 40x10x920</v>
      </c>
      <c r="C170" s="203" t="str">
        <f>KL!C170</f>
        <v>cây</v>
      </c>
      <c r="D170" s="281">
        <f>KL!D170</f>
        <v>5</v>
      </c>
      <c r="E170" s="281">
        <f>KL!E170</f>
        <v>5</v>
      </c>
      <c r="F170" s="281">
        <f>KL!F170</f>
        <v>0</v>
      </c>
      <c r="G170" s="281">
        <f>KL!G170</f>
        <v>0</v>
      </c>
      <c r="H170" s="386"/>
      <c r="I170" s="386"/>
      <c r="J170" s="386"/>
      <c r="K170" s="381">
        <f t="shared" si="7"/>
        <v>0</v>
      </c>
      <c r="L170" s="381">
        <f t="shared" si="8"/>
        <v>0</v>
      </c>
      <c r="M170" s="381">
        <f t="shared" si="9"/>
        <v>0</v>
      </c>
      <c r="N170" s="283"/>
    </row>
    <row r="171" spans="1:14" s="328" customFormat="1" ht="17.25" hidden="1">
      <c r="A171" s="327">
        <f>KL!A171</f>
        <v>0</v>
      </c>
      <c r="B171" s="263" t="str">
        <f>KL!B171</f>
        <v>Bass LL bắt FCO và LA</v>
      </c>
      <c r="C171" s="203" t="str">
        <f>KL!C171</f>
        <v>bộ</v>
      </c>
      <c r="D171" s="281">
        <f>KL!D171</f>
        <v>5</v>
      </c>
      <c r="E171" s="281">
        <f>KL!E171</f>
        <v>5</v>
      </c>
      <c r="F171" s="281">
        <f>KL!F171</f>
        <v>0</v>
      </c>
      <c r="G171" s="281">
        <f>KL!G171</f>
        <v>0</v>
      </c>
      <c r="H171" s="386"/>
      <c r="I171" s="386"/>
      <c r="J171" s="386"/>
      <c r="K171" s="381">
        <f t="shared" si="7"/>
        <v>0</v>
      </c>
      <c r="L171" s="381">
        <f t="shared" si="8"/>
        <v>0</v>
      </c>
      <c r="M171" s="381">
        <f t="shared" si="9"/>
        <v>0</v>
      </c>
      <c r="N171" s="283"/>
    </row>
    <row r="172" spans="1:14" s="328" customFormat="1" ht="31.5" hidden="1">
      <c r="A172" s="327">
        <f>KL!A172</f>
        <v>0</v>
      </c>
      <c r="B172" s="263" t="str">
        <f>KL!B172</f>
        <v>Boulon 16x350+ 2 long đền vuông D18-50x50x3/Zn</v>
      </c>
      <c r="C172" s="203" t="str">
        <f>KL!C172</f>
        <v>bộ</v>
      </c>
      <c r="D172" s="281">
        <f>KL!D172</f>
        <v>5</v>
      </c>
      <c r="E172" s="281">
        <f>KL!E172</f>
        <v>5</v>
      </c>
      <c r="F172" s="281">
        <f>KL!F172</f>
        <v>0</v>
      </c>
      <c r="G172" s="281">
        <f>KL!G172</f>
        <v>0</v>
      </c>
      <c r="H172" s="386"/>
      <c r="I172" s="386"/>
      <c r="J172" s="386"/>
      <c r="K172" s="381">
        <f t="shared" si="7"/>
        <v>0</v>
      </c>
      <c r="L172" s="381">
        <f t="shared" si="8"/>
        <v>0</v>
      </c>
      <c r="M172" s="381">
        <f t="shared" si="9"/>
        <v>0</v>
      </c>
      <c r="N172" s="283"/>
    </row>
    <row r="173" spans="1:14" s="328" customFormat="1" ht="31.5" hidden="1">
      <c r="A173" s="327">
        <f>KL!A173</f>
        <v>0</v>
      </c>
      <c r="B173" s="263" t="str">
        <f>KL!B173</f>
        <v>Boulon 16x250+ 2 long đền vuông D18-50x50x3/Zn</v>
      </c>
      <c r="C173" s="203" t="str">
        <f>KL!C173</f>
        <v>bộ</v>
      </c>
      <c r="D173" s="281">
        <f>KL!D173</f>
        <v>5</v>
      </c>
      <c r="E173" s="281">
        <f>KL!E173</f>
        <v>5</v>
      </c>
      <c r="F173" s="281">
        <f>KL!F173</f>
        <v>0</v>
      </c>
      <c r="G173" s="281">
        <f>KL!G173</f>
        <v>0</v>
      </c>
      <c r="H173" s="386"/>
      <c r="I173" s="386"/>
      <c r="J173" s="386"/>
      <c r="K173" s="381">
        <f t="shared" si="7"/>
        <v>0</v>
      </c>
      <c r="L173" s="381">
        <f t="shared" si="8"/>
        <v>0</v>
      </c>
      <c r="M173" s="381">
        <f t="shared" si="9"/>
        <v>0</v>
      </c>
      <c r="N173" s="283"/>
    </row>
    <row r="174" spans="1:14" s="328" customFormat="1" ht="31.5" hidden="1">
      <c r="A174" s="327">
        <f>KL!A174</f>
        <v>0</v>
      </c>
      <c r="B174" s="263" t="str">
        <f>KL!B174</f>
        <v>Boulon 14x150+ 2 long đền vuông D18-50x50x3/Zn</v>
      </c>
      <c r="C174" s="203" t="str">
        <f>KL!C174</f>
        <v>bộ</v>
      </c>
      <c r="D174" s="281">
        <f>KL!D174</f>
        <v>5</v>
      </c>
      <c r="E174" s="281">
        <f>KL!E174</f>
        <v>5</v>
      </c>
      <c r="F174" s="281">
        <f>KL!F174</f>
        <v>0</v>
      </c>
      <c r="G174" s="281">
        <f>KL!G174</f>
        <v>0</v>
      </c>
      <c r="H174" s="386"/>
      <c r="I174" s="386"/>
      <c r="J174" s="386"/>
      <c r="K174" s="381">
        <f t="shared" si="7"/>
        <v>0</v>
      </c>
      <c r="L174" s="381">
        <f t="shared" si="8"/>
        <v>0</v>
      </c>
      <c r="M174" s="381">
        <f t="shared" si="9"/>
        <v>0</v>
      </c>
      <c r="N174" s="283"/>
    </row>
    <row r="175" spans="1:14" s="323" customFormat="1" ht="18" hidden="1">
      <c r="A175" s="324">
        <v>1</v>
      </c>
      <c r="B175" s="259" t="str">
        <f>KL!B175</f>
        <v xml:space="preserve">Bộ tiếp địa Trạm 1 pha : </v>
      </c>
      <c r="C175" s="201" t="str">
        <f>KL!C175</f>
        <v>Bộ</v>
      </c>
      <c r="D175" s="278">
        <f>KL!D175</f>
        <v>5</v>
      </c>
      <c r="E175" s="278">
        <f>KL!E175</f>
        <v>7</v>
      </c>
      <c r="F175" s="278">
        <f>KL!F175</f>
        <v>2</v>
      </c>
      <c r="G175" s="278">
        <f>KL!G175</f>
        <v>0</v>
      </c>
      <c r="H175" s="385"/>
      <c r="I175" s="385"/>
      <c r="J175" s="385"/>
      <c r="K175" s="381">
        <f t="shared" si="7"/>
        <v>0</v>
      </c>
      <c r="L175" s="381">
        <f t="shared" si="8"/>
        <v>0</v>
      </c>
      <c r="M175" s="381">
        <f t="shared" si="9"/>
        <v>0</v>
      </c>
      <c r="N175" s="280"/>
    </row>
    <row r="176" spans="1:14" s="328" customFormat="1" ht="17.25" hidden="1">
      <c r="A176" s="327">
        <f>KL!A176</f>
        <v>0</v>
      </c>
      <c r="B176" s="263" t="str">
        <f>KL!B176</f>
        <v>Cáp đồng trần M25mm2:7m/vị trí</v>
      </c>
      <c r="C176" s="203" t="str">
        <f>KL!C176</f>
        <v>kg</v>
      </c>
      <c r="D176" s="281">
        <f>KL!D176</f>
        <v>9</v>
      </c>
      <c r="E176" s="281">
        <f>KL!E176</f>
        <v>8</v>
      </c>
      <c r="F176" s="281">
        <f>KL!F176</f>
        <v>0</v>
      </c>
      <c r="G176" s="281">
        <f>KL!G176</f>
        <v>1</v>
      </c>
      <c r="H176" s="386"/>
      <c r="I176" s="386"/>
      <c r="J176" s="386"/>
      <c r="K176" s="381">
        <f t="shared" si="7"/>
        <v>0</v>
      </c>
      <c r="L176" s="381">
        <f t="shared" si="8"/>
        <v>0</v>
      </c>
      <c r="M176" s="381">
        <f t="shared" si="9"/>
        <v>0</v>
      </c>
      <c r="N176" s="283"/>
    </row>
    <row r="177" spans="1:15" s="328" customFormat="1" ht="17.25" hidden="1">
      <c r="A177" s="327">
        <f>KL!A177</f>
        <v>0</v>
      </c>
      <c r="B177" s="263" t="str">
        <f>KL!B177</f>
        <v>Cọc tiếp đất Þ 16- 2,4m + kẹp cọc</v>
      </c>
      <c r="C177" s="203" t="str">
        <f>KL!C177</f>
        <v>bộ</v>
      </c>
      <c r="D177" s="281">
        <f>KL!D177</f>
        <v>40</v>
      </c>
      <c r="E177" s="281">
        <f>KL!E177</f>
        <v>0</v>
      </c>
      <c r="F177" s="281">
        <f>KL!F177</f>
        <v>0</v>
      </c>
      <c r="G177" s="281">
        <f>KL!G177</f>
        <v>40</v>
      </c>
      <c r="H177" s="386"/>
      <c r="I177" s="386"/>
      <c r="J177" s="386"/>
      <c r="K177" s="381">
        <f t="shared" si="7"/>
        <v>0</v>
      </c>
      <c r="L177" s="381">
        <f t="shared" si="8"/>
        <v>0</v>
      </c>
      <c r="M177" s="381">
        <f t="shared" si="9"/>
        <v>0</v>
      </c>
      <c r="N177" s="283"/>
    </row>
    <row r="178" spans="1:15" s="328" customFormat="1" ht="17.25" hidden="1">
      <c r="A178" s="327"/>
      <c r="B178" s="263" t="str">
        <f>KL!B178</f>
        <v xml:space="preserve">Cọc tiếp đất Þ 16- 2,4m </v>
      </c>
      <c r="C178" s="203" t="str">
        <f>KL!C178</f>
        <v>bộ</v>
      </c>
      <c r="D178" s="281">
        <f>KL!D178</f>
        <v>0</v>
      </c>
      <c r="E178" s="281">
        <f>KL!E178</f>
        <v>56</v>
      </c>
      <c r="F178" s="281">
        <f>KL!F178</f>
        <v>56</v>
      </c>
      <c r="G178" s="281">
        <f>KL!G178</f>
        <v>0</v>
      </c>
      <c r="H178" s="386"/>
      <c r="I178" s="386"/>
      <c r="J178" s="386"/>
      <c r="K178" s="381">
        <f t="shared" si="7"/>
        <v>0</v>
      </c>
      <c r="L178" s="381">
        <f t="shared" si="8"/>
        <v>0</v>
      </c>
      <c r="M178" s="381">
        <f t="shared" si="9"/>
        <v>0</v>
      </c>
      <c r="N178" s="283"/>
    </row>
    <row r="179" spans="1:15" s="328" customFormat="1" ht="17.25" hidden="1">
      <c r="A179" s="327">
        <f>KL!A179</f>
        <v>0</v>
      </c>
      <c r="B179" s="263" t="str">
        <f>KL!B179</f>
        <v>Sắt Þ10:21m*0,617kg/m</v>
      </c>
      <c r="C179" s="203" t="str">
        <f>KL!C179</f>
        <v>kg</v>
      </c>
      <c r="D179" s="281">
        <f>KL!D179</f>
        <v>86</v>
      </c>
      <c r="E179" s="281">
        <f>KL!E179</f>
        <v>82.199999999999989</v>
      </c>
      <c r="F179" s="281">
        <f>KL!F179</f>
        <v>0</v>
      </c>
      <c r="G179" s="281">
        <f>KL!G179</f>
        <v>3.8000000000000114</v>
      </c>
      <c r="H179" s="386"/>
      <c r="I179" s="386"/>
      <c r="J179" s="386"/>
      <c r="K179" s="381">
        <f t="shared" si="7"/>
        <v>0</v>
      </c>
      <c r="L179" s="381">
        <f t="shared" si="8"/>
        <v>0</v>
      </c>
      <c r="M179" s="381">
        <f t="shared" si="9"/>
        <v>0</v>
      </c>
      <c r="N179" s="283"/>
    </row>
    <row r="180" spans="1:15" s="328" customFormat="1" ht="17.25" hidden="1">
      <c r="A180" s="327">
        <f>KL!A180</f>
        <v>0</v>
      </c>
      <c r="B180" s="263" t="str">
        <f>KL!B180</f>
        <v>Kẹp ép cỡ dây 25mm2</v>
      </c>
      <c r="C180" s="203" t="str">
        <f>KL!C180</f>
        <v>cái</v>
      </c>
      <c r="D180" s="281">
        <f>KL!D180</f>
        <v>10</v>
      </c>
      <c r="E180" s="281">
        <f>KL!E180</f>
        <v>0</v>
      </c>
      <c r="F180" s="281">
        <f>KL!F180</f>
        <v>0</v>
      </c>
      <c r="G180" s="281">
        <f>KL!G180</f>
        <v>10</v>
      </c>
      <c r="H180" s="386"/>
      <c r="I180" s="386"/>
      <c r="J180" s="386"/>
      <c r="K180" s="381">
        <f t="shared" si="7"/>
        <v>0</v>
      </c>
      <c r="L180" s="381">
        <f t="shared" si="8"/>
        <v>0</v>
      </c>
      <c r="M180" s="381">
        <f t="shared" si="9"/>
        <v>0</v>
      </c>
      <c r="N180" s="283"/>
    </row>
    <row r="181" spans="1:15" s="328" customFormat="1" ht="25.5" customHeight="1">
      <c r="A181" s="329"/>
      <c r="B181" s="270" t="str">
        <f>KL!B181</f>
        <v>Kẹp ép WR cỡ dây 50mm2</v>
      </c>
      <c r="C181" s="244" t="str">
        <f>KL!C181</f>
        <v>cái</v>
      </c>
      <c r="D181" s="284">
        <f>KL!D181</f>
        <v>10</v>
      </c>
      <c r="E181" s="284">
        <f>KL!E181</f>
        <v>14</v>
      </c>
      <c r="F181" s="284">
        <f>KL!F181</f>
        <v>4</v>
      </c>
      <c r="G181" s="284">
        <f>KL!G181</f>
        <v>0</v>
      </c>
      <c r="H181" s="394">
        <v>15000</v>
      </c>
      <c r="I181" s="388"/>
      <c r="J181" s="388"/>
      <c r="K181" s="382">
        <f t="shared" si="7"/>
        <v>60000</v>
      </c>
      <c r="L181" s="382">
        <f t="shared" si="8"/>
        <v>0</v>
      </c>
      <c r="M181" s="382">
        <f t="shared" si="9"/>
        <v>0</v>
      </c>
      <c r="N181" s="286"/>
      <c r="O181" s="543">
        <f>K181</f>
        <v>60000</v>
      </c>
    </row>
    <row r="182" spans="1:15" ht="17.25" hidden="1">
      <c r="A182" s="520">
        <f>KL!A182</f>
        <v>0</v>
      </c>
      <c r="B182" s="521" t="str">
        <f>KL!B182</f>
        <v>Đầu cosse ép Cu 35mm2</v>
      </c>
      <c r="C182" s="522" t="str">
        <f>KL!C182</f>
        <v>cái</v>
      </c>
      <c r="D182" s="373">
        <f>KL!D182</f>
        <v>15</v>
      </c>
      <c r="E182" s="373">
        <f>KL!E182</f>
        <v>0</v>
      </c>
      <c r="F182" s="373">
        <f>KL!F182</f>
        <v>0</v>
      </c>
      <c r="G182" s="373">
        <f>KL!G182</f>
        <v>15</v>
      </c>
      <c r="H182" s="387"/>
      <c r="I182" s="387"/>
      <c r="J182" s="387"/>
      <c r="K182" s="373"/>
      <c r="L182" s="373"/>
      <c r="M182" s="373"/>
      <c r="N182" s="523"/>
    </row>
    <row r="183" spans="1:15" ht="17.25" hidden="1">
      <c r="A183" s="507">
        <f>KL!A183</f>
        <v>0</v>
      </c>
      <c r="B183" s="263" t="str">
        <f>KL!B183</f>
        <v>Đầu cosse ép Cu 70mm2</v>
      </c>
      <c r="C183" s="203" t="str">
        <f>KL!C183</f>
        <v>cái</v>
      </c>
      <c r="D183" s="281">
        <f>KL!D183</f>
        <v>10</v>
      </c>
      <c r="E183" s="281">
        <f>KL!E183</f>
        <v>0</v>
      </c>
      <c r="F183" s="281">
        <f>KL!F183</f>
        <v>0</v>
      </c>
      <c r="G183" s="281">
        <f>KL!G183</f>
        <v>10</v>
      </c>
      <c r="H183" s="386"/>
      <c r="I183" s="386"/>
      <c r="J183" s="386"/>
      <c r="K183" s="281"/>
      <c r="L183" s="281"/>
      <c r="M183" s="281"/>
      <c r="N183" s="283"/>
    </row>
    <row r="184" spans="1:15" ht="17.25" hidden="1">
      <c r="A184" s="507">
        <f>KL!A184</f>
        <v>0</v>
      </c>
      <c r="B184" s="263" t="str">
        <f>KL!B184</f>
        <v>Cổ dê cố định dây tiếp địa vào trụ</v>
      </c>
      <c r="C184" s="203" t="str">
        <f>KL!C184</f>
        <v>bộ</v>
      </c>
      <c r="D184" s="281">
        <f>KL!D184</f>
        <v>20</v>
      </c>
      <c r="E184" s="281">
        <f>KL!E184</f>
        <v>20</v>
      </c>
      <c r="F184" s="281">
        <f>KL!F184</f>
        <v>0</v>
      </c>
      <c r="G184" s="281">
        <f>KL!G184</f>
        <v>0</v>
      </c>
      <c r="H184" s="386"/>
      <c r="I184" s="386"/>
      <c r="J184" s="386"/>
      <c r="K184" s="281"/>
      <c r="L184" s="281"/>
      <c r="M184" s="281"/>
      <c r="N184" s="283"/>
    </row>
    <row r="185" spans="1:15" ht="17.25" hidden="1">
      <c r="A185" s="507">
        <f>KL!A185</f>
        <v>0</v>
      </c>
      <c r="B185" s="263" t="str">
        <f>KL!B185</f>
        <v>Kéo dây tiếp địa trong TBA</v>
      </c>
      <c r="C185" s="203" t="str">
        <f>KL!C185</f>
        <v>mét</v>
      </c>
      <c r="D185" s="281">
        <f>KL!D185</f>
        <v>86</v>
      </c>
      <c r="E185" s="281">
        <f>KL!E185</f>
        <v>70</v>
      </c>
      <c r="F185" s="281">
        <f>KL!F185</f>
        <v>0</v>
      </c>
      <c r="G185" s="281">
        <f>KL!G185</f>
        <v>16</v>
      </c>
      <c r="H185" s="386"/>
      <c r="I185" s="386"/>
      <c r="J185" s="386"/>
      <c r="K185" s="281"/>
      <c r="L185" s="281"/>
      <c r="M185" s="281"/>
      <c r="N185" s="283"/>
    </row>
    <row r="186" spans="1:15" ht="17.25" hidden="1">
      <c r="A186" s="507">
        <f>KL!A186</f>
        <v>4</v>
      </c>
      <c r="B186" s="267" t="str">
        <f>KL!B186</f>
        <v>Tủ điện năng kế và CB 1 pha</v>
      </c>
      <c r="C186" s="201" t="str">
        <f>KL!C186</f>
        <v>Bộ</v>
      </c>
      <c r="D186" s="281">
        <f>KL!D186</f>
        <v>5</v>
      </c>
      <c r="E186" s="281">
        <f>KL!E186</f>
        <v>5</v>
      </c>
      <c r="F186" s="281">
        <f>KL!F186</f>
        <v>0</v>
      </c>
      <c r="G186" s="281">
        <f>KL!G186</f>
        <v>0</v>
      </c>
      <c r="H186" s="386"/>
      <c r="I186" s="386"/>
      <c r="J186" s="386"/>
      <c r="K186" s="281"/>
      <c r="L186" s="281"/>
      <c r="M186" s="281"/>
      <c r="N186" s="283"/>
    </row>
    <row r="187" spans="1:15" ht="17.25" hidden="1">
      <c r="A187" s="507">
        <f>KL!A187</f>
        <v>0</v>
      </c>
      <c r="B187" s="263" t="str">
        <f>KL!B187</f>
        <v>Tủ MCCB trạm treo 1 pha</v>
      </c>
      <c r="C187" s="203" t="str">
        <f>KL!C187</f>
        <v>cái</v>
      </c>
      <c r="D187" s="281">
        <f>KL!D187</f>
        <v>5</v>
      </c>
      <c r="E187" s="281">
        <f>KL!E187</f>
        <v>5</v>
      </c>
      <c r="F187" s="281">
        <f>KL!F187</f>
        <v>0</v>
      </c>
      <c r="G187" s="281">
        <f>KL!G187</f>
        <v>0</v>
      </c>
      <c r="H187" s="386"/>
      <c r="I187" s="386"/>
      <c r="J187" s="386"/>
      <c r="K187" s="281"/>
      <c r="L187" s="281"/>
      <c r="M187" s="281"/>
      <c r="N187" s="283"/>
    </row>
    <row r="188" spans="1:15" ht="17.25" hidden="1">
      <c r="A188" s="507">
        <f>KL!A188</f>
        <v>0</v>
      </c>
      <c r="B188" s="263" t="str">
        <f>KL!B188</f>
        <v>Cổ dê bắt tủ</v>
      </c>
      <c r="C188" s="203" t="str">
        <f>KL!C188</f>
        <v>bộ</v>
      </c>
      <c r="D188" s="281">
        <f>KL!D188</f>
        <v>10</v>
      </c>
      <c r="E188" s="281">
        <f>KL!E188</f>
        <v>10</v>
      </c>
      <c r="F188" s="281">
        <f>KL!F188</f>
        <v>0</v>
      </c>
      <c r="G188" s="281">
        <f>KL!G188</f>
        <v>0</v>
      </c>
      <c r="H188" s="386"/>
      <c r="I188" s="386"/>
      <c r="J188" s="386"/>
      <c r="K188" s="281"/>
      <c r="L188" s="281"/>
      <c r="M188" s="281"/>
      <c r="N188" s="283"/>
    </row>
    <row r="189" spans="1:15" ht="17.25" hidden="1">
      <c r="A189" s="507">
        <f>KL!A189</f>
        <v>0</v>
      </c>
      <c r="B189" s="263" t="str">
        <f>KL!B189</f>
        <v xml:space="preserve">Bakelit </v>
      </c>
      <c r="C189" s="203" t="str">
        <f>KL!C189</f>
        <v>cái</v>
      </c>
      <c r="D189" s="281">
        <f>KL!D189</f>
        <v>5</v>
      </c>
      <c r="E189" s="281">
        <f>KL!E189</f>
        <v>5</v>
      </c>
      <c r="F189" s="281">
        <f>KL!F189</f>
        <v>0</v>
      </c>
      <c r="G189" s="281">
        <f>KL!G189</f>
        <v>0</v>
      </c>
      <c r="H189" s="386"/>
      <c r="I189" s="386"/>
      <c r="J189" s="386"/>
      <c r="K189" s="281"/>
      <c r="L189" s="281"/>
      <c r="M189" s="281"/>
      <c r="N189" s="283"/>
    </row>
    <row r="190" spans="1:15" ht="17.25" hidden="1">
      <c r="A190" s="507">
        <f>KL!A190</f>
        <v>5</v>
      </c>
      <c r="B190" s="259" t="str">
        <f>KL!B190</f>
        <v>Bộ dây dẫn xuống trung thế 1 pha</v>
      </c>
      <c r="C190" s="201" t="str">
        <f>KL!C190</f>
        <v>Bộ</v>
      </c>
      <c r="D190" s="281">
        <f>KL!D190</f>
        <v>5</v>
      </c>
      <c r="E190" s="281">
        <f>KL!E190</f>
        <v>5</v>
      </c>
      <c r="F190" s="281">
        <f>KL!F190</f>
        <v>0</v>
      </c>
      <c r="G190" s="281">
        <f>KL!G190</f>
        <v>0</v>
      </c>
      <c r="H190" s="386"/>
      <c r="I190" s="386"/>
      <c r="J190" s="386"/>
      <c r="K190" s="281"/>
      <c r="L190" s="281"/>
      <c r="M190" s="281"/>
      <c r="N190" s="283"/>
    </row>
    <row r="191" spans="1:15" ht="17.25" hidden="1">
      <c r="A191" s="507">
        <f>KL!A191</f>
        <v>0</v>
      </c>
      <c r="B191" s="263" t="str">
        <f>KL!B191</f>
        <v>Cáp 24KV C/XLPE/PVC 25mm2</v>
      </c>
      <c r="C191" s="203" t="str">
        <f>KL!C191</f>
        <v>mét</v>
      </c>
      <c r="D191" s="281">
        <f>KL!D191</f>
        <v>15</v>
      </c>
      <c r="E191" s="281">
        <f>KL!E191</f>
        <v>15</v>
      </c>
      <c r="F191" s="281">
        <f>KL!F191</f>
        <v>0</v>
      </c>
      <c r="G191" s="281">
        <f>KL!G191</f>
        <v>0</v>
      </c>
      <c r="H191" s="386"/>
      <c r="I191" s="386"/>
      <c r="J191" s="386"/>
      <c r="K191" s="281"/>
      <c r="L191" s="281"/>
      <c r="M191" s="281"/>
      <c r="N191" s="283"/>
    </row>
    <row r="192" spans="1:15" ht="17.25" hidden="1">
      <c r="A192" s="507">
        <f>KL!A192</f>
        <v>0</v>
      </c>
      <c r="B192" s="263" t="str">
        <f>KL!B192</f>
        <v>Kẹp quai 2/0</v>
      </c>
      <c r="C192" s="203" t="str">
        <f>KL!C192</f>
        <v>cái</v>
      </c>
      <c r="D192" s="281">
        <f>KL!D192</f>
        <v>5</v>
      </c>
      <c r="E192" s="281">
        <f>KL!E192</f>
        <v>5</v>
      </c>
      <c r="F192" s="281">
        <f>KL!F192</f>
        <v>0</v>
      </c>
      <c r="G192" s="281">
        <f>KL!G192</f>
        <v>0</v>
      </c>
      <c r="H192" s="386"/>
      <c r="I192" s="386"/>
      <c r="J192" s="386"/>
      <c r="K192" s="281"/>
      <c r="L192" s="281"/>
      <c r="M192" s="281"/>
      <c r="N192" s="283"/>
    </row>
    <row r="193" spans="1:14" ht="17.25" hidden="1">
      <c r="A193" s="507">
        <f>KL!A193</f>
        <v>0</v>
      </c>
      <c r="B193" s="263" t="str">
        <f>KL!B193</f>
        <v>Kẹp hotline 2/0</v>
      </c>
      <c r="C193" s="203" t="str">
        <f>KL!C193</f>
        <v>cái</v>
      </c>
      <c r="D193" s="281">
        <f>KL!D193</f>
        <v>5</v>
      </c>
      <c r="E193" s="281">
        <f>KL!E193</f>
        <v>5</v>
      </c>
      <c r="F193" s="281">
        <f>KL!F193</f>
        <v>0</v>
      </c>
      <c r="G193" s="281">
        <f>KL!G193</f>
        <v>0</v>
      </c>
      <c r="H193" s="386"/>
      <c r="I193" s="386"/>
      <c r="J193" s="386"/>
      <c r="K193" s="281"/>
      <c r="L193" s="281"/>
      <c r="M193" s="281"/>
      <c r="N193" s="283"/>
    </row>
    <row r="194" spans="1:14" ht="17.25" hidden="1">
      <c r="A194" s="507">
        <f>KL!A194</f>
        <v>6</v>
      </c>
      <c r="B194" s="267" t="str">
        <f>KL!B194</f>
        <v>Bộ dây dẫn hạ thế Trạm 75KVA</v>
      </c>
      <c r="C194" s="201" t="str">
        <f>KL!C194</f>
        <v>Bộ</v>
      </c>
      <c r="D194" s="281">
        <f>KL!D194</f>
        <v>5</v>
      </c>
      <c r="E194" s="281">
        <f>KL!E194</f>
        <v>5</v>
      </c>
      <c r="F194" s="281">
        <f>KL!F194</f>
        <v>0</v>
      </c>
      <c r="G194" s="281">
        <f>KL!G194</f>
        <v>0</v>
      </c>
      <c r="H194" s="386"/>
      <c r="I194" s="386"/>
      <c r="J194" s="386"/>
      <c r="K194" s="281"/>
      <c r="L194" s="281"/>
      <c r="M194" s="281"/>
      <c r="N194" s="283"/>
    </row>
    <row r="195" spans="1:14" ht="17.25" hidden="1">
      <c r="A195" s="507" t="str">
        <f>KL!A195</f>
        <v>6.1</v>
      </c>
      <c r="B195" s="267" t="str">
        <f>KL!B195</f>
        <v>Cáp xuất từ MBA xuống tủ MCCB</v>
      </c>
      <c r="C195" s="201">
        <f>KL!C195</f>
        <v>0</v>
      </c>
      <c r="D195" s="281">
        <f>KL!D195</f>
        <v>0</v>
      </c>
      <c r="E195" s="281">
        <f>KL!E195</f>
        <v>0</v>
      </c>
      <c r="F195" s="281">
        <f>KL!F195</f>
        <v>0</v>
      </c>
      <c r="G195" s="281">
        <f>KL!G195</f>
        <v>0</v>
      </c>
      <c r="H195" s="386"/>
      <c r="I195" s="386"/>
      <c r="J195" s="386"/>
      <c r="K195" s="281"/>
      <c r="L195" s="281"/>
      <c r="M195" s="281"/>
      <c r="N195" s="283"/>
    </row>
    <row r="196" spans="1:14" ht="17.25" hidden="1">
      <c r="A196" s="507">
        <f>KL!A196</f>
        <v>0</v>
      </c>
      <c r="B196" s="263" t="str">
        <f>KL!B196</f>
        <v>Cáp đồng bọc CV120</v>
      </c>
      <c r="C196" s="203" t="str">
        <f>KL!C196</f>
        <v>mét</v>
      </c>
      <c r="D196" s="281">
        <f>KL!D196</f>
        <v>100</v>
      </c>
      <c r="E196" s="281">
        <f>KL!E196</f>
        <v>92</v>
      </c>
      <c r="F196" s="281">
        <f>KL!F196</f>
        <v>0</v>
      </c>
      <c r="G196" s="281">
        <f>KL!G196</f>
        <v>8</v>
      </c>
      <c r="H196" s="386"/>
      <c r="I196" s="386"/>
      <c r="J196" s="386"/>
      <c r="K196" s="281"/>
      <c r="L196" s="281"/>
      <c r="M196" s="281"/>
      <c r="N196" s="283"/>
    </row>
    <row r="197" spans="1:14" ht="17.25" hidden="1">
      <c r="A197" s="507">
        <f>KL!A197</f>
        <v>0</v>
      </c>
      <c r="B197" s="263" t="str">
        <f>KL!B197</f>
        <v>Cáp đồng bọc CV11</v>
      </c>
      <c r="C197" s="203" t="str">
        <f>KL!C197</f>
        <v>mét</v>
      </c>
      <c r="D197" s="281">
        <f>KL!D197</f>
        <v>50</v>
      </c>
      <c r="E197" s="281">
        <f>KL!E197</f>
        <v>46</v>
      </c>
      <c r="F197" s="281">
        <f>KL!F197</f>
        <v>0</v>
      </c>
      <c r="G197" s="281">
        <f>KL!G197</f>
        <v>4</v>
      </c>
      <c r="H197" s="386"/>
      <c r="I197" s="386"/>
      <c r="J197" s="386"/>
      <c r="K197" s="281"/>
      <c r="L197" s="281"/>
      <c r="M197" s="281"/>
      <c r="N197" s="283"/>
    </row>
    <row r="198" spans="1:14" ht="17.25" hidden="1">
      <c r="A198" s="507">
        <f>KL!A198</f>
        <v>0</v>
      </c>
      <c r="B198" s="263" t="str">
        <f>KL!B198</f>
        <v>Đầu cosse ép Cu 120mm2</v>
      </c>
      <c r="C198" s="203" t="str">
        <f>KL!C198</f>
        <v>cái</v>
      </c>
      <c r="D198" s="281">
        <f>KL!D198</f>
        <v>10</v>
      </c>
      <c r="E198" s="281">
        <f>KL!E198</f>
        <v>10</v>
      </c>
      <c r="F198" s="281">
        <f>KL!F198</f>
        <v>0</v>
      </c>
      <c r="G198" s="281">
        <f>KL!G198</f>
        <v>0</v>
      </c>
      <c r="H198" s="386"/>
      <c r="I198" s="386"/>
      <c r="J198" s="386"/>
      <c r="K198" s="281"/>
      <c r="L198" s="281"/>
      <c r="M198" s="281"/>
      <c r="N198" s="283"/>
    </row>
    <row r="199" spans="1:14" ht="17.25" hidden="1">
      <c r="A199" s="507">
        <f>KL!A199</f>
        <v>0</v>
      </c>
      <c r="B199" s="263" t="str">
        <f>KL!B199</f>
        <v>Đầu cosse ép Cu 11mm2</v>
      </c>
      <c r="C199" s="203" t="str">
        <f>KL!C199</f>
        <v>cái</v>
      </c>
      <c r="D199" s="281">
        <f>KL!D199</f>
        <v>5</v>
      </c>
      <c r="E199" s="281">
        <f>KL!E199</f>
        <v>5</v>
      </c>
      <c r="F199" s="281">
        <f>KL!F199</f>
        <v>0</v>
      </c>
      <c r="G199" s="281">
        <f>KL!G199</f>
        <v>0</v>
      </c>
      <c r="H199" s="386"/>
      <c r="I199" s="386"/>
      <c r="J199" s="386"/>
      <c r="K199" s="281"/>
      <c r="L199" s="281"/>
      <c r="M199" s="281"/>
      <c r="N199" s="283"/>
    </row>
    <row r="200" spans="1:14" ht="17.25" hidden="1">
      <c r="A200" s="507">
        <f>KL!A200</f>
        <v>0</v>
      </c>
      <c r="B200" s="263" t="str">
        <f>KL!B200</f>
        <v xml:space="preserve">Ống PVC D90x3,8mm </v>
      </c>
      <c r="C200" s="203" t="str">
        <f>KL!C200</f>
        <v>m</v>
      </c>
      <c r="D200" s="281">
        <f>KL!D200</f>
        <v>30</v>
      </c>
      <c r="E200" s="281">
        <f>KL!E200</f>
        <v>26</v>
      </c>
      <c r="F200" s="281">
        <f>KL!F200</f>
        <v>0</v>
      </c>
      <c r="G200" s="281">
        <f>KL!G200</f>
        <v>4</v>
      </c>
      <c r="H200" s="386"/>
      <c r="I200" s="386"/>
      <c r="J200" s="386"/>
      <c r="K200" s="281"/>
      <c r="L200" s="281"/>
      <c r="M200" s="281"/>
      <c r="N200" s="283"/>
    </row>
    <row r="201" spans="1:14" ht="17.25" hidden="1">
      <c r="A201" s="507">
        <f>KL!A201</f>
        <v>0</v>
      </c>
      <c r="B201" s="263" t="str">
        <f>KL!B201</f>
        <v>Cổ dê kẹp ống PVC Þ 90</v>
      </c>
      <c r="C201" s="203" t="str">
        <f>KL!C201</f>
        <v>bộ</v>
      </c>
      <c r="D201" s="281">
        <f>KL!D201</f>
        <v>15</v>
      </c>
      <c r="E201" s="281">
        <f>KL!E201</f>
        <v>15</v>
      </c>
      <c r="F201" s="281">
        <f>KL!F201</f>
        <v>0</v>
      </c>
      <c r="G201" s="281">
        <f>KL!G201</f>
        <v>0</v>
      </c>
      <c r="H201" s="386"/>
      <c r="I201" s="386"/>
      <c r="J201" s="386"/>
      <c r="K201" s="281"/>
      <c r="L201" s="281"/>
      <c r="M201" s="281"/>
      <c r="N201" s="283"/>
    </row>
    <row r="202" spans="1:14" ht="17.25" hidden="1">
      <c r="A202" s="507">
        <f>KL!A202</f>
        <v>0</v>
      </c>
      <c r="B202" s="263" t="str">
        <f>KL!B202</f>
        <v>Co 90 độ PVC 90</v>
      </c>
      <c r="C202" s="203" t="str">
        <f>KL!C202</f>
        <v>cái</v>
      </c>
      <c r="D202" s="281">
        <f>KL!D202</f>
        <v>20</v>
      </c>
      <c r="E202" s="281">
        <f>KL!E202</f>
        <v>10</v>
      </c>
      <c r="F202" s="281">
        <f>KL!F202</f>
        <v>0</v>
      </c>
      <c r="G202" s="281">
        <f>KL!G202</f>
        <v>10</v>
      </c>
      <c r="H202" s="386"/>
      <c r="I202" s="386"/>
      <c r="J202" s="386"/>
      <c r="K202" s="281"/>
      <c r="L202" s="281"/>
      <c r="M202" s="281"/>
      <c r="N202" s="283"/>
    </row>
    <row r="203" spans="1:14" ht="17.25" hidden="1">
      <c r="A203" s="507">
        <f>KL!A203</f>
        <v>0</v>
      </c>
      <c r="B203" s="263" t="str">
        <f>KL!B203</f>
        <v>Keo dán ống PVC (100gr)</v>
      </c>
      <c r="C203" s="203" t="str">
        <f>KL!C203</f>
        <v>tuýp</v>
      </c>
      <c r="D203" s="281">
        <f>KL!D203</f>
        <v>5</v>
      </c>
      <c r="E203" s="281">
        <f>KL!E203</f>
        <v>0</v>
      </c>
      <c r="F203" s="281">
        <f>KL!F203</f>
        <v>0</v>
      </c>
      <c r="G203" s="281">
        <f>KL!G203</f>
        <v>5</v>
      </c>
      <c r="H203" s="386"/>
      <c r="I203" s="386"/>
      <c r="J203" s="386"/>
      <c r="K203" s="281"/>
      <c r="L203" s="281"/>
      <c r="M203" s="281"/>
      <c r="N203" s="283"/>
    </row>
    <row r="204" spans="1:14" ht="17.25" hidden="1">
      <c r="A204" s="507">
        <f>KL!A204</f>
        <v>0</v>
      </c>
      <c r="B204" s="263" t="str">
        <f>KL!B204</f>
        <v>Keo silicon bít miệng ống</v>
      </c>
      <c r="C204" s="203" t="str">
        <f>KL!C204</f>
        <v>ống</v>
      </c>
      <c r="D204" s="281">
        <f>KL!D204</f>
        <v>5</v>
      </c>
      <c r="E204" s="281">
        <f>KL!E204</f>
        <v>5</v>
      </c>
      <c r="F204" s="281">
        <f>KL!F204</f>
        <v>0</v>
      </c>
      <c r="G204" s="281">
        <f>KL!G204</f>
        <v>0</v>
      </c>
      <c r="H204" s="386"/>
      <c r="I204" s="386"/>
      <c r="J204" s="386"/>
      <c r="K204" s="281"/>
      <c r="L204" s="281"/>
      <c r="M204" s="281"/>
      <c r="N204" s="283"/>
    </row>
    <row r="205" spans="1:14" ht="17.25" hidden="1">
      <c r="A205" s="507">
        <f>KL!A205</f>
        <v>0</v>
      </c>
      <c r="B205" s="263" t="str">
        <f>KL!B205</f>
        <v>Băng keo cách điện</v>
      </c>
      <c r="C205" s="203" t="str">
        <f>KL!C205</f>
        <v>cuộn</v>
      </c>
      <c r="D205" s="281">
        <f>KL!D205</f>
        <v>5</v>
      </c>
      <c r="E205" s="281">
        <f>KL!E205</f>
        <v>0</v>
      </c>
      <c r="F205" s="281">
        <f>KL!F205</f>
        <v>0</v>
      </c>
      <c r="G205" s="281">
        <f>KL!G205</f>
        <v>5</v>
      </c>
      <c r="H205" s="386"/>
      <c r="I205" s="386"/>
      <c r="J205" s="386"/>
      <c r="K205" s="281"/>
      <c r="L205" s="281"/>
      <c r="M205" s="281"/>
      <c r="N205" s="283"/>
    </row>
    <row r="206" spans="1:14" ht="17.25" hidden="1">
      <c r="A206" s="507">
        <f>KL!A206</f>
        <v>0</v>
      </c>
      <c r="B206" s="263" t="str">
        <f>KL!B206</f>
        <v>Bảng tên trạm + bulon</v>
      </c>
      <c r="C206" s="203" t="str">
        <f>KL!C206</f>
        <v>bộ</v>
      </c>
      <c r="D206" s="281">
        <f>KL!D206</f>
        <v>5</v>
      </c>
      <c r="E206" s="281">
        <f>KL!E206</f>
        <v>5</v>
      </c>
      <c r="F206" s="281">
        <f>KL!F206</f>
        <v>0</v>
      </c>
      <c r="G206" s="281">
        <f>KL!G206</f>
        <v>0</v>
      </c>
      <c r="H206" s="386"/>
      <c r="I206" s="386"/>
      <c r="J206" s="386"/>
      <c r="K206" s="281"/>
      <c r="L206" s="281"/>
      <c r="M206" s="281"/>
      <c r="N206" s="283"/>
    </row>
    <row r="207" spans="1:14" ht="17.25" hidden="1">
      <c r="A207" s="507" t="str">
        <f>KL!A207</f>
        <v>6.2</v>
      </c>
      <c r="B207" s="267" t="str">
        <f>KL!B207</f>
        <v>Cáp xuất từ tủ MCCB lên lưới</v>
      </c>
      <c r="C207" s="201">
        <f>KL!C207</f>
        <v>0</v>
      </c>
      <c r="D207" s="281">
        <f>KL!D207</f>
        <v>5</v>
      </c>
      <c r="E207" s="281">
        <f>KL!E207</f>
        <v>5</v>
      </c>
      <c r="F207" s="281">
        <f>KL!F207</f>
        <v>0</v>
      </c>
      <c r="G207" s="281">
        <f>KL!G207</f>
        <v>0</v>
      </c>
      <c r="H207" s="386"/>
      <c r="I207" s="386"/>
      <c r="J207" s="386"/>
      <c r="K207" s="281"/>
      <c r="L207" s="281"/>
      <c r="M207" s="281"/>
      <c r="N207" s="283"/>
    </row>
    <row r="208" spans="1:14" ht="17.25" hidden="1">
      <c r="A208" s="507">
        <f>KL!A208</f>
        <v>0</v>
      </c>
      <c r="B208" s="263" t="str">
        <f>KL!B208</f>
        <v>Cáp đồng bọc CV120</v>
      </c>
      <c r="C208" s="203" t="str">
        <f>KL!C208</f>
        <v>mét</v>
      </c>
      <c r="D208" s="281">
        <f>KL!D208</f>
        <v>90</v>
      </c>
      <c r="E208" s="281">
        <f>KL!E208</f>
        <v>90</v>
      </c>
      <c r="F208" s="281">
        <f>KL!F208</f>
        <v>0</v>
      </c>
      <c r="G208" s="281">
        <f>KL!G208</f>
        <v>0</v>
      </c>
      <c r="H208" s="386"/>
      <c r="I208" s="386"/>
      <c r="J208" s="386"/>
      <c r="K208" s="281"/>
      <c r="L208" s="281"/>
      <c r="M208" s="281"/>
      <c r="N208" s="283"/>
    </row>
    <row r="209" spans="1:14" ht="17.25" hidden="1">
      <c r="A209" s="507">
        <f>KL!A209</f>
        <v>0</v>
      </c>
      <c r="B209" s="263" t="str">
        <f>KL!B209</f>
        <v>Đầu cosse ép Cu 120mm2</v>
      </c>
      <c r="C209" s="203" t="str">
        <f>KL!C209</f>
        <v>cái</v>
      </c>
      <c r="D209" s="281">
        <f>KL!D209</f>
        <v>10</v>
      </c>
      <c r="E209" s="281">
        <f>KL!E209</f>
        <v>10</v>
      </c>
      <c r="F209" s="281">
        <f>KL!F209</f>
        <v>0</v>
      </c>
      <c r="G209" s="281">
        <f>KL!G209</f>
        <v>0</v>
      </c>
      <c r="H209" s="386"/>
      <c r="I209" s="386"/>
      <c r="J209" s="386"/>
      <c r="K209" s="281"/>
      <c r="L209" s="281"/>
      <c r="M209" s="281"/>
      <c r="N209" s="283"/>
    </row>
    <row r="210" spans="1:14" ht="17.25" hidden="1">
      <c r="A210" s="507">
        <f>KL!A210</f>
        <v>0</v>
      </c>
      <c r="B210" s="263" t="str">
        <f>KL!B210</f>
        <v xml:space="preserve">Ống PVC D90x3,8mm </v>
      </c>
      <c r="C210" s="203" t="str">
        <f>KL!C210</f>
        <v>m</v>
      </c>
      <c r="D210" s="281">
        <f>KL!D210</f>
        <v>30</v>
      </c>
      <c r="E210" s="281">
        <f>KL!E210</f>
        <v>28</v>
      </c>
      <c r="F210" s="281">
        <f>KL!F210</f>
        <v>0</v>
      </c>
      <c r="G210" s="281">
        <f>KL!G210</f>
        <v>2</v>
      </c>
      <c r="H210" s="386"/>
      <c r="I210" s="386"/>
      <c r="J210" s="386"/>
      <c r="K210" s="281"/>
      <c r="L210" s="281"/>
      <c r="M210" s="281"/>
      <c r="N210" s="283"/>
    </row>
    <row r="211" spans="1:14" ht="17.25" hidden="1">
      <c r="A211" s="507">
        <f>KL!A211</f>
        <v>0</v>
      </c>
      <c r="B211" s="263" t="str">
        <f>KL!B211</f>
        <v>Cổ dê kẹp ống PVC Þ 90</v>
      </c>
      <c r="C211" s="203" t="str">
        <f>KL!C211</f>
        <v>bộ</v>
      </c>
      <c r="D211" s="281">
        <f>KL!D211</f>
        <v>15</v>
      </c>
      <c r="E211" s="281">
        <f>KL!E211</f>
        <v>15</v>
      </c>
      <c r="F211" s="281">
        <f>KL!F211</f>
        <v>0</v>
      </c>
      <c r="G211" s="281">
        <f>KL!G211</f>
        <v>0</v>
      </c>
      <c r="H211" s="386"/>
      <c r="I211" s="386"/>
      <c r="J211" s="386"/>
      <c r="K211" s="281"/>
      <c r="L211" s="281"/>
      <c r="M211" s="281"/>
      <c r="N211" s="283"/>
    </row>
    <row r="212" spans="1:14" ht="17.25" hidden="1">
      <c r="A212" s="507">
        <f>KL!A212</f>
        <v>0</v>
      </c>
      <c r="B212" s="263" t="str">
        <f>KL!B212</f>
        <v>Co 90 độ PVC 90</v>
      </c>
      <c r="C212" s="203" t="str">
        <f>KL!C212</f>
        <v>cái</v>
      </c>
      <c r="D212" s="281">
        <f>KL!D212</f>
        <v>20</v>
      </c>
      <c r="E212" s="281">
        <f>KL!E212</f>
        <v>20</v>
      </c>
      <c r="F212" s="281">
        <f>KL!F212</f>
        <v>0</v>
      </c>
      <c r="G212" s="281">
        <f>KL!G212</f>
        <v>0</v>
      </c>
      <c r="H212" s="386"/>
      <c r="I212" s="386"/>
      <c r="J212" s="386"/>
      <c r="K212" s="281"/>
      <c r="L212" s="281"/>
      <c r="M212" s="281"/>
      <c r="N212" s="283"/>
    </row>
    <row r="213" spans="1:14" ht="17.25" hidden="1">
      <c r="A213" s="507">
        <f>KL!A213</f>
        <v>0</v>
      </c>
      <c r="B213" s="263" t="str">
        <f>KL!B213</f>
        <v>Keo dán ống PVC (100gr)</v>
      </c>
      <c r="C213" s="203" t="str">
        <f>KL!C213</f>
        <v>tuýp</v>
      </c>
      <c r="D213" s="281">
        <f>KL!D213</f>
        <v>5</v>
      </c>
      <c r="E213" s="281">
        <f>KL!E213</f>
        <v>0</v>
      </c>
      <c r="F213" s="281">
        <f>KL!F213</f>
        <v>0</v>
      </c>
      <c r="G213" s="281">
        <f>KL!G213</f>
        <v>5</v>
      </c>
      <c r="H213" s="386"/>
      <c r="I213" s="386"/>
      <c r="J213" s="386"/>
      <c r="K213" s="281"/>
      <c r="L213" s="281"/>
      <c r="M213" s="281"/>
      <c r="N213" s="283"/>
    </row>
    <row r="214" spans="1:14" ht="17.25" hidden="1">
      <c r="A214" s="507">
        <f>KL!A214</f>
        <v>0</v>
      </c>
      <c r="B214" s="263" t="str">
        <f>KL!B214</f>
        <v>Keo silicon bít miệng ống</v>
      </c>
      <c r="C214" s="203" t="str">
        <f>KL!C214</f>
        <v>ống</v>
      </c>
      <c r="D214" s="281">
        <f>KL!D214</f>
        <v>5</v>
      </c>
      <c r="E214" s="281">
        <f>KL!E214</f>
        <v>5</v>
      </c>
      <c r="F214" s="281">
        <f>KL!F214</f>
        <v>0</v>
      </c>
      <c r="G214" s="281">
        <f>KL!G214</f>
        <v>0</v>
      </c>
      <c r="H214" s="386"/>
      <c r="I214" s="386"/>
      <c r="J214" s="386"/>
      <c r="K214" s="281"/>
      <c r="L214" s="281"/>
      <c r="M214" s="281"/>
      <c r="N214" s="283"/>
    </row>
    <row r="215" spans="1:14" ht="17.25" hidden="1">
      <c r="A215" s="507">
        <f>KL!A215</f>
        <v>0</v>
      </c>
      <c r="B215" s="270" t="str">
        <f>KL!B215</f>
        <v>Băng keo cách điện</v>
      </c>
      <c r="C215" s="244" t="str">
        <f>KL!C215</f>
        <v>cuộn</v>
      </c>
      <c r="D215" s="284">
        <f>KL!D215</f>
        <v>5</v>
      </c>
      <c r="E215" s="284">
        <f>KL!E215</f>
        <v>5</v>
      </c>
      <c r="F215" s="284">
        <f>KL!F215</f>
        <v>0</v>
      </c>
      <c r="G215" s="284">
        <f>KL!G215</f>
        <v>0</v>
      </c>
      <c r="H215" s="388"/>
      <c r="I215" s="388"/>
      <c r="J215" s="388"/>
      <c r="K215" s="284"/>
      <c r="L215" s="284"/>
      <c r="M215" s="284"/>
      <c r="N215" s="286"/>
    </row>
    <row r="216" spans="1:14" ht="25.5" customHeight="1">
      <c r="A216" s="329"/>
      <c r="B216" s="374" t="s">
        <v>275</v>
      </c>
      <c r="C216" s="375"/>
      <c r="D216" s="376"/>
      <c r="E216" s="376"/>
      <c r="F216" s="376"/>
      <c r="G216" s="284"/>
      <c r="H216" s="388"/>
      <c r="I216" s="388"/>
      <c r="J216" s="388"/>
      <c r="K216" s="383">
        <f>SUM(K11:K215)</f>
        <v>7369200</v>
      </c>
      <c r="L216" s="383">
        <f>SUM(L11:L215)</f>
        <v>907996</v>
      </c>
      <c r="M216" s="457">
        <f>SUM(M11:M215)</f>
        <v>0</v>
      </c>
      <c r="N216" s="286"/>
    </row>
    <row r="217" spans="1:14" ht="21" customHeight="1">
      <c r="A217" s="475"/>
      <c r="B217" s="257"/>
      <c r="C217" s="28"/>
      <c r="D217" s="476"/>
      <c r="E217" s="476"/>
      <c r="F217" s="476"/>
      <c r="G217" s="477"/>
      <c r="H217" s="480"/>
      <c r="I217" s="480"/>
      <c r="J217" s="480"/>
      <c r="K217" s="481"/>
      <c r="L217" s="481"/>
      <c r="M217" s="478"/>
      <c r="N217" s="479"/>
    </row>
    <row r="218" spans="1:14" s="468" customFormat="1" ht="21" customHeight="1">
      <c r="A218" s="361"/>
      <c r="B218" s="460" t="s">
        <v>165</v>
      </c>
      <c r="C218" s="135"/>
      <c r="D218" s="136"/>
      <c r="E218" s="136"/>
      <c r="F218" s="136"/>
      <c r="G218" s="136"/>
      <c r="H218" s="392"/>
      <c r="I218" s="392"/>
      <c r="J218" s="392"/>
      <c r="K218" s="136" t="s">
        <v>166</v>
      </c>
      <c r="L218" s="136"/>
      <c r="M218" s="136"/>
      <c r="N218" s="135"/>
    </row>
    <row r="219" spans="1:14" s="468" customFormat="1" ht="21" customHeight="1">
      <c r="A219" s="361"/>
      <c r="B219" s="460"/>
      <c r="C219" s="135"/>
      <c r="D219" s="136"/>
      <c r="E219" s="136"/>
      <c r="F219" s="136"/>
      <c r="G219" s="136"/>
      <c r="H219" s="392"/>
      <c r="I219" s="392"/>
      <c r="J219" s="392"/>
      <c r="K219" s="136"/>
      <c r="L219" s="136"/>
      <c r="M219" s="136"/>
      <c r="N219" s="135"/>
    </row>
    <row r="220" spans="1:14" s="468" customFormat="1" ht="21" customHeight="1">
      <c r="A220" s="361"/>
      <c r="B220" s="460"/>
      <c r="C220" s="135"/>
      <c r="D220" s="136"/>
      <c r="E220" s="136"/>
      <c r="F220" s="136"/>
      <c r="G220" s="136"/>
      <c r="H220" s="392"/>
      <c r="I220" s="392"/>
      <c r="J220" s="392"/>
      <c r="K220" s="136"/>
      <c r="L220" s="136"/>
      <c r="M220" s="136"/>
      <c r="N220" s="135"/>
    </row>
    <row r="221" spans="1:14" s="468" customFormat="1" ht="21" customHeight="1">
      <c r="A221" s="361"/>
      <c r="B221" s="460"/>
      <c r="C221" s="135"/>
      <c r="D221" s="136"/>
      <c r="E221" s="136"/>
      <c r="F221" s="136"/>
      <c r="G221" s="136"/>
      <c r="H221" s="392"/>
      <c r="I221" s="392"/>
      <c r="J221" s="392"/>
      <c r="K221" s="136"/>
      <c r="L221" s="136"/>
      <c r="M221" s="136"/>
      <c r="N221" s="135"/>
    </row>
    <row r="222" spans="1:14" s="468" customFormat="1" ht="21" customHeight="1">
      <c r="A222" s="361"/>
      <c r="B222" s="460" t="s">
        <v>167</v>
      </c>
      <c r="C222" s="135"/>
      <c r="D222" s="136"/>
      <c r="E222" s="136"/>
      <c r="F222" s="136"/>
      <c r="G222" s="136"/>
      <c r="H222" s="392"/>
      <c r="I222" s="392"/>
      <c r="J222" s="392"/>
      <c r="K222" s="136" t="s">
        <v>168</v>
      </c>
      <c r="L222" s="136"/>
      <c r="M222" s="136"/>
      <c r="N222" s="135"/>
    </row>
    <row r="223" spans="1:14" s="468" customFormat="1" ht="21" customHeight="1">
      <c r="A223" s="361"/>
      <c r="B223" s="361"/>
      <c r="C223" s="135"/>
      <c r="D223" s="136"/>
      <c r="E223" s="136"/>
      <c r="F223" s="136"/>
      <c r="G223" s="136"/>
      <c r="H223" s="392"/>
      <c r="I223" s="392"/>
      <c r="J223" s="392"/>
      <c r="K223" s="136"/>
      <c r="L223" s="136"/>
      <c r="M223" s="136"/>
      <c r="N223" s="135"/>
    </row>
    <row r="224" spans="1:14" s="469" customFormat="1" ht="21" customHeight="1">
      <c r="A224" s="791" t="s">
        <v>278</v>
      </c>
      <c r="B224" s="791"/>
      <c r="C224" s="791"/>
      <c r="D224" s="791"/>
      <c r="E224" s="791"/>
      <c r="F224" s="791"/>
      <c r="G224" s="791"/>
      <c r="H224" s="791"/>
      <c r="I224" s="791"/>
      <c r="J224" s="791"/>
      <c r="K224" s="791"/>
      <c r="L224" s="791"/>
      <c r="M224" s="791"/>
      <c r="N224" s="791"/>
    </row>
    <row r="225" spans="1:14" s="469" customFormat="1" ht="21" customHeight="1">
      <c r="A225" s="791" t="s">
        <v>298</v>
      </c>
      <c r="B225" s="791"/>
      <c r="C225" s="791"/>
      <c r="D225" s="791"/>
      <c r="E225" s="791"/>
      <c r="F225" s="791"/>
      <c r="G225" s="791"/>
      <c r="H225" s="791"/>
      <c r="I225" s="791"/>
      <c r="J225" s="791"/>
      <c r="K225" s="791"/>
      <c r="L225" s="791"/>
      <c r="M225" s="791"/>
      <c r="N225" s="791"/>
    </row>
    <row r="226" spans="1:14" s="469" customFormat="1" ht="21" customHeight="1">
      <c r="A226" s="361"/>
      <c r="B226" s="361"/>
      <c r="C226" s="135"/>
      <c r="D226" s="136"/>
      <c r="E226" s="136"/>
      <c r="F226" s="136"/>
      <c r="G226" s="136"/>
      <c r="H226" s="392"/>
      <c r="I226" s="392"/>
      <c r="J226" s="392"/>
      <c r="K226" s="136"/>
      <c r="L226" s="136"/>
      <c r="M226" s="136"/>
      <c r="N226" s="135"/>
    </row>
    <row r="227" spans="1:14" s="469" customFormat="1" ht="21" customHeight="1">
      <c r="A227" s="361"/>
      <c r="B227" s="361"/>
      <c r="C227" s="135"/>
      <c r="D227" s="136"/>
      <c r="E227" s="136"/>
      <c r="F227" s="136"/>
      <c r="G227" s="136"/>
      <c r="H227" s="392"/>
      <c r="I227" s="392"/>
      <c r="J227" s="392"/>
      <c r="K227" s="136"/>
      <c r="L227" s="136"/>
      <c r="M227" s="136"/>
      <c r="N227" s="135"/>
    </row>
    <row r="228" spans="1:14" s="469" customFormat="1" ht="21" customHeight="1">
      <c r="A228" s="361"/>
      <c r="B228" s="361"/>
      <c r="C228" s="135"/>
      <c r="D228" s="136"/>
      <c r="E228" s="136"/>
      <c r="F228" s="136"/>
      <c r="G228" s="136"/>
      <c r="H228" s="392"/>
      <c r="I228" s="392"/>
      <c r="J228" s="392"/>
      <c r="K228" s="136"/>
      <c r="L228" s="136"/>
      <c r="M228" s="136"/>
      <c r="N228" s="135"/>
    </row>
    <row r="229" spans="1:14" s="469" customFormat="1" ht="21" customHeight="1">
      <c r="A229" s="361"/>
      <c r="B229" s="361"/>
      <c r="C229" s="135"/>
      <c r="D229" s="136"/>
      <c r="E229" s="136"/>
      <c r="F229" s="136"/>
      <c r="G229" s="136"/>
      <c r="H229" s="392"/>
      <c r="I229" s="392"/>
      <c r="J229" s="392"/>
      <c r="K229" s="136"/>
      <c r="L229" s="136"/>
      <c r="M229" s="136"/>
      <c r="N229" s="135"/>
    </row>
    <row r="230" spans="1:14" s="469" customFormat="1" ht="21" customHeight="1">
      <c r="A230" s="791" t="s">
        <v>183</v>
      </c>
      <c r="B230" s="791"/>
      <c r="C230" s="791"/>
      <c r="D230" s="791"/>
      <c r="E230" s="791"/>
      <c r="F230" s="791"/>
      <c r="G230" s="791"/>
      <c r="H230" s="791"/>
      <c r="I230" s="791"/>
      <c r="J230" s="791"/>
      <c r="K230" s="791"/>
      <c r="L230" s="791"/>
      <c r="M230" s="791"/>
      <c r="N230" s="791"/>
    </row>
    <row r="231" spans="1:14" s="468" customFormat="1" ht="21" customHeight="1">
      <c r="D231" s="470"/>
      <c r="E231" s="470"/>
      <c r="F231" s="470"/>
      <c r="G231" s="470"/>
      <c r="H231" s="393"/>
      <c r="I231" s="393"/>
      <c r="J231" s="393"/>
      <c r="K231" s="470"/>
      <c r="L231" s="470"/>
      <c r="M231" s="470"/>
    </row>
    <row r="232" spans="1:14" s="468" customFormat="1" ht="21" customHeight="1">
      <c r="D232" s="470"/>
      <c r="E232" s="470"/>
      <c r="F232" s="470"/>
      <c r="G232" s="470"/>
      <c r="H232" s="393"/>
      <c r="I232" s="393"/>
      <c r="J232" s="393"/>
      <c r="K232" s="470"/>
      <c r="L232" s="470"/>
      <c r="M232" s="470"/>
    </row>
    <row r="233" spans="1:14" ht="21" customHeight="1"/>
    <row r="234" spans="1:14" ht="21" customHeight="1"/>
    <row r="235" spans="1:14" ht="21" customHeight="1"/>
    <row r="236" spans="1:14" ht="21" customHeight="1"/>
    <row r="237" spans="1:14" ht="21" customHeight="1"/>
    <row r="238" spans="1:14" ht="21" customHeight="1"/>
    <row r="239" spans="1:14" ht="21" customHeight="1"/>
  </sheetData>
  <mergeCells count="14">
    <mergeCell ref="A4:N4"/>
    <mergeCell ref="A5:N5"/>
    <mergeCell ref="A6:N6"/>
    <mergeCell ref="A7:N7"/>
    <mergeCell ref="A230:N230"/>
    <mergeCell ref="A224:N224"/>
    <mergeCell ref="A225:N225"/>
    <mergeCell ref="A9:A10"/>
    <mergeCell ref="B9:B10"/>
    <mergeCell ref="C9:C10"/>
    <mergeCell ref="D9:G9"/>
    <mergeCell ref="H9:J9"/>
    <mergeCell ref="K9:M9"/>
    <mergeCell ref="N9:N10"/>
  </mergeCells>
  <phoneticPr fontId="2" type="noConversion"/>
  <printOptions horizontalCentered="1"/>
  <pageMargins left="0.35433070866141736" right="0.21" top="0.67" bottom="0.74" header="0.68" footer="0.31"/>
  <pageSetup paperSize="9" scale="89" orientation="landscape" blackAndWhite="1" r:id="rId1"/>
  <headerFooter alignWithMargins="0">
    <oddFooter>&amp;CPST - Trong thầu&amp;RTrang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4" workbookViewId="0">
      <selection activeCell="A19" sqref="A19"/>
    </sheetView>
  </sheetViews>
  <sheetFormatPr defaultColWidth="10.28515625" defaultRowHeight="20.100000000000001" customHeight="1"/>
  <cols>
    <col min="1" max="1" width="31.42578125" style="401" customWidth="1"/>
    <col min="2" max="2" width="11.140625" style="401" customWidth="1"/>
    <col min="3" max="3" width="21.140625" style="401" customWidth="1"/>
    <col min="4" max="4" width="18.7109375" style="398" customWidth="1"/>
    <col min="5" max="5" width="15.42578125" style="401" customWidth="1"/>
    <col min="6" max="6" width="17" style="398" customWidth="1"/>
    <col min="7" max="7" width="20.7109375" style="401" bestFit="1" customWidth="1"/>
    <col min="8" max="8" width="20.28515625" style="401" customWidth="1"/>
    <col min="9" max="9" width="12.85546875" style="429" bestFit="1" customWidth="1"/>
    <col min="10" max="16384" width="10.28515625" style="401"/>
  </cols>
  <sheetData>
    <row r="1" spans="1:9" s="395" customFormat="1" ht="20.100000000000001" hidden="1" customHeight="1">
      <c r="A1" s="422" t="s">
        <v>312</v>
      </c>
      <c r="B1" s="422"/>
      <c r="C1" s="422"/>
      <c r="D1" s="423" t="s">
        <v>313</v>
      </c>
      <c r="E1" s="424"/>
      <c r="F1" s="424"/>
      <c r="I1" s="425"/>
    </row>
    <row r="2" spans="1:9" s="395" customFormat="1" ht="20.100000000000001" hidden="1" customHeight="1">
      <c r="A2" s="422" t="s">
        <v>314</v>
      </c>
      <c r="B2" s="422"/>
      <c r="C2" s="422"/>
      <c r="D2" s="423" t="s">
        <v>315</v>
      </c>
      <c r="E2" s="424"/>
      <c r="F2" s="424"/>
      <c r="I2" s="425"/>
    </row>
    <row r="3" spans="1:9" s="395" customFormat="1" ht="20.100000000000001" hidden="1" customHeight="1">
      <c r="A3" s="422" t="s">
        <v>316</v>
      </c>
      <c r="B3" s="422"/>
      <c r="C3" s="422"/>
      <c r="D3" s="424"/>
      <c r="F3" s="424"/>
      <c r="I3" s="425"/>
    </row>
    <row r="4" spans="1:9" s="395" customFormat="1" ht="11.25" customHeight="1">
      <c r="A4" s="422"/>
      <c r="B4" s="422"/>
      <c r="C4" s="422"/>
      <c r="D4" s="424"/>
      <c r="F4" s="424"/>
      <c r="I4" s="425"/>
    </row>
    <row r="5" spans="1:9" s="427" customFormat="1" ht="61.5" customHeight="1">
      <c r="A5" s="802" t="s">
        <v>375</v>
      </c>
      <c r="B5" s="803"/>
      <c r="C5" s="803"/>
      <c r="D5" s="803"/>
      <c r="E5" s="803"/>
      <c r="F5" s="426"/>
      <c r="I5" s="428"/>
    </row>
    <row r="6" spans="1:9" s="427" customFormat="1" ht="20.100000000000001" customHeight="1">
      <c r="A6" s="804" t="s">
        <v>70</v>
      </c>
      <c r="B6" s="804"/>
      <c r="C6" s="804"/>
      <c r="D6" s="804"/>
      <c r="E6" s="804"/>
      <c r="F6" s="426"/>
      <c r="I6" s="428"/>
    </row>
    <row r="7" spans="1:9" s="427" customFormat="1" ht="36" customHeight="1">
      <c r="A7" s="805" t="s">
        <v>317</v>
      </c>
      <c r="B7" s="804"/>
      <c r="C7" s="804"/>
      <c r="D7" s="804"/>
      <c r="E7" s="804"/>
      <c r="F7" s="426"/>
      <c r="I7" s="428"/>
    </row>
    <row r="8" spans="1:9" ht="12" customHeight="1"/>
    <row r="9" spans="1:9" ht="37.5" customHeight="1">
      <c r="A9" s="430" t="s">
        <v>318</v>
      </c>
      <c r="B9" s="430" t="s">
        <v>319</v>
      </c>
      <c r="C9" s="430" t="s">
        <v>320</v>
      </c>
      <c r="D9" s="431" t="s">
        <v>353</v>
      </c>
      <c r="E9" s="430" t="s">
        <v>238</v>
      </c>
      <c r="F9" s="401"/>
    </row>
    <row r="10" spans="1:9" s="395" customFormat="1" ht="28.5" customHeight="1">
      <c r="A10" s="404" t="s">
        <v>354</v>
      </c>
      <c r="B10" s="405" t="s">
        <v>323</v>
      </c>
      <c r="C10" s="405" t="s">
        <v>324</v>
      </c>
      <c r="D10" s="406">
        <f>'DTPS tang N'!K216</f>
        <v>11004424</v>
      </c>
      <c r="E10" s="432"/>
      <c r="F10" s="425"/>
      <c r="G10" s="433"/>
      <c r="I10" s="425"/>
    </row>
    <row r="11" spans="1:9" s="395" customFormat="1" ht="20.100000000000001" customHeight="1">
      <c r="A11" s="407" t="s">
        <v>325</v>
      </c>
      <c r="B11" s="408" t="s">
        <v>326</v>
      </c>
      <c r="C11" s="409" t="s">
        <v>327</v>
      </c>
      <c r="D11" s="406">
        <f>ROUND('DTPS tang N'!L216*2.38,0)</f>
        <v>143486716</v>
      </c>
      <c r="E11" s="434"/>
      <c r="F11" s="425"/>
      <c r="G11" s="433"/>
      <c r="H11" s="424"/>
      <c r="I11" s="425"/>
    </row>
    <row r="12" spans="1:9" s="395" customFormat="1" ht="20.100000000000001" customHeight="1">
      <c r="A12" s="407" t="s">
        <v>328</v>
      </c>
      <c r="B12" s="408" t="s">
        <v>310</v>
      </c>
      <c r="C12" s="409" t="s">
        <v>329</v>
      </c>
      <c r="D12" s="406">
        <f>ROUND('DTPS tang N'!M216*1.16,0)</f>
        <v>274391</v>
      </c>
      <c r="E12" s="434"/>
      <c r="F12" s="425"/>
      <c r="G12" s="433"/>
      <c r="I12" s="425"/>
    </row>
    <row r="13" spans="1:9" s="395" customFormat="1" ht="20.100000000000001" customHeight="1">
      <c r="A13" s="407" t="s">
        <v>330</v>
      </c>
      <c r="B13" s="408" t="s">
        <v>331</v>
      </c>
      <c r="C13" s="408" t="s">
        <v>332</v>
      </c>
      <c r="D13" s="378">
        <f>ROUND((D10+D11+D12)*2%,0)</f>
        <v>3095311</v>
      </c>
      <c r="E13" s="434"/>
      <c r="F13" s="425"/>
      <c r="G13" s="433"/>
      <c r="I13" s="425"/>
    </row>
    <row r="14" spans="1:9" s="436" customFormat="1" ht="20.100000000000001" customHeight="1">
      <c r="A14" s="410" t="s">
        <v>333</v>
      </c>
      <c r="B14" s="411" t="s">
        <v>334</v>
      </c>
      <c r="C14" s="411" t="s">
        <v>335</v>
      </c>
      <c r="D14" s="412">
        <f>D10+D11+D12+D13</f>
        <v>157860842</v>
      </c>
      <c r="E14" s="435"/>
      <c r="F14" s="425"/>
      <c r="G14" s="433"/>
      <c r="I14" s="437"/>
    </row>
    <row r="15" spans="1:9" s="436" customFormat="1" ht="20.100000000000001" customHeight="1">
      <c r="A15" s="410" t="s">
        <v>336</v>
      </c>
      <c r="B15" s="413" t="s">
        <v>234</v>
      </c>
      <c r="C15" s="414" t="s">
        <v>372</v>
      </c>
      <c r="D15" s="412">
        <f>ROUND(D14*5.5%,0)*F15</f>
        <v>3598491.5124552371</v>
      </c>
      <c r="E15" s="435"/>
      <c r="F15" s="532">
        <v>0.41446073589502619</v>
      </c>
      <c r="G15" s="433"/>
      <c r="I15" s="437"/>
    </row>
    <row r="16" spans="1:9" s="395" customFormat="1" ht="20.100000000000001" customHeight="1">
      <c r="A16" s="407" t="s">
        <v>338</v>
      </c>
      <c r="B16" s="408" t="s">
        <v>339</v>
      </c>
      <c r="C16" s="408" t="s">
        <v>340</v>
      </c>
      <c r="D16" s="378">
        <f>D14+D15</f>
        <v>161459333.51245522</v>
      </c>
      <c r="E16" s="434"/>
      <c r="F16" s="425"/>
      <c r="G16" s="433"/>
      <c r="I16" s="425"/>
    </row>
    <row r="17" spans="1:9" s="436" customFormat="1" ht="20.100000000000001" customHeight="1">
      <c r="A17" s="410" t="s">
        <v>341</v>
      </c>
      <c r="B17" s="413" t="s">
        <v>342</v>
      </c>
      <c r="C17" s="413" t="s">
        <v>343</v>
      </c>
      <c r="D17" s="482">
        <f>ROUND(D16*6%*0,0)</f>
        <v>0</v>
      </c>
      <c r="E17" s="435"/>
      <c r="F17" s="425"/>
      <c r="G17" s="433"/>
      <c r="I17" s="437"/>
    </row>
    <row r="18" spans="1:9" s="395" customFormat="1" ht="20.100000000000001" customHeight="1">
      <c r="A18" s="407" t="s">
        <v>344</v>
      </c>
      <c r="B18" s="408" t="s">
        <v>345</v>
      </c>
      <c r="C18" s="408" t="s">
        <v>346</v>
      </c>
      <c r="D18" s="378">
        <f>D16+D17</f>
        <v>161459333.51245522</v>
      </c>
      <c r="E18" s="434"/>
      <c r="F18" s="425"/>
      <c r="G18" s="433"/>
      <c r="I18" s="425"/>
    </row>
    <row r="19" spans="1:9" s="436" customFormat="1" ht="20.100000000000001" customHeight="1">
      <c r="A19" s="410" t="s">
        <v>347</v>
      </c>
      <c r="B19" s="413" t="s">
        <v>348</v>
      </c>
      <c r="C19" s="413" t="s">
        <v>349</v>
      </c>
      <c r="D19" s="412">
        <f>ROUND(D18*10%-0.5,0)</f>
        <v>16145933</v>
      </c>
      <c r="E19" s="435"/>
      <c r="F19" s="425"/>
      <c r="G19" s="433"/>
      <c r="I19" s="437"/>
    </row>
    <row r="20" spans="1:9" s="436" customFormat="1" ht="20.100000000000001" customHeight="1">
      <c r="A20" s="410" t="s">
        <v>350</v>
      </c>
      <c r="B20" s="413" t="s">
        <v>355</v>
      </c>
      <c r="C20" s="413" t="s">
        <v>352</v>
      </c>
      <c r="D20" s="540">
        <f>D18+D19</f>
        <v>177605266.51245522</v>
      </c>
      <c r="E20" s="435"/>
      <c r="F20" s="425"/>
      <c r="G20" s="433"/>
      <c r="I20" s="437"/>
    </row>
    <row r="21" spans="1:9" s="395" customFormat="1" ht="30.75" customHeight="1">
      <c r="A21" s="438" t="s">
        <v>356</v>
      </c>
      <c r="B21" s="408" t="s">
        <v>357</v>
      </c>
      <c r="C21" s="408" t="s">
        <v>358</v>
      </c>
      <c r="D21" s="541">
        <f>ROUND(D18*1%*1.1,0)</f>
        <v>1776053</v>
      </c>
      <c r="E21" s="434"/>
      <c r="F21" s="425"/>
      <c r="G21" s="433"/>
      <c r="I21" s="425"/>
    </row>
    <row r="22" spans="1:9" s="436" customFormat="1" ht="20.100000000000001" customHeight="1">
      <c r="A22" s="410" t="s">
        <v>359</v>
      </c>
      <c r="B22" s="413" t="s">
        <v>360</v>
      </c>
      <c r="C22" s="408" t="s">
        <v>361</v>
      </c>
      <c r="D22" s="458">
        <f>D23+D24</f>
        <v>0</v>
      </c>
      <c r="E22" s="435"/>
      <c r="F22" s="425"/>
      <c r="G22" s="433"/>
      <c r="I22" s="437"/>
    </row>
    <row r="23" spans="1:9" s="395" customFormat="1" ht="20.100000000000001" customHeight="1">
      <c r="A23" s="407" t="s">
        <v>362</v>
      </c>
      <c r="B23" s="408" t="s">
        <v>363</v>
      </c>
      <c r="C23" s="408" t="s">
        <v>364</v>
      </c>
      <c r="D23" s="458">
        <f>ROUND(DTPSgiam!K218*1.1,0)</f>
        <v>0</v>
      </c>
      <c r="E23" s="434"/>
      <c r="F23" s="425"/>
      <c r="G23" s="433"/>
      <c r="I23" s="425"/>
    </row>
    <row r="24" spans="1:9" s="395" customFormat="1" ht="20.100000000000001" customHeight="1">
      <c r="A24" s="407" t="s">
        <v>365</v>
      </c>
      <c r="B24" s="408" t="s">
        <v>366</v>
      </c>
      <c r="C24" s="408" t="s">
        <v>367</v>
      </c>
      <c r="D24" s="458">
        <v>0</v>
      </c>
      <c r="E24" s="434"/>
      <c r="F24" s="425"/>
      <c r="G24" s="433"/>
      <c r="I24" s="425"/>
    </row>
    <row r="25" spans="1:9" s="444" customFormat="1" ht="20.100000000000001" customHeight="1">
      <c r="A25" s="439" t="s">
        <v>56</v>
      </c>
      <c r="B25" s="419" t="s">
        <v>368</v>
      </c>
      <c r="C25" s="419" t="s">
        <v>369</v>
      </c>
      <c r="D25" s="537">
        <f>ROUND(D20+D21+D22,0)</f>
        <v>179381320</v>
      </c>
      <c r="E25" s="440"/>
      <c r="F25" s="425"/>
      <c r="G25" s="441">
        <v>2094813176</v>
      </c>
      <c r="H25" s="442">
        <v>154387566</v>
      </c>
      <c r="I25" s="443"/>
    </row>
    <row r="26" spans="1:9" ht="20.100000000000001" customHeight="1">
      <c r="A26" s="445"/>
      <c r="B26" s="445"/>
      <c r="C26" s="446"/>
      <c r="D26" s="447"/>
      <c r="E26" s="448"/>
      <c r="G26" s="398"/>
      <c r="H26" s="429"/>
    </row>
    <row r="27" spans="1:9" ht="20.100000000000001" customHeight="1">
      <c r="A27" s="449"/>
      <c r="D27" s="399"/>
      <c r="E27" s="450"/>
      <c r="G27" s="424"/>
      <c r="H27" s="429"/>
    </row>
    <row r="28" spans="1:9" ht="20.100000000000001" customHeight="1">
      <c r="A28" s="449"/>
      <c r="D28" s="399"/>
      <c r="E28" s="451"/>
      <c r="G28" s="452"/>
      <c r="H28" s="429"/>
    </row>
    <row r="29" spans="1:9" ht="20.100000000000001" customHeight="1">
      <c r="A29" s="449"/>
      <c r="D29" s="399"/>
      <c r="E29" s="398"/>
      <c r="G29" s="453"/>
    </row>
    <row r="30" spans="1:9" ht="20.100000000000001" customHeight="1">
      <c r="D30" s="399"/>
      <c r="E30" s="398"/>
    </row>
    <row r="31" spans="1:9" ht="20.100000000000001" customHeight="1">
      <c r="D31" s="399"/>
      <c r="E31" s="398"/>
      <c r="G31" s="454"/>
      <c r="H31" s="429"/>
    </row>
    <row r="32" spans="1:9" ht="20.100000000000001" customHeight="1">
      <c r="D32" s="399"/>
      <c r="E32" s="398"/>
      <c r="H32" s="429"/>
    </row>
    <row r="33" spans="1:8" ht="20.100000000000001" customHeight="1">
      <c r="A33" s="455"/>
      <c r="D33" s="456"/>
      <c r="H33" s="429"/>
    </row>
    <row r="34" spans="1:8" ht="20.100000000000001" customHeight="1">
      <c r="H34" s="429"/>
    </row>
    <row r="35" spans="1:8" ht="20.100000000000001" customHeight="1">
      <c r="C35" s="398"/>
      <c r="G35" s="398"/>
      <c r="H35" s="429"/>
    </row>
    <row r="36" spans="1:8" ht="20.100000000000001" customHeight="1">
      <c r="C36" s="398"/>
      <c r="G36" s="398"/>
      <c r="H36" s="429"/>
    </row>
    <row r="37" spans="1:8" ht="20.100000000000001" customHeight="1">
      <c r="G37" s="398"/>
      <c r="H37" s="429"/>
    </row>
    <row r="38" spans="1:8" ht="20.100000000000001" customHeight="1">
      <c r="G38" s="398"/>
      <c r="H38" s="429"/>
    </row>
    <row r="39" spans="1:8" ht="20.100000000000001" customHeight="1">
      <c r="G39" s="398"/>
      <c r="H39" s="429"/>
    </row>
    <row r="40" spans="1:8" ht="20.100000000000001" customHeight="1">
      <c r="G40" s="398"/>
      <c r="H40" s="429"/>
    </row>
    <row r="41" spans="1:8" ht="20.100000000000001" customHeight="1">
      <c r="G41" s="398"/>
      <c r="H41" s="429"/>
    </row>
    <row r="42" spans="1:8" ht="20.100000000000001" customHeight="1">
      <c r="G42" s="398"/>
      <c r="H42" s="429"/>
    </row>
    <row r="43" spans="1:8" ht="20.100000000000001" customHeight="1">
      <c r="G43" s="398"/>
      <c r="H43" s="429"/>
    </row>
    <row r="44" spans="1:8" ht="20.100000000000001" customHeight="1">
      <c r="G44" s="398"/>
      <c r="H44" s="429"/>
    </row>
    <row r="45" spans="1:8" ht="20.100000000000001" customHeight="1">
      <c r="G45" s="398"/>
      <c r="H45" s="429"/>
    </row>
    <row r="46" spans="1:8" ht="20.100000000000001" customHeight="1">
      <c r="G46" s="398"/>
      <c r="H46" s="429"/>
    </row>
    <row r="47" spans="1:8" ht="20.100000000000001" customHeight="1">
      <c r="G47" s="398"/>
      <c r="H47" s="429"/>
    </row>
  </sheetData>
  <mergeCells count="3">
    <mergeCell ref="A5:E5"/>
    <mergeCell ref="A6:E6"/>
    <mergeCell ref="A7:E7"/>
  </mergeCells>
  <phoneticPr fontId="2" type="noConversion"/>
  <printOptions horizontalCentered="1"/>
  <pageMargins left="0.74803149606299213" right="0.35433070866141736" top="0.98425196850393704" bottom="0.98425196850393704" header="0.51181102362204722" footer="0.51181102362204722"/>
  <pageSetup paperSize="9" scale="90" orientation="portrait" blackAndWhite="1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30"/>
  <sheetViews>
    <sheetView workbookViewId="0">
      <selection activeCell="E116" sqref="E116"/>
    </sheetView>
  </sheetViews>
  <sheetFormatPr defaultRowHeight="12.75"/>
  <cols>
    <col min="1" max="1" width="4.28515625" style="151" customWidth="1"/>
    <col min="2" max="2" width="60.7109375" style="151" customWidth="1"/>
    <col min="3" max="3" width="9.140625" style="151"/>
    <col min="4" max="4" width="9.140625" style="163"/>
    <col min="5" max="5" width="11.85546875" style="163" customWidth="1"/>
    <col min="6" max="6" width="7.85546875" style="163" customWidth="1"/>
    <col min="7" max="7" width="0" style="163" hidden="1" customWidth="1"/>
    <col min="8" max="8" width="11.85546875" style="163" bestFit="1" customWidth="1"/>
    <col min="9" max="9" width="10.5703125" style="163" customWidth="1"/>
    <col min="10" max="10" width="9.140625" style="163"/>
    <col min="11" max="11" width="15.140625" style="163" customWidth="1"/>
    <col min="12" max="12" width="14" style="163" customWidth="1"/>
    <col min="13" max="13" width="11.85546875" style="163" customWidth="1"/>
    <col min="14" max="14" width="6" style="151" customWidth="1"/>
    <col min="15" max="16384" width="9.140625" style="151"/>
  </cols>
  <sheetData>
    <row r="4" spans="1:16" s="141" customFormat="1" ht="18.75">
      <c r="A4" s="787" t="s">
        <v>302</v>
      </c>
      <c r="B4" s="788"/>
      <c r="C4" s="788"/>
      <c r="D4" s="788"/>
      <c r="E4" s="788"/>
      <c r="F4" s="788"/>
      <c r="G4" s="788"/>
      <c r="H4" s="788"/>
      <c r="I4" s="788"/>
      <c r="J4" s="788"/>
      <c r="K4" s="788"/>
      <c r="L4" s="788"/>
      <c r="M4" s="788"/>
      <c r="N4" s="788"/>
      <c r="O4" s="140"/>
    </row>
    <row r="5" spans="1:16" s="143" customFormat="1" ht="16.5">
      <c r="A5" s="789" t="str">
        <f>KL!A6</f>
        <v>Gói thầu 02: Cung cấp vật tư, thiết bị và xây lắp</v>
      </c>
      <c r="B5" s="789"/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142"/>
    </row>
    <row r="6" spans="1:16" s="144" customFormat="1" ht="16.5" customHeight="1">
      <c r="A6" s="789" t="str">
        <f>KL!A7</f>
        <v>Công trình: CẤY TBA CHỐNG QUÁ TẢI NĂM 2014</v>
      </c>
      <c r="B6" s="789"/>
      <c r="C6" s="789"/>
      <c r="D6" s="789"/>
      <c r="E6" s="789"/>
      <c r="F6" s="789"/>
      <c r="G6" s="789"/>
      <c r="H6" s="789"/>
      <c r="I6" s="789"/>
      <c r="J6" s="789"/>
      <c r="K6" s="789"/>
      <c r="L6" s="789"/>
      <c r="M6" s="789"/>
      <c r="N6" s="789"/>
    </row>
    <row r="7" spans="1:16" s="143" customFormat="1" ht="0.75" customHeight="1">
      <c r="A7" s="790"/>
      <c r="B7" s="790"/>
      <c r="C7" s="790"/>
      <c r="D7" s="790"/>
      <c r="E7" s="790"/>
      <c r="F7" s="790"/>
      <c r="G7" s="790"/>
      <c r="H7" s="790"/>
      <c r="I7" s="790"/>
      <c r="J7" s="790"/>
      <c r="K7" s="790"/>
      <c r="L7" s="790"/>
      <c r="M7" s="790"/>
      <c r="N7" s="790"/>
      <c r="O7" s="142"/>
    </row>
    <row r="8" spans="1:16" s="141" customFormat="1" ht="11.25" customHeight="1">
      <c r="A8" s="145"/>
      <c r="B8" s="146"/>
      <c r="C8" s="147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48"/>
    </row>
    <row r="9" spans="1:16" s="149" customFormat="1" ht="15.75" customHeight="1">
      <c r="A9" s="792" t="s">
        <v>71</v>
      </c>
      <c r="B9" s="792" t="s">
        <v>235</v>
      </c>
      <c r="C9" s="792" t="s">
        <v>236</v>
      </c>
      <c r="D9" s="794" t="s">
        <v>237</v>
      </c>
      <c r="E9" s="795"/>
      <c r="F9" s="795"/>
      <c r="G9" s="796"/>
      <c r="H9" s="794" t="s">
        <v>271</v>
      </c>
      <c r="I9" s="795"/>
      <c r="J9" s="796"/>
      <c r="K9" s="794" t="s">
        <v>311</v>
      </c>
      <c r="L9" s="795"/>
      <c r="M9" s="796"/>
      <c r="N9" s="797" t="s">
        <v>238</v>
      </c>
      <c r="P9" s="149" t="s">
        <v>239</v>
      </c>
    </row>
    <row r="10" spans="1:16" s="150" customFormat="1" ht="35.25" customHeight="1">
      <c r="A10" s="793"/>
      <c r="B10" s="793"/>
      <c r="C10" s="793"/>
      <c r="D10" s="162" t="s">
        <v>243</v>
      </c>
      <c r="E10" s="162" t="s">
        <v>240</v>
      </c>
      <c r="F10" s="162" t="s">
        <v>241</v>
      </c>
      <c r="G10" s="162" t="s">
        <v>242</v>
      </c>
      <c r="H10" s="377" t="s">
        <v>308</v>
      </c>
      <c r="I10" s="377" t="s">
        <v>309</v>
      </c>
      <c r="J10" s="377" t="s">
        <v>310</v>
      </c>
      <c r="K10" s="377" t="s">
        <v>308</v>
      </c>
      <c r="L10" s="377" t="s">
        <v>309</v>
      </c>
      <c r="M10" s="377" t="s">
        <v>310</v>
      </c>
      <c r="N10" s="793"/>
    </row>
    <row r="11" spans="1:16" s="323" customFormat="1" ht="18">
      <c r="A11" s="322" t="str">
        <f>KL!A11</f>
        <v>A</v>
      </c>
      <c r="B11" s="312" t="str">
        <f>KL!B11</f>
        <v>Phần đường dây trung thế 1 pha XD mới</v>
      </c>
      <c r="C11" s="313"/>
      <c r="D11" s="273"/>
      <c r="E11" s="273"/>
      <c r="F11" s="273"/>
      <c r="G11" s="273"/>
      <c r="H11" s="273"/>
      <c r="I11" s="273"/>
      <c r="J11" s="273"/>
      <c r="K11" s="273"/>
      <c r="L11" s="273"/>
      <c r="M11" s="273"/>
      <c r="N11" s="275"/>
    </row>
    <row r="12" spans="1:16" s="323" customFormat="1" ht="18" hidden="1">
      <c r="A12" s="324" t="str">
        <f>KL!A12</f>
        <v>I</v>
      </c>
      <c r="B12" s="259" t="str">
        <f>KL!B12</f>
        <v>Phần móng và tiếp địa</v>
      </c>
      <c r="C12" s="203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80"/>
    </row>
    <row r="13" spans="1:16" s="328" customFormat="1" ht="17.25" hidden="1">
      <c r="A13" s="327">
        <f>KL!A13</f>
        <v>1</v>
      </c>
      <c r="B13" s="260" t="str">
        <f>KL!B13</f>
        <v>Móng M12</v>
      </c>
      <c r="C13" s="208" t="str">
        <f>KL!C13</f>
        <v>Móng</v>
      </c>
      <c r="D13" s="281">
        <f>KL!D13</f>
        <v>28</v>
      </c>
      <c r="E13" s="281">
        <f>KL!E13</f>
        <v>27</v>
      </c>
      <c r="F13" s="281">
        <f>KL!F13</f>
        <v>0</v>
      </c>
      <c r="G13" s="281">
        <f>KL!G13</f>
        <v>1</v>
      </c>
      <c r="H13" s="281"/>
      <c r="I13" s="281"/>
      <c r="J13" s="281"/>
      <c r="K13" s="281"/>
      <c r="L13" s="281"/>
      <c r="M13" s="281"/>
      <c r="N13" s="283"/>
    </row>
    <row r="14" spans="1:16" s="328" customFormat="1" ht="17.25" hidden="1">
      <c r="A14" s="327">
        <v>1</v>
      </c>
      <c r="B14" s="261" t="str">
        <f>KL!B14</f>
        <v>Móng M12a</v>
      </c>
      <c r="C14" s="207" t="str">
        <f>KL!C14</f>
        <v>Móng</v>
      </c>
      <c r="D14" s="281">
        <f>KL!D14</f>
        <v>25</v>
      </c>
      <c r="E14" s="281">
        <f>KL!E14</f>
        <v>26</v>
      </c>
      <c r="F14" s="281">
        <f>KL!F14</f>
        <v>1</v>
      </c>
      <c r="G14" s="281">
        <f>KL!G14</f>
        <v>0</v>
      </c>
      <c r="H14" s="281"/>
      <c r="I14" s="281"/>
      <c r="J14" s="281"/>
      <c r="K14" s="281"/>
      <c r="L14" s="281"/>
      <c r="M14" s="281"/>
      <c r="N14" s="283"/>
    </row>
    <row r="15" spans="1:16" s="328" customFormat="1" ht="17.25" hidden="1">
      <c r="A15" s="327"/>
      <c r="B15" s="315" t="str">
        <f>KL!B15</f>
        <v>Ñaø caûn BTCT 1,2m</v>
      </c>
      <c r="C15" s="316" t="str">
        <f>KL!C15</f>
        <v>caùi</v>
      </c>
      <c r="D15" s="281">
        <f>KL!D15</f>
        <v>25</v>
      </c>
      <c r="E15" s="281">
        <f>KL!E15</f>
        <v>26</v>
      </c>
      <c r="F15" s="281">
        <f>KL!F15</f>
        <v>1</v>
      </c>
      <c r="G15" s="281">
        <f>KL!G15</f>
        <v>0</v>
      </c>
      <c r="H15" s="281"/>
      <c r="I15" s="281"/>
      <c r="J15" s="281"/>
      <c r="K15" s="281"/>
      <c r="L15" s="281"/>
      <c r="M15" s="281"/>
      <c r="N15" s="283"/>
    </row>
    <row r="16" spans="1:16" s="328" customFormat="1" ht="17.25" hidden="1">
      <c r="A16" s="327"/>
      <c r="B16" s="315" t="str">
        <f>KL!B16</f>
        <v>Boulon 22x650+ 2 long ñeàn vuoâng D24-50x50x3/Zn</v>
      </c>
      <c r="C16" s="316" t="str">
        <f>KL!C16</f>
        <v>boä</v>
      </c>
      <c r="D16" s="281">
        <f>KL!D16</f>
        <v>25</v>
      </c>
      <c r="E16" s="281">
        <f>KL!E16</f>
        <v>26</v>
      </c>
      <c r="F16" s="281">
        <f>KL!F16</f>
        <v>1</v>
      </c>
      <c r="G16" s="281">
        <f>KL!G16</f>
        <v>0</v>
      </c>
      <c r="H16" s="281"/>
      <c r="I16" s="281"/>
      <c r="J16" s="281"/>
      <c r="K16" s="281"/>
      <c r="L16" s="281"/>
      <c r="M16" s="281"/>
      <c r="N16" s="283"/>
    </row>
    <row r="17" spans="1:14" s="328" customFormat="1" ht="17.25" hidden="1">
      <c r="A17" s="327">
        <f>KL!A17</f>
        <v>3</v>
      </c>
      <c r="B17" s="262" t="str">
        <f>KL!B17</f>
        <v>Móng bê tông trụ đôi 12m</v>
      </c>
      <c r="C17" s="207" t="str">
        <f>KL!C17</f>
        <v>Móng</v>
      </c>
      <c r="D17" s="281">
        <f>KL!D17</f>
        <v>1</v>
      </c>
      <c r="E17" s="281">
        <f>KL!E17</f>
        <v>1</v>
      </c>
      <c r="F17" s="281">
        <f>KL!F17</f>
        <v>0</v>
      </c>
      <c r="G17" s="281">
        <f>KL!G17</f>
        <v>0</v>
      </c>
      <c r="H17" s="281"/>
      <c r="I17" s="281"/>
      <c r="J17" s="281"/>
      <c r="K17" s="281"/>
      <c r="L17" s="281"/>
      <c r="M17" s="281"/>
      <c r="N17" s="283"/>
    </row>
    <row r="18" spans="1:14" s="328" customFormat="1" ht="17.25" hidden="1">
      <c r="A18" s="327">
        <f>KL!A18</f>
        <v>0</v>
      </c>
      <c r="B18" s="315" t="str">
        <f>KL!B18</f>
        <v>Ximaêng</v>
      </c>
      <c r="C18" s="316" t="str">
        <f>KL!C18</f>
        <v>kg</v>
      </c>
      <c r="D18" s="281">
        <f>KL!D18</f>
        <v>504</v>
      </c>
      <c r="E18" s="281">
        <f>KL!E18</f>
        <v>200</v>
      </c>
      <c r="F18" s="281">
        <f>KL!F18</f>
        <v>0</v>
      </c>
      <c r="G18" s="281">
        <f>KL!G18</f>
        <v>304</v>
      </c>
      <c r="H18" s="281"/>
      <c r="I18" s="281"/>
      <c r="J18" s="281"/>
      <c r="K18" s="281"/>
      <c r="L18" s="281"/>
      <c r="M18" s="281"/>
      <c r="N18" s="283"/>
    </row>
    <row r="19" spans="1:14" s="328" customFormat="1" ht="17.25" hidden="1">
      <c r="A19" s="327">
        <f>KL!A19</f>
        <v>0</v>
      </c>
      <c r="B19" s="315" t="str">
        <f>KL!B19</f>
        <v>Caùt vaøng</v>
      </c>
      <c r="C19" s="316" t="str">
        <f>KL!C19</f>
        <v>m3</v>
      </c>
      <c r="D19" s="281">
        <f>KL!D19</f>
        <v>0.81</v>
      </c>
      <c r="E19" s="281">
        <f>KL!E19</f>
        <v>0.5</v>
      </c>
      <c r="F19" s="281">
        <f>KL!F19</f>
        <v>0</v>
      </c>
      <c r="G19" s="281">
        <f>KL!G19</f>
        <v>0.31000000000000005</v>
      </c>
      <c r="H19" s="281"/>
      <c r="I19" s="281"/>
      <c r="J19" s="281"/>
      <c r="K19" s="281"/>
      <c r="L19" s="281"/>
      <c r="M19" s="281"/>
      <c r="N19" s="283"/>
    </row>
    <row r="20" spans="1:14" s="328" customFormat="1" ht="17.25" hidden="1">
      <c r="A20" s="327">
        <f>KL!A20</f>
        <v>0</v>
      </c>
      <c r="B20" s="315" t="str">
        <f>KL!B20</f>
        <v>Ñaù 1x2</v>
      </c>
      <c r="C20" s="316" t="str">
        <f>KL!C20</f>
        <v>m3</v>
      </c>
      <c r="D20" s="281">
        <f>KL!D20</f>
        <v>1.5</v>
      </c>
      <c r="E20" s="281">
        <f>KL!E20</f>
        <v>1</v>
      </c>
      <c r="F20" s="281">
        <f>KL!F20</f>
        <v>0</v>
      </c>
      <c r="G20" s="281">
        <f>KL!G20</f>
        <v>0.5</v>
      </c>
      <c r="H20" s="281"/>
      <c r="I20" s="281"/>
      <c r="J20" s="281"/>
      <c r="K20" s="281"/>
      <c r="L20" s="281"/>
      <c r="M20" s="281"/>
      <c r="N20" s="283"/>
    </row>
    <row r="21" spans="1:14" s="328" customFormat="1" ht="17.25" hidden="1">
      <c r="A21" s="327">
        <f>KL!A21</f>
        <v>0</v>
      </c>
      <c r="B21" s="315" t="str">
        <f>KL!B21</f>
        <v>Boulon 22x800+ 2 long ñeàn vuoâng D24-50x50x3/Zn</v>
      </c>
      <c r="C21" s="316" t="str">
        <f>KL!C21</f>
        <v>bộ</v>
      </c>
      <c r="D21" s="281">
        <f>KL!D21</f>
        <v>3</v>
      </c>
      <c r="E21" s="281">
        <f>KL!E21</f>
        <v>1</v>
      </c>
      <c r="F21" s="281">
        <f>KL!F21</f>
        <v>0</v>
      </c>
      <c r="G21" s="281">
        <f>KL!G21</f>
        <v>2</v>
      </c>
      <c r="H21" s="281"/>
      <c r="I21" s="281"/>
      <c r="J21" s="281"/>
      <c r="K21" s="281"/>
      <c r="L21" s="281"/>
      <c r="M21" s="281"/>
      <c r="N21" s="283"/>
    </row>
    <row r="22" spans="1:14" s="328" customFormat="1" ht="17.25" hidden="1">
      <c r="A22" s="327">
        <f>KL!A22</f>
        <v>4</v>
      </c>
      <c r="B22" s="262" t="str">
        <f>KL!B22</f>
        <v>Tiếp địa lặp lại trụ 12m</v>
      </c>
      <c r="C22" s="207" t="str">
        <f>KL!C22</f>
        <v>Bộ</v>
      </c>
      <c r="D22" s="281">
        <f>KL!D22</f>
        <v>6</v>
      </c>
      <c r="E22" s="281">
        <f>KL!E22</f>
        <v>6</v>
      </c>
      <c r="F22" s="281">
        <f>KL!F22</f>
        <v>0</v>
      </c>
      <c r="G22" s="281">
        <f>KL!G22</f>
        <v>0</v>
      </c>
      <c r="H22" s="281"/>
      <c r="I22" s="281"/>
      <c r="J22" s="281"/>
      <c r="K22" s="281"/>
      <c r="L22" s="281"/>
      <c r="M22" s="281"/>
      <c r="N22" s="283"/>
    </row>
    <row r="23" spans="1:14" s="328" customFormat="1" ht="17.25" hidden="1">
      <c r="A23" s="327">
        <f>KL!A23</f>
        <v>0</v>
      </c>
      <c r="B23" s="315" t="str">
        <f>KL!B23</f>
        <v>Caùp ñoàng traàn M25mm2: 14m/vị trí</v>
      </c>
      <c r="C23" s="316" t="str">
        <f>KL!C23</f>
        <v>kg</v>
      </c>
      <c r="D23" s="281">
        <f>KL!D23</f>
        <v>21.48</v>
      </c>
      <c r="E23" s="281">
        <f>KL!E23</f>
        <v>18.82</v>
      </c>
      <c r="F23" s="281">
        <f>KL!F23</f>
        <v>0</v>
      </c>
      <c r="G23" s="281">
        <f>KL!G23</f>
        <v>2.66</v>
      </c>
      <c r="H23" s="281"/>
      <c r="I23" s="281"/>
      <c r="J23" s="281"/>
      <c r="K23" s="281"/>
      <c r="L23" s="281"/>
      <c r="M23" s="281"/>
      <c r="N23" s="283"/>
    </row>
    <row r="24" spans="1:14" s="328" customFormat="1" ht="17.25" hidden="1">
      <c r="A24" s="327">
        <f>KL!A24</f>
        <v>0</v>
      </c>
      <c r="B24" s="315" t="str">
        <f>KL!B24</f>
        <v>Coïc tieáp ñaát Þ 16- 2,4m + keïp coïc</v>
      </c>
      <c r="C24" s="316" t="str">
        <f>KL!C24</f>
        <v>boä</v>
      </c>
      <c r="D24" s="281">
        <f>KL!D24</f>
        <v>18</v>
      </c>
      <c r="E24" s="281">
        <f>KL!E24</f>
        <v>18</v>
      </c>
      <c r="F24" s="281">
        <f>KL!F24</f>
        <v>0</v>
      </c>
      <c r="G24" s="281">
        <f>KL!G24</f>
        <v>0</v>
      </c>
      <c r="H24" s="281"/>
      <c r="I24" s="281"/>
      <c r="J24" s="281"/>
      <c r="K24" s="281"/>
      <c r="L24" s="281"/>
      <c r="M24" s="281"/>
      <c r="N24" s="283"/>
    </row>
    <row r="25" spans="1:14" s="328" customFormat="1" ht="17.25" hidden="1">
      <c r="A25" s="327">
        <f>KL!A25</f>
        <v>0</v>
      </c>
      <c r="B25" s="315" t="str">
        <f>KL!B25</f>
        <v>Keïp eùp WR côõ daây 50mm2</v>
      </c>
      <c r="C25" s="316" t="str">
        <f>KL!C25</f>
        <v>caùi</v>
      </c>
      <c r="D25" s="281">
        <f>KL!D25</f>
        <v>12</v>
      </c>
      <c r="E25" s="281">
        <f>KL!E25</f>
        <v>12</v>
      </c>
      <c r="F25" s="281">
        <f>KL!F25</f>
        <v>0</v>
      </c>
      <c r="G25" s="281">
        <f>KL!G25</f>
        <v>0</v>
      </c>
      <c r="H25" s="281"/>
      <c r="I25" s="281"/>
      <c r="J25" s="281"/>
      <c r="K25" s="281"/>
      <c r="L25" s="281"/>
      <c r="M25" s="281"/>
      <c r="N25" s="283"/>
    </row>
    <row r="26" spans="1:14" s="328" customFormat="1" ht="17.25" hidden="1">
      <c r="A26" s="327">
        <f>KL!A26</f>
        <v>0</v>
      </c>
      <c r="B26" s="315" t="str">
        <f>KL!B26</f>
        <v>OÁc xieát caùp côõ 25mm2</v>
      </c>
      <c r="C26" s="316" t="str">
        <f>KL!C26</f>
        <v>caùi</v>
      </c>
      <c r="D26" s="281">
        <f>KL!D26</f>
        <v>6</v>
      </c>
      <c r="E26" s="281">
        <f>KL!E26</f>
        <v>0</v>
      </c>
      <c r="F26" s="281">
        <f>KL!F26</f>
        <v>0</v>
      </c>
      <c r="G26" s="281">
        <f>KL!G26</f>
        <v>6</v>
      </c>
      <c r="H26" s="281"/>
      <c r="I26" s="281"/>
      <c r="J26" s="281"/>
      <c r="K26" s="281"/>
      <c r="L26" s="281"/>
      <c r="M26" s="281"/>
      <c r="N26" s="283"/>
    </row>
    <row r="27" spans="1:14" s="328" customFormat="1" ht="17.25" hidden="1">
      <c r="A27" s="327" t="str">
        <f>KL!A27</f>
        <v>II</v>
      </c>
      <c r="B27" s="259" t="str">
        <f>KL!B27</f>
        <v>Phần trụ</v>
      </c>
      <c r="C27" s="203">
        <f>KL!C27</f>
        <v>0</v>
      </c>
      <c r="D27" s="281">
        <f>KL!D27</f>
        <v>0</v>
      </c>
      <c r="E27" s="281">
        <f>KL!E27</f>
        <v>0</v>
      </c>
      <c r="F27" s="281">
        <f>KL!F27</f>
        <v>0</v>
      </c>
      <c r="G27" s="281">
        <f>KL!G27</f>
        <v>0</v>
      </c>
      <c r="H27" s="281"/>
      <c r="I27" s="281"/>
      <c r="J27" s="281"/>
      <c r="K27" s="281"/>
      <c r="L27" s="281"/>
      <c r="M27" s="281"/>
      <c r="N27" s="283"/>
    </row>
    <row r="28" spans="1:14" s="328" customFormat="1" ht="17.25" hidden="1">
      <c r="A28" s="327">
        <f>KL!A28</f>
        <v>1</v>
      </c>
      <c r="B28" s="263" t="str">
        <f>KL!B28</f>
        <v>Trụ bê tông ly tâm 12m</v>
      </c>
      <c r="C28" s="203" t="str">
        <f>KL!C28</f>
        <v>Trụ</v>
      </c>
      <c r="D28" s="281">
        <f>KL!D28</f>
        <v>55</v>
      </c>
      <c r="E28" s="281">
        <f>KL!E28</f>
        <v>55</v>
      </c>
      <c r="F28" s="281">
        <f>KL!F28</f>
        <v>0</v>
      </c>
      <c r="G28" s="281">
        <f>KL!G28</f>
        <v>0</v>
      </c>
      <c r="H28" s="281"/>
      <c r="I28" s="281"/>
      <c r="J28" s="281"/>
      <c r="K28" s="281"/>
      <c r="L28" s="281"/>
      <c r="M28" s="281"/>
      <c r="N28" s="283"/>
    </row>
    <row r="29" spans="1:14" s="328" customFormat="1" ht="18" hidden="1">
      <c r="A29" s="324" t="s">
        <v>75</v>
      </c>
      <c r="B29" s="259" t="str">
        <f>KL!B29</f>
        <v>Phần xà, néo</v>
      </c>
      <c r="C29" s="203"/>
      <c r="D29" s="281"/>
      <c r="E29" s="281"/>
      <c r="F29" s="281"/>
      <c r="G29" s="281">
        <f>KL!G29</f>
        <v>0</v>
      </c>
      <c r="H29" s="281"/>
      <c r="I29" s="281"/>
      <c r="J29" s="281"/>
      <c r="K29" s="281"/>
      <c r="L29" s="281"/>
      <c r="M29" s="281"/>
      <c r="N29" s="283"/>
    </row>
    <row r="30" spans="1:14" s="328" customFormat="1" ht="17.25" hidden="1">
      <c r="A30" s="327">
        <f>KL!A30</f>
        <v>1</v>
      </c>
      <c r="B30" s="262" t="str">
        <f>KL!B30</f>
        <v>Bộ xà lệch đơn L75x75x8 dài 2m: X-20ĐL2/3</v>
      </c>
      <c r="C30" s="207" t="str">
        <f>KL!C30</f>
        <v>Bộ</v>
      </c>
      <c r="D30" s="281">
        <f>KL!D30</f>
        <v>1</v>
      </c>
      <c r="E30" s="281">
        <f>KL!E30</f>
        <v>1</v>
      </c>
      <c r="F30" s="281">
        <f>KL!F30</f>
        <v>0</v>
      </c>
      <c r="G30" s="281">
        <f>KL!G30</f>
        <v>0</v>
      </c>
      <c r="H30" s="281"/>
      <c r="I30" s="281"/>
      <c r="J30" s="281"/>
      <c r="K30" s="281"/>
      <c r="L30" s="281"/>
      <c r="M30" s="281"/>
      <c r="N30" s="283"/>
    </row>
    <row r="31" spans="1:14" s="328" customFormat="1" ht="17.25" hidden="1">
      <c r="A31" s="327">
        <f>KL!A31</f>
        <v>0</v>
      </c>
      <c r="B31" s="315" t="str">
        <f>KL!B31</f>
        <v>Saét goùc L75 x75 x8</v>
      </c>
      <c r="C31" s="316" t="str">
        <f>KL!C31</f>
        <v>kg</v>
      </c>
      <c r="D31" s="281">
        <f>KL!D31</f>
        <v>19.93</v>
      </c>
      <c r="E31" s="281">
        <f>KL!E31</f>
        <v>19.93</v>
      </c>
      <c r="F31" s="281">
        <f>KL!F31</f>
        <v>0</v>
      </c>
      <c r="G31" s="281">
        <f>KL!G31</f>
        <v>0</v>
      </c>
      <c r="H31" s="281"/>
      <c r="I31" s="281"/>
      <c r="J31" s="281"/>
      <c r="K31" s="281"/>
      <c r="L31" s="281"/>
      <c r="M31" s="281"/>
      <c r="N31" s="283"/>
    </row>
    <row r="32" spans="1:14" s="328" customFormat="1" ht="17.25" hidden="1">
      <c r="A32" s="327">
        <f>KL!A32</f>
        <v>0</v>
      </c>
      <c r="B32" s="315" t="str">
        <f>KL!B32</f>
        <v>Saét goùc L50 x50 x5 :choáng 1150</v>
      </c>
      <c r="C32" s="316" t="str">
        <f>KL!C32</f>
        <v>kg</v>
      </c>
      <c r="D32" s="281">
        <f>KL!D32</f>
        <v>4.34</v>
      </c>
      <c r="E32" s="281">
        <f>KL!E32</f>
        <v>4.34</v>
      </c>
      <c r="F32" s="281">
        <f>KL!F32</f>
        <v>0</v>
      </c>
      <c r="G32" s="281">
        <f>KL!G32</f>
        <v>0</v>
      </c>
      <c r="H32" s="281"/>
      <c r="I32" s="281"/>
      <c r="J32" s="281"/>
      <c r="K32" s="281"/>
      <c r="L32" s="281"/>
      <c r="M32" s="281"/>
      <c r="N32" s="283"/>
    </row>
    <row r="33" spans="1:16" s="328" customFormat="1" ht="17.25" hidden="1">
      <c r="A33" s="327">
        <f>KL!A33</f>
        <v>0</v>
      </c>
      <c r="B33" s="315" t="str">
        <f>KL!B33</f>
        <v>Boulon 16x250+ 2 long ñeàn vuoâng D18-50x50x3/Zn</v>
      </c>
      <c r="C33" s="316" t="str">
        <f>KL!C33</f>
        <v>boä</v>
      </c>
      <c r="D33" s="281">
        <f>KL!D33</f>
        <v>2</v>
      </c>
      <c r="E33" s="281">
        <f>KL!E33</f>
        <v>2</v>
      </c>
      <c r="F33" s="281">
        <f>KL!F33</f>
        <v>0</v>
      </c>
      <c r="G33" s="281">
        <f>KL!G33</f>
        <v>0</v>
      </c>
      <c r="H33" s="281"/>
      <c r="I33" s="281"/>
      <c r="J33" s="281"/>
      <c r="K33" s="281"/>
      <c r="L33" s="281"/>
      <c r="M33" s="281"/>
      <c r="N33" s="283"/>
    </row>
    <row r="34" spans="1:16" s="328" customFormat="1" ht="17.25" hidden="1">
      <c r="A34" s="327">
        <f>KL!A34</f>
        <v>0</v>
      </c>
      <c r="B34" s="315" t="str">
        <f>KL!B34</f>
        <v>Boulon 16x50+ 2 long ñeàn vuoâng D18-50x50x3/Zn</v>
      </c>
      <c r="C34" s="316" t="str">
        <f>KL!C34</f>
        <v>boä</v>
      </c>
      <c r="D34" s="281">
        <f>KL!D34</f>
        <v>1</v>
      </c>
      <c r="E34" s="281">
        <f>KL!E34</f>
        <v>1</v>
      </c>
      <c r="F34" s="281">
        <f>KL!F34</f>
        <v>0</v>
      </c>
      <c r="G34" s="281">
        <f>KL!G34</f>
        <v>0</v>
      </c>
      <c r="H34" s="281"/>
      <c r="I34" s="281"/>
      <c r="J34" s="281"/>
      <c r="K34" s="281"/>
      <c r="L34" s="281"/>
      <c r="M34" s="281"/>
      <c r="N34" s="283"/>
    </row>
    <row r="35" spans="1:16" s="328" customFormat="1" ht="17.25" hidden="1">
      <c r="A35" s="327">
        <f>KL!A35</f>
        <v>2</v>
      </c>
      <c r="B35" s="262" t="str">
        <f>KL!B35</f>
        <v>Bộ xà lệch kép L75x75x8 dài 2,1m: X-21KL</v>
      </c>
      <c r="C35" s="207" t="str">
        <f>KL!C35</f>
        <v>Bộ</v>
      </c>
      <c r="D35" s="281">
        <f>KL!D35</f>
        <v>2</v>
      </c>
      <c r="E35" s="281">
        <f>KL!E35</f>
        <v>2</v>
      </c>
      <c r="F35" s="281">
        <f>KL!F35</f>
        <v>0</v>
      </c>
      <c r="G35" s="281">
        <f>KL!G35</f>
        <v>0</v>
      </c>
      <c r="H35" s="281"/>
      <c r="I35" s="281"/>
      <c r="J35" s="281"/>
      <c r="K35" s="281"/>
      <c r="L35" s="281"/>
      <c r="M35" s="281"/>
      <c r="N35" s="283"/>
    </row>
    <row r="36" spans="1:16" s="328" customFormat="1" ht="17.25" hidden="1">
      <c r="A36" s="327">
        <f>KL!A36</f>
        <v>0</v>
      </c>
      <c r="B36" s="315" t="str">
        <f>KL!B36</f>
        <v>Saét goùc L75 x75 x8</v>
      </c>
      <c r="C36" s="316" t="str">
        <f>KL!C36</f>
        <v>kg</v>
      </c>
      <c r="D36" s="281">
        <f>KL!D36</f>
        <v>83.34</v>
      </c>
      <c r="E36" s="281">
        <f>KL!E36</f>
        <v>83.34</v>
      </c>
      <c r="F36" s="281">
        <f>KL!F36</f>
        <v>0</v>
      </c>
      <c r="G36" s="281">
        <f>KL!G36</f>
        <v>0</v>
      </c>
      <c r="H36" s="281"/>
      <c r="I36" s="281"/>
      <c r="J36" s="281"/>
      <c r="K36" s="281"/>
      <c r="L36" s="281"/>
      <c r="M36" s="281"/>
      <c r="N36" s="283"/>
    </row>
    <row r="37" spans="1:16" s="328" customFormat="1" ht="17.25" hidden="1">
      <c r="A37" s="327">
        <f>KL!A37</f>
        <v>0</v>
      </c>
      <c r="B37" s="315" t="str">
        <f>KL!B37</f>
        <v>Saét goùc L50 x50 x5</v>
      </c>
      <c r="C37" s="316" t="str">
        <f>KL!C37</f>
        <v>kg</v>
      </c>
      <c r="D37" s="281">
        <f>KL!D37</f>
        <v>30</v>
      </c>
      <c r="E37" s="281">
        <f>KL!E37</f>
        <v>30</v>
      </c>
      <c r="F37" s="281">
        <f>KL!F37</f>
        <v>0</v>
      </c>
      <c r="G37" s="281">
        <f>KL!G37</f>
        <v>0</v>
      </c>
      <c r="H37" s="281"/>
      <c r="I37" s="281"/>
      <c r="J37" s="281"/>
      <c r="K37" s="281"/>
      <c r="L37" s="281"/>
      <c r="M37" s="281"/>
      <c r="N37" s="283"/>
    </row>
    <row r="38" spans="1:16" s="328" customFormat="1" ht="17.25" hidden="1">
      <c r="A38" s="327">
        <f>KL!A38</f>
        <v>0</v>
      </c>
      <c r="B38" s="315" t="str">
        <f>KL!B38</f>
        <v>Boulon 16x300+ 2 long ñeàn vuoâng D18-50x50x3/Zn</v>
      </c>
      <c r="C38" s="316" t="str">
        <f>KL!C38</f>
        <v>boä</v>
      </c>
      <c r="D38" s="281">
        <f>KL!D38</f>
        <v>4</v>
      </c>
      <c r="E38" s="281">
        <f>KL!E38</f>
        <v>4</v>
      </c>
      <c r="F38" s="281">
        <f>KL!F38</f>
        <v>0</v>
      </c>
      <c r="G38" s="281">
        <f>KL!G38</f>
        <v>0</v>
      </c>
      <c r="H38" s="281"/>
      <c r="I38" s="281"/>
      <c r="J38" s="281"/>
      <c r="K38" s="281"/>
      <c r="L38" s="281"/>
      <c r="M38" s="281"/>
      <c r="N38" s="283"/>
    </row>
    <row r="39" spans="1:16" s="328" customFormat="1" ht="17.25" hidden="1">
      <c r="A39" s="327">
        <f>KL!A39</f>
        <v>0</v>
      </c>
      <c r="B39" s="315" t="str">
        <f>KL!B39</f>
        <v>Boulon 16x300VRS+ 2 long ñeàn vuoâng D18-50x50x3/Zn</v>
      </c>
      <c r="C39" s="316" t="str">
        <f>KL!C39</f>
        <v>boä</v>
      </c>
      <c r="D39" s="281">
        <f>KL!D39</f>
        <v>6</v>
      </c>
      <c r="E39" s="281">
        <f>KL!E39</f>
        <v>4</v>
      </c>
      <c r="F39" s="281">
        <f>KL!F39</f>
        <v>0</v>
      </c>
      <c r="G39" s="281">
        <f>KL!G39</f>
        <v>2</v>
      </c>
      <c r="H39" s="281"/>
      <c r="I39" s="281"/>
      <c r="J39" s="281"/>
      <c r="K39" s="281"/>
      <c r="L39" s="281"/>
      <c r="M39" s="281"/>
      <c r="N39" s="283"/>
    </row>
    <row r="40" spans="1:16" s="328" customFormat="1" ht="17.25" hidden="1">
      <c r="A40" s="327">
        <f>KL!A40</f>
        <v>0</v>
      </c>
      <c r="B40" s="315" t="str">
        <f>KL!B40</f>
        <v>Boulon 16x50+ 2 long ñeàn vuoâng D18-50x50x3/Zn</v>
      </c>
      <c r="C40" s="316" t="str">
        <f>KL!C40</f>
        <v>boä</v>
      </c>
      <c r="D40" s="281">
        <f>KL!D40</f>
        <v>4</v>
      </c>
      <c r="E40" s="281">
        <f>KL!E40</f>
        <v>4</v>
      </c>
      <c r="F40" s="281">
        <f>KL!F40</f>
        <v>0</v>
      </c>
      <c r="G40" s="281">
        <f>KL!G40</f>
        <v>0</v>
      </c>
      <c r="H40" s="281"/>
      <c r="I40" s="281"/>
      <c r="J40" s="281"/>
      <c r="K40" s="281"/>
      <c r="L40" s="281"/>
      <c r="M40" s="281"/>
      <c r="N40" s="283"/>
    </row>
    <row r="41" spans="1:16" s="328" customFormat="1" ht="18">
      <c r="A41" s="327">
        <v>1</v>
      </c>
      <c r="B41" s="262" t="str">
        <f>KL!B41</f>
        <v>Bộ chằng xuống đơn cho trụ 12m: CX12-B</v>
      </c>
      <c r="C41" s="207" t="str">
        <f>KL!C41</f>
        <v>Bộ</v>
      </c>
      <c r="D41" s="278">
        <f>KL!D41</f>
        <v>20</v>
      </c>
      <c r="E41" s="278">
        <f>KL!E41</f>
        <v>12</v>
      </c>
      <c r="F41" s="278">
        <f>KL!F41</f>
        <v>0</v>
      </c>
      <c r="G41" s="281">
        <f>KL!G41</f>
        <v>8</v>
      </c>
      <c r="H41" s="281"/>
      <c r="I41" s="281"/>
      <c r="J41" s="281"/>
      <c r="K41" s="381"/>
      <c r="L41" s="381"/>
      <c r="M41" s="381"/>
      <c r="N41" s="283"/>
    </row>
    <row r="42" spans="1:16" s="328" customFormat="1" ht="17.25" hidden="1">
      <c r="A42" s="327">
        <f>KL!A42</f>
        <v>0</v>
      </c>
      <c r="B42" s="315" t="str">
        <f>KL!B42</f>
        <v>Boulon maét 16x300+ 2 long ñeàn vuoâng D18-50x50x3/Zn</v>
      </c>
      <c r="C42" s="316" t="str">
        <f>KL!C42</f>
        <v>boä</v>
      </c>
      <c r="D42" s="281">
        <f>KL!D42</f>
        <v>20</v>
      </c>
      <c r="E42" s="281">
        <f>KL!E42</f>
        <v>0</v>
      </c>
      <c r="F42" s="281">
        <f>KL!F42</f>
        <v>0</v>
      </c>
      <c r="G42" s="281">
        <f>KL!G42</f>
        <v>20</v>
      </c>
      <c r="H42" s="281"/>
      <c r="I42" s="281"/>
      <c r="J42" s="281"/>
      <c r="K42" s="381">
        <f t="shared" ref="K42:K48" si="0">ROUND((H42*F42),0)</f>
        <v>0</v>
      </c>
      <c r="L42" s="381">
        <f t="shared" ref="L42:L48" si="1">ROUND((I42*F42),0)</f>
        <v>0</v>
      </c>
      <c r="M42" s="381">
        <f t="shared" ref="M42:M48" si="2">ROUND((F42*J42),0)</f>
        <v>0</v>
      </c>
      <c r="N42" s="283"/>
    </row>
    <row r="43" spans="1:16" s="328" customFormat="1" ht="17.25">
      <c r="A43" s="327"/>
      <c r="B43" s="315" t="str">
        <f>KL!B43</f>
        <v>Boulon maét 16x300+ 1 long ñeàn vuoâng D18-50x50x3/Zn</v>
      </c>
      <c r="C43" s="316" t="str">
        <f>KL!C43</f>
        <v>boä</v>
      </c>
      <c r="D43" s="281">
        <f>KL!D43</f>
        <v>0</v>
      </c>
      <c r="E43" s="281">
        <f>KL!E43</f>
        <v>12</v>
      </c>
      <c r="F43" s="281">
        <f>KL!F43</f>
        <v>12</v>
      </c>
      <c r="G43" s="281">
        <f>KL!G43</f>
        <v>0</v>
      </c>
      <c r="H43" s="553">
        <f>33000-2400</f>
        <v>30600</v>
      </c>
      <c r="I43" s="281"/>
      <c r="J43" s="281"/>
      <c r="K43" s="381">
        <f t="shared" si="0"/>
        <v>367200</v>
      </c>
      <c r="L43" s="381">
        <f t="shared" si="1"/>
        <v>0</v>
      </c>
      <c r="M43" s="381">
        <f t="shared" si="2"/>
        <v>0</v>
      </c>
      <c r="N43" s="283"/>
      <c r="P43" s="543">
        <f>K43</f>
        <v>367200</v>
      </c>
    </row>
    <row r="44" spans="1:16" s="328" customFormat="1" ht="17.25" hidden="1">
      <c r="A44" s="327">
        <f>KL!A44</f>
        <v>0</v>
      </c>
      <c r="B44" s="315" t="str">
        <f>KL!B44</f>
        <v>Söù chaèng</v>
      </c>
      <c r="C44" s="316" t="str">
        <f>KL!C44</f>
        <v>caùi</v>
      </c>
      <c r="D44" s="281">
        <f>KL!D44</f>
        <v>20</v>
      </c>
      <c r="E44" s="281">
        <f>KL!E44</f>
        <v>12</v>
      </c>
      <c r="F44" s="281">
        <f>KL!F44</f>
        <v>0</v>
      </c>
      <c r="G44" s="281">
        <f>KL!G44</f>
        <v>8</v>
      </c>
      <c r="H44" s="281"/>
      <c r="I44" s="281"/>
      <c r="J44" s="281"/>
      <c r="K44" s="381">
        <f t="shared" si="0"/>
        <v>0</v>
      </c>
      <c r="L44" s="381">
        <f t="shared" si="1"/>
        <v>0</v>
      </c>
      <c r="M44" s="381">
        <f t="shared" si="2"/>
        <v>0</v>
      </c>
      <c r="N44" s="283"/>
    </row>
    <row r="45" spans="1:16" s="328" customFormat="1" ht="17.25" hidden="1">
      <c r="A45" s="327">
        <f>KL!A45</f>
        <v>0</v>
      </c>
      <c r="B45" s="315" t="str">
        <f>KL!B45</f>
        <v>Keïp caùp 3 boulon</v>
      </c>
      <c r="C45" s="316" t="str">
        <f>KL!C45</f>
        <v>caùi</v>
      </c>
      <c r="D45" s="281">
        <f>KL!D45</f>
        <v>160</v>
      </c>
      <c r="E45" s="281">
        <f>KL!E45</f>
        <v>96</v>
      </c>
      <c r="F45" s="281">
        <f>KL!F45</f>
        <v>0</v>
      </c>
      <c r="G45" s="281">
        <f>KL!G45</f>
        <v>64</v>
      </c>
      <c r="H45" s="281"/>
      <c r="I45" s="281"/>
      <c r="J45" s="281"/>
      <c r="K45" s="381">
        <f t="shared" si="0"/>
        <v>0</v>
      </c>
      <c r="L45" s="381">
        <f t="shared" si="1"/>
        <v>0</v>
      </c>
      <c r="M45" s="381">
        <f t="shared" si="2"/>
        <v>0</v>
      </c>
      <c r="N45" s="283"/>
    </row>
    <row r="46" spans="1:16" s="328" customFormat="1" ht="17.25" hidden="1">
      <c r="A46" s="327">
        <f>KL!A46</f>
        <v>0</v>
      </c>
      <c r="B46" s="315" t="str">
        <f>KL!B46</f>
        <v>Caùp theùp 5/8": 0,442kg/m*14m</v>
      </c>
      <c r="C46" s="316" t="str">
        <f>KL!C46</f>
        <v>kg</v>
      </c>
      <c r="D46" s="281">
        <f>KL!D46</f>
        <v>160</v>
      </c>
      <c r="E46" s="281">
        <f>KL!E46</f>
        <v>74.256</v>
      </c>
      <c r="F46" s="281">
        <f>KL!F46</f>
        <v>0</v>
      </c>
      <c r="G46" s="281">
        <f>KL!G46</f>
        <v>85.744</v>
      </c>
      <c r="H46" s="281"/>
      <c r="I46" s="281"/>
      <c r="J46" s="281"/>
      <c r="K46" s="381">
        <f t="shared" si="0"/>
        <v>0</v>
      </c>
      <c r="L46" s="381">
        <f t="shared" si="1"/>
        <v>0</v>
      </c>
      <c r="M46" s="381">
        <f t="shared" si="2"/>
        <v>0</v>
      </c>
      <c r="N46" s="283"/>
    </row>
    <row r="47" spans="1:16" s="328" customFormat="1" ht="17.25" hidden="1">
      <c r="A47" s="327">
        <f>KL!A47</f>
        <v>0</v>
      </c>
      <c r="B47" s="315" t="str">
        <f>KL!B47</f>
        <v>Yeám caùp daøy 2mm</v>
      </c>
      <c r="C47" s="316" t="str">
        <f>KL!C47</f>
        <v>caùi</v>
      </c>
      <c r="D47" s="281">
        <f>KL!D47</f>
        <v>40</v>
      </c>
      <c r="E47" s="281">
        <f>KL!E47</f>
        <v>24</v>
      </c>
      <c r="F47" s="281">
        <f>KL!F47</f>
        <v>0</v>
      </c>
      <c r="G47" s="281">
        <f>KL!G47</f>
        <v>16</v>
      </c>
      <c r="H47" s="281"/>
      <c r="I47" s="281"/>
      <c r="J47" s="281"/>
      <c r="K47" s="381">
        <f t="shared" si="0"/>
        <v>0</v>
      </c>
      <c r="L47" s="381">
        <f t="shared" si="1"/>
        <v>0</v>
      </c>
      <c r="M47" s="381">
        <f t="shared" si="2"/>
        <v>0</v>
      </c>
      <c r="N47" s="283"/>
    </row>
    <row r="48" spans="1:16" s="328" customFormat="1" ht="17.25" hidden="1">
      <c r="A48" s="327">
        <f>KL!A48</f>
        <v>0</v>
      </c>
      <c r="B48" s="315" t="str">
        <f>KL!B48</f>
        <v xml:space="preserve">Maùng che daây chaèng </v>
      </c>
      <c r="C48" s="316" t="str">
        <f>KL!C48</f>
        <v>caùi</v>
      </c>
      <c r="D48" s="281">
        <f>KL!D48</f>
        <v>20</v>
      </c>
      <c r="E48" s="281">
        <f>KL!E48</f>
        <v>12</v>
      </c>
      <c r="F48" s="281">
        <f>KL!F48</f>
        <v>0</v>
      </c>
      <c r="G48" s="281">
        <f>KL!G48</f>
        <v>8</v>
      </c>
      <c r="H48" s="281"/>
      <c r="I48" s="281"/>
      <c r="J48" s="281"/>
      <c r="K48" s="381">
        <f t="shared" si="0"/>
        <v>0</v>
      </c>
      <c r="L48" s="381">
        <f t="shared" si="1"/>
        <v>0</v>
      </c>
      <c r="M48" s="381">
        <f t="shared" si="2"/>
        <v>0</v>
      </c>
      <c r="N48" s="283"/>
    </row>
    <row r="49" spans="1:16" s="328" customFormat="1" ht="18">
      <c r="A49" s="327">
        <v>2</v>
      </c>
      <c r="B49" s="262" t="str">
        <f>KL!B49</f>
        <v>Bộ chằng lệch đơn cho trụ 12m: CL12-B</v>
      </c>
      <c r="C49" s="207" t="str">
        <f>KL!C49</f>
        <v>Bộ</v>
      </c>
      <c r="D49" s="278">
        <f>KL!D49</f>
        <v>8</v>
      </c>
      <c r="E49" s="278">
        <f>KL!E49</f>
        <v>14</v>
      </c>
      <c r="F49" s="278">
        <f>KL!F49</f>
        <v>6</v>
      </c>
      <c r="G49" s="281">
        <f>KL!G49</f>
        <v>0</v>
      </c>
      <c r="H49" s="281"/>
      <c r="I49" s="281"/>
      <c r="J49" s="281"/>
      <c r="K49" s="381"/>
      <c r="L49" s="381"/>
      <c r="M49" s="381"/>
      <c r="N49" s="283"/>
    </row>
    <row r="50" spans="1:16" s="328" customFormat="1" ht="17.25" hidden="1">
      <c r="A50" s="327">
        <f>KL!A50</f>
        <v>0</v>
      </c>
      <c r="B50" s="315" t="str">
        <f>KL!B50</f>
        <v>Boulon maét 16x300+ 2 long ñeàn vuoâng D18-50x50x3/Zn</v>
      </c>
      <c r="C50" s="316" t="str">
        <f>KL!C50</f>
        <v>boä</v>
      </c>
      <c r="D50" s="281">
        <f>KL!D50</f>
        <v>8</v>
      </c>
      <c r="E50" s="281">
        <f>KL!E50</f>
        <v>0</v>
      </c>
      <c r="F50" s="281">
        <f>KL!F50</f>
        <v>0</v>
      </c>
      <c r="G50" s="281">
        <f>KL!G50</f>
        <v>8</v>
      </c>
      <c r="H50" s="281"/>
      <c r="I50" s="281"/>
      <c r="J50" s="281"/>
      <c r="K50" s="381">
        <f t="shared" ref="K50:K63" si="3">ROUND((H50*F50),0)</f>
        <v>0</v>
      </c>
      <c r="L50" s="381">
        <f t="shared" ref="L50:L63" si="4">ROUND((I50*F50),0)</f>
        <v>0</v>
      </c>
      <c r="M50" s="381">
        <f t="shared" ref="M50:M63" si="5">ROUND((F50*J50),0)</f>
        <v>0</v>
      </c>
      <c r="N50" s="283"/>
    </row>
    <row r="51" spans="1:16" s="328" customFormat="1" ht="17.25">
      <c r="A51" s="327"/>
      <c r="B51" s="315" t="str">
        <f>KL!B51</f>
        <v>Boulon maét 16x300+ 1 long ñeàn vuoâng D18-50x50x3/Zn</v>
      </c>
      <c r="C51" s="316" t="str">
        <f>KL!C51</f>
        <v>boä</v>
      </c>
      <c r="D51" s="281">
        <f>KL!D51</f>
        <v>0</v>
      </c>
      <c r="E51" s="281">
        <f>KL!E51</f>
        <v>14</v>
      </c>
      <c r="F51" s="281">
        <f>KL!F51</f>
        <v>14</v>
      </c>
      <c r="G51" s="281">
        <f>KL!G51</f>
        <v>0</v>
      </c>
      <c r="H51" s="553">
        <f>33000-2400</f>
        <v>30600</v>
      </c>
      <c r="I51" s="281"/>
      <c r="J51" s="281"/>
      <c r="K51" s="381">
        <f t="shared" si="3"/>
        <v>428400</v>
      </c>
      <c r="L51" s="381">
        <f t="shared" si="4"/>
        <v>0</v>
      </c>
      <c r="M51" s="381">
        <f t="shared" si="5"/>
        <v>0</v>
      </c>
      <c r="N51" s="283"/>
      <c r="P51" s="543">
        <f>K51</f>
        <v>428400</v>
      </c>
    </row>
    <row r="52" spans="1:16" s="328" customFormat="1" ht="17.25" hidden="1">
      <c r="A52" s="327"/>
      <c r="B52" s="315" t="str">
        <f>KL!B52</f>
        <v>Söù chaèng</v>
      </c>
      <c r="C52" s="316" t="str">
        <f>KL!C52</f>
        <v>caùi</v>
      </c>
      <c r="D52" s="281">
        <f>KL!D52</f>
        <v>8</v>
      </c>
      <c r="E52" s="281">
        <f>KL!E52</f>
        <v>14</v>
      </c>
      <c r="F52" s="281">
        <f>KL!F52</f>
        <v>6</v>
      </c>
      <c r="G52" s="281">
        <f>KL!G52</f>
        <v>0</v>
      </c>
      <c r="H52" s="281"/>
      <c r="I52" s="281"/>
      <c r="J52" s="281"/>
      <c r="K52" s="381">
        <f t="shared" si="3"/>
        <v>0</v>
      </c>
      <c r="L52" s="381">
        <f t="shared" si="4"/>
        <v>0</v>
      </c>
      <c r="M52" s="381">
        <f t="shared" si="5"/>
        <v>0</v>
      </c>
      <c r="N52" s="283"/>
    </row>
    <row r="53" spans="1:16" s="328" customFormat="1" ht="17.25" hidden="1">
      <c r="A53" s="327"/>
      <c r="B53" s="315" t="str">
        <f>KL!B53</f>
        <v>Keïp caùp 3 boulon</v>
      </c>
      <c r="C53" s="316" t="str">
        <f>KL!C53</f>
        <v>caùi</v>
      </c>
      <c r="D53" s="281">
        <f>KL!D53</f>
        <v>64</v>
      </c>
      <c r="E53" s="281">
        <f>KL!E53</f>
        <v>112</v>
      </c>
      <c r="F53" s="281">
        <f>KL!F53</f>
        <v>48</v>
      </c>
      <c r="G53" s="281">
        <f>KL!G53</f>
        <v>0</v>
      </c>
      <c r="H53" s="281"/>
      <c r="I53" s="281"/>
      <c r="J53" s="281"/>
      <c r="K53" s="381">
        <f t="shared" si="3"/>
        <v>0</v>
      </c>
      <c r="L53" s="381">
        <f t="shared" si="4"/>
        <v>0</v>
      </c>
      <c r="M53" s="381">
        <f t="shared" si="5"/>
        <v>0</v>
      </c>
      <c r="N53" s="283"/>
    </row>
    <row r="54" spans="1:16" s="328" customFormat="1" ht="17.25" hidden="1">
      <c r="A54" s="327">
        <f>KL!A54</f>
        <v>0</v>
      </c>
      <c r="B54" s="315" t="str">
        <f>KL!B54</f>
        <v>Caùp theùp 5/8" 0,442kg/m*12m</v>
      </c>
      <c r="C54" s="316" t="str">
        <f>KL!C54</f>
        <v>kg</v>
      </c>
      <c r="D54" s="281">
        <f>KL!D54</f>
        <v>88</v>
      </c>
      <c r="E54" s="281">
        <f>KL!E54</f>
        <v>74.3</v>
      </c>
      <c r="F54" s="281">
        <f>KL!F54</f>
        <v>0</v>
      </c>
      <c r="G54" s="281">
        <f>KL!G54</f>
        <v>13.700000000000003</v>
      </c>
      <c r="H54" s="281"/>
      <c r="I54" s="281"/>
      <c r="J54" s="281"/>
      <c r="K54" s="381">
        <f t="shared" si="3"/>
        <v>0</v>
      </c>
      <c r="L54" s="381">
        <f t="shared" si="4"/>
        <v>0</v>
      </c>
      <c r="M54" s="381">
        <f t="shared" si="5"/>
        <v>0</v>
      </c>
      <c r="N54" s="283"/>
    </row>
    <row r="55" spans="1:16" s="328" customFormat="1" ht="17.25" hidden="1">
      <c r="A55" s="327"/>
      <c r="B55" s="315" t="str">
        <f>KL!B55</f>
        <v>Boä choáng chaèng heïp Þ60/50x1500+2BL12x40+BL16x250/80</v>
      </c>
      <c r="C55" s="316" t="str">
        <f>KL!C55</f>
        <v>boä</v>
      </c>
      <c r="D55" s="281">
        <f>KL!D55</f>
        <v>8</v>
      </c>
      <c r="E55" s="281">
        <f>KL!E55</f>
        <v>14</v>
      </c>
      <c r="F55" s="281">
        <f>KL!F55</f>
        <v>6</v>
      </c>
      <c r="G55" s="281">
        <f>KL!G55</f>
        <v>0</v>
      </c>
      <c r="H55" s="281"/>
      <c r="I55" s="281"/>
      <c r="J55" s="281"/>
      <c r="K55" s="381">
        <f t="shared" si="3"/>
        <v>0</v>
      </c>
      <c r="L55" s="381">
        <f t="shared" si="4"/>
        <v>0</v>
      </c>
      <c r="M55" s="381">
        <f t="shared" si="5"/>
        <v>0</v>
      </c>
      <c r="N55" s="283"/>
    </row>
    <row r="56" spans="1:16" s="328" customFormat="1" ht="17.25" hidden="1">
      <c r="A56" s="327"/>
      <c r="B56" s="315" t="str">
        <f>KL!B56</f>
        <v>Yeám caùp daøy 2mm</v>
      </c>
      <c r="C56" s="316" t="str">
        <f>KL!C56</f>
        <v>caùi</v>
      </c>
      <c r="D56" s="281">
        <f>KL!D56</f>
        <v>16</v>
      </c>
      <c r="E56" s="281">
        <f>KL!E56</f>
        <v>28</v>
      </c>
      <c r="F56" s="281">
        <f>KL!F56</f>
        <v>12</v>
      </c>
      <c r="G56" s="281">
        <f>KL!G56</f>
        <v>0</v>
      </c>
      <c r="H56" s="281"/>
      <c r="I56" s="281"/>
      <c r="J56" s="281"/>
      <c r="K56" s="381">
        <f t="shared" si="3"/>
        <v>0</v>
      </c>
      <c r="L56" s="381">
        <f t="shared" si="4"/>
        <v>0</v>
      </c>
      <c r="M56" s="381">
        <f t="shared" si="5"/>
        <v>0</v>
      </c>
      <c r="N56" s="283"/>
    </row>
    <row r="57" spans="1:16" s="328" customFormat="1" ht="17.25" hidden="1">
      <c r="A57" s="327"/>
      <c r="B57" s="315" t="str">
        <f>KL!B57</f>
        <v xml:space="preserve">Maùng che daây chaèng </v>
      </c>
      <c r="C57" s="316" t="str">
        <f>KL!C57</f>
        <v>caùi</v>
      </c>
      <c r="D57" s="281">
        <f>KL!D57</f>
        <v>8</v>
      </c>
      <c r="E57" s="281">
        <f>KL!E57</f>
        <v>14</v>
      </c>
      <c r="F57" s="281">
        <f>KL!F57</f>
        <v>6</v>
      </c>
      <c r="G57" s="281">
        <f>KL!G57</f>
        <v>0</v>
      </c>
      <c r="H57" s="281"/>
      <c r="I57" s="281"/>
      <c r="J57" s="281"/>
      <c r="K57" s="381">
        <f t="shared" si="3"/>
        <v>0</v>
      </c>
      <c r="L57" s="381">
        <f t="shared" si="4"/>
        <v>0</v>
      </c>
      <c r="M57" s="381">
        <f t="shared" si="5"/>
        <v>0</v>
      </c>
      <c r="N57" s="283"/>
    </row>
    <row r="58" spans="1:16" s="328" customFormat="1" ht="17.25" hidden="1">
      <c r="A58" s="327">
        <f>KL!A58</f>
        <v>5</v>
      </c>
      <c r="B58" s="262" t="str">
        <f>KL!B58</f>
        <v>Bộ móng neo xòe cho chằng xuống: NXX</v>
      </c>
      <c r="C58" s="207" t="str">
        <f>KL!C58</f>
        <v>Bộ</v>
      </c>
      <c r="D58" s="281">
        <f>KL!D58</f>
        <v>20</v>
      </c>
      <c r="E58" s="281">
        <f>KL!E58</f>
        <v>12</v>
      </c>
      <c r="F58" s="281">
        <f>KL!F58</f>
        <v>0</v>
      </c>
      <c r="G58" s="281">
        <f>KL!G58</f>
        <v>8</v>
      </c>
      <c r="H58" s="281"/>
      <c r="I58" s="281"/>
      <c r="J58" s="281"/>
      <c r="K58" s="381">
        <f t="shared" si="3"/>
        <v>0</v>
      </c>
      <c r="L58" s="381">
        <f t="shared" si="4"/>
        <v>0</v>
      </c>
      <c r="M58" s="381">
        <f t="shared" si="5"/>
        <v>0</v>
      </c>
      <c r="N58" s="283"/>
    </row>
    <row r="59" spans="1:16" s="328" customFormat="1" ht="17.25" hidden="1">
      <c r="A59" s="327">
        <f>KL!A59</f>
        <v>0</v>
      </c>
      <c r="B59" s="315" t="str">
        <f>KL!B59</f>
        <v>Ty neo Þ16x2400</v>
      </c>
      <c r="C59" s="316" t="str">
        <f>KL!C59</f>
        <v>caùi</v>
      </c>
      <c r="D59" s="281">
        <f>KL!D59</f>
        <v>20</v>
      </c>
      <c r="E59" s="281">
        <f>KL!E59</f>
        <v>12</v>
      </c>
      <c r="F59" s="281">
        <f>KL!F59</f>
        <v>0</v>
      </c>
      <c r="G59" s="281">
        <f>KL!G59</f>
        <v>8</v>
      </c>
      <c r="H59" s="281"/>
      <c r="I59" s="281"/>
      <c r="J59" s="281"/>
      <c r="K59" s="381">
        <f t="shared" si="3"/>
        <v>0</v>
      </c>
      <c r="L59" s="381">
        <f t="shared" si="4"/>
        <v>0</v>
      </c>
      <c r="M59" s="381">
        <f t="shared" si="5"/>
        <v>0</v>
      </c>
      <c r="N59" s="283"/>
    </row>
    <row r="60" spans="1:16" s="328" customFormat="1" ht="17.25" hidden="1">
      <c r="A60" s="327">
        <f>KL!A60</f>
        <v>0</v>
      </c>
      <c r="B60" s="315" t="str">
        <f>KL!B60</f>
        <v>Neo xoøe 8 höôùng (daøy 3,2mm)</v>
      </c>
      <c r="C60" s="316" t="str">
        <f>KL!C60</f>
        <v>caùi</v>
      </c>
      <c r="D60" s="281">
        <f>KL!D60</f>
        <v>20</v>
      </c>
      <c r="E60" s="281">
        <f>KL!E60</f>
        <v>12</v>
      </c>
      <c r="F60" s="281">
        <f>KL!F60</f>
        <v>0</v>
      </c>
      <c r="G60" s="281">
        <f>KL!G60</f>
        <v>8</v>
      </c>
      <c r="H60" s="281"/>
      <c r="I60" s="281"/>
      <c r="J60" s="281"/>
      <c r="K60" s="381">
        <f t="shared" si="3"/>
        <v>0</v>
      </c>
      <c r="L60" s="381">
        <f t="shared" si="4"/>
        <v>0</v>
      </c>
      <c r="M60" s="381">
        <f t="shared" si="5"/>
        <v>0</v>
      </c>
      <c r="N60" s="283"/>
    </row>
    <row r="61" spans="1:16" s="328" customFormat="1" ht="17.25" hidden="1">
      <c r="A61" s="327">
        <v>3</v>
      </c>
      <c r="B61" s="262" t="str">
        <f>KL!B61</f>
        <v>Bộ móng neo xòe cho chằng lệch: NXL</v>
      </c>
      <c r="C61" s="207" t="str">
        <f>KL!C61</f>
        <v>Bộ</v>
      </c>
      <c r="D61" s="281">
        <f>KL!D61</f>
        <v>8</v>
      </c>
      <c r="E61" s="281">
        <f>KL!E61</f>
        <v>14</v>
      </c>
      <c r="F61" s="281">
        <f>KL!F61</f>
        <v>6</v>
      </c>
      <c r="G61" s="281">
        <f>KL!G61</f>
        <v>0</v>
      </c>
      <c r="H61" s="281"/>
      <c r="I61" s="281"/>
      <c r="J61" s="281"/>
      <c r="K61" s="381">
        <f t="shared" si="3"/>
        <v>0</v>
      </c>
      <c r="L61" s="381">
        <f t="shared" si="4"/>
        <v>0</v>
      </c>
      <c r="M61" s="381">
        <f t="shared" si="5"/>
        <v>0</v>
      </c>
      <c r="N61" s="283"/>
    </row>
    <row r="62" spans="1:16" s="328" customFormat="1" ht="17.25" hidden="1">
      <c r="A62" s="327"/>
      <c r="B62" s="315" t="str">
        <f>KL!B62</f>
        <v>Ty neo Þ16x2400</v>
      </c>
      <c r="C62" s="316" t="str">
        <f>KL!C62</f>
        <v>caùi</v>
      </c>
      <c r="D62" s="281">
        <f>KL!D62</f>
        <v>8</v>
      </c>
      <c r="E62" s="281">
        <f>KL!E62</f>
        <v>14</v>
      </c>
      <c r="F62" s="281">
        <f>KL!F62</f>
        <v>6</v>
      </c>
      <c r="G62" s="281">
        <f>KL!G62</f>
        <v>0</v>
      </c>
      <c r="H62" s="281"/>
      <c r="I62" s="281"/>
      <c r="J62" s="281"/>
      <c r="K62" s="381">
        <f t="shared" si="3"/>
        <v>0</v>
      </c>
      <c r="L62" s="381">
        <f t="shared" si="4"/>
        <v>0</v>
      </c>
      <c r="M62" s="381">
        <f t="shared" si="5"/>
        <v>0</v>
      </c>
      <c r="N62" s="283"/>
    </row>
    <row r="63" spans="1:16" s="328" customFormat="1" ht="17.25" hidden="1">
      <c r="A63" s="327"/>
      <c r="B63" s="315" t="str">
        <f>KL!B63</f>
        <v>Neo xoøe 8 höôùng (daøy 3,2mm)</v>
      </c>
      <c r="C63" s="316" t="str">
        <f>KL!C63</f>
        <v>caùi</v>
      </c>
      <c r="D63" s="281">
        <f>KL!D63</f>
        <v>8</v>
      </c>
      <c r="E63" s="281">
        <f>KL!E63</f>
        <v>14</v>
      </c>
      <c r="F63" s="281">
        <f>KL!F63</f>
        <v>6</v>
      </c>
      <c r="G63" s="281">
        <f>KL!G63</f>
        <v>0</v>
      </c>
      <c r="H63" s="281"/>
      <c r="I63" s="281"/>
      <c r="J63" s="281"/>
      <c r="K63" s="381">
        <f t="shared" si="3"/>
        <v>0</v>
      </c>
      <c r="L63" s="381">
        <f t="shared" si="4"/>
        <v>0</v>
      </c>
      <c r="M63" s="381">
        <f t="shared" si="5"/>
        <v>0</v>
      </c>
      <c r="N63" s="283"/>
    </row>
    <row r="64" spans="1:16" s="328" customFormat="1" ht="18">
      <c r="A64" s="324" t="s">
        <v>82</v>
      </c>
      <c r="B64" s="259" t="str">
        <f>KL!B64</f>
        <v>Phần dây, sứ và phụ kiện</v>
      </c>
      <c r="C64" s="201" t="str">
        <f>KL!C64</f>
        <v>Tbộ</v>
      </c>
      <c r="D64" s="278">
        <f>KL!D64</f>
        <v>1</v>
      </c>
      <c r="E64" s="278">
        <f>KL!E64</f>
        <v>1</v>
      </c>
      <c r="F64" s="278"/>
      <c r="G64" s="281">
        <f>KL!G64</f>
        <v>0</v>
      </c>
      <c r="H64" s="281"/>
      <c r="I64" s="281"/>
      <c r="J64" s="281"/>
      <c r="K64" s="381"/>
      <c r="L64" s="381"/>
      <c r="M64" s="381"/>
      <c r="N64" s="283"/>
    </row>
    <row r="65" spans="1:16" s="328" customFormat="1" ht="17.25" hidden="1">
      <c r="A65" s="327">
        <f>KL!A65</f>
        <v>1</v>
      </c>
      <c r="B65" s="315" t="str">
        <f>KL!B65</f>
        <v>Caùp nhoâm loõi theùp AC-50/8: 0,195*2*1,02*cd</v>
      </c>
      <c r="C65" s="316" t="str">
        <f>KL!C65</f>
        <v>kg</v>
      </c>
      <c r="D65" s="281">
        <f>KL!D65</f>
        <v>1214.5</v>
      </c>
      <c r="E65" s="281">
        <f>KL!E65</f>
        <v>1200.04</v>
      </c>
      <c r="F65" s="281">
        <f>KL!F65</f>
        <v>0</v>
      </c>
      <c r="G65" s="281">
        <f>KL!G65</f>
        <v>14.460000000000036</v>
      </c>
      <c r="H65" s="281"/>
      <c r="I65" s="281"/>
      <c r="J65" s="281"/>
      <c r="K65" s="381"/>
      <c r="L65" s="381"/>
      <c r="M65" s="381"/>
      <c r="N65" s="283"/>
    </row>
    <row r="66" spans="1:16" s="328" customFormat="1" ht="18" hidden="1">
      <c r="A66" s="327">
        <v>1</v>
      </c>
      <c r="B66" s="317" t="str">
        <f>KL!B66</f>
        <v>Boä Uclevis ñôõ daây trung hoøa: Ñth-U</v>
      </c>
      <c r="C66" s="318" t="str">
        <f>KL!C66</f>
        <v>boä</v>
      </c>
      <c r="D66" s="278">
        <f>KL!D66</f>
        <v>45</v>
      </c>
      <c r="E66" s="278">
        <f>KL!E66</f>
        <v>46</v>
      </c>
      <c r="F66" s="278">
        <f>KL!F66</f>
        <v>1</v>
      </c>
      <c r="G66" s="281">
        <f>KL!G66</f>
        <v>0</v>
      </c>
      <c r="H66" s="281"/>
      <c r="I66" s="281"/>
      <c r="J66" s="281"/>
      <c r="K66" s="381"/>
      <c r="L66" s="381"/>
      <c r="M66" s="381"/>
      <c r="N66" s="283"/>
    </row>
    <row r="67" spans="1:16" s="328" customFormat="1" ht="17.25" hidden="1">
      <c r="A67" s="327"/>
      <c r="B67" s="315" t="str">
        <f>KL!B67</f>
        <v>Uclevis + söù oáng chæ</v>
      </c>
      <c r="C67" s="316" t="str">
        <f>KL!C67</f>
        <v>boä</v>
      </c>
      <c r="D67" s="281">
        <f>KL!D67</f>
        <v>45</v>
      </c>
      <c r="E67" s="281">
        <f>KL!E67</f>
        <v>46</v>
      </c>
      <c r="F67" s="281">
        <f>KL!F67</f>
        <v>1</v>
      </c>
      <c r="G67" s="281">
        <f>KL!G67</f>
        <v>0</v>
      </c>
      <c r="H67" s="281"/>
      <c r="I67" s="281"/>
      <c r="J67" s="281"/>
      <c r="K67" s="381"/>
      <c r="L67" s="381"/>
      <c r="M67" s="381"/>
      <c r="N67" s="283"/>
    </row>
    <row r="68" spans="1:16" s="328" customFormat="1" ht="17.25" hidden="1">
      <c r="A68" s="327"/>
      <c r="B68" s="315" t="str">
        <f>KL!B68</f>
        <v>Boulon 16x300+ 2 long ñeàn vuoâng D18-50x50x3/Zn</v>
      </c>
      <c r="C68" s="316" t="str">
        <f>KL!C68</f>
        <v>boä</v>
      </c>
      <c r="D68" s="281">
        <f>KL!D68</f>
        <v>45</v>
      </c>
      <c r="E68" s="281">
        <f>KL!E68</f>
        <v>0</v>
      </c>
      <c r="F68" s="281">
        <f>KL!F68</f>
        <v>0</v>
      </c>
      <c r="G68" s="281">
        <f>KL!G68</f>
        <v>45</v>
      </c>
      <c r="H68" s="281"/>
      <c r="I68" s="281"/>
      <c r="J68" s="281"/>
      <c r="K68" s="381"/>
      <c r="L68" s="381"/>
      <c r="M68" s="381"/>
      <c r="N68" s="283"/>
    </row>
    <row r="69" spans="1:16" s="328" customFormat="1" ht="17.25" hidden="1">
      <c r="A69" s="327"/>
      <c r="B69" s="315" t="str">
        <f>KL!B69</f>
        <v>Boulon 16x250+ 2 long ñeàn vuoâng D18-50x50x3/Zn</v>
      </c>
      <c r="C69" s="316" t="str">
        <f>KL!C69</f>
        <v>boä</v>
      </c>
      <c r="D69" s="281">
        <f>KL!D69</f>
        <v>0</v>
      </c>
      <c r="E69" s="281">
        <f>KL!E69</f>
        <v>46</v>
      </c>
      <c r="F69" s="281">
        <f>KL!F69</f>
        <v>46</v>
      </c>
      <c r="G69" s="281">
        <f>KL!G69</f>
        <v>0</v>
      </c>
      <c r="H69" s="281"/>
      <c r="I69" s="281"/>
      <c r="J69" s="281"/>
      <c r="K69" s="381"/>
      <c r="L69" s="381"/>
      <c r="M69" s="381"/>
      <c r="N69" s="283"/>
    </row>
    <row r="70" spans="1:16" s="328" customFormat="1" ht="18">
      <c r="A70" s="327">
        <v>1</v>
      </c>
      <c r="B70" s="317" t="str">
        <f>KL!B70</f>
        <v>Boä khoùa neùo daây trung hoøa vaøo truï: Nth-T</v>
      </c>
      <c r="C70" s="318" t="str">
        <f>KL!C70</f>
        <v>boä</v>
      </c>
      <c r="D70" s="278">
        <f>KL!D70</f>
        <v>14</v>
      </c>
      <c r="E70" s="278">
        <f>KL!E70</f>
        <v>14</v>
      </c>
      <c r="F70" s="278">
        <f>KL!F70</f>
        <v>0</v>
      </c>
      <c r="G70" s="281">
        <f>KL!G70</f>
        <v>0</v>
      </c>
      <c r="H70" s="281"/>
      <c r="I70" s="281"/>
      <c r="J70" s="281"/>
      <c r="K70" s="381"/>
      <c r="L70" s="381"/>
      <c r="M70" s="381"/>
      <c r="N70" s="283"/>
    </row>
    <row r="71" spans="1:16" s="328" customFormat="1" ht="17.25" hidden="1">
      <c r="A71" s="327">
        <f>KL!A71</f>
        <v>0</v>
      </c>
      <c r="B71" s="315" t="str">
        <f>KL!B71</f>
        <v>Khoùa neùo daây côõ daây 50</v>
      </c>
      <c r="C71" s="316" t="str">
        <f>KL!C71</f>
        <v>caùi</v>
      </c>
      <c r="D71" s="281">
        <f>KL!D71</f>
        <v>14</v>
      </c>
      <c r="E71" s="281">
        <f>KL!E71</f>
        <v>14</v>
      </c>
      <c r="F71" s="281">
        <f>KL!F71</f>
        <v>0</v>
      </c>
      <c r="G71" s="281">
        <f>KL!G71</f>
        <v>0</v>
      </c>
      <c r="H71" s="281"/>
      <c r="I71" s="281"/>
      <c r="J71" s="281"/>
      <c r="K71" s="381">
        <f t="shared" ref="K71:K86" si="6">ROUND((H71*F71),0)</f>
        <v>0</v>
      </c>
      <c r="L71" s="381">
        <f t="shared" ref="L71:L86" si="7">ROUND((I71*F71),0)</f>
        <v>0</v>
      </c>
      <c r="M71" s="381">
        <f t="shared" ref="M71:M86" si="8">ROUND((F71*J71),0)</f>
        <v>0</v>
      </c>
      <c r="N71" s="283"/>
    </row>
    <row r="72" spans="1:16" s="328" customFormat="1" ht="17.25" hidden="1">
      <c r="A72" s="327">
        <f>KL!A72</f>
        <v>0</v>
      </c>
      <c r="B72" s="315" t="str">
        <f>KL!B72</f>
        <v xml:space="preserve">Moùc treo chöõ U </v>
      </c>
      <c r="C72" s="316" t="str">
        <f>KL!C72</f>
        <v>caùi</v>
      </c>
      <c r="D72" s="281">
        <f>KL!D72</f>
        <v>14</v>
      </c>
      <c r="E72" s="281">
        <f>KL!E72</f>
        <v>14</v>
      </c>
      <c r="F72" s="281">
        <f>KL!F72</f>
        <v>0</v>
      </c>
      <c r="G72" s="281">
        <f>KL!G72</f>
        <v>0</v>
      </c>
      <c r="H72" s="281"/>
      <c r="I72" s="281"/>
      <c r="J72" s="281"/>
      <c r="K72" s="381">
        <f t="shared" si="6"/>
        <v>0</v>
      </c>
      <c r="L72" s="381">
        <f t="shared" si="7"/>
        <v>0</v>
      </c>
      <c r="M72" s="381">
        <f t="shared" si="8"/>
        <v>0</v>
      </c>
      <c r="N72" s="283"/>
    </row>
    <row r="73" spans="1:16" s="328" customFormat="1" ht="17.25" hidden="1">
      <c r="A73" s="327">
        <f>KL!A73</f>
        <v>0</v>
      </c>
      <c r="B73" s="315" t="str">
        <f>KL!B73</f>
        <v>Boulon maét 16x300+ 2 l.ñeàn vuoâng D18-50x50x3/Zn</v>
      </c>
      <c r="C73" s="316" t="str">
        <f>KL!C73</f>
        <v>boä</v>
      </c>
      <c r="D73" s="281">
        <f>KL!D73</f>
        <v>14</v>
      </c>
      <c r="E73" s="281">
        <f>KL!E73</f>
        <v>0</v>
      </c>
      <c r="F73" s="281">
        <f>KL!F73</f>
        <v>0</v>
      </c>
      <c r="G73" s="281">
        <f>KL!G73</f>
        <v>14</v>
      </c>
      <c r="H73" s="281"/>
      <c r="I73" s="281"/>
      <c r="J73" s="281"/>
      <c r="K73" s="381">
        <f t="shared" si="6"/>
        <v>0</v>
      </c>
      <c r="L73" s="381">
        <f t="shared" si="7"/>
        <v>0</v>
      </c>
      <c r="M73" s="381">
        <f t="shared" si="8"/>
        <v>0</v>
      </c>
      <c r="N73" s="283"/>
    </row>
    <row r="74" spans="1:16" s="328" customFormat="1" ht="17.25">
      <c r="A74" s="327"/>
      <c r="B74" s="315" t="str">
        <f>KL!B74</f>
        <v>Boulon maét 16x300+ 1 l.ñeàn vuoâng D18-50x50x3/Zn</v>
      </c>
      <c r="C74" s="316" t="str">
        <f>KL!C74</f>
        <v>boä</v>
      </c>
      <c r="D74" s="281">
        <f>KL!D74</f>
        <v>0</v>
      </c>
      <c r="E74" s="281">
        <f>KL!E74</f>
        <v>14</v>
      </c>
      <c r="F74" s="281">
        <f>KL!F74</f>
        <v>14</v>
      </c>
      <c r="G74" s="281">
        <f>KL!G74</f>
        <v>0</v>
      </c>
      <c r="H74" s="553">
        <f>H51</f>
        <v>30600</v>
      </c>
      <c r="I74" s="281"/>
      <c r="J74" s="281"/>
      <c r="K74" s="381">
        <f t="shared" si="6"/>
        <v>428400</v>
      </c>
      <c r="L74" s="381">
        <f t="shared" si="7"/>
        <v>0</v>
      </c>
      <c r="M74" s="381">
        <f t="shared" si="8"/>
        <v>0</v>
      </c>
      <c r="N74" s="283"/>
      <c r="P74" s="543">
        <f>K74</f>
        <v>428400</v>
      </c>
    </row>
    <row r="75" spans="1:16" s="328" customFormat="1" ht="17.25" hidden="1">
      <c r="A75" s="327">
        <f>KL!A75</f>
        <v>4</v>
      </c>
      <c r="B75" s="317" t="str">
        <f>KL!B75</f>
        <v>Boä caùch ñieän ñöùng+ty söù : SÑU</v>
      </c>
      <c r="C75" s="318" t="str">
        <f>KL!C75</f>
        <v>boä</v>
      </c>
      <c r="D75" s="281">
        <f>KL!D75</f>
        <v>7</v>
      </c>
      <c r="E75" s="281">
        <f>KL!E75</f>
        <v>7</v>
      </c>
      <c r="F75" s="281">
        <f>KL!F75</f>
        <v>0</v>
      </c>
      <c r="G75" s="281">
        <f>KL!G75</f>
        <v>0</v>
      </c>
      <c r="H75" s="281"/>
      <c r="I75" s="281"/>
      <c r="J75" s="281"/>
      <c r="K75" s="381">
        <f t="shared" si="6"/>
        <v>0</v>
      </c>
      <c r="L75" s="381">
        <f t="shared" si="7"/>
        <v>0</v>
      </c>
      <c r="M75" s="381">
        <f t="shared" si="8"/>
        <v>0</v>
      </c>
      <c r="N75" s="283"/>
    </row>
    <row r="76" spans="1:16" s="328" customFormat="1" ht="17.25" hidden="1">
      <c r="A76" s="327">
        <f>KL!A76</f>
        <v>0</v>
      </c>
      <c r="B76" s="315" t="str">
        <f>KL!B76</f>
        <v xml:space="preserve">Söù ñöùng 24KV </v>
      </c>
      <c r="C76" s="316" t="str">
        <f>KL!C76</f>
        <v>caùi</v>
      </c>
      <c r="D76" s="281">
        <f>KL!D76</f>
        <v>7</v>
      </c>
      <c r="E76" s="281">
        <f>KL!E76</f>
        <v>7</v>
      </c>
      <c r="F76" s="281">
        <f>KL!F76</f>
        <v>0</v>
      </c>
      <c r="G76" s="281">
        <f>KL!G76</f>
        <v>0</v>
      </c>
      <c r="H76" s="281"/>
      <c r="I76" s="281"/>
      <c r="J76" s="281"/>
      <c r="K76" s="381">
        <f t="shared" si="6"/>
        <v>0</v>
      </c>
      <c r="L76" s="381">
        <f t="shared" si="7"/>
        <v>0</v>
      </c>
      <c r="M76" s="381">
        <f t="shared" si="8"/>
        <v>0</v>
      </c>
      <c r="N76" s="283"/>
    </row>
    <row r="77" spans="1:16" s="328" customFormat="1" ht="17.25" hidden="1">
      <c r="A77" s="327">
        <f>KL!A77</f>
        <v>0</v>
      </c>
      <c r="B77" s="315" t="str">
        <f>KL!B77</f>
        <v>Chaân söù ñöùng D20</v>
      </c>
      <c r="C77" s="316" t="str">
        <f>KL!C77</f>
        <v>caùi</v>
      </c>
      <c r="D77" s="281">
        <f>KL!D77</f>
        <v>7</v>
      </c>
      <c r="E77" s="281">
        <f>KL!E77</f>
        <v>7</v>
      </c>
      <c r="F77" s="281">
        <f>KL!F77</f>
        <v>0</v>
      </c>
      <c r="G77" s="281">
        <f>KL!G77</f>
        <v>0</v>
      </c>
      <c r="H77" s="281"/>
      <c r="I77" s="281"/>
      <c r="J77" s="281"/>
      <c r="K77" s="381">
        <f t="shared" si="6"/>
        <v>0</v>
      </c>
      <c r="L77" s="381">
        <f t="shared" si="7"/>
        <v>0</v>
      </c>
      <c r="M77" s="381">
        <f t="shared" si="8"/>
        <v>0</v>
      </c>
      <c r="N77" s="283"/>
    </row>
    <row r="78" spans="1:16" s="328" customFormat="1" ht="18" hidden="1">
      <c r="A78" s="327">
        <v>2</v>
      </c>
      <c r="B78" s="317" t="str">
        <f>KL!B78</f>
        <v>Boä caùch ñieän ñænh thẳng+ty söù ñôn : SÑI</v>
      </c>
      <c r="C78" s="316" t="str">
        <f>KL!C78</f>
        <v>boä</v>
      </c>
      <c r="D78" s="278">
        <f>KL!D78</f>
        <v>32</v>
      </c>
      <c r="E78" s="278">
        <f>KL!E78</f>
        <v>32</v>
      </c>
      <c r="F78" s="278">
        <f>KL!F78</f>
        <v>0</v>
      </c>
      <c r="G78" s="281">
        <f>KL!G78</f>
        <v>0</v>
      </c>
      <c r="H78" s="281"/>
      <c r="I78" s="281"/>
      <c r="J78" s="281"/>
      <c r="K78" s="381">
        <f t="shared" si="6"/>
        <v>0</v>
      </c>
      <c r="L78" s="381">
        <f t="shared" si="7"/>
        <v>0</v>
      </c>
      <c r="M78" s="381">
        <f t="shared" si="8"/>
        <v>0</v>
      </c>
      <c r="N78" s="283"/>
    </row>
    <row r="79" spans="1:16" s="328" customFormat="1" ht="17.25" hidden="1">
      <c r="A79" s="327"/>
      <c r="B79" s="315" t="str">
        <f>KL!B79</f>
        <v xml:space="preserve">Söù ñöùng 24KV </v>
      </c>
      <c r="C79" s="316" t="str">
        <f>KL!C79</f>
        <v>caùi</v>
      </c>
      <c r="D79" s="281">
        <f>KL!D79</f>
        <v>32</v>
      </c>
      <c r="E79" s="281">
        <f>KL!E79</f>
        <v>32</v>
      </c>
      <c r="F79" s="281">
        <f>KL!F79</f>
        <v>0</v>
      </c>
      <c r="G79" s="281">
        <f>KL!G79</f>
        <v>0</v>
      </c>
      <c r="H79" s="281"/>
      <c r="I79" s="281"/>
      <c r="J79" s="281"/>
      <c r="K79" s="381">
        <f t="shared" si="6"/>
        <v>0</v>
      </c>
      <c r="L79" s="381">
        <f t="shared" si="7"/>
        <v>0</v>
      </c>
      <c r="M79" s="381">
        <f t="shared" si="8"/>
        <v>0</v>
      </c>
      <c r="N79" s="283"/>
    </row>
    <row r="80" spans="1:16" s="328" customFormat="1" ht="17.25" hidden="1">
      <c r="A80" s="327"/>
      <c r="B80" s="315" t="str">
        <f>KL!B80</f>
        <v>Chaân söù ñænh thaúng daøi 650mm</v>
      </c>
      <c r="C80" s="316" t="str">
        <f>KL!C80</f>
        <v>caùi</v>
      </c>
      <c r="D80" s="281">
        <f>KL!D80</f>
        <v>32</v>
      </c>
      <c r="E80" s="281">
        <f>KL!E80</f>
        <v>32</v>
      </c>
      <c r="F80" s="281">
        <f>KL!F80</f>
        <v>0</v>
      </c>
      <c r="G80" s="281">
        <f>KL!G80</f>
        <v>0</v>
      </c>
      <c r="H80" s="281"/>
      <c r="I80" s="281"/>
      <c r="J80" s="281"/>
      <c r="K80" s="381">
        <f t="shared" si="6"/>
        <v>0</v>
      </c>
      <c r="L80" s="381">
        <f t="shared" si="7"/>
        <v>0</v>
      </c>
      <c r="M80" s="381">
        <f t="shared" si="8"/>
        <v>0</v>
      </c>
      <c r="N80" s="283"/>
    </row>
    <row r="81" spans="1:16" s="328" customFormat="1" ht="17.25" hidden="1">
      <c r="A81" s="327"/>
      <c r="B81" s="315" t="str">
        <f>KL!B81</f>
        <v>Boulon 16x300+ 2 long ñeàn vuoâng D18-50x50x3/Zn</v>
      </c>
      <c r="C81" s="316" t="str">
        <f>KL!C81</f>
        <v>boä</v>
      </c>
      <c r="D81" s="281">
        <f>KL!D81</f>
        <v>64</v>
      </c>
      <c r="E81" s="281">
        <f>KL!E81</f>
        <v>0</v>
      </c>
      <c r="F81" s="281">
        <f>KL!F81</f>
        <v>0</v>
      </c>
      <c r="G81" s="281">
        <f>KL!G81</f>
        <v>64</v>
      </c>
      <c r="H81" s="281"/>
      <c r="I81" s="281"/>
      <c r="J81" s="281"/>
      <c r="K81" s="381">
        <f t="shared" si="6"/>
        <v>0</v>
      </c>
      <c r="L81" s="381">
        <f t="shared" si="7"/>
        <v>0</v>
      </c>
      <c r="M81" s="381">
        <f t="shared" si="8"/>
        <v>0</v>
      </c>
      <c r="N81" s="283"/>
    </row>
    <row r="82" spans="1:16" s="328" customFormat="1" ht="17.25" hidden="1">
      <c r="A82" s="327"/>
      <c r="B82" s="315" t="str">
        <f>KL!B82</f>
        <v>Boulon 16x250+ 2 long ñeàn vuoâng D18-50x50x3/Zn</v>
      </c>
      <c r="C82" s="316" t="str">
        <f>KL!C82</f>
        <v>boä</v>
      </c>
      <c r="D82" s="281">
        <f>KL!D82</f>
        <v>0</v>
      </c>
      <c r="E82" s="281">
        <f>KL!E82</f>
        <v>64</v>
      </c>
      <c r="F82" s="281">
        <f>KL!F82</f>
        <v>64</v>
      </c>
      <c r="G82" s="281">
        <f>KL!G82</f>
        <v>0</v>
      </c>
      <c r="H82" s="281"/>
      <c r="I82" s="281"/>
      <c r="J82" s="281"/>
      <c r="K82" s="381">
        <f t="shared" si="6"/>
        <v>0</v>
      </c>
      <c r="L82" s="381">
        <f t="shared" si="7"/>
        <v>0</v>
      </c>
      <c r="M82" s="381">
        <f t="shared" si="8"/>
        <v>0</v>
      </c>
      <c r="N82" s="283"/>
    </row>
    <row r="83" spans="1:16" s="328" customFormat="1" ht="17.25" hidden="1">
      <c r="A83" s="327">
        <v>4</v>
      </c>
      <c r="B83" s="317" t="str">
        <f>KL!B83</f>
        <v>Boä caùch ñieän ñænh goùc + ty söù ñôn : SÑG</v>
      </c>
      <c r="C83" s="316" t="str">
        <f>KL!C83</f>
        <v>boä</v>
      </c>
      <c r="D83" s="281">
        <f>KL!D83</f>
        <v>15</v>
      </c>
      <c r="E83" s="281">
        <f>KL!E83</f>
        <v>15</v>
      </c>
      <c r="F83" s="281">
        <f>KL!F83</f>
        <v>0</v>
      </c>
      <c r="G83" s="281">
        <f>KL!G83</f>
        <v>0</v>
      </c>
      <c r="H83" s="281"/>
      <c r="I83" s="281"/>
      <c r="J83" s="281"/>
      <c r="K83" s="381">
        <f t="shared" si="6"/>
        <v>0</v>
      </c>
      <c r="L83" s="381">
        <f t="shared" si="7"/>
        <v>0</v>
      </c>
      <c r="M83" s="381">
        <f t="shared" si="8"/>
        <v>0</v>
      </c>
      <c r="N83" s="283"/>
    </row>
    <row r="84" spans="1:16" s="328" customFormat="1" ht="17.25" hidden="1">
      <c r="A84" s="327"/>
      <c r="B84" s="315" t="str">
        <f>KL!B84</f>
        <v xml:space="preserve">Söù ñöùng 24KV </v>
      </c>
      <c r="C84" s="316" t="str">
        <f>KL!C84</f>
        <v>caùi</v>
      </c>
      <c r="D84" s="281">
        <f>KL!D84</f>
        <v>30</v>
      </c>
      <c r="E84" s="281">
        <f>KL!E84</f>
        <v>30</v>
      </c>
      <c r="F84" s="281">
        <f>KL!F84</f>
        <v>0</v>
      </c>
      <c r="G84" s="281">
        <f>KL!G84</f>
        <v>0</v>
      </c>
      <c r="H84" s="281"/>
      <c r="I84" s="281"/>
      <c r="J84" s="281"/>
      <c r="K84" s="381">
        <f t="shared" si="6"/>
        <v>0</v>
      </c>
      <c r="L84" s="381">
        <f t="shared" si="7"/>
        <v>0</v>
      </c>
      <c r="M84" s="381">
        <f t="shared" si="8"/>
        <v>0</v>
      </c>
      <c r="N84" s="283"/>
    </row>
    <row r="85" spans="1:16" s="328" customFormat="1" ht="17.25" hidden="1">
      <c r="A85" s="327"/>
      <c r="B85" s="315" t="str">
        <f>KL!B85</f>
        <v>Chaân söù ñænh ñôõ goùc daøi 720mm</v>
      </c>
      <c r="C85" s="316" t="str">
        <f>KL!C85</f>
        <v>caùi</v>
      </c>
      <c r="D85" s="281">
        <f>KL!D85</f>
        <v>30</v>
      </c>
      <c r="E85" s="281">
        <f>KL!E85</f>
        <v>30</v>
      </c>
      <c r="F85" s="281">
        <f>KL!F85</f>
        <v>0</v>
      </c>
      <c r="G85" s="281">
        <f>KL!G85</f>
        <v>0</v>
      </c>
      <c r="H85" s="281"/>
      <c r="I85" s="281"/>
      <c r="J85" s="281"/>
      <c r="K85" s="381">
        <f t="shared" si="6"/>
        <v>0</v>
      </c>
      <c r="L85" s="381">
        <f t="shared" si="7"/>
        <v>0</v>
      </c>
      <c r="M85" s="381">
        <f t="shared" si="8"/>
        <v>0</v>
      </c>
      <c r="N85" s="283"/>
    </row>
    <row r="86" spans="1:16" s="328" customFormat="1" ht="17.25" hidden="1">
      <c r="A86" s="327"/>
      <c r="B86" s="315" t="str">
        <f>KL!B86</f>
        <v>Boulon 16x300+ 2 long ñeàn vuoâng D18-50x50x3/Zn</v>
      </c>
      <c r="C86" s="316" t="str">
        <f>KL!C86</f>
        <v>boä</v>
      </c>
      <c r="D86" s="281">
        <f>KL!D86</f>
        <v>30</v>
      </c>
      <c r="E86" s="281">
        <f>KL!E86</f>
        <v>30</v>
      </c>
      <c r="F86" s="281">
        <f>KL!F86</f>
        <v>0</v>
      </c>
      <c r="G86" s="281">
        <f>KL!G86</f>
        <v>0</v>
      </c>
      <c r="H86" s="281"/>
      <c r="I86" s="281"/>
      <c r="J86" s="281"/>
      <c r="K86" s="381">
        <f t="shared" si="6"/>
        <v>0</v>
      </c>
      <c r="L86" s="381">
        <f t="shared" si="7"/>
        <v>0</v>
      </c>
      <c r="M86" s="381">
        <f t="shared" si="8"/>
        <v>0</v>
      </c>
      <c r="N86" s="283"/>
    </row>
    <row r="87" spans="1:16" s="328" customFormat="1" ht="18">
      <c r="A87" s="327">
        <v>2</v>
      </c>
      <c r="B87" s="317" t="str">
        <f>KL!B87</f>
        <v>Chuoãi söù treo Polymer 25kV laép vaøo truï : CÑT ply-T</v>
      </c>
      <c r="C87" s="316" t="str">
        <f>KL!C87</f>
        <v>chuoãi</v>
      </c>
      <c r="D87" s="278">
        <f>KL!D87</f>
        <v>14</v>
      </c>
      <c r="E87" s="278">
        <f>KL!E87</f>
        <v>14</v>
      </c>
      <c r="F87" s="278">
        <f>KL!F87</f>
        <v>0</v>
      </c>
      <c r="G87" s="281">
        <f>KL!G87</f>
        <v>0</v>
      </c>
      <c r="H87" s="281"/>
      <c r="I87" s="281"/>
      <c r="J87" s="281"/>
      <c r="K87" s="381"/>
      <c r="L87" s="381"/>
      <c r="M87" s="381"/>
      <c r="N87" s="283"/>
    </row>
    <row r="88" spans="1:16" s="328" customFormat="1" ht="17.25" hidden="1">
      <c r="A88" s="327">
        <f>KL!A88</f>
        <v>0</v>
      </c>
      <c r="B88" s="315" t="str">
        <f>KL!B88</f>
        <v>Söù treo polymer</v>
      </c>
      <c r="C88" s="316" t="str">
        <f>KL!C88</f>
        <v>chuoãi</v>
      </c>
      <c r="D88" s="281">
        <f>KL!D88</f>
        <v>14</v>
      </c>
      <c r="E88" s="281">
        <f>KL!E88</f>
        <v>14</v>
      </c>
      <c r="F88" s="281">
        <f>KL!F88</f>
        <v>0</v>
      </c>
      <c r="G88" s="281">
        <f>KL!G88</f>
        <v>0</v>
      </c>
      <c r="H88" s="281"/>
      <c r="I88" s="281"/>
      <c r="J88" s="281"/>
      <c r="K88" s="381">
        <f t="shared" ref="K88:K96" si="9">ROUND((H88*F88),0)</f>
        <v>0</v>
      </c>
      <c r="L88" s="381">
        <f t="shared" ref="L88:L96" si="10">ROUND((I88*F88),0)</f>
        <v>0</v>
      </c>
      <c r="M88" s="381">
        <f t="shared" ref="M88:M96" si="11">ROUND((F88*J88),0)</f>
        <v>0</v>
      </c>
      <c r="N88" s="283"/>
    </row>
    <row r="89" spans="1:16" s="328" customFormat="1" ht="17.25" hidden="1">
      <c r="A89" s="327">
        <f>KL!A89</f>
        <v>0</v>
      </c>
      <c r="B89" s="315" t="str">
        <f>KL!B89</f>
        <v>Khoùa neùo daây côõ daây 50</v>
      </c>
      <c r="C89" s="316" t="str">
        <f>KL!C89</f>
        <v>chuoãi</v>
      </c>
      <c r="D89" s="281">
        <f>KL!D89</f>
        <v>14</v>
      </c>
      <c r="E89" s="281">
        <f>KL!E89</f>
        <v>14</v>
      </c>
      <c r="F89" s="281">
        <f>KL!F89</f>
        <v>0</v>
      </c>
      <c r="G89" s="281">
        <f>KL!G89</f>
        <v>0</v>
      </c>
      <c r="H89" s="281"/>
      <c r="I89" s="281"/>
      <c r="J89" s="281"/>
      <c r="K89" s="381">
        <f t="shared" si="9"/>
        <v>0</v>
      </c>
      <c r="L89" s="381">
        <f t="shared" si="10"/>
        <v>0</v>
      </c>
      <c r="M89" s="381">
        <f t="shared" si="11"/>
        <v>0</v>
      </c>
      <c r="N89" s="283"/>
    </row>
    <row r="90" spans="1:16" s="328" customFormat="1" ht="17.25" hidden="1">
      <c r="A90" s="327">
        <f>KL!A90</f>
        <v>0</v>
      </c>
      <c r="B90" s="315" t="str">
        <f>KL!B90</f>
        <v xml:space="preserve">Moùc treo chöõ U </v>
      </c>
      <c r="C90" s="316" t="str">
        <f>KL!C90</f>
        <v>caùi</v>
      </c>
      <c r="D90" s="281">
        <f>KL!D90</f>
        <v>28</v>
      </c>
      <c r="E90" s="281">
        <f>KL!E90</f>
        <v>28</v>
      </c>
      <c r="F90" s="281">
        <f>KL!F90</f>
        <v>0</v>
      </c>
      <c r="G90" s="281">
        <f>KL!G90</f>
        <v>0</v>
      </c>
      <c r="H90" s="281"/>
      <c r="I90" s="281"/>
      <c r="J90" s="281"/>
      <c r="K90" s="381">
        <f t="shared" si="9"/>
        <v>0</v>
      </c>
      <c r="L90" s="381">
        <f t="shared" si="10"/>
        <v>0</v>
      </c>
      <c r="M90" s="381">
        <f t="shared" si="11"/>
        <v>0</v>
      </c>
      <c r="N90" s="283"/>
    </row>
    <row r="91" spans="1:16" s="328" customFormat="1" ht="17.25" hidden="1">
      <c r="A91" s="327">
        <f>KL!A91</f>
        <v>0</v>
      </c>
      <c r="B91" s="315" t="str">
        <f>KL!B91</f>
        <v>Boulon maét 16x300+ 2 long ñeàn vuoâng D18-50x50x3/Zn</v>
      </c>
      <c r="C91" s="316" t="str">
        <f>KL!C91</f>
        <v>boä</v>
      </c>
      <c r="D91" s="281">
        <f>KL!D91</f>
        <v>14</v>
      </c>
      <c r="E91" s="281">
        <f>KL!E91</f>
        <v>0</v>
      </c>
      <c r="F91" s="281">
        <f>KL!F91</f>
        <v>0</v>
      </c>
      <c r="G91" s="281">
        <f>KL!G91</f>
        <v>14</v>
      </c>
      <c r="H91" s="281"/>
      <c r="I91" s="281"/>
      <c r="J91" s="281"/>
      <c r="K91" s="381">
        <f t="shared" si="9"/>
        <v>0</v>
      </c>
      <c r="L91" s="381">
        <f t="shared" si="10"/>
        <v>0</v>
      </c>
      <c r="M91" s="381">
        <f t="shared" si="11"/>
        <v>0</v>
      </c>
      <c r="N91" s="283"/>
    </row>
    <row r="92" spans="1:16" s="328" customFormat="1" ht="17.25">
      <c r="A92" s="327"/>
      <c r="B92" s="315" t="str">
        <f>KL!B92</f>
        <v>Boulon maét 16x300+ 1 long ñeàn vuoâng D18-50x50x3/Zn</v>
      </c>
      <c r="C92" s="316" t="str">
        <f>KL!C92</f>
        <v>boä</v>
      </c>
      <c r="D92" s="281">
        <f>KL!D92</f>
        <v>0</v>
      </c>
      <c r="E92" s="281">
        <f>KL!E92</f>
        <v>14</v>
      </c>
      <c r="F92" s="281">
        <f>KL!F92</f>
        <v>14</v>
      </c>
      <c r="G92" s="281">
        <f>KL!G92</f>
        <v>0</v>
      </c>
      <c r="H92" s="553">
        <f>H74</f>
        <v>30600</v>
      </c>
      <c r="I92" s="281"/>
      <c r="J92" s="281"/>
      <c r="K92" s="381">
        <f t="shared" si="9"/>
        <v>428400</v>
      </c>
      <c r="L92" s="381">
        <f t="shared" si="10"/>
        <v>0</v>
      </c>
      <c r="M92" s="381">
        <f t="shared" si="11"/>
        <v>0</v>
      </c>
      <c r="N92" s="283"/>
      <c r="P92" s="543">
        <f>K92</f>
        <v>428400</v>
      </c>
    </row>
    <row r="93" spans="1:16" s="328" customFormat="1" ht="17.25" hidden="1">
      <c r="A93" s="327">
        <f>KL!A93</f>
        <v>8</v>
      </c>
      <c r="B93" s="317" t="str">
        <f>KL!B93</f>
        <v>Phuï kieän ñaáu noái ñaàu ñöôøng daây</v>
      </c>
      <c r="C93" s="318"/>
      <c r="D93" s="281"/>
      <c r="E93" s="281"/>
      <c r="F93" s="281"/>
      <c r="G93" s="281">
        <f>KL!G93</f>
        <v>0</v>
      </c>
      <c r="H93" s="281"/>
      <c r="I93" s="281"/>
      <c r="J93" s="281"/>
      <c r="K93" s="381">
        <f t="shared" si="9"/>
        <v>0</v>
      </c>
      <c r="L93" s="381">
        <f t="shared" si="10"/>
        <v>0</v>
      </c>
      <c r="M93" s="381">
        <f t="shared" si="11"/>
        <v>0</v>
      </c>
      <c r="N93" s="283"/>
    </row>
    <row r="94" spans="1:16" s="328" customFormat="1" ht="17.25" hidden="1">
      <c r="A94" s="327">
        <f>KL!A94</f>
        <v>0</v>
      </c>
      <c r="B94" s="315" t="str">
        <f>KL!B94</f>
        <v>Keïp eùp WR côõ daây 50mm2</v>
      </c>
      <c r="C94" s="316" t="str">
        <f>KL!C94</f>
        <v>caùi</v>
      </c>
      <c r="D94" s="281">
        <f>KL!D94</f>
        <v>30</v>
      </c>
      <c r="E94" s="281">
        <f>KL!E94</f>
        <v>26</v>
      </c>
      <c r="F94" s="281">
        <f>KL!F94</f>
        <v>0</v>
      </c>
      <c r="G94" s="281">
        <f>KL!G94</f>
        <v>4</v>
      </c>
      <c r="H94" s="281"/>
      <c r="I94" s="281"/>
      <c r="J94" s="281"/>
      <c r="K94" s="381">
        <f t="shared" si="9"/>
        <v>0</v>
      </c>
      <c r="L94" s="381">
        <f t="shared" si="10"/>
        <v>0</v>
      </c>
      <c r="M94" s="381">
        <f t="shared" si="11"/>
        <v>0</v>
      </c>
      <c r="N94" s="283"/>
    </row>
    <row r="95" spans="1:16" s="328" customFormat="1" ht="17.25" hidden="1">
      <c r="A95" s="327">
        <f>KL!A95</f>
        <v>0</v>
      </c>
      <c r="B95" s="315" t="str">
        <f>KL!B95</f>
        <v>OÁng noái daây côõ 50mm2 coù loõi theùp</v>
      </c>
      <c r="C95" s="316" t="str">
        <f>KL!C95</f>
        <v>caùi</v>
      </c>
      <c r="D95" s="281">
        <f>KL!D95</f>
        <v>21</v>
      </c>
      <c r="E95" s="281">
        <f>KL!E95</f>
        <v>4</v>
      </c>
      <c r="F95" s="281">
        <f>KL!F95</f>
        <v>0</v>
      </c>
      <c r="G95" s="281">
        <f>KL!G95</f>
        <v>17</v>
      </c>
      <c r="H95" s="281"/>
      <c r="I95" s="281"/>
      <c r="J95" s="281"/>
      <c r="K95" s="381">
        <f t="shared" si="9"/>
        <v>0</v>
      </c>
      <c r="L95" s="381">
        <f t="shared" si="10"/>
        <v>0</v>
      </c>
      <c r="M95" s="381">
        <f t="shared" si="11"/>
        <v>0</v>
      </c>
      <c r="N95" s="283"/>
    </row>
    <row r="96" spans="1:16" s="328" customFormat="1" ht="17.25" hidden="1">
      <c r="A96" s="327">
        <f>KL!A96</f>
        <v>0</v>
      </c>
      <c r="B96" s="315" t="str">
        <f>KL!B96</f>
        <v>Daây nhoâm buoäc A50</v>
      </c>
      <c r="C96" s="316" t="str">
        <f>KL!C96</f>
        <v>kg</v>
      </c>
      <c r="D96" s="281">
        <f>KL!D96</f>
        <v>22</v>
      </c>
      <c r="E96" s="281">
        <f>KL!E96</f>
        <v>22</v>
      </c>
      <c r="F96" s="281">
        <f>KL!F96</f>
        <v>0</v>
      </c>
      <c r="G96" s="281">
        <f>KL!G96</f>
        <v>0</v>
      </c>
      <c r="H96" s="281"/>
      <c r="I96" s="281"/>
      <c r="J96" s="281"/>
      <c r="K96" s="381">
        <f t="shared" si="9"/>
        <v>0</v>
      </c>
      <c r="L96" s="381">
        <f t="shared" si="10"/>
        <v>0</v>
      </c>
      <c r="M96" s="381">
        <f t="shared" si="11"/>
        <v>0</v>
      </c>
      <c r="N96" s="283"/>
    </row>
    <row r="97" spans="1:14" s="328" customFormat="1" ht="18">
      <c r="A97" s="324" t="str">
        <f>KL!A97</f>
        <v>B</v>
      </c>
      <c r="B97" s="202" t="str">
        <f>KL!B97</f>
        <v xml:space="preserve">Phần trạm biến áp: 4 trạm 50kVA (X.Tây12A; N. Nghĩa 6A; T.Hạnh 2A; Lâm San 11B) </v>
      </c>
      <c r="C97" s="202">
        <f>KL!C97</f>
        <v>0</v>
      </c>
      <c r="D97" s="281"/>
      <c r="E97" s="281"/>
      <c r="F97" s="281"/>
      <c r="G97" s="281">
        <f>KL!G97</f>
        <v>0</v>
      </c>
      <c r="H97" s="281"/>
      <c r="I97" s="281"/>
      <c r="J97" s="281"/>
      <c r="K97" s="381"/>
      <c r="L97" s="381"/>
      <c r="M97" s="381"/>
      <c r="N97" s="283"/>
    </row>
    <row r="98" spans="1:14" s="328" customFormat="1" ht="17.25" hidden="1">
      <c r="A98" s="327">
        <f>KL!A98</f>
        <v>0</v>
      </c>
      <c r="B98" s="259" t="str">
        <f>KL!B98</f>
        <v>A.PHẦN THIẾT BỊ</v>
      </c>
      <c r="C98" s="203">
        <f>KL!C98</f>
        <v>0</v>
      </c>
      <c r="D98" s="281"/>
      <c r="E98" s="281"/>
      <c r="F98" s="281"/>
      <c r="G98" s="281">
        <f>KL!G98</f>
        <v>0</v>
      </c>
      <c r="H98" s="281"/>
      <c r="I98" s="281"/>
      <c r="J98" s="281"/>
      <c r="K98" s="381"/>
      <c r="L98" s="381"/>
      <c r="M98" s="381"/>
      <c r="N98" s="283"/>
    </row>
    <row r="99" spans="1:14" s="328" customFormat="1" ht="17.25" hidden="1">
      <c r="A99" s="327">
        <f>KL!A99</f>
        <v>1</v>
      </c>
      <c r="B99" s="263" t="str">
        <f>KL!B99</f>
        <v xml:space="preserve">Máy biến áp 12,7/0,22-0,44kV 50kVA </v>
      </c>
      <c r="C99" s="203" t="str">
        <f>KL!C99</f>
        <v>máy</v>
      </c>
      <c r="D99" s="281"/>
      <c r="E99" s="281"/>
      <c r="F99" s="281"/>
      <c r="G99" s="281">
        <f>KL!G99</f>
        <v>0</v>
      </c>
      <c r="H99" s="281"/>
      <c r="I99" s="281"/>
      <c r="J99" s="281"/>
      <c r="K99" s="381"/>
      <c r="L99" s="381"/>
      <c r="M99" s="381"/>
      <c r="N99" s="283"/>
    </row>
    <row r="100" spans="1:14" s="328" customFormat="1" ht="17.25" hidden="1">
      <c r="A100" s="327">
        <f>KL!A100</f>
        <v>2</v>
      </c>
      <c r="B100" s="263" t="str">
        <f>KL!B100</f>
        <v>Chụp cách điện đầu cực MBA</v>
      </c>
      <c r="C100" s="203" t="str">
        <f>KL!C100</f>
        <v>cái</v>
      </c>
      <c r="D100" s="281"/>
      <c r="E100" s="281"/>
      <c r="F100" s="281"/>
      <c r="G100" s="281">
        <f>KL!G100</f>
        <v>0</v>
      </c>
      <c r="H100" s="281"/>
      <c r="I100" s="281"/>
      <c r="J100" s="281"/>
      <c r="K100" s="381"/>
      <c r="L100" s="381"/>
      <c r="M100" s="381"/>
      <c r="N100" s="283"/>
    </row>
    <row r="101" spans="1:14" s="328" customFormat="1" ht="17.25" hidden="1">
      <c r="A101" s="327">
        <f>KL!A101</f>
        <v>3</v>
      </c>
      <c r="B101" s="263" t="str">
        <f>KL!B101</f>
        <v>FCO 24kV - 100A + bọc cách điện trên-dưới</v>
      </c>
      <c r="C101" s="203" t="str">
        <f>KL!C101</f>
        <v>bộ</v>
      </c>
      <c r="D101" s="281"/>
      <c r="E101" s="281"/>
      <c r="F101" s="281"/>
      <c r="G101" s="281">
        <f>KL!G101</f>
        <v>0</v>
      </c>
      <c r="H101" s="281"/>
      <c r="I101" s="281"/>
      <c r="J101" s="281"/>
      <c r="K101" s="381"/>
      <c r="L101" s="381"/>
      <c r="M101" s="381"/>
      <c r="N101" s="283"/>
    </row>
    <row r="102" spans="1:14" s="328" customFormat="1" ht="17.25" hidden="1">
      <c r="A102" s="327">
        <f>KL!A102</f>
        <v>4</v>
      </c>
      <c r="B102" s="263" t="str">
        <f>KL!B102</f>
        <v>Dây chảy 6K</v>
      </c>
      <c r="C102" s="203" t="str">
        <f>KL!C102</f>
        <v>Sợi</v>
      </c>
      <c r="D102" s="281"/>
      <c r="E102" s="281"/>
      <c r="F102" s="281"/>
      <c r="G102" s="281">
        <f>KL!G102</f>
        <v>0</v>
      </c>
      <c r="H102" s="281"/>
      <c r="I102" s="281"/>
      <c r="J102" s="281"/>
      <c r="K102" s="381"/>
      <c r="L102" s="381"/>
      <c r="M102" s="381"/>
      <c r="N102" s="283"/>
    </row>
    <row r="103" spans="1:14" s="328" customFormat="1" ht="17.25" hidden="1">
      <c r="A103" s="327">
        <f>KL!A103</f>
        <v>5</v>
      </c>
      <c r="B103" s="263" t="str">
        <f>KL!B103</f>
        <v>LA 18kV 10kA + bọc cách điện</v>
      </c>
      <c r="C103" s="203" t="str">
        <f>KL!C103</f>
        <v>bộ</v>
      </c>
      <c r="D103" s="281"/>
      <c r="E103" s="281"/>
      <c r="F103" s="281"/>
      <c r="G103" s="281">
        <f>KL!G103</f>
        <v>0</v>
      </c>
      <c r="H103" s="281"/>
      <c r="I103" s="281"/>
      <c r="J103" s="281"/>
      <c r="K103" s="381"/>
      <c r="L103" s="381"/>
      <c r="M103" s="381"/>
      <c r="N103" s="283"/>
    </row>
    <row r="104" spans="1:14" s="328" customFormat="1" ht="17.25" hidden="1">
      <c r="A104" s="327">
        <f>KL!A104</f>
        <v>6</v>
      </c>
      <c r="B104" s="263" t="str">
        <f>KL!B104</f>
        <v>MCCB 3 cực 400V -150A - 35KA Chỉnh định</v>
      </c>
      <c r="C104" s="203" t="str">
        <f>KL!C104</f>
        <v>cái</v>
      </c>
      <c r="D104" s="281"/>
      <c r="E104" s="281"/>
      <c r="F104" s="281"/>
      <c r="G104" s="281">
        <f>KL!G104</f>
        <v>0</v>
      </c>
      <c r="H104" s="281"/>
      <c r="I104" s="281"/>
      <c r="J104" s="281"/>
      <c r="K104" s="381"/>
      <c r="L104" s="381"/>
      <c r="M104" s="381"/>
      <c r="N104" s="283"/>
    </row>
    <row r="105" spans="1:14" s="328" customFormat="1" ht="17.25" hidden="1">
      <c r="A105" s="327">
        <f>KL!A105</f>
        <v>7</v>
      </c>
      <c r="B105" s="263" t="str">
        <f>KL!B105</f>
        <v>Biến dòng 24kV 100/5A</v>
      </c>
      <c r="C105" s="203" t="str">
        <f>KL!C105</f>
        <v>cái</v>
      </c>
      <c r="D105" s="281"/>
      <c r="E105" s="281"/>
      <c r="F105" s="281"/>
      <c r="G105" s="281">
        <f>KL!G105</f>
        <v>8</v>
      </c>
      <c r="H105" s="281"/>
      <c r="I105" s="281"/>
      <c r="J105" s="281"/>
      <c r="K105" s="381"/>
      <c r="L105" s="381"/>
      <c r="M105" s="381"/>
      <c r="N105" s="283"/>
    </row>
    <row r="106" spans="1:14" s="328" customFormat="1" ht="17.25" hidden="1">
      <c r="A106" s="327">
        <f>KL!A106</f>
        <v>8</v>
      </c>
      <c r="B106" s="263" t="str">
        <f>KL!B106</f>
        <v>Điện kế 1 pha 2 dây 220V-5A</v>
      </c>
      <c r="C106" s="203" t="str">
        <f>KL!C106</f>
        <v>cái</v>
      </c>
      <c r="D106" s="281"/>
      <c r="E106" s="281"/>
      <c r="F106" s="281"/>
      <c r="G106" s="281">
        <f>KL!G106</f>
        <v>8</v>
      </c>
      <c r="H106" s="281"/>
      <c r="I106" s="281"/>
      <c r="J106" s="281"/>
      <c r="K106" s="381"/>
      <c r="L106" s="381"/>
      <c r="M106" s="381"/>
      <c r="N106" s="283"/>
    </row>
    <row r="107" spans="1:14" s="328" customFormat="1" ht="17.25">
      <c r="A107" s="327"/>
      <c r="B107" s="267" t="str">
        <f>KL!B107</f>
        <v>B. PHẦN VẬT LIỆU</v>
      </c>
      <c r="C107" s="203"/>
      <c r="D107" s="281"/>
      <c r="E107" s="281"/>
      <c r="F107" s="281"/>
      <c r="G107" s="281">
        <f>KL!G107</f>
        <v>0</v>
      </c>
      <c r="H107" s="281"/>
      <c r="I107" s="281"/>
      <c r="J107" s="281"/>
      <c r="K107" s="381"/>
      <c r="L107" s="381"/>
      <c r="M107" s="381"/>
      <c r="N107" s="283"/>
    </row>
    <row r="108" spans="1:14" s="328" customFormat="1" ht="17.25" hidden="1">
      <c r="A108" s="327">
        <f>KL!A108</f>
        <v>1</v>
      </c>
      <c r="B108" s="268" t="str">
        <f>KL!B108</f>
        <v>Boulon 16x300+ 2 long đền vuông D18-50x50x3/Zn</v>
      </c>
      <c r="C108" s="203" t="str">
        <f>KL!C108</f>
        <v>bộ</v>
      </c>
      <c r="D108" s="281">
        <f>KL!D108</f>
        <v>8</v>
      </c>
      <c r="E108" s="281">
        <f>KL!E108</f>
        <v>8</v>
      </c>
      <c r="F108" s="281">
        <f>KL!F108</f>
        <v>0</v>
      </c>
      <c r="G108" s="281">
        <f>KL!G108</f>
        <v>0</v>
      </c>
      <c r="H108" s="281"/>
      <c r="I108" s="281"/>
      <c r="J108" s="281"/>
      <c r="K108" s="381"/>
      <c r="L108" s="381"/>
      <c r="M108" s="381"/>
      <c r="N108" s="283"/>
    </row>
    <row r="109" spans="1:14" s="328" customFormat="1" ht="17.25" hidden="1">
      <c r="A109" s="327">
        <f>KL!A109</f>
        <v>2</v>
      </c>
      <c r="B109" s="259" t="str">
        <f>KL!B109</f>
        <v xml:space="preserve">Giá đỡ FCO, LA 1 pha </v>
      </c>
      <c r="C109" s="201" t="str">
        <f>KL!C109</f>
        <v>Bộ</v>
      </c>
      <c r="D109" s="281">
        <f>KL!D109</f>
        <v>4</v>
      </c>
      <c r="E109" s="281">
        <f>KL!E109</f>
        <v>4</v>
      </c>
      <c r="F109" s="281">
        <f>KL!F109</f>
        <v>0</v>
      </c>
      <c r="G109" s="281">
        <f>KL!G109</f>
        <v>0</v>
      </c>
      <c r="H109" s="281"/>
      <c r="I109" s="281"/>
      <c r="J109" s="281"/>
      <c r="K109" s="381"/>
      <c r="L109" s="381"/>
      <c r="M109" s="381"/>
      <c r="N109" s="283"/>
    </row>
    <row r="110" spans="1:14" s="328" customFormat="1" ht="17.25" hidden="1">
      <c r="A110" s="327">
        <f>KL!A110</f>
        <v>0</v>
      </c>
      <c r="B110" s="263" t="str">
        <f>KL!B110</f>
        <v>Xà composite 110x80x5x800</v>
      </c>
      <c r="C110" s="203" t="str">
        <f>KL!C110</f>
        <v>cây</v>
      </c>
      <c r="D110" s="281">
        <f>KL!D110</f>
        <v>4</v>
      </c>
      <c r="E110" s="281">
        <f>KL!E110</f>
        <v>4</v>
      </c>
      <c r="F110" s="281">
        <f>KL!F110</f>
        <v>0</v>
      </c>
      <c r="G110" s="281">
        <f>KL!G110</f>
        <v>0</v>
      </c>
      <c r="H110" s="281"/>
      <c r="I110" s="281"/>
      <c r="J110" s="281"/>
      <c r="K110" s="381"/>
      <c r="L110" s="381"/>
      <c r="M110" s="381"/>
      <c r="N110" s="283"/>
    </row>
    <row r="111" spans="1:14" s="328" customFormat="1" ht="17.25" hidden="1">
      <c r="A111" s="327">
        <f>KL!A111</f>
        <v>0</v>
      </c>
      <c r="B111" s="263" t="str">
        <f>KL!B111</f>
        <v>Chống composite 40x10x920</v>
      </c>
      <c r="C111" s="203" t="str">
        <f>KL!C111</f>
        <v>cây</v>
      </c>
      <c r="D111" s="281">
        <f>KL!D111</f>
        <v>4</v>
      </c>
      <c r="E111" s="281">
        <f>KL!E111</f>
        <v>4</v>
      </c>
      <c r="F111" s="281">
        <f>KL!F111</f>
        <v>0</v>
      </c>
      <c r="G111" s="281">
        <f>KL!G111</f>
        <v>0</v>
      </c>
      <c r="H111" s="281"/>
      <c r="I111" s="281"/>
      <c r="J111" s="281"/>
      <c r="K111" s="381"/>
      <c r="L111" s="381"/>
      <c r="M111" s="381"/>
      <c r="N111" s="283"/>
    </row>
    <row r="112" spans="1:14" s="328" customFormat="1" ht="17.25" hidden="1">
      <c r="A112" s="327">
        <f>KL!A112</f>
        <v>0</v>
      </c>
      <c r="B112" s="263" t="str">
        <f>KL!B112</f>
        <v>Bass LL bắt FCO và LA</v>
      </c>
      <c r="C112" s="203" t="str">
        <f>KL!C112</f>
        <v>bộ</v>
      </c>
      <c r="D112" s="281">
        <f>KL!D112</f>
        <v>4</v>
      </c>
      <c r="E112" s="281">
        <f>KL!E112</f>
        <v>4</v>
      </c>
      <c r="F112" s="281">
        <f>KL!F112</f>
        <v>0</v>
      </c>
      <c r="G112" s="281">
        <f>KL!G112</f>
        <v>0</v>
      </c>
      <c r="H112" s="281"/>
      <c r="I112" s="281"/>
      <c r="J112" s="281"/>
      <c r="K112" s="381"/>
      <c r="L112" s="381"/>
      <c r="M112" s="381"/>
      <c r="N112" s="283"/>
    </row>
    <row r="113" spans="1:16" s="328" customFormat="1" ht="17.25" hidden="1">
      <c r="A113" s="327">
        <f>KL!A113</f>
        <v>0</v>
      </c>
      <c r="B113" s="263" t="str">
        <f>KL!B113</f>
        <v>Boulon 16x350+ 2 long đền vuông D18-50x50x3/Zn</v>
      </c>
      <c r="C113" s="203" t="str">
        <f>KL!C113</f>
        <v>bộ</v>
      </c>
      <c r="D113" s="281">
        <f>KL!D113</f>
        <v>4</v>
      </c>
      <c r="E113" s="281">
        <f>KL!E113</f>
        <v>4</v>
      </c>
      <c r="F113" s="281">
        <f>KL!F113</f>
        <v>0</v>
      </c>
      <c r="G113" s="281">
        <f>KL!G113</f>
        <v>0</v>
      </c>
      <c r="H113" s="281"/>
      <c r="I113" s="281"/>
      <c r="J113" s="281"/>
      <c r="K113" s="381"/>
      <c r="L113" s="381"/>
      <c r="M113" s="381"/>
      <c r="N113" s="283"/>
    </row>
    <row r="114" spans="1:16" s="328" customFormat="1" ht="17.25" hidden="1">
      <c r="A114" s="327">
        <f>KL!A114</f>
        <v>0</v>
      </c>
      <c r="B114" s="263" t="str">
        <f>KL!B114</f>
        <v>Boulon 16x250+ 2 long đền vuông D18-50x50x3/Zn</v>
      </c>
      <c r="C114" s="203" t="str">
        <f>KL!C114</f>
        <v>bộ</v>
      </c>
      <c r="D114" s="281">
        <f>KL!D114</f>
        <v>4</v>
      </c>
      <c r="E114" s="281">
        <f>KL!E114</f>
        <v>4</v>
      </c>
      <c r="F114" s="281">
        <f>KL!F114</f>
        <v>0</v>
      </c>
      <c r="G114" s="281">
        <f>KL!G114</f>
        <v>0</v>
      </c>
      <c r="H114" s="281"/>
      <c r="I114" s="281"/>
      <c r="J114" s="281"/>
      <c r="K114" s="381"/>
      <c r="L114" s="381"/>
      <c r="M114" s="381"/>
      <c r="N114" s="283"/>
    </row>
    <row r="115" spans="1:16" s="328" customFormat="1" ht="17.25" hidden="1">
      <c r="A115" s="327">
        <f>KL!A115</f>
        <v>0</v>
      </c>
      <c r="B115" s="263" t="str">
        <f>KL!B115</f>
        <v>Boulon 14x150+ 2 long đền vuông D18-50x50x3/Zn</v>
      </c>
      <c r="C115" s="203" t="str">
        <f>KL!C115</f>
        <v>bộ</v>
      </c>
      <c r="D115" s="281">
        <f>KL!D115</f>
        <v>4</v>
      </c>
      <c r="E115" s="281">
        <f>KL!E115</f>
        <v>4</v>
      </c>
      <c r="F115" s="281">
        <f>KL!F115</f>
        <v>0</v>
      </c>
      <c r="G115" s="281">
        <f>KL!G115</f>
        <v>0</v>
      </c>
      <c r="H115" s="281"/>
      <c r="I115" s="281"/>
      <c r="J115" s="281"/>
      <c r="K115" s="381"/>
      <c r="L115" s="381"/>
      <c r="M115" s="381"/>
      <c r="N115" s="283"/>
    </row>
    <row r="116" spans="1:16" s="328" customFormat="1" ht="18">
      <c r="A116" s="327">
        <v>1</v>
      </c>
      <c r="B116" s="259" t="str">
        <f>KL!B116</f>
        <v xml:space="preserve">Bộ tiếp địa Trạm 1 pha : </v>
      </c>
      <c r="C116" s="201" t="str">
        <f>KL!C116</f>
        <v>Bộ</v>
      </c>
      <c r="D116" s="278">
        <f>KL!D116</f>
        <v>4</v>
      </c>
      <c r="E116" s="278">
        <f>KL!E116</f>
        <v>4</v>
      </c>
      <c r="F116" s="278">
        <f>KL!F116</f>
        <v>0</v>
      </c>
      <c r="G116" s="281">
        <f>KL!G116</f>
        <v>0</v>
      </c>
      <c r="H116" s="281"/>
      <c r="I116" s="281"/>
      <c r="J116" s="281"/>
      <c r="K116" s="381"/>
      <c r="L116" s="381"/>
      <c r="M116" s="381"/>
      <c r="N116" s="283"/>
    </row>
    <row r="117" spans="1:16" s="328" customFormat="1" ht="17.25" hidden="1">
      <c r="A117" s="327">
        <f>KL!A117</f>
        <v>0</v>
      </c>
      <c r="B117" s="263" t="str">
        <f>KL!B117</f>
        <v>Cáp đồng trần M25mm2:7m/vị trí</v>
      </c>
      <c r="C117" s="203" t="str">
        <f>KL!C117</f>
        <v>kg</v>
      </c>
      <c r="D117" s="281">
        <f>KL!D117</f>
        <v>7.2</v>
      </c>
      <c r="E117" s="281">
        <f>KL!E117</f>
        <v>6.4</v>
      </c>
      <c r="F117" s="281">
        <f>KL!F117</f>
        <v>0</v>
      </c>
      <c r="G117" s="281">
        <f>KL!G117</f>
        <v>0.79999999999999982</v>
      </c>
      <c r="H117" s="281"/>
      <c r="I117" s="281"/>
      <c r="J117" s="281"/>
      <c r="K117" s="381">
        <f t="shared" ref="K117:K155" si="12">ROUND((H117*F117),0)</f>
        <v>0</v>
      </c>
      <c r="L117" s="381">
        <f t="shared" ref="L117:L155" si="13">ROUND((I117*F117),0)</f>
        <v>0</v>
      </c>
      <c r="M117" s="381">
        <f t="shared" ref="M117:M155" si="14">ROUND((F117*J117),0)</f>
        <v>0</v>
      </c>
      <c r="N117" s="283"/>
    </row>
    <row r="118" spans="1:16" s="328" customFormat="1" ht="17.25" hidden="1">
      <c r="A118" s="327">
        <f>KL!A118</f>
        <v>0</v>
      </c>
      <c r="B118" s="263" t="str">
        <f>KL!B118</f>
        <v>Cọc tiếp đất Þ 16- 2,4m + kẹp cọc</v>
      </c>
      <c r="C118" s="203" t="str">
        <f>KL!C118</f>
        <v>bộ</v>
      </c>
      <c r="D118" s="281">
        <f>KL!D118</f>
        <v>32</v>
      </c>
      <c r="E118" s="281">
        <f>KL!E118</f>
        <v>0</v>
      </c>
      <c r="F118" s="281">
        <f>KL!F118</f>
        <v>0</v>
      </c>
      <c r="G118" s="281">
        <f>KL!G118</f>
        <v>32</v>
      </c>
      <c r="H118" s="281"/>
      <c r="I118" s="281"/>
      <c r="J118" s="281"/>
      <c r="K118" s="381">
        <f t="shared" si="12"/>
        <v>0</v>
      </c>
      <c r="L118" s="381">
        <f t="shared" si="13"/>
        <v>0</v>
      </c>
      <c r="M118" s="381">
        <f t="shared" si="14"/>
        <v>0</v>
      </c>
      <c r="N118" s="283"/>
    </row>
    <row r="119" spans="1:16" s="328" customFormat="1" ht="17.25">
      <c r="A119" s="327"/>
      <c r="B119" s="263" t="str">
        <f>KL!B119</f>
        <v xml:space="preserve">Cọc tiếp đất Þ 16- 2,4m </v>
      </c>
      <c r="C119" s="203" t="str">
        <f>KL!C119</f>
        <v>bộ</v>
      </c>
      <c r="D119" s="281">
        <f>KL!D119</f>
        <v>0</v>
      </c>
      <c r="E119" s="281">
        <f>KL!E119</f>
        <v>32</v>
      </c>
      <c r="F119" s="281">
        <f>KL!F119</f>
        <v>32</v>
      </c>
      <c r="G119" s="281">
        <f>KL!G119</f>
        <v>0</v>
      </c>
      <c r="H119" s="510">
        <f>115000+973-9700</f>
        <v>106273</v>
      </c>
      <c r="I119" s="508">
        <f>658378+26719</f>
        <v>685097</v>
      </c>
      <c r="J119" s="510">
        <v>2688</v>
      </c>
      <c r="K119" s="381">
        <f t="shared" si="12"/>
        <v>3400736</v>
      </c>
      <c r="L119" s="381">
        <f t="shared" si="13"/>
        <v>21923104</v>
      </c>
      <c r="M119" s="381">
        <f t="shared" si="14"/>
        <v>86016</v>
      </c>
      <c r="N119" s="283"/>
      <c r="P119" s="543">
        <f>K119</f>
        <v>3400736</v>
      </c>
    </row>
    <row r="120" spans="1:16" s="328" customFormat="1" ht="17.25" hidden="1">
      <c r="A120" s="327">
        <f>KL!A120</f>
        <v>0</v>
      </c>
      <c r="B120" s="263" t="str">
        <f>KL!B120</f>
        <v>Sắt Þ10 : 21m/trạm</v>
      </c>
      <c r="C120" s="203" t="str">
        <f>KL!C120</f>
        <v>kg</v>
      </c>
      <c r="D120" s="281">
        <f>KL!D120</f>
        <v>69</v>
      </c>
      <c r="E120" s="281">
        <f>KL!E120</f>
        <v>52</v>
      </c>
      <c r="F120" s="281">
        <f>KL!F120</f>
        <v>0</v>
      </c>
      <c r="G120" s="281">
        <f>KL!G120</f>
        <v>17</v>
      </c>
      <c r="H120" s="281"/>
      <c r="I120" s="281"/>
      <c r="J120" s="281"/>
      <c r="K120" s="381">
        <f t="shared" si="12"/>
        <v>0</v>
      </c>
      <c r="L120" s="381">
        <f t="shared" si="13"/>
        <v>0</v>
      </c>
      <c r="M120" s="381">
        <f t="shared" si="14"/>
        <v>0</v>
      </c>
      <c r="N120" s="283"/>
    </row>
    <row r="121" spans="1:16" s="328" customFormat="1" ht="17.25" hidden="1">
      <c r="A121" s="327">
        <f>KL!A121</f>
        <v>0</v>
      </c>
      <c r="B121" s="263" t="str">
        <f>KL!B121</f>
        <v>Kẹp ép cỡ dây 25mm2</v>
      </c>
      <c r="C121" s="203" t="str">
        <f>KL!C121</f>
        <v>cái</v>
      </c>
      <c r="D121" s="281">
        <f>KL!D121</f>
        <v>8</v>
      </c>
      <c r="E121" s="281">
        <f>KL!E121</f>
        <v>0</v>
      </c>
      <c r="F121" s="281">
        <f>KL!F121</f>
        <v>0</v>
      </c>
      <c r="G121" s="281">
        <f>KL!G121</f>
        <v>8</v>
      </c>
      <c r="H121" s="281"/>
      <c r="I121" s="281"/>
      <c r="J121" s="281"/>
      <c r="K121" s="381">
        <f t="shared" si="12"/>
        <v>0</v>
      </c>
      <c r="L121" s="381">
        <f t="shared" si="13"/>
        <v>0</v>
      </c>
      <c r="M121" s="381">
        <f t="shared" si="14"/>
        <v>0</v>
      </c>
      <c r="N121" s="283"/>
    </row>
    <row r="122" spans="1:16" s="328" customFormat="1" ht="17.25" hidden="1">
      <c r="A122" s="327">
        <f>KL!A122</f>
        <v>0</v>
      </c>
      <c r="B122" s="263" t="str">
        <f>KL!B122</f>
        <v>Kẹp ép WR cỡ dây 50mm2</v>
      </c>
      <c r="C122" s="203" t="str">
        <f>KL!C122</f>
        <v>cái</v>
      </c>
      <c r="D122" s="281">
        <f>KL!D122</f>
        <v>8</v>
      </c>
      <c r="E122" s="281">
        <f>KL!E122</f>
        <v>8</v>
      </c>
      <c r="F122" s="281">
        <f>KL!F122</f>
        <v>0</v>
      </c>
      <c r="G122" s="281">
        <f>KL!G122</f>
        <v>0</v>
      </c>
      <c r="H122" s="281"/>
      <c r="I122" s="281"/>
      <c r="J122" s="281"/>
      <c r="K122" s="381">
        <f t="shared" si="12"/>
        <v>0</v>
      </c>
      <c r="L122" s="381">
        <f t="shared" si="13"/>
        <v>0</v>
      </c>
      <c r="M122" s="381">
        <f t="shared" si="14"/>
        <v>0</v>
      </c>
      <c r="N122" s="283"/>
    </row>
    <row r="123" spans="1:16" s="328" customFormat="1" ht="17.25" hidden="1">
      <c r="A123" s="327">
        <f>KL!A123</f>
        <v>0</v>
      </c>
      <c r="B123" s="263" t="str">
        <f>KL!B123</f>
        <v>Đầu cosse ép Cu 35mm2</v>
      </c>
      <c r="C123" s="203" t="str">
        <f>KL!C123</f>
        <v>cái</v>
      </c>
      <c r="D123" s="281">
        <f>KL!D123</f>
        <v>12</v>
      </c>
      <c r="E123" s="281">
        <f>KL!E123</f>
        <v>0</v>
      </c>
      <c r="F123" s="281">
        <f>KL!F123</f>
        <v>0</v>
      </c>
      <c r="G123" s="281">
        <f>KL!G123</f>
        <v>12</v>
      </c>
      <c r="H123" s="281"/>
      <c r="I123" s="281"/>
      <c r="J123" s="281"/>
      <c r="K123" s="381">
        <f t="shared" si="12"/>
        <v>0</v>
      </c>
      <c r="L123" s="381">
        <f t="shared" si="13"/>
        <v>0</v>
      </c>
      <c r="M123" s="381">
        <f t="shared" si="14"/>
        <v>0</v>
      </c>
      <c r="N123" s="283"/>
    </row>
    <row r="124" spans="1:16" s="328" customFormat="1" ht="17.25" hidden="1">
      <c r="A124" s="327">
        <f>KL!A124</f>
        <v>0</v>
      </c>
      <c r="B124" s="263" t="str">
        <f>KL!B124</f>
        <v>Đầu cosse ép Cu 70mm2</v>
      </c>
      <c r="C124" s="203" t="str">
        <f>KL!C124</f>
        <v>cái</v>
      </c>
      <c r="D124" s="281">
        <f>KL!D124</f>
        <v>8</v>
      </c>
      <c r="E124" s="281">
        <f>KL!E124</f>
        <v>0</v>
      </c>
      <c r="F124" s="281">
        <f>KL!F124</f>
        <v>0</v>
      </c>
      <c r="G124" s="281">
        <f>KL!G124</f>
        <v>8</v>
      </c>
      <c r="H124" s="281"/>
      <c r="I124" s="281"/>
      <c r="J124" s="281"/>
      <c r="K124" s="381">
        <f t="shared" si="12"/>
        <v>0</v>
      </c>
      <c r="L124" s="381">
        <f t="shared" si="13"/>
        <v>0</v>
      </c>
      <c r="M124" s="381">
        <f t="shared" si="14"/>
        <v>0</v>
      </c>
      <c r="N124" s="283"/>
    </row>
    <row r="125" spans="1:16" s="328" customFormat="1" ht="17.25" hidden="1">
      <c r="A125" s="327">
        <f>KL!A125</f>
        <v>0</v>
      </c>
      <c r="B125" s="263" t="str">
        <f>KL!B125</f>
        <v>Cổ dê cố định dây tiếp địa vào trụ</v>
      </c>
      <c r="C125" s="203" t="str">
        <f>KL!C125</f>
        <v>bộ</v>
      </c>
      <c r="D125" s="281">
        <f>KL!D125</f>
        <v>16</v>
      </c>
      <c r="E125" s="281">
        <f>KL!E125</f>
        <v>16</v>
      </c>
      <c r="F125" s="281">
        <f>KL!F125</f>
        <v>0</v>
      </c>
      <c r="G125" s="281">
        <f>KL!G125</f>
        <v>0</v>
      </c>
      <c r="H125" s="281"/>
      <c r="I125" s="281"/>
      <c r="J125" s="281"/>
      <c r="K125" s="381">
        <f t="shared" si="12"/>
        <v>0</v>
      </c>
      <c r="L125" s="381">
        <f t="shared" si="13"/>
        <v>0</v>
      </c>
      <c r="M125" s="381">
        <f t="shared" si="14"/>
        <v>0</v>
      </c>
      <c r="N125" s="283"/>
    </row>
    <row r="126" spans="1:16" s="328" customFormat="1" ht="17.25" hidden="1">
      <c r="A126" s="327">
        <f>KL!A126</f>
        <v>4</v>
      </c>
      <c r="B126" s="267" t="str">
        <f>KL!B126</f>
        <v>Tủ điện năng kế và CB 1 pha</v>
      </c>
      <c r="C126" s="201" t="str">
        <f>KL!C126</f>
        <v>Bộ</v>
      </c>
      <c r="D126" s="281">
        <f>KL!D126</f>
        <v>4</v>
      </c>
      <c r="E126" s="281">
        <f>KL!E126</f>
        <v>4</v>
      </c>
      <c r="F126" s="281">
        <f>KL!F126</f>
        <v>0</v>
      </c>
      <c r="G126" s="281">
        <f>KL!G126</f>
        <v>0</v>
      </c>
      <c r="H126" s="281"/>
      <c r="I126" s="281"/>
      <c r="J126" s="281"/>
      <c r="K126" s="381">
        <f t="shared" si="12"/>
        <v>0</v>
      </c>
      <c r="L126" s="381">
        <f t="shared" si="13"/>
        <v>0</v>
      </c>
      <c r="M126" s="381">
        <f t="shared" si="14"/>
        <v>0</v>
      </c>
      <c r="N126" s="283"/>
    </row>
    <row r="127" spans="1:16" s="328" customFormat="1" ht="17.25" hidden="1">
      <c r="A127" s="327">
        <f>KL!A127</f>
        <v>0</v>
      </c>
      <c r="B127" s="263" t="str">
        <f>KL!B127</f>
        <v>Tủ MCCB trạm treo 1 pha</v>
      </c>
      <c r="C127" s="203" t="str">
        <f>KL!C127</f>
        <v>cái</v>
      </c>
      <c r="D127" s="281">
        <f>KL!D127</f>
        <v>4</v>
      </c>
      <c r="E127" s="281">
        <f>KL!E127</f>
        <v>4</v>
      </c>
      <c r="F127" s="281">
        <f>KL!F127</f>
        <v>0</v>
      </c>
      <c r="G127" s="281">
        <f>KL!G127</f>
        <v>0</v>
      </c>
      <c r="H127" s="281"/>
      <c r="I127" s="281"/>
      <c r="J127" s="281"/>
      <c r="K127" s="381">
        <f t="shared" si="12"/>
        <v>0</v>
      </c>
      <c r="L127" s="381">
        <f t="shared" si="13"/>
        <v>0</v>
      </c>
      <c r="M127" s="381">
        <f t="shared" si="14"/>
        <v>0</v>
      </c>
      <c r="N127" s="283"/>
    </row>
    <row r="128" spans="1:16" s="328" customFormat="1" ht="17.25" hidden="1">
      <c r="A128" s="327">
        <f>KL!A128</f>
        <v>0</v>
      </c>
      <c r="B128" s="263" t="str">
        <f>KL!B128</f>
        <v>Cổ dê bắt tủ</v>
      </c>
      <c r="C128" s="203" t="str">
        <f>KL!C128</f>
        <v>bộ</v>
      </c>
      <c r="D128" s="281">
        <f>KL!D128</f>
        <v>8</v>
      </c>
      <c r="E128" s="281">
        <f>KL!E128</f>
        <v>8</v>
      </c>
      <c r="F128" s="281">
        <f>KL!F128</f>
        <v>0</v>
      </c>
      <c r="G128" s="281">
        <f>KL!G128</f>
        <v>0</v>
      </c>
      <c r="H128" s="281"/>
      <c r="I128" s="281"/>
      <c r="J128" s="281"/>
      <c r="K128" s="381">
        <f t="shared" si="12"/>
        <v>0</v>
      </c>
      <c r="L128" s="381">
        <f t="shared" si="13"/>
        <v>0</v>
      </c>
      <c r="M128" s="381">
        <f t="shared" si="14"/>
        <v>0</v>
      </c>
      <c r="N128" s="283"/>
    </row>
    <row r="129" spans="1:14" s="328" customFormat="1" ht="17.25" hidden="1">
      <c r="A129" s="327">
        <f>KL!A129</f>
        <v>0</v>
      </c>
      <c r="B129" s="263" t="str">
        <f>KL!B129</f>
        <v xml:space="preserve">Bakelit </v>
      </c>
      <c r="C129" s="203" t="str">
        <f>KL!C129</f>
        <v>cái</v>
      </c>
      <c r="D129" s="281">
        <f>KL!D129</f>
        <v>4</v>
      </c>
      <c r="E129" s="281">
        <f>KL!E129</f>
        <v>4</v>
      </c>
      <c r="F129" s="281">
        <f>KL!F129</f>
        <v>0</v>
      </c>
      <c r="G129" s="281">
        <f>KL!G129</f>
        <v>0</v>
      </c>
      <c r="H129" s="281"/>
      <c r="I129" s="281"/>
      <c r="J129" s="281"/>
      <c r="K129" s="381">
        <f t="shared" si="12"/>
        <v>0</v>
      </c>
      <c r="L129" s="381">
        <f t="shared" si="13"/>
        <v>0</v>
      </c>
      <c r="M129" s="381">
        <f t="shared" si="14"/>
        <v>0</v>
      </c>
      <c r="N129" s="283"/>
    </row>
    <row r="130" spans="1:14" s="328" customFormat="1" ht="17.25" hidden="1">
      <c r="A130" s="327">
        <f>KL!A130</f>
        <v>5</v>
      </c>
      <c r="B130" s="259" t="str">
        <f>KL!B130</f>
        <v>Bộ dây dẫn xuống 22kV 1 pha</v>
      </c>
      <c r="C130" s="201" t="str">
        <f>KL!C130</f>
        <v>Bộ</v>
      </c>
      <c r="D130" s="281">
        <f>KL!D130</f>
        <v>4</v>
      </c>
      <c r="E130" s="281">
        <f>KL!E130</f>
        <v>4</v>
      </c>
      <c r="F130" s="281">
        <f>KL!F130</f>
        <v>0</v>
      </c>
      <c r="G130" s="281">
        <f>KL!G130</f>
        <v>0</v>
      </c>
      <c r="H130" s="281"/>
      <c r="I130" s="281"/>
      <c r="J130" s="281"/>
      <c r="K130" s="381">
        <f t="shared" si="12"/>
        <v>0</v>
      </c>
      <c r="L130" s="381">
        <f t="shared" si="13"/>
        <v>0</v>
      </c>
      <c r="M130" s="381">
        <f t="shared" si="14"/>
        <v>0</v>
      </c>
      <c r="N130" s="283"/>
    </row>
    <row r="131" spans="1:14" s="328" customFormat="1" ht="17.25" hidden="1">
      <c r="A131" s="327">
        <f>KL!A131</f>
        <v>0</v>
      </c>
      <c r="B131" s="263" t="str">
        <f>KL!B131</f>
        <v>Cáp 24KV C/XLPE/PVC 25mm2</v>
      </c>
      <c r="C131" s="203" t="str">
        <f>KL!C131</f>
        <v>mét</v>
      </c>
      <c r="D131" s="281">
        <f>KL!D131</f>
        <v>12</v>
      </c>
      <c r="E131" s="281">
        <f>KL!E131</f>
        <v>12</v>
      </c>
      <c r="F131" s="281">
        <f>KL!F131</f>
        <v>0</v>
      </c>
      <c r="G131" s="281">
        <f>KL!G131</f>
        <v>0</v>
      </c>
      <c r="H131" s="281"/>
      <c r="I131" s="281"/>
      <c r="J131" s="281"/>
      <c r="K131" s="381">
        <f t="shared" si="12"/>
        <v>0</v>
      </c>
      <c r="L131" s="381">
        <f t="shared" si="13"/>
        <v>0</v>
      </c>
      <c r="M131" s="381">
        <f t="shared" si="14"/>
        <v>0</v>
      </c>
      <c r="N131" s="283"/>
    </row>
    <row r="132" spans="1:14" s="328" customFormat="1" ht="17.25" hidden="1">
      <c r="A132" s="327">
        <f>KL!A132</f>
        <v>0</v>
      </c>
      <c r="B132" s="263" t="str">
        <f>KL!B132</f>
        <v>Kẹp quai 2/0</v>
      </c>
      <c r="C132" s="203" t="str">
        <f>KL!C132</f>
        <v>cái</v>
      </c>
      <c r="D132" s="281">
        <f>KL!D132</f>
        <v>4</v>
      </c>
      <c r="E132" s="281">
        <f>KL!E132</f>
        <v>4</v>
      </c>
      <c r="F132" s="281">
        <f>KL!F132</f>
        <v>0</v>
      </c>
      <c r="G132" s="281">
        <f>KL!G132</f>
        <v>0</v>
      </c>
      <c r="H132" s="281"/>
      <c r="I132" s="281"/>
      <c r="J132" s="281"/>
      <c r="K132" s="381">
        <f t="shared" si="12"/>
        <v>0</v>
      </c>
      <c r="L132" s="381">
        <f t="shared" si="13"/>
        <v>0</v>
      </c>
      <c r="M132" s="381">
        <f t="shared" si="14"/>
        <v>0</v>
      </c>
      <c r="N132" s="283"/>
    </row>
    <row r="133" spans="1:14" s="328" customFormat="1" ht="17.25" hidden="1">
      <c r="A133" s="327">
        <f>KL!A133</f>
        <v>0</v>
      </c>
      <c r="B133" s="263" t="str">
        <f>KL!B133</f>
        <v>Kẹp hotline 2/0</v>
      </c>
      <c r="C133" s="203" t="str">
        <f>KL!C133</f>
        <v>cái</v>
      </c>
      <c r="D133" s="281">
        <f>KL!D133</f>
        <v>4</v>
      </c>
      <c r="E133" s="281">
        <f>KL!E133</f>
        <v>4</v>
      </c>
      <c r="F133" s="281">
        <f>KL!F133</f>
        <v>0</v>
      </c>
      <c r="G133" s="281">
        <f>KL!G133</f>
        <v>0</v>
      </c>
      <c r="H133" s="281"/>
      <c r="I133" s="281"/>
      <c r="J133" s="281"/>
      <c r="K133" s="381">
        <f t="shared" si="12"/>
        <v>0</v>
      </c>
      <c r="L133" s="381">
        <f t="shared" si="13"/>
        <v>0</v>
      </c>
      <c r="M133" s="381">
        <f t="shared" si="14"/>
        <v>0</v>
      </c>
      <c r="N133" s="283"/>
    </row>
    <row r="134" spans="1:14" s="328" customFormat="1" ht="17.25" hidden="1">
      <c r="A134" s="327">
        <f>KL!A134</f>
        <v>6</v>
      </c>
      <c r="B134" s="267" t="str">
        <f>KL!B134</f>
        <v>Bộ dây dẫn hạ thế Trạm 50KVA</v>
      </c>
      <c r="C134" s="201" t="str">
        <f>KL!C134</f>
        <v>Bộ</v>
      </c>
      <c r="D134" s="281">
        <f>KL!D134</f>
        <v>4</v>
      </c>
      <c r="E134" s="281">
        <f>KL!E134</f>
        <v>4</v>
      </c>
      <c r="F134" s="281">
        <f>KL!F134</f>
        <v>0</v>
      </c>
      <c r="G134" s="281">
        <f>KL!G134</f>
        <v>0</v>
      </c>
      <c r="H134" s="281"/>
      <c r="I134" s="281"/>
      <c r="J134" s="281"/>
      <c r="K134" s="381">
        <f t="shared" si="12"/>
        <v>0</v>
      </c>
      <c r="L134" s="381">
        <f t="shared" si="13"/>
        <v>0</v>
      </c>
      <c r="M134" s="381">
        <f t="shared" si="14"/>
        <v>0</v>
      </c>
      <c r="N134" s="283"/>
    </row>
    <row r="135" spans="1:14" s="328" customFormat="1" ht="17.25" hidden="1">
      <c r="A135" s="327" t="str">
        <f>KL!A135</f>
        <v>6.1</v>
      </c>
      <c r="B135" s="267" t="str">
        <f>KL!B135</f>
        <v>Cáp xuất từ MBA xuống tủ MCCB</v>
      </c>
      <c r="C135" s="201">
        <f>KL!C135</f>
        <v>0</v>
      </c>
      <c r="D135" s="281">
        <f>KL!D135</f>
        <v>0</v>
      </c>
      <c r="E135" s="281">
        <f>KL!E135</f>
        <v>0</v>
      </c>
      <c r="F135" s="281">
        <f>KL!F135</f>
        <v>0</v>
      </c>
      <c r="G135" s="281">
        <f>KL!G135</f>
        <v>0</v>
      </c>
      <c r="H135" s="281"/>
      <c r="I135" s="281"/>
      <c r="J135" s="281"/>
      <c r="K135" s="381">
        <f t="shared" si="12"/>
        <v>0</v>
      </c>
      <c r="L135" s="381">
        <f t="shared" si="13"/>
        <v>0</v>
      </c>
      <c r="M135" s="381">
        <f t="shared" si="14"/>
        <v>0</v>
      </c>
      <c r="N135" s="283"/>
    </row>
    <row r="136" spans="1:14" s="328" customFormat="1" ht="17.25" hidden="1">
      <c r="A136" s="327">
        <f>KL!A136</f>
        <v>0</v>
      </c>
      <c r="B136" s="263" t="str">
        <f>KL!B136</f>
        <v>Cáp đồng bọc CV70</v>
      </c>
      <c r="C136" s="203" t="str">
        <f>KL!C136</f>
        <v>mét</v>
      </c>
      <c r="D136" s="281">
        <f>KL!D136</f>
        <v>80</v>
      </c>
      <c r="E136" s="281">
        <f>KL!E136</f>
        <v>73.599999999999994</v>
      </c>
      <c r="F136" s="281">
        <f>KL!F136</f>
        <v>0</v>
      </c>
      <c r="G136" s="281">
        <f>KL!G136</f>
        <v>6.4000000000000057</v>
      </c>
      <c r="H136" s="281"/>
      <c r="I136" s="281"/>
      <c r="J136" s="281"/>
      <c r="K136" s="381">
        <f t="shared" si="12"/>
        <v>0</v>
      </c>
      <c r="L136" s="381">
        <f t="shared" si="13"/>
        <v>0</v>
      </c>
      <c r="M136" s="381">
        <f t="shared" si="14"/>
        <v>0</v>
      </c>
      <c r="N136" s="283"/>
    </row>
    <row r="137" spans="1:14" s="328" customFormat="1" ht="17.25" hidden="1">
      <c r="A137" s="327">
        <f>KL!A137</f>
        <v>0</v>
      </c>
      <c r="B137" s="263" t="str">
        <f>KL!B137</f>
        <v>Cáp đồng bọc CV11</v>
      </c>
      <c r="C137" s="203" t="str">
        <f>KL!C137</f>
        <v>mét</v>
      </c>
      <c r="D137" s="281">
        <f>KL!D137</f>
        <v>40</v>
      </c>
      <c r="E137" s="281">
        <f>KL!E137</f>
        <v>36.799999999999997</v>
      </c>
      <c r="F137" s="281">
        <f>KL!F137</f>
        <v>0</v>
      </c>
      <c r="G137" s="281">
        <f>KL!G137</f>
        <v>3.2000000000000028</v>
      </c>
      <c r="H137" s="281"/>
      <c r="I137" s="281"/>
      <c r="J137" s="281"/>
      <c r="K137" s="381">
        <f t="shared" si="12"/>
        <v>0</v>
      </c>
      <c r="L137" s="381">
        <f t="shared" si="13"/>
        <v>0</v>
      </c>
      <c r="M137" s="381">
        <f t="shared" si="14"/>
        <v>0</v>
      </c>
      <c r="N137" s="283"/>
    </row>
    <row r="138" spans="1:14" s="328" customFormat="1" ht="17.25" hidden="1">
      <c r="A138" s="327">
        <f>KL!A138</f>
        <v>0</v>
      </c>
      <c r="B138" s="263" t="str">
        <f>KL!B138</f>
        <v>Đầu cosse ép Cu 70mm2</v>
      </c>
      <c r="C138" s="203" t="str">
        <f>KL!C138</f>
        <v>cái</v>
      </c>
      <c r="D138" s="281">
        <f>KL!D138</f>
        <v>8</v>
      </c>
      <c r="E138" s="281">
        <f>KL!E138</f>
        <v>8</v>
      </c>
      <c r="F138" s="281">
        <f>KL!F138</f>
        <v>0</v>
      </c>
      <c r="G138" s="281">
        <f>KL!G138</f>
        <v>0</v>
      </c>
      <c r="H138" s="281"/>
      <c r="I138" s="281"/>
      <c r="J138" s="281"/>
      <c r="K138" s="381">
        <f t="shared" si="12"/>
        <v>0</v>
      </c>
      <c r="L138" s="381">
        <f t="shared" si="13"/>
        <v>0</v>
      </c>
      <c r="M138" s="381">
        <f t="shared" si="14"/>
        <v>0</v>
      </c>
      <c r="N138" s="283"/>
    </row>
    <row r="139" spans="1:14" s="328" customFormat="1" ht="17.25" hidden="1">
      <c r="A139" s="327">
        <f>KL!A139</f>
        <v>0</v>
      </c>
      <c r="B139" s="263" t="str">
        <f>KL!B139</f>
        <v>Đầu cosse ép Cu 11mm2</v>
      </c>
      <c r="C139" s="203" t="str">
        <f>KL!C139</f>
        <v>cái</v>
      </c>
      <c r="D139" s="281">
        <f>KL!D139</f>
        <v>4</v>
      </c>
      <c r="E139" s="281">
        <f>KL!E139</f>
        <v>4</v>
      </c>
      <c r="F139" s="281">
        <f>KL!F139</f>
        <v>0</v>
      </c>
      <c r="G139" s="281">
        <f>KL!G139</f>
        <v>0</v>
      </c>
      <c r="H139" s="281"/>
      <c r="I139" s="281"/>
      <c r="J139" s="281"/>
      <c r="K139" s="381">
        <f t="shared" si="12"/>
        <v>0</v>
      </c>
      <c r="L139" s="381">
        <f t="shared" si="13"/>
        <v>0</v>
      </c>
      <c r="M139" s="381">
        <f t="shared" si="14"/>
        <v>0</v>
      </c>
      <c r="N139" s="283"/>
    </row>
    <row r="140" spans="1:14" s="328" customFormat="1" ht="17.25" hidden="1">
      <c r="A140" s="327">
        <f>KL!A140</f>
        <v>0</v>
      </c>
      <c r="B140" s="263" t="str">
        <f>KL!B140</f>
        <v xml:space="preserve">Ống PVC D90x3,8mm </v>
      </c>
      <c r="C140" s="203" t="str">
        <f>KL!C140</f>
        <v>m</v>
      </c>
      <c r="D140" s="281">
        <f>KL!D140</f>
        <v>24</v>
      </c>
      <c r="E140" s="281">
        <f>KL!E140</f>
        <v>20</v>
      </c>
      <c r="F140" s="281">
        <f>KL!F140</f>
        <v>0</v>
      </c>
      <c r="G140" s="281">
        <f>KL!G140</f>
        <v>4</v>
      </c>
      <c r="H140" s="281"/>
      <c r="I140" s="281"/>
      <c r="J140" s="281"/>
      <c r="K140" s="381">
        <f t="shared" si="12"/>
        <v>0</v>
      </c>
      <c r="L140" s="381">
        <f t="shared" si="13"/>
        <v>0</v>
      </c>
      <c r="M140" s="381">
        <f t="shared" si="14"/>
        <v>0</v>
      </c>
      <c r="N140" s="283"/>
    </row>
    <row r="141" spans="1:14" s="328" customFormat="1" ht="17.25" hidden="1">
      <c r="A141" s="327">
        <f>KL!A141</f>
        <v>0</v>
      </c>
      <c r="B141" s="263" t="str">
        <f>KL!B141</f>
        <v>Cổ dê kẹp ống PVC Þ 90</v>
      </c>
      <c r="C141" s="203" t="str">
        <f>KL!C141</f>
        <v>bộ</v>
      </c>
      <c r="D141" s="281">
        <f>KL!D141</f>
        <v>12</v>
      </c>
      <c r="E141" s="281">
        <f>KL!E141</f>
        <v>12</v>
      </c>
      <c r="F141" s="281">
        <f>KL!F141</f>
        <v>0</v>
      </c>
      <c r="G141" s="281">
        <f>KL!G141</f>
        <v>0</v>
      </c>
      <c r="H141" s="281"/>
      <c r="I141" s="281"/>
      <c r="J141" s="281"/>
      <c r="K141" s="381">
        <f t="shared" si="12"/>
        <v>0</v>
      </c>
      <c r="L141" s="381">
        <f t="shared" si="13"/>
        <v>0</v>
      </c>
      <c r="M141" s="381">
        <f t="shared" si="14"/>
        <v>0</v>
      </c>
      <c r="N141" s="283"/>
    </row>
    <row r="142" spans="1:14" s="328" customFormat="1" ht="17.25" hidden="1">
      <c r="A142" s="327">
        <f>KL!A142</f>
        <v>0</v>
      </c>
      <c r="B142" s="263" t="str">
        <f>KL!B142</f>
        <v>Co 90 độ PVC 90</v>
      </c>
      <c r="C142" s="203" t="str">
        <f>KL!C142</f>
        <v>cái</v>
      </c>
      <c r="D142" s="281">
        <f>KL!D142</f>
        <v>16</v>
      </c>
      <c r="E142" s="281">
        <f>KL!E142</f>
        <v>8</v>
      </c>
      <c r="F142" s="281">
        <f>KL!F142</f>
        <v>0</v>
      </c>
      <c r="G142" s="281">
        <f>KL!G142</f>
        <v>8</v>
      </c>
      <c r="H142" s="281"/>
      <c r="I142" s="281"/>
      <c r="J142" s="281"/>
      <c r="K142" s="381">
        <f t="shared" si="12"/>
        <v>0</v>
      </c>
      <c r="L142" s="381">
        <f t="shared" si="13"/>
        <v>0</v>
      </c>
      <c r="M142" s="381">
        <f t="shared" si="14"/>
        <v>0</v>
      </c>
      <c r="N142" s="283"/>
    </row>
    <row r="143" spans="1:14" s="328" customFormat="1" ht="17.25" hidden="1">
      <c r="A143" s="327">
        <f>KL!A143</f>
        <v>0</v>
      </c>
      <c r="B143" s="263" t="str">
        <f>KL!B143</f>
        <v>Keo dán ống PVC (100gr)</v>
      </c>
      <c r="C143" s="203" t="str">
        <f>KL!C143</f>
        <v>tuýp</v>
      </c>
      <c r="D143" s="281">
        <f>KL!D143</f>
        <v>4</v>
      </c>
      <c r="E143" s="281">
        <f>KL!E143</f>
        <v>0</v>
      </c>
      <c r="F143" s="281">
        <f>KL!F143</f>
        <v>0</v>
      </c>
      <c r="G143" s="281">
        <f>KL!G143</f>
        <v>4</v>
      </c>
      <c r="H143" s="281"/>
      <c r="I143" s="281"/>
      <c r="J143" s="281"/>
      <c r="K143" s="381">
        <f t="shared" si="12"/>
        <v>0</v>
      </c>
      <c r="L143" s="381">
        <f t="shared" si="13"/>
        <v>0</v>
      </c>
      <c r="M143" s="381">
        <f t="shared" si="14"/>
        <v>0</v>
      </c>
      <c r="N143" s="283"/>
    </row>
    <row r="144" spans="1:14" s="328" customFormat="1" ht="17.25" hidden="1">
      <c r="A144" s="327">
        <f>KL!A144</f>
        <v>0</v>
      </c>
      <c r="B144" s="263" t="str">
        <f>KL!B144</f>
        <v>Keo silicon bít miệng ống</v>
      </c>
      <c r="C144" s="203" t="str">
        <f>KL!C144</f>
        <v>ống</v>
      </c>
      <c r="D144" s="281">
        <f>KL!D144</f>
        <v>4</v>
      </c>
      <c r="E144" s="281">
        <f>KL!E144</f>
        <v>4</v>
      </c>
      <c r="F144" s="281">
        <f>KL!F144</f>
        <v>0</v>
      </c>
      <c r="G144" s="281">
        <f>KL!G144</f>
        <v>0</v>
      </c>
      <c r="H144" s="281"/>
      <c r="I144" s="281"/>
      <c r="J144" s="281"/>
      <c r="K144" s="381">
        <f t="shared" si="12"/>
        <v>0</v>
      </c>
      <c r="L144" s="381">
        <f t="shared" si="13"/>
        <v>0</v>
      </c>
      <c r="M144" s="381">
        <f t="shared" si="14"/>
        <v>0</v>
      </c>
      <c r="N144" s="283"/>
    </row>
    <row r="145" spans="1:14" s="328" customFormat="1" ht="17.25" hidden="1">
      <c r="A145" s="327">
        <f>KL!A145</f>
        <v>0</v>
      </c>
      <c r="B145" s="263" t="str">
        <f>KL!B145</f>
        <v>Băng keo cách điện</v>
      </c>
      <c r="C145" s="203" t="str">
        <f>KL!C145</f>
        <v>cuộn</v>
      </c>
      <c r="D145" s="281">
        <f>KL!D145</f>
        <v>4</v>
      </c>
      <c r="E145" s="281">
        <f>KL!E145</f>
        <v>0</v>
      </c>
      <c r="F145" s="281">
        <f>KL!F145</f>
        <v>0</v>
      </c>
      <c r="G145" s="281">
        <f>KL!G145</f>
        <v>4</v>
      </c>
      <c r="H145" s="281"/>
      <c r="I145" s="281"/>
      <c r="J145" s="281"/>
      <c r="K145" s="381">
        <f t="shared" si="12"/>
        <v>0</v>
      </c>
      <c r="L145" s="381">
        <f t="shared" si="13"/>
        <v>0</v>
      </c>
      <c r="M145" s="381">
        <f t="shared" si="14"/>
        <v>0</v>
      </c>
      <c r="N145" s="283"/>
    </row>
    <row r="146" spans="1:14" s="328" customFormat="1" ht="17.25" hidden="1">
      <c r="A146" s="327">
        <f>KL!A146</f>
        <v>0</v>
      </c>
      <c r="B146" s="263" t="str">
        <f>KL!B146</f>
        <v>Bảng tên trạm + bulon</v>
      </c>
      <c r="C146" s="203" t="str">
        <f>KL!C146</f>
        <v>bộ</v>
      </c>
      <c r="D146" s="281">
        <f>KL!D146</f>
        <v>4</v>
      </c>
      <c r="E146" s="281">
        <f>KL!E146</f>
        <v>4</v>
      </c>
      <c r="F146" s="281">
        <f>KL!F146</f>
        <v>0</v>
      </c>
      <c r="G146" s="281">
        <f>KL!G146</f>
        <v>0</v>
      </c>
      <c r="H146" s="281"/>
      <c r="I146" s="281"/>
      <c r="J146" s="281"/>
      <c r="K146" s="381">
        <f t="shared" si="12"/>
        <v>0</v>
      </c>
      <c r="L146" s="381">
        <f t="shared" si="13"/>
        <v>0</v>
      </c>
      <c r="M146" s="381">
        <f t="shared" si="14"/>
        <v>0</v>
      </c>
      <c r="N146" s="283"/>
    </row>
    <row r="147" spans="1:14" s="328" customFormat="1" ht="17.25" hidden="1">
      <c r="A147" s="327" t="str">
        <f>KL!A147</f>
        <v>6.2</v>
      </c>
      <c r="B147" s="267" t="str">
        <f>KL!B147</f>
        <v>Cáp xuất từ tủ MCCB lên lưới</v>
      </c>
      <c r="C147" s="201">
        <f>KL!C147</f>
        <v>0</v>
      </c>
      <c r="D147" s="281">
        <f>KL!D147</f>
        <v>4</v>
      </c>
      <c r="E147" s="281">
        <f>KL!E147</f>
        <v>4</v>
      </c>
      <c r="F147" s="281">
        <f>KL!F147</f>
        <v>0</v>
      </c>
      <c r="G147" s="281">
        <f>KL!G147</f>
        <v>0</v>
      </c>
      <c r="H147" s="281"/>
      <c r="I147" s="281"/>
      <c r="J147" s="281"/>
      <c r="K147" s="381">
        <f t="shared" si="12"/>
        <v>0</v>
      </c>
      <c r="L147" s="381">
        <f t="shared" si="13"/>
        <v>0</v>
      </c>
      <c r="M147" s="381">
        <f t="shared" si="14"/>
        <v>0</v>
      </c>
      <c r="N147" s="283"/>
    </row>
    <row r="148" spans="1:14" s="328" customFormat="1" ht="17.25" hidden="1">
      <c r="A148" s="327">
        <f>KL!A148</f>
        <v>0</v>
      </c>
      <c r="B148" s="263" t="str">
        <f>KL!B148</f>
        <v>Cáp đồng bọc CV70</v>
      </c>
      <c r="C148" s="203" t="str">
        <f>KL!C148</f>
        <v>mét</v>
      </c>
      <c r="D148" s="281">
        <f>KL!D148</f>
        <v>72</v>
      </c>
      <c r="E148" s="281">
        <f>KL!E148</f>
        <v>72</v>
      </c>
      <c r="F148" s="281">
        <f>KL!F148</f>
        <v>0</v>
      </c>
      <c r="G148" s="281">
        <f>KL!G148</f>
        <v>0</v>
      </c>
      <c r="H148" s="281"/>
      <c r="I148" s="281"/>
      <c r="J148" s="281"/>
      <c r="K148" s="381">
        <f t="shared" si="12"/>
        <v>0</v>
      </c>
      <c r="L148" s="381">
        <f t="shared" si="13"/>
        <v>0</v>
      </c>
      <c r="M148" s="381">
        <f t="shared" si="14"/>
        <v>0</v>
      </c>
      <c r="N148" s="283"/>
    </row>
    <row r="149" spans="1:14" s="328" customFormat="1" ht="17.25" hidden="1">
      <c r="A149" s="327">
        <f>KL!A149</f>
        <v>0</v>
      </c>
      <c r="B149" s="263" t="str">
        <f>KL!B149</f>
        <v>Đầu cosse ép Cu 70mm2</v>
      </c>
      <c r="C149" s="203" t="str">
        <f>KL!C149</f>
        <v>cái</v>
      </c>
      <c r="D149" s="281">
        <f>KL!D149</f>
        <v>8</v>
      </c>
      <c r="E149" s="281">
        <f>KL!E149</f>
        <v>8</v>
      </c>
      <c r="F149" s="281">
        <f>KL!F149</f>
        <v>0</v>
      </c>
      <c r="G149" s="281">
        <f>KL!G149</f>
        <v>0</v>
      </c>
      <c r="H149" s="281"/>
      <c r="I149" s="281"/>
      <c r="J149" s="281"/>
      <c r="K149" s="381">
        <f t="shared" si="12"/>
        <v>0</v>
      </c>
      <c r="L149" s="381">
        <f t="shared" si="13"/>
        <v>0</v>
      </c>
      <c r="M149" s="381">
        <f t="shared" si="14"/>
        <v>0</v>
      </c>
      <c r="N149" s="283"/>
    </row>
    <row r="150" spans="1:14" s="328" customFormat="1" ht="17.25" hidden="1">
      <c r="A150" s="327">
        <f>KL!A150</f>
        <v>0</v>
      </c>
      <c r="B150" s="263" t="str">
        <f>KL!B150</f>
        <v xml:space="preserve">Ống PVC D90x3,8mm </v>
      </c>
      <c r="C150" s="203" t="str">
        <f>KL!C150</f>
        <v>m</v>
      </c>
      <c r="D150" s="281">
        <f>KL!D150</f>
        <v>24</v>
      </c>
      <c r="E150" s="281">
        <f>KL!E150</f>
        <v>24</v>
      </c>
      <c r="F150" s="281">
        <f>KL!F150</f>
        <v>0</v>
      </c>
      <c r="G150" s="281">
        <f>KL!G150</f>
        <v>0</v>
      </c>
      <c r="H150" s="281"/>
      <c r="I150" s="281"/>
      <c r="J150" s="281"/>
      <c r="K150" s="381">
        <f t="shared" si="12"/>
        <v>0</v>
      </c>
      <c r="L150" s="381">
        <f t="shared" si="13"/>
        <v>0</v>
      </c>
      <c r="M150" s="381">
        <f t="shared" si="14"/>
        <v>0</v>
      </c>
      <c r="N150" s="283"/>
    </row>
    <row r="151" spans="1:14" s="328" customFormat="1" ht="17.25" hidden="1">
      <c r="A151" s="327">
        <f>KL!A151</f>
        <v>0</v>
      </c>
      <c r="B151" s="263" t="str">
        <f>KL!B151</f>
        <v>Cổ dê kẹp ống PVC Þ 90</v>
      </c>
      <c r="C151" s="203" t="str">
        <f>KL!C151</f>
        <v>bộ</v>
      </c>
      <c r="D151" s="281">
        <f>KL!D151</f>
        <v>12</v>
      </c>
      <c r="E151" s="281">
        <f>KL!E151</f>
        <v>12</v>
      </c>
      <c r="F151" s="281">
        <f>KL!F151</f>
        <v>0</v>
      </c>
      <c r="G151" s="281">
        <f>KL!G151</f>
        <v>0</v>
      </c>
      <c r="H151" s="281"/>
      <c r="I151" s="281"/>
      <c r="J151" s="281"/>
      <c r="K151" s="381">
        <f t="shared" si="12"/>
        <v>0</v>
      </c>
      <c r="L151" s="381">
        <f t="shared" si="13"/>
        <v>0</v>
      </c>
      <c r="M151" s="381">
        <f t="shared" si="14"/>
        <v>0</v>
      </c>
      <c r="N151" s="283"/>
    </row>
    <row r="152" spans="1:14" s="328" customFormat="1" ht="17.25" hidden="1">
      <c r="A152" s="327">
        <f>KL!A152</f>
        <v>0</v>
      </c>
      <c r="B152" s="263" t="str">
        <f>KL!B152</f>
        <v>Co 90 độ PVC 90</v>
      </c>
      <c r="C152" s="203" t="str">
        <f>KL!C152</f>
        <v>cái</v>
      </c>
      <c r="D152" s="281">
        <f>KL!D152</f>
        <v>16</v>
      </c>
      <c r="E152" s="281">
        <f>KL!E152</f>
        <v>16</v>
      </c>
      <c r="F152" s="281">
        <f>KL!F152</f>
        <v>0</v>
      </c>
      <c r="G152" s="281">
        <f>KL!G152</f>
        <v>0</v>
      </c>
      <c r="H152" s="281"/>
      <c r="I152" s="281"/>
      <c r="J152" s="281"/>
      <c r="K152" s="381">
        <f t="shared" si="12"/>
        <v>0</v>
      </c>
      <c r="L152" s="381">
        <f t="shared" si="13"/>
        <v>0</v>
      </c>
      <c r="M152" s="381">
        <f t="shared" si="14"/>
        <v>0</v>
      </c>
      <c r="N152" s="283"/>
    </row>
    <row r="153" spans="1:14" s="328" customFormat="1" ht="17.25" hidden="1">
      <c r="A153" s="327">
        <f>KL!A153</f>
        <v>0</v>
      </c>
      <c r="B153" s="263" t="str">
        <f>KL!B153</f>
        <v>Keo dán ống PVC (100gr)</v>
      </c>
      <c r="C153" s="203" t="str">
        <f>KL!C153</f>
        <v>tuýp</v>
      </c>
      <c r="D153" s="281">
        <f>KL!D153</f>
        <v>4</v>
      </c>
      <c r="E153" s="281">
        <f>KL!E153</f>
        <v>0</v>
      </c>
      <c r="F153" s="281">
        <f>KL!F153</f>
        <v>0</v>
      </c>
      <c r="G153" s="281">
        <f>KL!G153</f>
        <v>4</v>
      </c>
      <c r="H153" s="281"/>
      <c r="I153" s="281"/>
      <c r="J153" s="281"/>
      <c r="K153" s="381">
        <f t="shared" si="12"/>
        <v>0</v>
      </c>
      <c r="L153" s="381">
        <f t="shared" si="13"/>
        <v>0</v>
      </c>
      <c r="M153" s="381">
        <f t="shared" si="14"/>
        <v>0</v>
      </c>
      <c r="N153" s="283"/>
    </row>
    <row r="154" spans="1:14" s="328" customFormat="1" ht="17.25" hidden="1">
      <c r="A154" s="327">
        <f>KL!A154</f>
        <v>0</v>
      </c>
      <c r="B154" s="263" t="str">
        <f>KL!B154</f>
        <v>Keo silicon bít miệng ống</v>
      </c>
      <c r="C154" s="203" t="str">
        <f>KL!C154</f>
        <v>ống</v>
      </c>
      <c r="D154" s="281">
        <f>KL!D154</f>
        <v>4</v>
      </c>
      <c r="E154" s="281">
        <f>KL!E154</f>
        <v>4</v>
      </c>
      <c r="F154" s="281">
        <f>KL!F154</f>
        <v>0</v>
      </c>
      <c r="G154" s="281">
        <f>KL!G154</f>
        <v>0</v>
      </c>
      <c r="H154" s="281"/>
      <c r="I154" s="281"/>
      <c r="J154" s="281"/>
      <c r="K154" s="381">
        <f t="shared" si="12"/>
        <v>0</v>
      </c>
      <c r="L154" s="381">
        <f t="shared" si="13"/>
        <v>0</v>
      </c>
      <c r="M154" s="381">
        <f t="shared" si="14"/>
        <v>0</v>
      </c>
      <c r="N154" s="283"/>
    </row>
    <row r="155" spans="1:14" s="328" customFormat="1" ht="17.25" hidden="1">
      <c r="A155" s="327">
        <f>KL!A155</f>
        <v>0</v>
      </c>
      <c r="B155" s="263" t="str">
        <f>KL!B155</f>
        <v>Băng keo cách điện</v>
      </c>
      <c r="C155" s="203" t="str">
        <f>KL!C155</f>
        <v>cuộn</v>
      </c>
      <c r="D155" s="281">
        <f>KL!D155</f>
        <v>4</v>
      </c>
      <c r="E155" s="281">
        <f>KL!E155</f>
        <v>4</v>
      </c>
      <c r="F155" s="281">
        <f>KL!F155</f>
        <v>0</v>
      </c>
      <c r="G155" s="281">
        <f>KL!G155</f>
        <v>0</v>
      </c>
      <c r="H155" s="281"/>
      <c r="I155" s="281"/>
      <c r="J155" s="281"/>
      <c r="K155" s="381">
        <f t="shared" si="12"/>
        <v>0</v>
      </c>
      <c r="L155" s="381">
        <f t="shared" si="13"/>
        <v>0</v>
      </c>
      <c r="M155" s="381">
        <f t="shared" si="14"/>
        <v>0</v>
      </c>
      <c r="N155" s="283"/>
    </row>
    <row r="156" spans="1:14" s="328" customFormat="1" ht="18">
      <c r="A156" s="324" t="str">
        <f>KL!A156</f>
        <v>C</v>
      </c>
      <c r="B156" s="202" t="str">
        <f>KL!B156</f>
        <v>Phần trạm biến áp: 5 trạm 75kVA (C.Mỹ 5A; X.Tây 17B; X.tây 186-4A; T.Hạnh 4A; T.Đức 4A)</v>
      </c>
      <c r="C156" s="202"/>
      <c r="D156" s="281"/>
      <c r="E156" s="281"/>
      <c r="F156" s="281"/>
      <c r="G156" s="281"/>
      <c r="H156" s="281"/>
      <c r="I156" s="281"/>
      <c r="J156" s="281"/>
      <c r="K156" s="381"/>
      <c r="L156" s="381"/>
      <c r="M156" s="381"/>
      <c r="N156" s="283"/>
    </row>
    <row r="157" spans="1:14" s="328" customFormat="1" ht="17.25" hidden="1">
      <c r="A157" s="327">
        <f>KL!A157</f>
        <v>0</v>
      </c>
      <c r="B157" s="259" t="str">
        <f>KL!B157</f>
        <v>A. PHẦN THIẾT BỊ</v>
      </c>
      <c r="C157" s="203"/>
      <c r="D157" s="281"/>
      <c r="E157" s="281"/>
      <c r="F157" s="281"/>
      <c r="G157" s="281"/>
      <c r="H157" s="281"/>
      <c r="I157" s="281"/>
      <c r="J157" s="281"/>
      <c r="K157" s="381"/>
      <c r="L157" s="381"/>
      <c r="M157" s="381"/>
      <c r="N157" s="283"/>
    </row>
    <row r="158" spans="1:14" s="328" customFormat="1" ht="17.25" hidden="1">
      <c r="A158" s="327">
        <f>KL!A158</f>
        <v>1</v>
      </c>
      <c r="B158" s="263" t="str">
        <f>KL!B158</f>
        <v xml:space="preserve">Máy biến áp 12,7/0,22-0,44kV 75kVA </v>
      </c>
      <c r="C158" s="203" t="str">
        <f>KL!C158</f>
        <v>máy</v>
      </c>
      <c r="D158" s="281">
        <f>KL!D158</f>
        <v>5</v>
      </c>
      <c r="E158" s="281">
        <f>KL!E158</f>
        <v>5</v>
      </c>
      <c r="F158" s="281">
        <f>KL!F158</f>
        <v>0</v>
      </c>
      <c r="G158" s="281">
        <f>KL!G158</f>
        <v>0</v>
      </c>
      <c r="H158" s="281"/>
      <c r="I158" s="281"/>
      <c r="J158" s="281"/>
      <c r="K158" s="381"/>
      <c r="L158" s="381"/>
      <c r="M158" s="381"/>
      <c r="N158" s="283"/>
    </row>
    <row r="159" spans="1:14" s="328" customFormat="1" ht="17.25" hidden="1">
      <c r="A159" s="327">
        <f>KL!A159</f>
        <v>2</v>
      </c>
      <c r="B159" s="263" t="str">
        <f>KL!B159</f>
        <v>Chụp cách điện đầu cực MBA</v>
      </c>
      <c r="C159" s="203" t="str">
        <f>KL!C159</f>
        <v>cái</v>
      </c>
      <c r="D159" s="281">
        <f>KL!D159</f>
        <v>5</v>
      </c>
      <c r="E159" s="281">
        <f>KL!E159</f>
        <v>5</v>
      </c>
      <c r="F159" s="281">
        <f>KL!F159</f>
        <v>0</v>
      </c>
      <c r="G159" s="281">
        <f>KL!G159</f>
        <v>0</v>
      </c>
      <c r="H159" s="281"/>
      <c r="I159" s="281"/>
      <c r="J159" s="281"/>
      <c r="K159" s="381"/>
      <c r="L159" s="381"/>
      <c r="M159" s="381"/>
      <c r="N159" s="283"/>
    </row>
    <row r="160" spans="1:14" s="328" customFormat="1" ht="17.25" hidden="1">
      <c r="A160" s="327">
        <f>KL!A160</f>
        <v>3</v>
      </c>
      <c r="B160" s="263" t="str">
        <f>KL!B160</f>
        <v>FCO 24kV - 100A + bọc cách điện trên-dưới</v>
      </c>
      <c r="C160" s="203" t="str">
        <f>KL!C160</f>
        <v>bộ</v>
      </c>
      <c r="D160" s="281">
        <f>KL!D160</f>
        <v>5</v>
      </c>
      <c r="E160" s="281">
        <f>KL!E160</f>
        <v>5</v>
      </c>
      <c r="F160" s="281">
        <f>KL!F160</f>
        <v>0</v>
      </c>
      <c r="G160" s="281">
        <f>KL!G160</f>
        <v>0</v>
      </c>
      <c r="H160" s="281"/>
      <c r="I160" s="281"/>
      <c r="J160" s="281"/>
      <c r="K160" s="381"/>
      <c r="L160" s="381"/>
      <c r="M160" s="381"/>
      <c r="N160" s="283"/>
    </row>
    <row r="161" spans="1:14" s="328" customFormat="1" ht="17.25" hidden="1">
      <c r="A161" s="327">
        <f>KL!A161</f>
        <v>4</v>
      </c>
      <c r="B161" s="263" t="str">
        <f>KL!B161</f>
        <v>Dây chảy 6K</v>
      </c>
      <c r="C161" s="203" t="str">
        <f>KL!C161</f>
        <v>Sợi</v>
      </c>
      <c r="D161" s="281">
        <f>KL!D161</f>
        <v>5</v>
      </c>
      <c r="E161" s="281">
        <f>KL!E161</f>
        <v>5</v>
      </c>
      <c r="F161" s="281">
        <f>KL!F161</f>
        <v>0</v>
      </c>
      <c r="G161" s="281">
        <f>KL!G161</f>
        <v>0</v>
      </c>
      <c r="H161" s="281"/>
      <c r="I161" s="281"/>
      <c r="J161" s="281"/>
      <c r="K161" s="381"/>
      <c r="L161" s="381"/>
      <c r="M161" s="381"/>
      <c r="N161" s="283"/>
    </row>
    <row r="162" spans="1:14" s="328" customFormat="1" ht="17.25" hidden="1">
      <c r="A162" s="327">
        <f>KL!A162</f>
        <v>5</v>
      </c>
      <c r="B162" s="263" t="str">
        <f>KL!B162</f>
        <v>LA 18kV 10kA + bọc cách điện</v>
      </c>
      <c r="C162" s="203" t="str">
        <f>KL!C162</f>
        <v>bộ</v>
      </c>
      <c r="D162" s="281">
        <f>KL!D162</f>
        <v>5</v>
      </c>
      <c r="E162" s="281">
        <f>KL!E162</f>
        <v>5</v>
      </c>
      <c r="F162" s="281">
        <f>KL!F162</f>
        <v>0</v>
      </c>
      <c r="G162" s="281">
        <f>KL!G162</f>
        <v>0</v>
      </c>
      <c r="H162" s="281"/>
      <c r="I162" s="281"/>
      <c r="J162" s="281"/>
      <c r="K162" s="381"/>
      <c r="L162" s="381"/>
      <c r="M162" s="381"/>
      <c r="N162" s="283"/>
    </row>
    <row r="163" spans="1:14" s="328" customFormat="1" ht="17.25" hidden="1">
      <c r="A163" s="327">
        <f>KL!A163</f>
        <v>6</v>
      </c>
      <c r="B163" s="263" t="str">
        <f>KL!B163</f>
        <v>MCCB 3P- 690V -200A - 36KA</v>
      </c>
      <c r="C163" s="203" t="str">
        <f>KL!C163</f>
        <v>cái</v>
      </c>
      <c r="D163" s="281">
        <f>KL!D163</f>
        <v>5</v>
      </c>
      <c r="E163" s="281">
        <f>KL!E163</f>
        <v>5</v>
      </c>
      <c r="F163" s="281">
        <f>KL!F163</f>
        <v>0</v>
      </c>
      <c r="G163" s="281">
        <f>KL!G163</f>
        <v>0</v>
      </c>
      <c r="H163" s="281"/>
      <c r="I163" s="281"/>
      <c r="J163" s="281"/>
      <c r="K163" s="381"/>
      <c r="L163" s="381"/>
      <c r="M163" s="381"/>
      <c r="N163" s="283"/>
    </row>
    <row r="164" spans="1:14" s="328" customFormat="1" ht="17.25" hidden="1">
      <c r="A164" s="327">
        <f>KL!A164</f>
        <v>7</v>
      </c>
      <c r="B164" s="263" t="str">
        <f>KL!B164</f>
        <v>Biến dòng 24kV 100/5A</v>
      </c>
      <c r="C164" s="203" t="str">
        <f>KL!C164</f>
        <v>cái</v>
      </c>
      <c r="D164" s="281">
        <f>KL!D164</f>
        <v>10</v>
      </c>
      <c r="E164" s="281">
        <f>KL!E164</f>
        <v>0</v>
      </c>
      <c r="F164" s="281">
        <f>KL!F164</f>
        <v>0</v>
      </c>
      <c r="G164" s="281">
        <f>KL!G164</f>
        <v>10</v>
      </c>
      <c r="H164" s="281"/>
      <c r="I164" s="281"/>
      <c r="J164" s="281"/>
      <c r="K164" s="381"/>
      <c r="L164" s="381"/>
      <c r="M164" s="381"/>
      <c r="N164" s="283"/>
    </row>
    <row r="165" spans="1:14" s="328" customFormat="1" ht="17.25" hidden="1">
      <c r="A165" s="327">
        <f>KL!A165</f>
        <v>8</v>
      </c>
      <c r="B165" s="263" t="str">
        <f>KL!B165</f>
        <v>Điện kế 1 pha 2 dây 220V-5A</v>
      </c>
      <c r="C165" s="203" t="str">
        <f>KL!C165</f>
        <v>cái</v>
      </c>
      <c r="D165" s="281">
        <f>KL!D165</f>
        <v>10</v>
      </c>
      <c r="E165" s="281">
        <f>KL!E165</f>
        <v>0</v>
      </c>
      <c r="F165" s="281">
        <f>KL!F165</f>
        <v>0</v>
      </c>
      <c r="G165" s="281">
        <f>KL!G165</f>
        <v>10</v>
      </c>
      <c r="H165" s="281"/>
      <c r="I165" s="281"/>
      <c r="J165" s="281"/>
      <c r="K165" s="381"/>
      <c r="L165" s="381"/>
      <c r="M165" s="381"/>
      <c r="N165" s="283"/>
    </row>
    <row r="166" spans="1:14" s="328" customFormat="1" ht="17.25">
      <c r="A166" s="327"/>
      <c r="B166" s="269" t="str">
        <f>KL!B166</f>
        <v>B. PHẦN VẬT LIỆU</v>
      </c>
      <c r="C166" s="203"/>
      <c r="D166" s="281"/>
      <c r="E166" s="281"/>
      <c r="F166" s="281"/>
      <c r="G166" s="281">
        <f>KL!G166</f>
        <v>0</v>
      </c>
      <c r="H166" s="281"/>
      <c r="I166" s="281"/>
      <c r="J166" s="281"/>
      <c r="K166" s="381"/>
      <c r="L166" s="381"/>
      <c r="M166" s="381"/>
      <c r="N166" s="283"/>
    </row>
    <row r="167" spans="1:14" s="328" customFormat="1" ht="17.25" hidden="1">
      <c r="A167" s="327">
        <f>KL!A167</f>
        <v>1</v>
      </c>
      <c r="B167" s="259" t="str">
        <f>KL!B167</f>
        <v>Boulon 16x300+ 2 long đền vuông D18-50x50x3/Zn</v>
      </c>
      <c r="C167" s="203" t="str">
        <f>KL!C167</f>
        <v>bộ</v>
      </c>
      <c r="D167" s="281">
        <f>KL!D167</f>
        <v>10</v>
      </c>
      <c r="E167" s="281">
        <f>KL!E167</f>
        <v>10</v>
      </c>
      <c r="F167" s="281">
        <f>KL!F167</f>
        <v>0</v>
      </c>
      <c r="G167" s="281">
        <f>KL!G167</f>
        <v>0</v>
      </c>
      <c r="H167" s="281"/>
      <c r="I167" s="281"/>
      <c r="J167" s="281"/>
      <c r="K167" s="381">
        <f t="shared" ref="K167:K174" si="15">ROUND((H167*F167),0)</f>
        <v>0</v>
      </c>
      <c r="L167" s="381">
        <f t="shared" ref="L167:L174" si="16">ROUND((I167*F167),0)</f>
        <v>0</v>
      </c>
      <c r="M167" s="381">
        <f t="shared" ref="M167:M174" si="17">ROUND((F167*J167),0)</f>
        <v>0</v>
      </c>
      <c r="N167" s="283"/>
    </row>
    <row r="168" spans="1:14" s="328" customFormat="1" ht="17.25" hidden="1">
      <c r="A168" s="327">
        <f>KL!A168</f>
        <v>2</v>
      </c>
      <c r="B168" s="259" t="str">
        <f>KL!B168</f>
        <v>Giá đỡ FCO, LA bằng Coposite</v>
      </c>
      <c r="C168" s="201" t="str">
        <f>KL!C168</f>
        <v>Bộ</v>
      </c>
      <c r="D168" s="281">
        <f>KL!D168</f>
        <v>5</v>
      </c>
      <c r="E168" s="281">
        <f>KL!E168</f>
        <v>5</v>
      </c>
      <c r="F168" s="281">
        <f>KL!F168</f>
        <v>0</v>
      </c>
      <c r="G168" s="281">
        <f>KL!G168</f>
        <v>0</v>
      </c>
      <c r="H168" s="281"/>
      <c r="I168" s="281"/>
      <c r="J168" s="281"/>
      <c r="K168" s="381">
        <f t="shared" si="15"/>
        <v>0</v>
      </c>
      <c r="L168" s="381">
        <f t="shared" si="16"/>
        <v>0</v>
      </c>
      <c r="M168" s="381">
        <f t="shared" si="17"/>
        <v>0</v>
      </c>
      <c r="N168" s="283"/>
    </row>
    <row r="169" spans="1:14" s="328" customFormat="1" ht="17.25" hidden="1">
      <c r="A169" s="327">
        <f>KL!A169</f>
        <v>0</v>
      </c>
      <c r="B169" s="263" t="str">
        <f>KL!B169</f>
        <v>Xà composite 110x80x5x800</v>
      </c>
      <c r="C169" s="203" t="str">
        <f>KL!C169</f>
        <v>cây</v>
      </c>
      <c r="D169" s="281">
        <f>KL!D169</f>
        <v>5</v>
      </c>
      <c r="E169" s="281">
        <f>KL!E169</f>
        <v>5</v>
      </c>
      <c r="F169" s="281">
        <f>KL!F169</f>
        <v>0</v>
      </c>
      <c r="G169" s="281">
        <f>KL!G169</f>
        <v>0</v>
      </c>
      <c r="H169" s="281"/>
      <c r="I169" s="281"/>
      <c r="J169" s="281"/>
      <c r="K169" s="381">
        <f t="shared" si="15"/>
        <v>0</v>
      </c>
      <c r="L169" s="381">
        <f t="shared" si="16"/>
        <v>0</v>
      </c>
      <c r="M169" s="381">
        <f t="shared" si="17"/>
        <v>0</v>
      </c>
      <c r="N169" s="283"/>
    </row>
    <row r="170" spans="1:14" s="328" customFormat="1" ht="17.25" hidden="1">
      <c r="A170" s="327">
        <f>KL!A170</f>
        <v>0</v>
      </c>
      <c r="B170" s="263" t="str">
        <f>KL!B170</f>
        <v>Chống composite 40x10x920</v>
      </c>
      <c r="C170" s="203" t="str">
        <f>KL!C170</f>
        <v>cây</v>
      </c>
      <c r="D170" s="281">
        <f>KL!D170</f>
        <v>5</v>
      </c>
      <c r="E170" s="281">
        <f>KL!E170</f>
        <v>5</v>
      </c>
      <c r="F170" s="281">
        <f>KL!F170</f>
        <v>0</v>
      </c>
      <c r="G170" s="281">
        <f>KL!G170</f>
        <v>0</v>
      </c>
      <c r="H170" s="281"/>
      <c r="I170" s="281"/>
      <c r="J170" s="281"/>
      <c r="K170" s="381">
        <f t="shared" si="15"/>
        <v>0</v>
      </c>
      <c r="L170" s="381">
        <f t="shared" si="16"/>
        <v>0</v>
      </c>
      <c r="M170" s="381">
        <f t="shared" si="17"/>
        <v>0</v>
      </c>
      <c r="N170" s="283"/>
    </row>
    <row r="171" spans="1:14" s="328" customFormat="1" ht="17.25" hidden="1">
      <c r="A171" s="327">
        <f>KL!A171</f>
        <v>0</v>
      </c>
      <c r="B171" s="263" t="str">
        <f>KL!B171</f>
        <v>Bass LL bắt FCO và LA</v>
      </c>
      <c r="C171" s="203" t="str">
        <f>KL!C171</f>
        <v>bộ</v>
      </c>
      <c r="D171" s="281">
        <f>KL!D171</f>
        <v>5</v>
      </c>
      <c r="E171" s="281">
        <f>KL!E171</f>
        <v>5</v>
      </c>
      <c r="F171" s="281">
        <f>KL!F171</f>
        <v>0</v>
      </c>
      <c r="G171" s="281">
        <f>KL!G171</f>
        <v>0</v>
      </c>
      <c r="H171" s="281"/>
      <c r="I171" s="281"/>
      <c r="J171" s="281"/>
      <c r="K171" s="381">
        <f t="shared" si="15"/>
        <v>0</v>
      </c>
      <c r="L171" s="381">
        <f t="shared" si="16"/>
        <v>0</v>
      </c>
      <c r="M171" s="381">
        <f t="shared" si="17"/>
        <v>0</v>
      </c>
      <c r="N171" s="283"/>
    </row>
    <row r="172" spans="1:14" s="328" customFormat="1" ht="17.25" hidden="1">
      <c r="A172" s="327">
        <f>KL!A172</f>
        <v>0</v>
      </c>
      <c r="B172" s="263" t="str">
        <f>KL!B172</f>
        <v>Boulon 16x350+ 2 long đền vuông D18-50x50x3/Zn</v>
      </c>
      <c r="C172" s="203" t="str">
        <f>KL!C172</f>
        <v>bộ</v>
      </c>
      <c r="D172" s="281">
        <f>KL!D172</f>
        <v>5</v>
      </c>
      <c r="E172" s="281">
        <f>KL!E172</f>
        <v>5</v>
      </c>
      <c r="F172" s="281">
        <f>KL!F172</f>
        <v>0</v>
      </c>
      <c r="G172" s="281">
        <f>KL!G172</f>
        <v>0</v>
      </c>
      <c r="H172" s="281"/>
      <c r="I172" s="281"/>
      <c r="J172" s="281"/>
      <c r="K172" s="381">
        <f t="shared" si="15"/>
        <v>0</v>
      </c>
      <c r="L172" s="381">
        <f t="shared" si="16"/>
        <v>0</v>
      </c>
      <c r="M172" s="381">
        <f t="shared" si="17"/>
        <v>0</v>
      </c>
      <c r="N172" s="283"/>
    </row>
    <row r="173" spans="1:14" s="328" customFormat="1" ht="17.25" hidden="1">
      <c r="A173" s="327">
        <f>KL!A173</f>
        <v>0</v>
      </c>
      <c r="B173" s="263" t="str">
        <f>KL!B173</f>
        <v>Boulon 16x250+ 2 long đền vuông D18-50x50x3/Zn</v>
      </c>
      <c r="C173" s="203" t="str">
        <f>KL!C173</f>
        <v>bộ</v>
      </c>
      <c r="D173" s="281">
        <f>KL!D173</f>
        <v>5</v>
      </c>
      <c r="E173" s="281">
        <f>KL!E173</f>
        <v>5</v>
      </c>
      <c r="F173" s="281">
        <f>KL!F173</f>
        <v>0</v>
      </c>
      <c r="G173" s="281">
        <f>KL!G173</f>
        <v>0</v>
      </c>
      <c r="H173" s="281"/>
      <c r="I173" s="281"/>
      <c r="J173" s="281"/>
      <c r="K173" s="381">
        <f t="shared" si="15"/>
        <v>0</v>
      </c>
      <c r="L173" s="381">
        <f t="shared" si="16"/>
        <v>0</v>
      </c>
      <c r="M173" s="381">
        <f t="shared" si="17"/>
        <v>0</v>
      </c>
      <c r="N173" s="283"/>
    </row>
    <row r="174" spans="1:14" s="328" customFormat="1" ht="17.25" hidden="1">
      <c r="A174" s="327">
        <f>KL!A174</f>
        <v>0</v>
      </c>
      <c r="B174" s="263" t="str">
        <f>KL!B174</f>
        <v>Boulon 14x150+ 2 long đền vuông D18-50x50x3/Zn</v>
      </c>
      <c r="C174" s="203" t="str">
        <f>KL!C174</f>
        <v>bộ</v>
      </c>
      <c r="D174" s="281">
        <f>KL!D174</f>
        <v>5</v>
      </c>
      <c r="E174" s="281">
        <f>KL!E174</f>
        <v>5</v>
      </c>
      <c r="F174" s="281">
        <f>KL!F174</f>
        <v>0</v>
      </c>
      <c r="G174" s="281">
        <f>KL!G174</f>
        <v>0</v>
      </c>
      <c r="H174" s="281"/>
      <c r="I174" s="281"/>
      <c r="J174" s="281"/>
      <c r="K174" s="381">
        <f t="shared" si="15"/>
        <v>0</v>
      </c>
      <c r="L174" s="381">
        <f t="shared" si="16"/>
        <v>0</v>
      </c>
      <c r="M174" s="381">
        <f t="shared" si="17"/>
        <v>0</v>
      </c>
      <c r="N174" s="283"/>
    </row>
    <row r="175" spans="1:14" s="328" customFormat="1" ht="18">
      <c r="A175" s="327">
        <v>1</v>
      </c>
      <c r="B175" s="259" t="str">
        <f>KL!B175</f>
        <v xml:space="preserve">Bộ tiếp địa Trạm 1 pha : </v>
      </c>
      <c r="C175" s="201" t="str">
        <f>KL!C175</f>
        <v>Bộ</v>
      </c>
      <c r="D175" s="278">
        <f>KL!D175</f>
        <v>5</v>
      </c>
      <c r="E175" s="278">
        <f>KL!E175</f>
        <v>7</v>
      </c>
      <c r="F175" s="278">
        <f>KL!F175</f>
        <v>2</v>
      </c>
      <c r="G175" s="281">
        <f>KL!G175</f>
        <v>0</v>
      </c>
      <c r="H175" s="281"/>
      <c r="I175" s="281"/>
      <c r="J175" s="281"/>
      <c r="K175" s="381"/>
      <c r="L175" s="381"/>
      <c r="M175" s="381"/>
      <c r="N175" s="283"/>
    </row>
    <row r="176" spans="1:14" s="328" customFormat="1" ht="17.25" hidden="1">
      <c r="A176" s="327">
        <f>KL!A176</f>
        <v>0</v>
      </c>
      <c r="B176" s="263" t="str">
        <f>KL!B176</f>
        <v>Cáp đồng trần M25mm2:7m/vị trí</v>
      </c>
      <c r="C176" s="203" t="str">
        <f>KL!C176</f>
        <v>kg</v>
      </c>
      <c r="D176" s="281">
        <f>KL!D176</f>
        <v>9</v>
      </c>
      <c r="E176" s="281">
        <f>KL!E176</f>
        <v>8</v>
      </c>
      <c r="F176" s="281">
        <f>KL!F176</f>
        <v>0</v>
      </c>
      <c r="G176" s="281">
        <f>KL!G176</f>
        <v>1</v>
      </c>
      <c r="H176" s="281"/>
      <c r="I176" s="281"/>
      <c r="J176" s="281"/>
      <c r="K176" s="381">
        <f>ROUND((H176*F176),0)</f>
        <v>0</v>
      </c>
      <c r="L176" s="381">
        <f>ROUND((I176*F176),0)</f>
        <v>0</v>
      </c>
      <c r="M176" s="381">
        <f>ROUND((F176*J176),0)</f>
        <v>0</v>
      </c>
      <c r="N176" s="283"/>
    </row>
    <row r="177" spans="1:16" s="328" customFormat="1" ht="17.25" hidden="1">
      <c r="A177" s="327">
        <f>KL!A177</f>
        <v>0</v>
      </c>
      <c r="B177" s="263" t="str">
        <f>KL!B177</f>
        <v>Cọc tiếp đất Þ 16- 2,4m + kẹp cọc</v>
      </c>
      <c r="C177" s="203" t="str">
        <f>KL!C177</f>
        <v>bộ</v>
      </c>
      <c r="D177" s="281">
        <f>KL!D177</f>
        <v>40</v>
      </c>
      <c r="E177" s="281">
        <f>KL!E177</f>
        <v>0</v>
      </c>
      <c r="F177" s="281">
        <f>KL!F177</f>
        <v>0</v>
      </c>
      <c r="G177" s="281">
        <f>KL!G177</f>
        <v>40</v>
      </c>
      <c r="H177" s="281"/>
      <c r="I177" s="281"/>
      <c r="J177" s="281"/>
      <c r="K177" s="381">
        <f>ROUND((H177*F177),0)</f>
        <v>0</v>
      </c>
      <c r="L177" s="381">
        <f>ROUND((I177*F177),0)</f>
        <v>0</v>
      </c>
      <c r="M177" s="381">
        <f>ROUND((F177*J177),0)</f>
        <v>0</v>
      </c>
      <c r="N177" s="283"/>
    </row>
    <row r="178" spans="1:16" s="467" customFormat="1" ht="17.25">
      <c r="A178" s="329"/>
      <c r="B178" s="270" t="str">
        <f>KL!B178</f>
        <v xml:space="preserve">Cọc tiếp đất Þ 16- 2,4m </v>
      </c>
      <c r="C178" s="244" t="str">
        <f>KL!C178</f>
        <v>bộ</v>
      </c>
      <c r="D178" s="284">
        <f>KL!D178</f>
        <v>0</v>
      </c>
      <c r="E178" s="284">
        <f>KL!E178</f>
        <v>56</v>
      </c>
      <c r="F178" s="284">
        <f>KL!F178</f>
        <v>56</v>
      </c>
      <c r="G178" s="284">
        <f>KL!G178</f>
        <v>0</v>
      </c>
      <c r="H178" s="518">
        <f>115000+973-9700</f>
        <v>106273</v>
      </c>
      <c r="I178" s="554">
        <f>658378+26719</f>
        <v>685097</v>
      </c>
      <c r="J178" s="518">
        <v>2688</v>
      </c>
      <c r="K178" s="466">
        <f>ROUND((H178*F178),0)</f>
        <v>5951288</v>
      </c>
      <c r="L178" s="466">
        <f>ROUND((I178*F178),0)</f>
        <v>38365432</v>
      </c>
      <c r="M178" s="466">
        <f>ROUND((F178*J178),0)</f>
        <v>150528</v>
      </c>
      <c r="N178" s="286"/>
      <c r="P178" s="543">
        <f>K178</f>
        <v>5951288</v>
      </c>
    </row>
    <row r="179" spans="1:16" s="328" customFormat="1" ht="17.25" hidden="1">
      <c r="A179" s="555">
        <f>KL!A179</f>
        <v>0</v>
      </c>
      <c r="B179" s="521" t="str">
        <f>KL!B179</f>
        <v>Sắt Þ10:21m*0,617kg/m</v>
      </c>
      <c r="C179" s="522" t="str">
        <f>KL!C179</f>
        <v>kg</v>
      </c>
      <c r="D179" s="373">
        <f>KL!D179</f>
        <v>86</v>
      </c>
      <c r="E179" s="373">
        <f>KL!E179</f>
        <v>82.199999999999989</v>
      </c>
      <c r="F179" s="373">
        <f>KL!F179</f>
        <v>0</v>
      </c>
      <c r="G179" s="373">
        <f>KL!G179</f>
        <v>3.8000000000000114</v>
      </c>
      <c r="H179" s="373"/>
      <c r="I179" s="373"/>
      <c r="J179" s="373"/>
      <c r="K179" s="373"/>
      <c r="L179" s="373"/>
      <c r="M179" s="373"/>
      <c r="N179" s="523"/>
    </row>
    <row r="180" spans="1:16" s="328" customFormat="1" ht="17.25" hidden="1">
      <c r="A180" s="327">
        <f>KL!A180</f>
        <v>0</v>
      </c>
      <c r="B180" s="263" t="str">
        <f>KL!B180</f>
        <v>Kẹp ép cỡ dây 25mm2</v>
      </c>
      <c r="C180" s="203" t="str">
        <f>KL!C180</f>
        <v>cái</v>
      </c>
      <c r="D180" s="281">
        <f>KL!D180</f>
        <v>10</v>
      </c>
      <c r="E180" s="281">
        <f>KL!E180</f>
        <v>0</v>
      </c>
      <c r="F180" s="281">
        <f>KL!F180</f>
        <v>0</v>
      </c>
      <c r="G180" s="281">
        <f>KL!G180</f>
        <v>10</v>
      </c>
      <c r="H180" s="281"/>
      <c r="I180" s="281"/>
      <c r="J180" s="281"/>
      <c r="K180" s="281"/>
      <c r="L180" s="281"/>
      <c r="M180" s="281"/>
      <c r="N180" s="283"/>
    </row>
    <row r="181" spans="1:16" s="328" customFormat="1" ht="17.25" hidden="1">
      <c r="A181" s="329"/>
      <c r="B181" s="270" t="str">
        <f>KL!B181</f>
        <v>Kẹp ép WR cỡ dây 50mm2</v>
      </c>
      <c r="C181" s="244" t="str">
        <f>KL!C181</f>
        <v>cái</v>
      </c>
      <c r="D181" s="284">
        <f>KL!D181</f>
        <v>10</v>
      </c>
      <c r="E181" s="284">
        <f>KL!E181</f>
        <v>14</v>
      </c>
      <c r="F181" s="284">
        <f>KL!F181</f>
        <v>4</v>
      </c>
      <c r="G181" s="284">
        <f>KL!G181</f>
        <v>0</v>
      </c>
      <c r="H181" s="284"/>
      <c r="I181" s="284"/>
      <c r="J181" s="284"/>
      <c r="K181" s="284"/>
      <c r="L181" s="284"/>
      <c r="M181" s="284"/>
      <c r="N181" s="286"/>
    </row>
    <row r="182" spans="1:16" ht="17.25" hidden="1">
      <c r="A182" s="520">
        <f>KL!A182</f>
        <v>0</v>
      </c>
      <c r="B182" s="521" t="str">
        <f>KL!B182</f>
        <v>Đầu cosse ép Cu 35mm2</v>
      </c>
      <c r="C182" s="522" t="str">
        <f>KL!C182</f>
        <v>cái</v>
      </c>
      <c r="D182" s="373">
        <f>KL!D182</f>
        <v>15</v>
      </c>
      <c r="E182" s="373">
        <f>KL!E182</f>
        <v>0</v>
      </c>
      <c r="F182" s="373">
        <f>KL!F182</f>
        <v>0</v>
      </c>
      <c r="G182" s="373">
        <f>KL!G182</f>
        <v>15</v>
      </c>
      <c r="H182" s="373"/>
      <c r="I182" s="373"/>
      <c r="J182" s="373"/>
      <c r="K182" s="373"/>
      <c r="L182" s="373"/>
      <c r="M182" s="373"/>
      <c r="N182" s="523"/>
    </row>
    <row r="183" spans="1:16" ht="17.25" hidden="1">
      <c r="A183" s="507">
        <f>KL!A183</f>
        <v>0</v>
      </c>
      <c r="B183" s="263" t="str">
        <f>KL!B183</f>
        <v>Đầu cosse ép Cu 70mm2</v>
      </c>
      <c r="C183" s="203" t="str">
        <f>KL!C183</f>
        <v>cái</v>
      </c>
      <c r="D183" s="281">
        <f>KL!D183</f>
        <v>10</v>
      </c>
      <c r="E183" s="281">
        <f>KL!E183</f>
        <v>0</v>
      </c>
      <c r="F183" s="281">
        <f>KL!F183</f>
        <v>0</v>
      </c>
      <c r="G183" s="281">
        <f>KL!G183</f>
        <v>10</v>
      </c>
      <c r="H183" s="281"/>
      <c r="I183" s="281"/>
      <c r="J183" s="281"/>
      <c r="K183" s="281"/>
      <c r="L183" s="281"/>
      <c r="M183" s="281"/>
      <c r="N183" s="283"/>
    </row>
    <row r="184" spans="1:16" ht="17.25" hidden="1">
      <c r="A184" s="507">
        <f>KL!A184</f>
        <v>0</v>
      </c>
      <c r="B184" s="263" t="str">
        <f>KL!B184</f>
        <v>Cổ dê cố định dây tiếp địa vào trụ</v>
      </c>
      <c r="C184" s="203" t="str">
        <f>KL!C184</f>
        <v>bộ</v>
      </c>
      <c r="D184" s="281">
        <f>KL!D184</f>
        <v>20</v>
      </c>
      <c r="E184" s="281">
        <f>KL!E184</f>
        <v>20</v>
      </c>
      <c r="F184" s="281">
        <f>KL!F184</f>
        <v>0</v>
      </c>
      <c r="G184" s="281">
        <f>KL!G184</f>
        <v>0</v>
      </c>
      <c r="H184" s="281"/>
      <c r="I184" s="281"/>
      <c r="J184" s="281"/>
      <c r="K184" s="281"/>
      <c r="L184" s="281"/>
      <c r="M184" s="281"/>
      <c r="N184" s="283"/>
    </row>
    <row r="185" spans="1:16" ht="17.25" hidden="1">
      <c r="A185" s="507">
        <f>KL!A185</f>
        <v>0</v>
      </c>
      <c r="B185" s="263" t="str">
        <f>KL!B185</f>
        <v>Kéo dây tiếp địa trong TBA</v>
      </c>
      <c r="C185" s="203" t="str">
        <f>KL!C185</f>
        <v>mét</v>
      </c>
      <c r="D185" s="281">
        <f>KL!D185</f>
        <v>86</v>
      </c>
      <c r="E185" s="281">
        <f>KL!E185</f>
        <v>70</v>
      </c>
      <c r="F185" s="281">
        <f>KL!F185</f>
        <v>0</v>
      </c>
      <c r="G185" s="281">
        <f>KL!G185</f>
        <v>16</v>
      </c>
      <c r="H185" s="281"/>
      <c r="I185" s="281"/>
      <c r="J185" s="281"/>
      <c r="K185" s="281"/>
      <c r="L185" s="281"/>
      <c r="M185" s="281"/>
      <c r="N185" s="283"/>
    </row>
    <row r="186" spans="1:16" ht="17.25" hidden="1">
      <c r="A186" s="507">
        <f>KL!A186</f>
        <v>4</v>
      </c>
      <c r="B186" s="267" t="str">
        <f>KL!B186</f>
        <v>Tủ điện năng kế và CB 1 pha</v>
      </c>
      <c r="C186" s="201" t="str">
        <f>KL!C186</f>
        <v>Bộ</v>
      </c>
      <c r="D186" s="281">
        <f>KL!D186</f>
        <v>5</v>
      </c>
      <c r="E186" s="281">
        <f>KL!E186</f>
        <v>5</v>
      </c>
      <c r="F186" s="281">
        <f>KL!F186</f>
        <v>0</v>
      </c>
      <c r="G186" s="281">
        <f>KL!G186</f>
        <v>0</v>
      </c>
      <c r="H186" s="281"/>
      <c r="I186" s="281"/>
      <c r="J186" s="281"/>
      <c r="K186" s="281"/>
      <c r="L186" s="281"/>
      <c r="M186" s="281"/>
      <c r="N186" s="283"/>
    </row>
    <row r="187" spans="1:16" ht="17.25" hidden="1">
      <c r="A187" s="507">
        <f>KL!A187</f>
        <v>0</v>
      </c>
      <c r="B187" s="263" t="str">
        <f>KL!B187</f>
        <v>Tủ MCCB trạm treo 1 pha</v>
      </c>
      <c r="C187" s="203" t="str">
        <f>KL!C187</f>
        <v>cái</v>
      </c>
      <c r="D187" s="281">
        <f>KL!D187</f>
        <v>5</v>
      </c>
      <c r="E187" s="281">
        <f>KL!E187</f>
        <v>5</v>
      </c>
      <c r="F187" s="281">
        <f>KL!F187</f>
        <v>0</v>
      </c>
      <c r="G187" s="281">
        <f>KL!G187</f>
        <v>0</v>
      </c>
      <c r="H187" s="281"/>
      <c r="I187" s="281"/>
      <c r="J187" s="281"/>
      <c r="K187" s="281"/>
      <c r="L187" s="281"/>
      <c r="M187" s="281"/>
      <c r="N187" s="283"/>
    </row>
    <row r="188" spans="1:16" ht="17.25" hidden="1">
      <c r="A188" s="507">
        <f>KL!A188</f>
        <v>0</v>
      </c>
      <c r="B188" s="263" t="str">
        <f>KL!B188</f>
        <v>Cổ dê bắt tủ</v>
      </c>
      <c r="C188" s="203" t="str">
        <f>KL!C188</f>
        <v>bộ</v>
      </c>
      <c r="D188" s="281">
        <f>KL!D188</f>
        <v>10</v>
      </c>
      <c r="E188" s="281">
        <f>KL!E188</f>
        <v>10</v>
      </c>
      <c r="F188" s="281">
        <f>KL!F188</f>
        <v>0</v>
      </c>
      <c r="G188" s="281">
        <f>KL!G188</f>
        <v>0</v>
      </c>
      <c r="H188" s="281"/>
      <c r="I188" s="281"/>
      <c r="J188" s="281"/>
      <c r="K188" s="281"/>
      <c r="L188" s="281"/>
      <c r="M188" s="281"/>
      <c r="N188" s="283"/>
    </row>
    <row r="189" spans="1:16" ht="17.25" hidden="1">
      <c r="A189" s="507">
        <f>KL!A189</f>
        <v>0</v>
      </c>
      <c r="B189" s="263" t="str">
        <f>KL!B189</f>
        <v xml:space="preserve">Bakelit </v>
      </c>
      <c r="C189" s="203" t="str">
        <f>KL!C189</f>
        <v>cái</v>
      </c>
      <c r="D189" s="281">
        <f>KL!D189</f>
        <v>5</v>
      </c>
      <c r="E189" s="281">
        <f>KL!E189</f>
        <v>5</v>
      </c>
      <c r="F189" s="281">
        <f>KL!F189</f>
        <v>0</v>
      </c>
      <c r="G189" s="281">
        <f>KL!G189</f>
        <v>0</v>
      </c>
      <c r="H189" s="281"/>
      <c r="I189" s="281"/>
      <c r="J189" s="281"/>
      <c r="K189" s="281"/>
      <c r="L189" s="281"/>
      <c r="M189" s="281"/>
      <c r="N189" s="283"/>
    </row>
    <row r="190" spans="1:16" ht="17.25" hidden="1">
      <c r="A190" s="507">
        <f>KL!A190</f>
        <v>5</v>
      </c>
      <c r="B190" s="259" t="str">
        <f>KL!B190</f>
        <v>Bộ dây dẫn xuống trung thế 1 pha</v>
      </c>
      <c r="C190" s="201" t="str">
        <f>KL!C190</f>
        <v>Bộ</v>
      </c>
      <c r="D190" s="281">
        <f>KL!D190</f>
        <v>5</v>
      </c>
      <c r="E190" s="281">
        <f>KL!E190</f>
        <v>5</v>
      </c>
      <c r="F190" s="281">
        <f>KL!F190</f>
        <v>0</v>
      </c>
      <c r="G190" s="281">
        <f>KL!G190</f>
        <v>0</v>
      </c>
      <c r="H190" s="281"/>
      <c r="I190" s="281"/>
      <c r="J190" s="281"/>
      <c r="K190" s="281"/>
      <c r="L190" s="281"/>
      <c r="M190" s="281"/>
      <c r="N190" s="283"/>
    </row>
    <row r="191" spans="1:16" ht="17.25" hidden="1">
      <c r="A191" s="507">
        <f>KL!A191</f>
        <v>0</v>
      </c>
      <c r="B191" s="263" t="str">
        <f>KL!B191</f>
        <v>Cáp 24KV C/XLPE/PVC 25mm2</v>
      </c>
      <c r="C191" s="203" t="str">
        <f>KL!C191</f>
        <v>mét</v>
      </c>
      <c r="D191" s="281">
        <f>KL!D191</f>
        <v>15</v>
      </c>
      <c r="E191" s="281">
        <f>KL!E191</f>
        <v>15</v>
      </c>
      <c r="F191" s="281">
        <f>KL!F191</f>
        <v>0</v>
      </c>
      <c r="G191" s="281">
        <f>KL!G191</f>
        <v>0</v>
      </c>
      <c r="H191" s="281"/>
      <c r="I191" s="281"/>
      <c r="J191" s="281"/>
      <c r="K191" s="281"/>
      <c r="L191" s="281"/>
      <c r="M191" s="281"/>
      <c r="N191" s="283"/>
    </row>
    <row r="192" spans="1:16" ht="17.25" hidden="1">
      <c r="A192" s="507">
        <f>KL!A192</f>
        <v>0</v>
      </c>
      <c r="B192" s="263" t="str">
        <f>KL!B192</f>
        <v>Kẹp quai 2/0</v>
      </c>
      <c r="C192" s="203" t="str">
        <f>KL!C192</f>
        <v>cái</v>
      </c>
      <c r="D192" s="281">
        <f>KL!D192</f>
        <v>5</v>
      </c>
      <c r="E192" s="281">
        <f>KL!E192</f>
        <v>5</v>
      </c>
      <c r="F192" s="281">
        <f>KL!F192</f>
        <v>0</v>
      </c>
      <c r="G192" s="281">
        <f>KL!G192</f>
        <v>0</v>
      </c>
      <c r="H192" s="281"/>
      <c r="I192" s="281"/>
      <c r="J192" s="281"/>
      <c r="K192" s="281"/>
      <c r="L192" s="281"/>
      <c r="M192" s="281"/>
      <c r="N192" s="283"/>
    </row>
    <row r="193" spans="1:14" ht="17.25" hidden="1">
      <c r="A193" s="507">
        <f>KL!A193</f>
        <v>0</v>
      </c>
      <c r="B193" s="263" t="str">
        <f>KL!B193</f>
        <v>Kẹp hotline 2/0</v>
      </c>
      <c r="C193" s="203" t="str">
        <f>KL!C193</f>
        <v>cái</v>
      </c>
      <c r="D193" s="281">
        <f>KL!D193</f>
        <v>5</v>
      </c>
      <c r="E193" s="281">
        <f>KL!E193</f>
        <v>5</v>
      </c>
      <c r="F193" s="281">
        <f>KL!F193</f>
        <v>0</v>
      </c>
      <c r="G193" s="281">
        <f>KL!G193</f>
        <v>0</v>
      </c>
      <c r="H193" s="281"/>
      <c r="I193" s="281"/>
      <c r="J193" s="281"/>
      <c r="K193" s="281"/>
      <c r="L193" s="281"/>
      <c r="M193" s="281"/>
      <c r="N193" s="283"/>
    </row>
    <row r="194" spans="1:14" ht="17.25" hidden="1">
      <c r="A194" s="507">
        <f>KL!A194</f>
        <v>6</v>
      </c>
      <c r="B194" s="267" t="str">
        <f>KL!B194</f>
        <v>Bộ dây dẫn hạ thế Trạm 75KVA</v>
      </c>
      <c r="C194" s="201" t="str">
        <f>KL!C194</f>
        <v>Bộ</v>
      </c>
      <c r="D194" s="281">
        <f>KL!D194</f>
        <v>5</v>
      </c>
      <c r="E194" s="281">
        <f>KL!E194</f>
        <v>5</v>
      </c>
      <c r="F194" s="281">
        <f>KL!F194</f>
        <v>0</v>
      </c>
      <c r="G194" s="281">
        <f>KL!G194</f>
        <v>0</v>
      </c>
      <c r="H194" s="281"/>
      <c r="I194" s="281"/>
      <c r="J194" s="281"/>
      <c r="K194" s="281"/>
      <c r="L194" s="281"/>
      <c r="M194" s="281"/>
      <c r="N194" s="283"/>
    </row>
    <row r="195" spans="1:14" ht="17.25" hidden="1">
      <c r="A195" s="507" t="str">
        <f>KL!A195</f>
        <v>6.1</v>
      </c>
      <c r="B195" s="267" t="str">
        <f>KL!B195</f>
        <v>Cáp xuất từ MBA xuống tủ MCCB</v>
      </c>
      <c r="C195" s="201">
        <f>KL!C195</f>
        <v>0</v>
      </c>
      <c r="D195" s="281">
        <f>KL!D195</f>
        <v>0</v>
      </c>
      <c r="E195" s="281">
        <f>KL!E195</f>
        <v>0</v>
      </c>
      <c r="F195" s="281">
        <f>KL!F195</f>
        <v>0</v>
      </c>
      <c r="G195" s="281">
        <f>KL!G195</f>
        <v>0</v>
      </c>
      <c r="H195" s="281"/>
      <c r="I195" s="281"/>
      <c r="J195" s="281"/>
      <c r="K195" s="281"/>
      <c r="L195" s="281"/>
      <c r="M195" s="281"/>
      <c r="N195" s="283"/>
    </row>
    <row r="196" spans="1:14" ht="17.25" hidden="1">
      <c r="A196" s="507">
        <f>KL!A196</f>
        <v>0</v>
      </c>
      <c r="B196" s="263" t="str">
        <f>KL!B196</f>
        <v>Cáp đồng bọc CV120</v>
      </c>
      <c r="C196" s="203" t="str">
        <f>KL!C196</f>
        <v>mét</v>
      </c>
      <c r="D196" s="281">
        <f>KL!D196</f>
        <v>100</v>
      </c>
      <c r="E196" s="281">
        <f>KL!E196</f>
        <v>92</v>
      </c>
      <c r="F196" s="281">
        <f>KL!F196</f>
        <v>0</v>
      </c>
      <c r="G196" s="281">
        <f>KL!G196</f>
        <v>8</v>
      </c>
      <c r="H196" s="281"/>
      <c r="I196" s="281"/>
      <c r="J196" s="281"/>
      <c r="K196" s="281"/>
      <c r="L196" s="281"/>
      <c r="M196" s="281"/>
      <c r="N196" s="283"/>
    </row>
    <row r="197" spans="1:14" ht="17.25" hidden="1">
      <c r="A197" s="507">
        <f>KL!A197</f>
        <v>0</v>
      </c>
      <c r="B197" s="263" t="str">
        <f>KL!B197</f>
        <v>Cáp đồng bọc CV11</v>
      </c>
      <c r="C197" s="203" t="str">
        <f>KL!C197</f>
        <v>mét</v>
      </c>
      <c r="D197" s="281">
        <f>KL!D197</f>
        <v>50</v>
      </c>
      <c r="E197" s="281">
        <f>KL!E197</f>
        <v>46</v>
      </c>
      <c r="F197" s="281">
        <f>KL!F197</f>
        <v>0</v>
      </c>
      <c r="G197" s="281">
        <f>KL!G197</f>
        <v>4</v>
      </c>
      <c r="H197" s="281"/>
      <c r="I197" s="281"/>
      <c r="J197" s="281"/>
      <c r="K197" s="281"/>
      <c r="L197" s="281"/>
      <c r="M197" s="281"/>
      <c r="N197" s="283"/>
    </row>
    <row r="198" spans="1:14" ht="17.25" hidden="1">
      <c r="A198" s="507">
        <f>KL!A198</f>
        <v>0</v>
      </c>
      <c r="B198" s="263" t="str">
        <f>KL!B198</f>
        <v>Đầu cosse ép Cu 120mm2</v>
      </c>
      <c r="C198" s="203" t="str">
        <f>KL!C198</f>
        <v>cái</v>
      </c>
      <c r="D198" s="281">
        <f>KL!D198</f>
        <v>10</v>
      </c>
      <c r="E198" s="281">
        <f>KL!E198</f>
        <v>10</v>
      </c>
      <c r="F198" s="281">
        <f>KL!F198</f>
        <v>0</v>
      </c>
      <c r="G198" s="281">
        <f>KL!G198</f>
        <v>0</v>
      </c>
      <c r="H198" s="281"/>
      <c r="I198" s="281"/>
      <c r="J198" s="281"/>
      <c r="K198" s="281"/>
      <c r="L198" s="281"/>
      <c r="M198" s="281"/>
      <c r="N198" s="283"/>
    </row>
    <row r="199" spans="1:14" ht="17.25" hidden="1">
      <c r="A199" s="507">
        <f>KL!A199</f>
        <v>0</v>
      </c>
      <c r="B199" s="263" t="str">
        <f>KL!B199</f>
        <v>Đầu cosse ép Cu 11mm2</v>
      </c>
      <c r="C199" s="203" t="str">
        <f>KL!C199</f>
        <v>cái</v>
      </c>
      <c r="D199" s="281">
        <f>KL!D199</f>
        <v>5</v>
      </c>
      <c r="E199" s="281">
        <f>KL!E199</f>
        <v>5</v>
      </c>
      <c r="F199" s="281">
        <f>KL!F199</f>
        <v>0</v>
      </c>
      <c r="G199" s="281">
        <f>KL!G199</f>
        <v>0</v>
      </c>
      <c r="H199" s="281"/>
      <c r="I199" s="281"/>
      <c r="J199" s="281"/>
      <c r="K199" s="281"/>
      <c r="L199" s="281"/>
      <c r="M199" s="281"/>
      <c r="N199" s="283"/>
    </row>
    <row r="200" spans="1:14" ht="17.25" hidden="1">
      <c r="A200" s="507">
        <f>KL!A200</f>
        <v>0</v>
      </c>
      <c r="B200" s="263" t="str">
        <f>KL!B200</f>
        <v xml:space="preserve">Ống PVC D90x3,8mm </v>
      </c>
      <c r="C200" s="203" t="str">
        <f>KL!C200</f>
        <v>m</v>
      </c>
      <c r="D200" s="281">
        <f>KL!D200</f>
        <v>30</v>
      </c>
      <c r="E200" s="281">
        <f>KL!E200</f>
        <v>26</v>
      </c>
      <c r="F200" s="281">
        <f>KL!F200</f>
        <v>0</v>
      </c>
      <c r="G200" s="281">
        <f>KL!G200</f>
        <v>4</v>
      </c>
      <c r="H200" s="281"/>
      <c r="I200" s="281"/>
      <c r="J200" s="281"/>
      <c r="K200" s="281"/>
      <c r="L200" s="281"/>
      <c r="M200" s="281"/>
      <c r="N200" s="283"/>
    </row>
    <row r="201" spans="1:14" ht="17.25" hidden="1">
      <c r="A201" s="507">
        <f>KL!A201</f>
        <v>0</v>
      </c>
      <c r="B201" s="263" t="str">
        <f>KL!B201</f>
        <v>Cổ dê kẹp ống PVC Þ 90</v>
      </c>
      <c r="C201" s="203" t="str">
        <f>KL!C201</f>
        <v>bộ</v>
      </c>
      <c r="D201" s="281">
        <f>KL!D201</f>
        <v>15</v>
      </c>
      <c r="E201" s="281">
        <f>KL!E201</f>
        <v>15</v>
      </c>
      <c r="F201" s="281">
        <f>KL!F201</f>
        <v>0</v>
      </c>
      <c r="G201" s="281">
        <f>KL!G201</f>
        <v>0</v>
      </c>
      <c r="H201" s="281"/>
      <c r="I201" s="281"/>
      <c r="J201" s="281"/>
      <c r="K201" s="281"/>
      <c r="L201" s="281"/>
      <c r="M201" s="281"/>
      <c r="N201" s="283"/>
    </row>
    <row r="202" spans="1:14" ht="17.25" hidden="1">
      <c r="A202" s="507">
        <f>KL!A202</f>
        <v>0</v>
      </c>
      <c r="B202" s="263" t="str">
        <f>KL!B202</f>
        <v>Co 90 độ PVC 90</v>
      </c>
      <c r="C202" s="203" t="str">
        <f>KL!C202</f>
        <v>cái</v>
      </c>
      <c r="D202" s="281">
        <f>KL!D202</f>
        <v>20</v>
      </c>
      <c r="E202" s="281">
        <f>KL!E202</f>
        <v>10</v>
      </c>
      <c r="F202" s="281">
        <f>KL!F202</f>
        <v>0</v>
      </c>
      <c r="G202" s="281">
        <f>KL!G202</f>
        <v>10</v>
      </c>
      <c r="H202" s="281"/>
      <c r="I202" s="281"/>
      <c r="J202" s="281"/>
      <c r="K202" s="281"/>
      <c r="L202" s="281"/>
      <c r="M202" s="281"/>
      <c r="N202" s="283"/>
    </row>
    <row r="203" spans="1:14" ht="17.25" hidden="1">
      <c r="A203" s="507">
        <f>KL!A203</f>
        <v>0</v>
      </c>
      <c r="B203" s="263" t="str">
        <f>KL!B203</f>
        <v>Keo dán ống PVC (100gr)</v>
      </c>
      <c r="C203" s="203" t="str">
        <f>KL!C203</f>
        <v>tuýp</v>
      </c>
      <c r="D203" s="281">
        <f>KL!D203</f>
        <v>5</v>
      </c>
      <c r="E203" s="281">
        <f>KL!E203</f>
        <v>0</v>
      </c>
      <c r="F203" s="281">
        <f>KL!F203</f>
        <v>0</v>
      </c>
      <c r="G203" s="281">
        <f>KL!G203</f>
        <v>5</v>
      </c>
      <c r="H203" s="281"/>
      <c r="I203" s="281"/>
      <c r="J203" s="281"/>
      <c r="K203" s="281"/>
      <c r="L203" s="281"/>
      <c r="M203" s="281"/>
      <c r="N203" s="283"/>
    </row>
    <row r="204" spans="1:14" ht="17.25" hidden="1">
      <c r="A204" s="507">
        <f>KL!A204</f>
        <v>0</v>
      </c>
      <c r="B204" s="263" t="str">
        <f>KL!B204</f>
        <v>Keo silicon bít miệng ống</v>
      </c>
      <c r="C204" s="203" t="str">
        <f>KL!C204</f>
        <v>ống</v>
      </c>
      <c r="D204" s="281">
        <f>KL!D204</f>
        <v>5</v>
      </c>
      <c r="E204" s="281">
        <f>KL!E204</f>
        <v>5</v>
      </c>
      <c r="F204" s="281">
        <f>KL!F204</f>
        <v>0</v>
      </c>
      <c r="G204" s="281">
        <f>KL!G204</f>
        <v>0</v>
      </c>
      <c r="H204" s="281"/>
      <c r="I204" s="281"/>
      <c r="J204" s="281"/>
      <c r="K204" s="281"/>
      <c r="L204" s="281"/>
      <c r="M204" s="281"/>
      <c r="N204" s="283"/>
    </row>
    <row r="205" spans="1:14" ht="17.25" hidden="1">
      <c r="A205" s="507">
        <f>KL!A205</f>
        <v>0</v>
      </c>
      <c r="B205" s="263" t="str">
        <f>KL!B205</f>
        <v>Băng keo cách điện</v>
      </c>
      <c r="C205" s="203" t="str">
        <f>KL!C205</f>
        <v>cuộn</v>
      </c>
      <c r="D205" s="281">
        <f>KL!D205</f>
        <v>5</v>
      </c>
      <c r="E205" s="281">
        <f>KL!E205</f>
        <v>0</v>
      </c>
      <c r="F205" s="281">
        <f>KL!F205</f>
        <v>0</v>
      </c>
      <c r="G205" s="281">
        <f>KL!G205</f>
        <v>5</v>
      </c>
      <c r="H205" s="281"/>
      <c r="I205" s="281"/>
      <c r="J205" s="281"/>
      <c r="K205" s="281"/>
      <c r="L205" s="281"/>
      <c r="M205" s="281"/>
      <c r="N205" s="283"/>
    </row>
    <row r="206" spans="1:14" ht="17.25" hidden="1">
      <c r="A206" s="507">
        <f>KL!A206</f>
        <v>0</v>
      </c>
      <c r="B206" s="263" t="str">
        <f>KL!B206</f>
        <v>Bảng tên trạm + bulon</v>
      </c>
      <c r="C206" s="203" t="str">
        <f>KL!C206</f>
        <v>bộ</v>
      </c>
      <c r="D206" s="281">
        <f>KL!D206</f>
        <v>5</v>
      </c>
      <c r="E206" s="281">
        <f>KL!E206</f>
        <v>5</v>
      </c>
      <c r="F206" s="281">
        <f>KL!F206</f>
        <v>0</v>
      </c>
      <c r="G206" s="281">
        <f>KL!G206</f>
        <v>0</v>
      </c>
      <c r="H206" s="281"/>
      <c r="I206" s="281"/>
      <c r="J206" s="281"/>
      <c r="K206" s="281"/>
      <c r="L206" s="281"/>
      <c r="M206" s="281"/>
      <c r="N206" s="283"/>
    </row>
    <row r="207" spans="1:14" ht="17.25" hidden="1">
      <c r="A207" s="507" t="str">
        <f>KL!A207</f>
        <v>6.2</v>
      </c>
      <c r="B207" s="267" t="str">
        <f>KL!B207</f>
        <v>Cáp xuất từ tủ MCCB lên lưới</v>
      </c>
      <c r="C207" s="201">
        <f>KL!C207</f>
        <v>0</v>
      </c>
      <c r="D207" s="281">
        <f>KL!D207</f>
        <v>5</v>
      </c>
      <c r="E207" s="281">
        <f>KL!E207</f>
        <v>5</v>
      </c>
      <c r="F207" s="281">
        <f>KL!F207</f>
        <v>0</v>
      </c>
      <c r="G207" s="281">
        <f>KL!G207</f>
        <v>0</v>
      </c>
      <c r="H207" s="281"/>
      <c r="I207" s="281"/>
      <c r="J207" s="281"/>
      <c r="K207" s="281"/>
      <c r="L207" s="281"/>
      <c r="M207" s="281"/>
      <c r="N207" s="283"/>
    </row>
    <row r="208" spans="1:14" ht="17.25" hidden="1">
      <c r="A208" s="507">
        <f>KL!A208</f>
        <v>0</v>
      </c>
      <c r="B208" s="263" t="str">
        <f>KL!B208</f>
        <v>Cáp đồng bọc CV120</v>
      </c>
      <c r="C208" s="203" t="str">
        <f>KL!C208</f>
        <v>mét</v>
      </c>
      <c r="D208" s="281">
        <f>KL!D208</f>
        <v>90</v>
      </c>
      <c r="E208" s="281">
        <f>KL!E208</f>
        <v>90</v>
      </c>
      <c r="F208" s="281">
        <f>KL!F208</f>
        <v>0</v>
      </c>
      <c r="G208" s="281">
        <f>KL!G208</f>
        <v>0</v>
      </c>
      <c r="H208" s="281"/>
      <c r="I208" s="281"/>
      <c r="J208" s="281"/>
      <c r="K208" s="281"/>
      <c r="L208" s="281"/>
      <c r="M208" s="281"/>
      <c r="N208" s="283"/>
    </row>
    <row r="209" spans="1:14" ht="17.25" hidden="1">
      <c r="A209" s="507">
        <f>KL!A209</f>
        <v>0</v>
      </c>
      <c r="B209" s="263" t="str">
        <f>KL!B209</f>
        <v>Đầu cosse ép Cu 120mm2</v>
      </c>
      <c r="C209" s="203" t="str">
        <f>KL!C209</f>
        <v>cái</v>
      </c>
      <c r="D209" s="281">
        <f>KL!D209</f>
        <v>10</v>
      </c>
      <c r="E209" s="281">
        <f>KL!E209</f>
        <v>10</v>
      </c>
      <c r="F209" s="281">
        <f>KL!F209</f>
        <v>0</v>
      </c>
      <c r="G209" s="281">
        <f>KL!G209</f>
        <v>0</v>
      </c>
      <c r="H209" s="281"/>
      <c r="I209" s="281"/>
      <c r="J209" s="281"/>
      <c r="K209" s="281"/>
      <c r="L209" s="281"/>
      <c r="M209" s="281"/>
      <c r="N209" s="283"/>
    </row>
    <row r="210" spans="1:14" ht="17.25" hidden="1">
      <c r="A210" s="507">
        <f>KL!A210</f>
        <v>0</v>
      </c>
      <c r="B210" s="263" t="str">
        <f>KL!B210</f>
        <v xml:space="preserve">Ống PVC D90x3,8mm </v>
      </c>
      <c r="C210" s="203" t="str">
        <f>KL!C210</f>
        <v>m</v>
      </c>
      <c r="D210" s="281">
        <f>KL!D210</f>
        <v>30</v>
      </c>
      <c r="E210" s="281">
        <f>KL!E210</f>
        <v>28</v>
      </c>
      <c r="F210" s="281">
        <f>KL!F210</f>
        <v>0</v>
      </c>
      <c r="G210" s="281">
        <f>KL!G210</f>
        <v>2</v>
      </c>
      <c r="H210" s="281"/>
      <c r="I210" s="281"/>
      <c r="J210" s="281"/>
      <c r="K210" s="281"/>
      <c r="L210" s="281"/>
      <c r="M210" s="281"/>
      <c r="N210" s="283"/>
    </row>
    <row r="211" spans="1:14" ht="17.25" hidden="1">
      <c r="A211" s="507">
        <f>KL!A211</f>
        <v>0</v>
      </c>
      <c r="B211" s="263" t="str">
        <f>KL!B211</f>
        <v>Cổ dê kẹp ống PVC Þ 90</v>
      </c>
      <c r="C211" s="203" t="str">
        <f>KL!C211</f>
        <v>bộ</v>
      </c>
      <c r="D211" s="281">
        <f>KL!D211</f>
        <v>15</v>
      </c>
      <c r="E211" s="281">
        <f>KL!E211</f>
        <v>15</v>
      </c>
      <c r="F211" s="281">
        <f>KL!F211</f>
        <v>0</v>
      </c>
      <c r="G211" s="281">
        <f>KL!G211</f>
        <v>0</v>
      </c>
      <c r="H211" s="281"/>
      <c r="I211" s="281"/>
      <c r="J211" s="281"/>
      <c r="K211" s="281"/>
      <c r="L211" s="281"/>
      <c r="M211" s="281"/>
      <c r="N211" s="283"/>
    </row>
    <row r="212" spans="1:14" ht="17.25" hidden="1">
      <c r="A212" s="507">
        <f>KL!A212</f>
        <v>0</v>
      </c>
      <c r="B212" s="263" t="str">
        <f>KL!B212</f>
        <v>Co 90 độ PVC 90</v>
      </c>
      <c r="C212" s="203" t="str">
        <f>KL!C212</f>
        <v>cái</v>
      </c>
      <c r="D212" s="281">
        <f>KL!D212</f>
        <v>20</v>
      </c>
      <c r="E212" s="281">
        <f>KL!E212</f>
        <v>20</v>
      </c>
      <c r="F212" s="281">
        <f>KL!F212</f>
        <v>0</v>
      </c>
      <c r="G212" s="281">
        <f>KL!G212</f>
        <v>0</v>
      </c>
      <c r="H212" s="281"/>
      <c r="I212" s="281"/>
      <c r="J212" s="281"/>
      <c r="K212" s="281"/>
      <c r="L212" s="281"/>
      <c r="M212" s="281"/>
      <c r="N212" s="283"/>
    </row>
    <row r="213" spans="1:14" ht="17.25" hidden="1">
      <c r="A213" s="507">
        <f>KL!A213</f>
        <v>0</v>
      </c>
      <c r="B213" s="263" t="str">
        <f>KL!B213</f>
        <v>Keo dán ống PVC (100gr)</v>
      </c>
      <c r="C213" s="203" t="str">
        <f>KL!C213</f>
        <v>tuýp</v>
      </c>
      <c r="D213" s="281">
        <f>KL!D213</f>
        <v>5</v>
      </c>
      <c r="E213" s="281">
        <f>KL!E213</f>
        <v>0</v>
      </c>
      <c r="F213" s="281">
        <f>KL!F213</f>
        <v>0</v>
      </c>
      <c r="G213" s="281">
        <f>KL!G213</f>
        <v>5</v>
      </c>
      <c r="H213" s="281"/>
      <c r="I213" s="281"/>
      <c r="J213" s="281"/>
      <c r="K213" s="281"/>
      <c r="L213" s="281"/>
      <c r="M213" s="281"/>
      <c r="N213" s="283"/>
    </row>
    <row r="214" spans="1:14" ht="17.25" hidden="1">
      <c r="A214" s="507">
        <f>KL!A214</f>
        <v>0</v>
      </c>
      <c r="B214" s="263" t="str">
        <f>KL!B214</f>
        <v>Keo silicon bít miệng ống</v>
      </c>
      <c r="C214" s="203" t="str">
        <f>KL!C214</f>
        <v>ống</v>
      </c>
      <c r="D214" s="281">
        <f>KL!D214</f>
        <v>5</v>
      </c>
      <c r="E214" s="281">
        <f>KL!E214</f>
        <v>5</v>
      </c>
      <c r="F214" s="281">
        <f>KL!F214</f>
        <v>0</v>
      </c>
      <c r="G214" s="281">
        <f>KL!G214</f>
        <v>0</v>
      </c>
      <c r="H214" s="281"/>
      <c r="I214" s="281"/>
      <c r="J214" s="281"/>
      <c r="K214" s="281"/>
      <c r="L214" s="281"/>
      <c r="M214" s="281"/>
      <c r="N214" s="283"/>
    </row>
    <row r="215" spans="1:14" ht="17.25" hidden="1">
      <c r="A215" s="507">
        <f>KL!A215</f>
        <v>0</v>
      </c>
      <c r="B215" s="270" t="str">
        <f>KL!B215</f>
        <v>Băng keo cách điện</v>
      </c>
      <c r="C215" s="244" t="str">
        <f>KL!C215</f>
        <v>cuộn</v>
      </c>
      <c r="D215" s="284">
        <f>KL!D215</f>
        <v>5</v>
      </c>
      <c r="E215" s="284">
        <f>KL!E215</f>
        <v>5</v>
      </c>
      <c r="F215" s="284">
        <f>KL!F215</f>
        <v>0</v>
      </c>
      <c r="G215" s="284">
        <f>KL!G215</f>
        <v>0</v>
      </c>
      <c r="H215" s="284"/>
      <c r="I215" s="284"/>
      <c r="J215" s="284"/>
      <c r="K215" s="284"/>
      <c r="L215" s="284"/>
      <c r="M215" s="284"/>
      <c r="N215" s="286"/>
    </row>
    <row r="216" spans="1:14" s="328" customFormat="1" ht="18">
      <c r="A216" s="329"/>
      <c r="B216" s="374" t="s">
        <v>275</v>
      </c>
      <c r="C216" s="375"/>
      <c r="D216" s="376"/>
      <c r="E216" s="376"/>
      <c r="F216" s="376"/>
      <c r="G216" s="284"/>
      <c r="H216" s="284"/>
      <c r="I216" s="284"/>
      <c r="J216" s="284"/>
      <c r="K216" s="383">
        <f>SUM(K11:K215)</f>
        <v>11004424</v>
      </c>
      <c r="L216" s="383">
        <f>SUM(L11:L215)</f>
        <v>60288536</v>
      </c>
      <c r="M216" s="383">
        <f>SUM(M11:M215)</f>
        <v>236544</v>
      </c>
      <c r="N216" s="286"/>
    </row>
    <row r="217" spans="1:14" s="328" customFormat="1" ht="5.25" customHeight="1">
      <c r="A217" s="475"/>
      <c r="B217" s="257"/>
      <c r="C217" s="28"/>
      <c r="D217" s="476"/>
      <c r="E217" s="476"/>
      <c r="F217" s="476"/>
      <c r="G217" s="477"/>
      <c r="H217" s="477"/>
      <c r="I217" s="477"/>
      <c r="J217" s="477"/>
      <c r="K217" s="481"/>
      <c r="L217" s="481"/>
      <c r="M217" s="481"/>
      <c r="N217" s="479"/>
    </row>
    <row r="218" spans="1:14" s="362" customFormat="1" ht="15.75">
      <c r="A218" s="361"/>
      <c r="B218" s="460" t="s">
        <v>165</v>
      </c>
      <c r="C218" s="135"/>
      <c r="D218" s="136"/>
      <c r="E218" s="136"/>
      <c r="F218" s="136"/>
      <c r="G218" s="136"/>
      <c r="H218" s="136"/>
      <c r="I218" s="136"/>
      <c r="J218" s="136"/>
      <c r="K218" s="136"/>
      <c r="L218" s="136" t="s">
        <v>166</v>
      </c>
      <c r="M218" s="136"/>
      <c r="N218" s="135"/>
    </row>
    <row r="219" spans="1:14" s="362" customFormat="1" ht="18.75" customHeight="1">
      <c r="A219" s="361"/>
      <c r="B219" s="460"/>
      <c r="C219" s="135"/>
      <c r="D219" s="136"/>
      <c r="E219" s="136"/>
      <c r="F219" s="136"/>
      <c r="G219" s="136"/>
      <c r="H219" s="136"/>
      <c r="I219" s="136"/>
      <c r="J219" s="136"/>
      <c r="K219" s="136"/>
      <c r="L219" s="136"/>
      <c r="M219" s="136"/>
      <c r="N219" s="135"/>
    </row>
    <row r="220" spans="1:14" s="362" customFormat="1" ht="13.5" customHeight="1">
      <c r="A220" s="361"/>
      <c r="B220" s="460"/>
      <c r="C220" s="135"/>
      <c r="D220" s="136"/>
      <c r="E220" s="136"/>
      <c r="F220" s="136"/>
      <c r="G220" s="136"/>
      <c r="H220" s="136"/>
      <c r="I220" s="136"/>
      <c r="J220" s="136"/>
      <c r="K220" s="136"/>
      <c r="L220" s="136"/>
      <c r="M220" s="136"/>
      <c r="N220" s="135"/>
    </row>
    <row r="221" spans="1:14" s="362" customFormat="1" ht="15.75">
      <c r="A221" s="361"/>
      <c r="B221" s="460"/>
      <c r="C221" s="135"/>
      <c r="D221" s="136"/>
      <c r="E221" s="136"/>
      <c r="F221" s="136"/>
      <c r="G221" s="136"/>
      <c r="H221" s="136"/>
      <c r="I221" s="136"/>
      <c r="J221" s="136"/>
      <c r="K221" s="136"/>
      <c r="L221" s="136"/>
      <c r="M221" s="136"/>
      <c r="N221" s="135"/>
    </row>
    <row r="222" spans="1:14" s="362" customFormat="1" ht="15.75">
      <c r="A222" s="361"/>
      <c r="B222" s="460" t="s">
        <v>167</v>
      </c>
      <c r="C222" s="135"/>
      <c r="D222" s="136"/>
      <c r="E222" s="136"/>
      <c r="F222" s="136"/>
      <c r="G222" s="136"/>
      <c r="H222" s="136"/>
      <c r="I222" s="136"/>
      <c r="J222" s="136"/>
      <c r="K222" s="136"/>
      <c r="L222" s="136" t="s">
        <v>168</v>
      </c>
      <c r="M222" s="136"/>
      <c r="N222" s="135"/>
    </row>
    <row r="223" spans="1:14" ht="12" customHeight="1">
      <c r="A223" s="330"/>
      <c r="B223" s="330"/>
      <c r="C223" s="331"/>
      <c r="D223" s="332"/>
      <c r="E223" s="332"/>
      <c r="F223" s="332"/>
      <c r="G223" s="332"/>
      <c r="H223" s="332"/>
      <c r="I223" s="332"/>
      <c r="J223" s="332"/>
      <c r="K223" s="332"/>
      <c r="L223" s="332"/>
      <c r="M223" s="332"/>
      <c r="N223" s="331"/>
    </row>
    <row r="224" spans="1:14" s="360" customFormat="1" ht="15.75">
      <c r="A224" s="791" t="s">
        <v>278</v>
      </c>
      <c r="B224" s="791"/>
      <c r="C224" s="791"/>
      <c r="D224" s="791"/>
      <c r="E224" s="791"/>
      <c r="F224" s="791"/>
      <c r="G224" s="791"/>
      <c r="H224" s="791"/>
      <c r="I224" s="791"/>
      <c r="J224" s="791"/>
      <c r="K224" s="791"/>
      <c r="L224" s="791"/>
      <c r="M224" s="791"/>
      <c r="N224" s="791"/>
    </row>
    <row r="225" spans="1:14" s="360" customFormat="1" ht="15.75">
      <c r="A225" s="791" t="s">
        <v>298</v>
      </c>
      <c r="B225" s="791"/>
      <c r="C225" s="791"/>
      <c r="D225" s="791"/>
      <c r="E225" s="791"/>
      <c r="F225" s="791"/>
      <c r="G225" s="791"/>
      <c r="H225" s="791"/>
      <c r="I225" s="791"/>
      <c r="J225" s="791"/>
      <c r="K225" s="791"/>
      <c r="L225" s="791"/>
      <c r="M225" s="791"/>
      <c r="N225" s="791"/>
    </row>
    <row r="226" spans="1:14" s="360" customFormat="1" ht="13.5" customHeight="1">
      <c r="A226" s="361"/>
      <c r="B226" s="361"/>
      <c r="C226" s="135"/>
      <c r="D226" s="136"/>
      <c r="E226" s="136"/>
      <c r="F226" s="136"/>
      <c r="G226" s="136"/>
      <c r="H226" s="136"/>
      <c r="I226" s="136"/>
      <c r="J226" s="136"/>
      <c r="K226" s="136"/>
      <c r="L226" s="136"/>
      <c r="M226" s="136"/>
      <c r="N226" s="135"/>
    </row>
    <row r="227" spans="1:14" s="360" customFormat="1" ht="15.75">
      <c r="A227" s="361"/>
      <c r="B227" s="361"/>
      <c r="C227" s="135"/>
      <c r="D227" s="136"/>
      <c r="E227" s="136"/>
      <c r="F227" s="136"/>
      <c r="G227" s="136"/>
      <c r="H227" s="136"/>
      <c r="I227" s="136"/>
      <c r="J227" s="136"/>
      <c r="K227" s="136"/>
      <c r="L227" s="136"/>
      <c r="M227" s="136"/>
      <c r="N227" s="135"/>
    </row>
    <row r="228" spans="1:14" s="360" customFormat="1" ht="18" customHeight="1">
      <c r="A228" s="361"/>
      <c r="B228" s="361"/>
      <c r="C228" s="135"/>
      <c r="D228" s="136"/>
      <c r="E228" s="136"/>
      <c r="F228" s="136"/>
      <c r="G228" s="136"/>
      <c r="H228" s="136"/>
      <c r="I228" s="136"/>
      <c r="J228" s="136"/>
      <c r="K228" s="136"/>
      <c r="L228" s="136"/>
      <c r="M228" s="136"/>
      <c r="N228" s="135"/>
    </row>
    <row r="229" spans="1:14" s="360" customFormat="1" ht="22.5" customHeight="1">
      <c r="A229" s="361"/>
      <c r="B229" s="361"/>
      <c r="C229" s="135"/>
      <c r="D229" s="136"/>
      <c r="E229" s="136"/>
      <c r="F229" s="136"/>
      <c r="G229" s="136"/>
      <c r="H229" s="136"/>
      <c r="I229" s="136"/>
      <c r="J229" s="136"/>
      <c r="K229" s="136"/>
      <c r="L229" s="136"/>
      <c r="M229" s="136"/>
      <c r="N229" s="135"/>
    </row>
    <row r="230" spans="1:14" s="360" customFormat="1" ht="18.75" customHeight="1">
      <c r="A230" s="791" t="s">
        <v>183</v>
      </c>
      <c r="B230" s="791"/>
      <c r="C230" s="791"/>
      <c r="D230" s="791"/>
      <c r="E230" s="791"/>
      <c r="F230" s="791"/>
      <c r="G230" s="791"/>
      <c r="H230" s="791"/>
      <c r="I230" s="791"/>
      <c r="J230" s="791"/>
      <c r="K230" s="791"/>
      <c r="L230" s="791"/>
      <c r="M230" s="791"/>
      <c r="N230" s="791"/>
    </row>
  </sheetData>
  <mergeCells count="14">
    <mergeCell ref="A4:N4"/>
    <mergeCell ref="A5:N5"/>
    <mergeCell ref="A6:N6"/>
    <mergeCell ref="A7:N7"/>
    <mergeCell ref="A230:N230"/>
    <mergeCell ref="A224:N224"/>
    <mergeCell ref="A225:N225"/>
    <mergeCell ref="A9:A10"/>
    <mergeCell ref="B9:B10"/>
    <mergeCell ref="C9:C10"/>
    <mergeCell ref="D9:G9"/>
    <mergeCell ref="H9:J9"/>
    <mergeCell ref="K9:M9"/>
    <mergeCell ref="N9:N10"/>
  </mergeCells>
  <phoneticPr fontId="2" type="noConversion"/>
  <printOptions horizontalCentered="1"/>
  <pageMargins left="0" right="0" top="0.59055118110236227" bottom="0.34" header="0.51181102362204722" footer="0.32"/>
  <pageSetup paperSize="9" scale="80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view="pageBreakPreview" zoomScaleNormal="100" zoomScaleSheetLayoutView="100" workbookViewId="0">
      <selection activeCell="C20" sqref="C20"/>
    </sheetView>
  </sheetViews>
  <sheetFormatPr defaultRowHeight="17.25"/>
  <cols>
    <col min="1" max="1" width="5.7109375" style="114" customWidth="1"/>
    <col min="2" max="2" width="46" style="114" customWidth="1"/>
    <col min="3" max="3" width="29.140625" style="114" customWidth="1"/>
    <col min="4" max="4" width="22.140625" style="114" customWidth="1"/>
    <col min="5" max="5" width="17.42578125" style="571" customWidth="1"/>
    <col min="6" max="6" width="25.5703125" style="571" customWidth="1"/>
    <col min="7" max="7" width="14.140625" style="572" bestFit="1" customWidth="1"/>
    <col min="8" max="10" width="9.140625" style="483"/>
    <col min="11" max="16384" width="9.140625" style="114"/>
  </cols>
  <sheetData>
    <row r="1" spans="1:10" ht="36.950000000000003" customHeight="1">
      <c r="A1" s="830" t="s">
        <v>390</v>
      </c>
      <c r="B1" s="830"/>
      <c r="C1" s="830"/>
      <c r="D1" s="830"/>
    </row>
    <row r="2" spans="1:10" ht="19.5">
      <c r="A2" s="827" t="s">
        <v>392</v>
      </c>
      <c r="B2" s="828"/>
      <c r="C2" s="828"/>
      <c r="D2" s="828"/>
    </row>
    <row r="3" spans="1:10" ht="21.75" customHeight="1">
      <c r="A3" s="829" t="s">
        <v>396</v>
      </c>
      <c r="B3" s="828"/>
      <c r="C3" s="828"/>
      <c r="D3" s="828"/>
    </row>
    <row r="4" spans="1:10" ht="21.75" customHeight="1">
      <c r="A4" s="829" t="s">
        <v>397</v>
      </c>
      <c r="B4" s="828"/>
      <c r="C4" s="828"/>
      <c r="D4" s="828"/>
    </row>
    <row r="5" spans="1:10" ht="12" customHeight="1" thickBot="1"/>
    <row r="6" spans="1:10" ht="51.95" customHeight="1" thickTop="1">
      <c r="A6" s="573" t="s">
        <v>71</v>
      </c>
      <c r="B6" s="574" t="s">
        <v>387</v>
      </c>
      <c r="C6" s="574" t="s">
        <v>388</v>
      </c>
      <c r="D6" s="575" t="s">
        <v>20</v>
      </c>
    </row>
    <row r="7" spans="1:10" s="578" customFormat="1" ht="24.95" customHeight="1">
      <c r="A7" s="592">
        <v>1</v>
      </c>
      <c r="B7" s="593" t="s">
        <v>401</v>
      </c>
      <c r="C7" s="594" t="e">
        <f>ROUND(#REF!,0)</f>
        <v>#REF!</v>
      </c>
      <c r="D7" s="595"/>
      <c r="E7" s="576"/>
      <c r="F7" s="576"/>
      <c r="G7" s="576"/>
      <c r="H7" s="577"/>
      <c r="I7" s="577"/>
      <c r="J7" s="577"/>
    </row>
    <row r="8" spans="1:10" s="578" customFormat="1" ht="24.95" customHeight="1">
      <c r="A8" s="592">
        <v>2</v>
      </c>
      <c r="B8" s="593" t="s">
        <v>402</v>
      </c>
      <c r="C8" s="594" t="e">
        <f>#REF!</f>
        <v>#REF!</v>
      </c>
      <c r="D8" s="595"/>
      <c r="E8" s="576"/>
      <c r="F8" s="576"/>
      <c r="G8" s="576"/>
      <c r="H8" s="577"/>
      <c r="I8" s="577"/>
      <c r="J8" s="577"/>
    </row>
    <row r="9" spans="1:10" s="578" customFormat="1" ht="24.95" hidden="1" customHeight="1">
      <c r="A9" s="592">
        <v>2</v>
      </c>
      <c r="B9" s="595"/>
      <c r="C9" s="592">
        <v>0</v>
      </c>
      <c r="D9" s="595"/>
      <c r="E9" s="576"/>
      <c r="F9" s="576"/>
      <c r="G9" s="576"/>
      <c r="H9" s="577"/>
      <c r="I9" s="577"/>
      <c r="J9" s="577"/>
    </row>
    <row r="10" spans="1:10" s="578" customFormat="1" ht="15" hidden="1" customHeight="1">
      <c r="A10" s="592"/>
      <c r="B10" s="596"/>
      <c r="C10" s="592"/>
      <c r="D10" s="595"/>
      <c r="E10" s="576"/>
      <c r="F10" s="576"/>
      <c r="G10" s="576"/>
      <c r="H10" s="577"/>
      <c r="I10" s="577"/>
      <c r="J10" s="577"/>
    </row>
    <row r="11" spans="1:10" s="276" customFormat="1" ht="27" customHeight="1">
      <c r="A11" s="597"/>
      <c r="B11" s="598" t="s">
        <v>393</v>
      </c>
      <c r="C11" s="599" t="e">
        <f>SUM(C7:C10)</f>
        <v>#REF!</v>
      </c>
      <c r="D11" s="600"/>
      <c r="E11" s="576"/>
      <c r="F11" s="579"/>
      <c r="G11" s="580"/>
      <c r="H11" s="365"/>
      <c r="I11" s="365"/>
      <c r="J11" s="365"/>
    </row>
    <row r="12" spans="1:10" s="583" customFormat="1" ht="27" customHeight="1">
      <c r="A12" s="601"/>
      <c r="B12" s="602" t="s">
        <v>394</v>
      </c>
      <c r="C12" s="599" t="e">
        <f>ROUND(C11*10%,0)</f>
        <v>#REF!</v>
      </c>
      <c r="D12" s="601"/>
      <c r="E12" s="571"/>
      <c r="F12" s="580"/>
      <c r="G12" s="581"/>
      <c r="H12" s="582"/>
      <c r="I12" s="582"/>
      <c r="J12" s="582"/>
    </row>
    <row r="13" spans="1:10" s="583" customFormat="1" ht="27" customHeight="1">
      <c r="A13" s="600"/>
      <c r="B13" s="602" t="s">
        <v>395</v>
      </c>
      <c r="C13" s="599" t="e">
        <f>SUM(C11:C12)</f>
        <v>#REF!</v>
      </c>
      <c r="D13" s="600"/>
      <c r="E13" s="571"/>
      <c r="F13" s="571">
        <v>497941666.10370529</v>
      </c>
      <c r="G13" s="581" t="e">
        <f>C13-F13</f>
        <v>#REF!</v>
      </c>
      <c r="H13" s="582"/>
      <c r="I13" s="582"/>
      <c r="J13" s="582"/>
    </row>
    <row r="14" spans="1:10" s="583" customFormat="1" ht="27" customHeight="1">
      <c r="A14" s="600"/>
      <c r="B14" s="602" t="s">
        <v>398</v>
      </c>
      <c r="C14" s="599" t="e">
        <f>ROUNDDOWN(C13,-3)</f>
        <v>#REF!</v>
      </c>
      <c r="D14" s="600"/>
      <c r="E14" s="571"/>
      <c r="F14" s="571"/>
      <c r="G14" s="581"/>
      <c r="H14" s="582"/>
      <c r="I14" s="582"/>
      <c r="J14" s="582"/>
    </row>
    <row r="15" spans="1:10" ht="24.95" customHeight="1">
      <c r="A15" s="826" t="s">
        <v>399</v>
      </c>
      <c r="B15" s="826"/>
      <c r="C15" s="826"/>
      <c r="D15" s="826"/>
      <c r="E15" s="580"/>
      <c r="F15" s="580"/>
    </row>
    <row r="16" spans="1:10" ht="24" customHeight="1">
      <c r="B16" s="584"/>
      <c r="C16" s="773" t="s">
        <v>400</v>
      </c>
      <c r="D16" s="773"/>
      <c r="F16" s="580"/>
      <c r="G16" s="585"/>
    </row>
    <row r="17" spans="1:7" ht="20.100000000000001" customHeight="1">
      <c r="A17" s="586"/>
      <c r="B17" s="587"/>
      <c r="C17" s="831" t="s">
        <v>389</v>
      </c>
      <c r="D17" s="831"/>
      <c r="F17" s="580"/>
      <c r="G17" s="579"/>
    </row>
    <row r="18" spans="1:7" ht="18.95" customHeight="1">
      <c r="A18" s="586"/>
      <c r="B18" s="587"/>
      <c r="C18" s="831" t="s">
        <v>386</v>
      </c>
      <c r="D18" s="831"/>
    </row>
    <row r="19" spans="1:7" ht="18" customHeight="1">
      <c r="B19" s="588"/>
      <c r="C19" s="589"/>
      <c r="D19" s="590"/>
    </row>
    <row r="20" spans="1:7" ht="18" customHeight="1">
      <c r="B20" s="588"/>
      <c r="C20" s="589"/>
      <c r="D20" s="590"/>
    </row>
    <row r="21" spans="1:7" ht="18" customHeight="1">
      <c r="B21" s="588"/>
      <c r="C21" s="589"/>
      <c r="D21" s="590"/>
    </row>
    <row r="22" spans="1:7" ht="18" customHeight="1">
      <c r="B22" s="588"/>
      <c r="C22" s="589"/>
      <c r="D22" s="590"/>
    </row>
    <row r="23" spans="1:7" ht="20.100000000000001" customHeight="1">
      <c r="B23" s="591"/>
      <c r="C23" s="825"/>
      <c r="D23" s="825"/>
    </row>
    <row r="24" spans="1:7" ht="12" customHeight="1"/>
  </sheetData>
  <mergeCells count="9">
    <mergeCell ref="C23:D23"/>
    <mergeCell ref="A15:D15"/>
    <mergeCell ref="A2:D2"/>
    <mergeCell ref="A4:D4"/>
    <mergeCell ref="A1:D1"/>
    <mergeCell ref="A3:D3"/>
    <mergeCell ref="C16:D16"/>
    <mergeCell ref="C17:D17"/>
    <mergeCell ref="C18:D18"/>
  </mergeCells>
  <phoneticPr fontId="118" type="noConversion"/>
  <printOptions horizontalCentered="1"/>
  <pageMargins left="0.5" right="0.25" top="0.5" bottom="0.5" header="0.3" footer="0.3"/>
  <pageSetup scale="96" orientation="portrait" blackAndWhite="1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2"/>
  <sheetViews>
    <sheetView topLeftCell="A106" workbookViewId="0">
      <selection activeCell="A357" sqref="A357"/>
    </sheetView>
  </sheetViews>
  <sheetFormatPr defaultRowHeight="12.75"/>
  <cols>
    <col min="1" max="1" width="5" style="621" customWidth="1"/>
    <col min="2" max="2" width="55.7109375" style="621" customWidth="1"/>
    <col min="3" max="3" width="38.42578125" style="621" bestFit="1" customWidth="1"/>
    <col min="4" max="4" width="9.140625" style="621"/>
    <col min="5" max="5" width="11.28515625" style="622" bestFit="1" customWidth="1"/>
    <col min="6" max="6" width="11.85546875" style="623" bestFit="1" customWidth="1"/>
    <col min="7" max="7" width="17.28515625" style="715" bestFit="1" customWidth="1"/>
    <col min="8" max="8" width="12.140625" style="715" customWidth="1"/>
    <col min="9" max="9" width="16.85546875" style="621" bestFit="1" customWidth="1"/>
    <col min="10" max="10" width="17" style="621" customWidth="1"/>
    <col min="11" max="11" width="12.5703125" style="621" bestFit="1" customWidth="1"/>
    <col min="12" max="16384" width="9.140625" style="621"/>
  </cols>
  <sheetData>
    <row r="1" spans="1:16" s="609" customFormat="1" ht="25.5">
      <c r="A1" s="833" t="s">
        <v>487</v>
      </c>
      <c r="B1" s="833"/>
      <c r="C1" s="833"/>
      <c r="D1" s="833"/>
      <c r="E1" s="833"/>
      <c r="F1" s="833"/>
      <c r="G1" s="833"/>
      <c r="H1" s="720"/>
      <c r="I1" s="608"/>
      <c r="J1" s="608"/>
      <c r="K1" s="608"/>
      <c r="L1" s="608"/>
      <c r="N1" s="610"/>
      <c r="O1" s="610"/>
      <c r="P1" s="610"/>
    </row>
    <row r="2" spans="1:16" s="609" customFormat="1" ht="19.5">
      <c r="A2" s="834" t="s">
        <v>499</v>
      </c>
      <c r="B2" s="834"/>
      <c r="C2" s="834"/>
      <c r="D2" s="834"/>
      <c r="E2" s="834"/>
      <c r="F2" s="834"/>
      <c r="G2" s="834"/>
      <c r="H2" s="721"/>
      <c r="I2" s="611"/>
      <c r="J2" s="611"/>
      <c r="K2" s="611"/>
      <c r="L2" s="611"/>
      <c r="N2" s="610"/>
      <c r="O2" s="610"/>
      <c r="P2" s="610"/>
    </row>
    <row r="3" spans="1:16" s="609" customFormat="1" ht="19.5">
      <c r="A3" s="835" t="s">
        <v>539</v>
      </c>
      <c r="B3" s="835"/>
      <c r="C3" s="835"/>
      <c r="D3" s="835"/>
      <c r="E3" s="835"/>
      <c r="F3" s="835"/>
      <c r="G3" s="835"/>
      <c r="H3" s="722"/>
      <c r="I3" s="612"/>
      <c r="J3" s="612"/>
      <c r="K3" s="612"/>
      <c r="L3" s="612"/>
      <c r="N3" s="610"/>
      <c r="O3" s="610"/>
      <c r="P3" s="610"/>
    </row>
    <row r="4" spans="1:16" s="609" customFormat="1" ht="19.5">
      <c r="A4" s="836" t="s">
        <v>500</v>
      </c>
      <c r="B4" s="836"/>
      <c r="C4" s="836"/>
      <c r="D4" s="836"/>
      <c r="E4" s="836"/>
      <c r="F4" s="836"/>
      <c r="G4" s="836"/>
      <c r="H4" s="723"/>
      <c r="I4" s="613"/>
      <c r="J4" s="613"/>
      <c r="K4" s="613"/>
      <c r="L4" s="613"/>
      <c r="N4" s="610"/>
      <c r="O4" s="610"/>
      <c r="P4" s="610"/>
    </row>
    <row r="5" spans="1:16" s="616" customFormat="1" ht="18.75">
      <c r="A5" s="614"/>
      <c r="B5" s="614"/>
      <c r="C5" s="614"/>
      <c r="D5" s="614"/>
      <c r="E5" s="614"/>
      <c r="F5" s="615"/>
      <c r="G5" s="708"/>
      <c r="H5" s="708"/>
      <c r="I5" s="614"/>
      <c r="J5" s="614"/>
      <c r="K5" s="614"/>
      <c r="L5" s="614"/>
      <c r="N5" s="617"/>
      <c r="O5" s="617"/>
      <c r="P5" s="617"/>
    </row>
    <row r="6" spans="1:16" s="618" customFormat="1" ht="47.25">
      <c r="A6" s="668" t="s">
        <v>71</v>
      </c>
      <c r="B6" s="668" t="s">
        <v>468</v>
      </c>
      <c r="C6" s="668" t="s">
        <v>513</v>
      </c>
      <c r="D6" s="668" t="s">
        <v>470</v>
      </c>
      <c r="E6" s="668" t="s">
        <v>469</v>
      </c>
      <c r="F6" s="669" t="s">
        <v>271</v>
      </c>
      <c r="G6" s="709" t="s">
        <v>321</v>
      </c>
      <c r="H6" s="725"/>
    </row>
    <row r="7" spans="1:16" s="619" customFormat="1" ht="15.75">
      <c r="A7" s="680" t="s">
        <v>75</v>
      </c>
      <c r="B7" s="681" t="s">
        <v>540</v>
      </c>
      <c r="C7" s="680"/>
      <c r="D7" s="681"/>
      <c r="E7" s="681"/>
      <c r="F7" s="680"/>
      <c r="G7" s="710"/>
      <c r="H7" s="726"/>
    </row>
    <row r="8" spans="1:16" s="619" customFormat="1" ht="31.5">
      <c r="A8" s="633">
        <v>1</v>
      </c>
      <c r="B8" s="682" t="s">
        <v>437</v>
      </c>
      <c r="C8" s="670" t="s">
        <v>100</v>
      </c>
      <c r="D8" s="633" t="s">
        <v>104</v>
      </c>
      <c r="E8" s="683">
        <v>1</v>
      </c>
      <c r="F8" s="633"/>
      <c r="G8" s="711"/>
      <c r="H8" s="726"/>
    </row>
    <row r="9" spans="1:16" s="620" customFormat="1" ht="15.75">
      <c r="A9" s="633">
        <v>2</v>
      </c>
      <c r="B9" s="682" t="s">
        <v>541</v>
      </c>
      <c r="C9" s="670" t="s">
        <v>100</v>
      </c>
      <c r="D9" s="633" t="s">
        <v>542</v>
      </c>
      <c r="E9" s="683">
        <v>22</v>
      </c>
      <c r="F9" s="633"/>
      <c r="G9" s="712"/>
      <c r="H9" s="727"/>
    </row>
    <row r="10" spans="1:16" s="619" customFormat="1" ht="15.75">
      <c r="A10" s="633">
        <v>3</v>
      </c>
      <c r="B10" s="682" t="s">
        <v>543</v>
      </c>
      <c r="C10" s="670" t="s">
        <v>100</v>
      </c>
      <c r="D10" s="633" t="s">
        <v>104</v>
      </c>
      <c r="E10" s="683">
        <v>12</v>
      </c>
      <c r="F10" s="633"/>
      <c r="G10" s="712"/>
      <c r="H10" s="727"/>
    </row>
    <row r="11" spans="1:16" s="620" customFormat="1" ht="15.75">
      <c r="A11" s="633">
        <v>4</v>
      </c>
      <c r="B11" s="682" t="s">
        <v>544</v>
      </c>
      <c r="C11" s="670" t="s">
        <v>100</v>
      </c>
      <c r="D11" s="633" t="s">
        <v>134</v>
      </c>
      <c r="E11" s="684">
        <v>8317</v>
      </c>
      <c r="F11" s="633"/>
      <c r="G11" s="712"/>
      <c r="H11" s="727"/>
    </row>
    <row r="12" spans="1:16" s="620" customFormat="1" ht="15.75">
      <c r="A12" s="633">
        <v>5</v>
      </c>
      <c r="B12" s="682" t="s">
        <v>133</v>
      </c>
      <c r="C12" s="670" t="s">
        <v>100</v>
      </c>
      <c r="D12" s="633" t="s">
        <v>134</v>
      </c>
      <c r="E12" s="683">
        <v>247</v>
      </c>
      <c r="F12" s="633"/>
      <c r="G12" s="712"/>
      <c r="H12" s="727"/>
    </row>
    <row r="13" spans="1:16" s="620" customFormat="1" ht="15.75">
      <c r="A13" s="633">
        <v>6</v>
      </c>
      <c r="B13" s="682" t="s">
        <v>478</v>
      </c>
      <c r="C13" s="670" t="s">
        <v>100</v>
      </c>
      <c r="D13" s="633" t="s">
        <v>134</v>
      </c>
      <c r="E13" s="683">
        <v>30</v>
      </c>
      <c r="F13" s="633"/>
      <c r="G13" s="712"/>
      <c r="H13" s="727"/>
    </row>
    <row r="14" spans="1:16" s="619" customFormat="1" ht="15.75">
      <c r="A14" s="633">
        <v>7</v>
      </c>
      <c r="B14" s="682" t="s">
        <v>545</v>
      </c>
      <c r="C14" s="670" t="s">
        <v>100</v>
      </c>
      <c r="D14" s="633" t="s">
        <v>134</v>
      </c>
      <c r="E14" s="683">
        <v>14.8</v>
      </c>
      <c r="F14" s="633"/>
      <c r="G14" s="712"/>
      <c r="H14" s="727"/>
    </row>
    <row r="15" spans="1:16" s="620" customFormat="1" ht="15.75">
      <c r="A15" s="633">
        <v>8</v>
      </c>
      <c r="B15" s="682" t="s">
        <v>161</v>
      </c>
      <c r="C15" s="670" t="s">
        <v>100</v>
      </c>
      <c r="D15" s="633" t="s">
        <v>134</v>
      </c>
      <c r="E15" s="683">
        <v>394</v>
      </c>
      <c r="F15" s="633"/>
      <c r="G15" s="712"/>
      <c r="H15" s="727"/>
    </row>
    <row r="16" spans="1:16" s="620" customFormat="1" ht="15.75">
      <c r="A16" s="633">
        <v>9</v>
      </c>
      <c r="B16" s="682" t="s">
        <v>546</v>
      </c>
      <c r="C16" s="670" t="s">
        <v>100</v>
      </c>
      <c r="D16" s="633" t="s">
        <v>134</v>
      </c>
      <c r="E16" s="683">
        <v>80</v>
      </c>
      <c r="F16" s="633"/>
      <c r="G16" s="712"/>
      <c r="H16" s="727"/>
    </row>
    <row r="17" spans="1:10" s="620" customFormat="1" ht="15.75">
      <c r="A17" s="633">
        <v>10</v>
      </c>
      <c r="B17" s="682" t="s">
        <v>533</v>
      </c>
      <c r="C17" s="670" t="s">
        <v>100</v>
      </c>
      <c r="D17" s="633" t="s">
        <v>134</v>
      </c>
      <c r="E17" s="685">
        <v>1068</v>
      </c>
      <c r="F17" s="633"/>
      <c r="G17" s="712"/>
      <c r="H17" s="727"/>
    </row>
    <row r="18" spans="1:10" s="620" customFormat="1" ht="15.75">
      <c r="A18" s="633">
        <v>11</v>
      </c>
      <c r="B18" s="682" t="s">
        <v>547</v>
      </c>
      <c r="C18" s="670" t="s">
        <v>100</v>
      </c>
      <c r="D18" s="633" t="s">
        <v>134</v>
      </c>
      <c r="E18" s="683">
        <v>333</v>
      </c>
      <c r="F18" s="633"/>
      <c r="G18" s="712"/>
      <c r="H18" s="727"/>
    </row>
    <row r="19" spans="1:10" s="620" customFormat="1" ht="15.75">
      <c r="A19" s="633">
        <v>12</v>
      </c>
      <c r="B19" s="682" t="s">
        <v>140</v>
      </c>
      <c r="C19" s="670" t="s">
        <v>100</v>
      </c>
      <c r="D19" s="633" t="s">
        <v>134</v>
      </c>
      <c r="E19" s="685">
        <v>1135</v>
      </c>
      <c r="F19" s="633"/>
      <c r="G19" s="712"/>
      <c r="H19" s="727"/>
    </row>
    <row r="20" spans="1:10" s="619" customFormat="1" ht="15.75">
      <c r="A20" s="633">
        <v>13</v>
      </c>
      <c r="B20" s="682" t="s">
        <v>548</v>
      </c>
      <c r="C20" s="670" t="s">
        <v>100</v>
      </c>
      <c r="D20" s="633" t="s">
        <v>134</v>
      </c>
      <c r="E20" s="683">
        <v>109</v>
      </c>
      <c r="F20" s="633"/>
      <c r="G20" s="712"/>
      <c r="H20" s="727"/>
      <c r="J20" s="620"/>
    </row>
    <row r="21" spans="1:10" s="620" customFormat="1" ht="15.75">
      <c r="A21" s="633">
        <v>14</v>
      </c>
      <c r="B21" s="682" t="s">
        <v>476</v>
      </c>
      <c r="C21" s="670" t="s">
        <v>100</v>
      </c>
      <c r="D21" s="633" t="s">
        <v>122</v>
      </c>
      <c r="E21" s="683">
        <v>604.01599999999996</v>
      </c>
      <c r="F21" s="633"/>
      <c r="G21" s="712"/>
      <c r="H21" s="727"/>
    </row>
    <row r="22" spans="1:10" s="620" customFormat="1" ht="15.75">
      <c r="A22" s="633">
        <v>15</v>
      </c>
      <c r="B22" s="682" t="s">
        <v>549</v>
      </c>
      <c r="C22" s="670" t="s">
        <v>100</v>
      </c>
      <c r="D22" s="633" t="s">
        <v>122</v>
      </c>
      <c r="E22" s="683">
        <v>2.2000000000000002</v>
      </c>
      <c r="F22" s="633"/>
      <c r="G22" s="712"/>
      <c r="H22" s="727"/>
    </row>
    <row r="23" spans="1:10" s="620" customFormat="1" ht="15.75">
      <c r="A23" s="633">
        <v>16</v>
      </c>
      <c r="B23" s="682" t="s">
        <v>550</v>
      </c>
      <c r="C23" s="670" t="s">
        <v>100</v>
      </c>
      <c r="D23" s="633" t="s">
        <v>134</v>
      </c>
      <c r="E23" s="684">
        <v>2444</v>
      </c>
      <c r="F23" s="633"/>
      <c r="G23" s="712"/>
      <c r="H23" s="727"/>
    </row>
    <row r="24" spans="1:10" s="620" customFormat="1" ht="15.75">
      <c r="A24" s="633">
        <v>17</v>
      </c>
      <c r="B24" s="682" t="s">
        <v>551</v>
      </c>
      <c r="C24" s="670" t="s">
        <v>100</v>
      </c>
      <c r="D24" s="633" t="s">
        <v>134</v>
      </c>
      <c r="E24" s="683">
        <v>379</v>
      </c>
      <c r="F24" s="633"/>
      <c r="G24" s="712"/>
      <c r="H24" s="727"/>
    </row>
    <row r="25" spans="1:10" s="620" customFormat="1" ht="15.75">
      <c r="A25" s="633">
        <v>18</v>
      </c>
      <c r="B25" s="682" t="s">
        <v>552</v>
      </c>
      <c r="C25" s="670" t="s">
        <v>100</v>
      </c>
      <c r="D25" s="633" t="s">
        <v>134</v>
      </c>
      <c r="E25" s="684">
        <v>6301</v>
      </c>
      <c r="F25" s="633"/>
      <c r="G25" s="712"/>
      <c r="H25" s="727"/>
    </row>
    <row r="26" spans="1:10" s="620" customFormat="1" ht="15.75">
      <c r="A26" s="633">
        <v>19</v>
      </c>
      <c r="B26" s="682" t="s">
        <v>534</v>
      </c>
      <c r="C26" s="670" t="s">
        <v>100</v>
      </c>
      <c r="D26" s="633" t="s">
        <v>134</v>
      </c>
      <c r="E26" s="684">
        <v>2861</v>
      </c>
      <c r="F26" s="633"/>
      <c r="G26" s="712"/>
      <c r="H26" s="727"/>
    </row>
    <row r="27" spans="1:10" s="620" customFormat="1" ht="15.75">
      <c r="A27" s="633">
        <v>20</v>
      </c>
      <c r="B27" s="682" t="s">
        <v>445</v>
      </c>
      <c r="C27" s="670" t="s">
        <v>100</v>
      </c>
      <c r="D27" s="633" t="s">
        <v>122</v>
      </c>
      <c r="E27" s="683">
        <v>670.5</v>
      </c>
      <c r="F27" s="633"/>
      <c r="G27" s="712"/>
      <c r="H27" s="727"/>
    </row>
    <row r="28" spans="1:10" s="620" customFormat="1" ht="15.75">
      <c r="A28" s="633">
        <v>21</v>
      </c>
      <c r="B28" s="682" t="s">
        <v>553</v>
      </c>
      <c r="C28" s="670" t="s">
        <v>100</v>
      </c>
      <c r="D28" s="633" t="s">
        <v>122</v>
      </c>
      <c r="E28" s="683">
        <v>112</v>
      </c>
      <c r="F28" s="633"/>
      <c r="G28" s="712"/>
      <c r="H28" s="727"/>
    </row>
    <row r="29" spans="1:10" s="619" customFormat="1" ht="15.75">
      <c r="A29" s="633">
        <v>22</v>
      </c>
      <c r="B29" s="682" t="s">
        <v>527</v>
      </c>
      <c r="C29" s="670" t="s">
        <v>100</v>
      </c>
      <c r="D29" s="633" t="s">
        <v>134</v>
      </c>
      <c r="E29" s="683">
        <v>348</v>
      </c>
      <c r="F29" s="633"/>
      <c r="G29" s="712"/>
      <c r="H29" s="727"/>
    </row>
    <row r="30" spans="1:10" s="620" customFormat="1" ht="15.75">
      <c r="A30" s="633">
        <v>23</v>
      </c>
      <c r="B30" s="682" t="s">
        <v>438</v>
      </c>
      <c r="C30" s="670" t="s">
        <v>100</v>
      </c>
      <c r="D30" s="633" t="s">
        <v>134</v>
      </c>
      <c r="E30" s="683">
        <v>282</v>
      </c>
      <c r="F30" s="633"/>
      <c r="G30" s="712"/>
      <c r="H30" s="727"/>
    </row>
    <row r="31" spans="1:10" s="620" customFormat="1" ht="15.75">
      <c r="A31" s="633">
        <v>24</v>
      </c>
      <c r="B31" s="682" t="s">
        <v>554</v>
      </c>
      <c r="C31" s="670" t="s">
        <v>100</v>
      </c>
      <c r="D31" s="633" t="s">
        <v>102</v>
      </c>
      <c r="E31" s="683">
        <v>40</v>
      </c>
      <c r="F31" s="633"/>
      <c r="G31" s="712"/>
      <c r="H31" s="727"/>
    </row>
    <row r="32" spans="1:10" s="620" customFormat="1" ht="15.75">
      <c r="A32" s="633">
        <v>25</v>
      </c>
      <c r="B32" s="682" t="s">
        <v>555</v>
      </c>
      <c r="C32" s="670" t="s">
        <v>100</v>
      </c>
      <c r="D32" s="633" t="s">
        <v>102</v>
      </c>
      <c r="E32" s="683">
        <v>32</v>
      </c>
      <c r="F32" s="633"/>
      <c r="G32" s="712"/>
      <c r="H32" s="727"/>
    </row>
    <row r="33" spans="1:8" s="620" customFormat="1" ht="15.75">
      <c r="A33" s="633">
        <v>26</v>
      </c>
      <c r="B33" s="682" t="s">
        <v>556</v>
      </c>
      <c r="C33" s="670" t="s">
        <v>100</v>
      </c>
      <c r="D33" s="633" t="s">
        <v>102</v>
      </c>
      <c r="E33" s="683">
        <v>284</v>
      </c>
      <c r="F33" s="633"/>
      <c r="G33" s="712"/>
      <c r="H33" s="727"/>
    </row>
    <row r="34" spans="1:8" s="620" customFormat="1" ht="15.75">
      <c r="A34" s="633">
        <v>27</v>
      </c>
      <c r="B34" s="682" t="s">
        <v>504</v>
      </c>
      <c r="C34" s="670" t="s">
        <v>100</v>
      </c>
      <c r="D34" s="633" t="s">
        <v>102</v>
      </c>
      <c r="E34" s="683">
        <v>18</v>
      </c>
      <c r="F34" s="633"/>
      <c r="G34" s="712"/>
      <c r="H34" s="727"/>
    </row>
    <row r="35" spans="1:8" s="619" customFormat="1" ht="18" customHeight="1">
      <c r="A35" s="633">
        <v>28</v>
      </c>
      <c r="B35" s="682" t="s">
        <v>557</v>
      </c>
      <c r="C35" s="670" t="s">
        <v>100</v>
      </c>
      <c r="D35" s="633" t="s">
        <v>102</v>
      </c>
      <c r="E35" s="683">
        <v>5</v>
      </c>
      <c r="F35" s="633"/>
      <c r="G35" s="712"/>
      <c r="H35" s="727"/>
    </row>
    <row r="36" spans="1:8" s="620" customFormat="1" ht="18" customHeight="1">
      <c r="A36" s="633">
        <v>29</v>
      </c>
      <c r="B36" s="682" t="s">
        <v>558</v>
      </c>
      <c r="C36" s="670" t="s">
        <v>100</v>
      </c>
      <c r="D36" s="633" t="s">
        <v>102</v>
      </c>
      <c r="E36" s="683">
        <v>28</v>
      </c>
      <c r="F36" s="633"/>
      <c r="G36" s="712"/>
      <c r="H36" s="727"/>
    </row>
    <row r="37" spans="1:8" s="620" customFormat="1" ht="18" customHeight="1">
      <c r="A37" s="633">
        <v>30</v>
      </c>
      <c r="B37" s="682" t="s">
        <v>505</v>
      </c>
      <c r="C37" s="670" t="s">
        <v>100</v>
      </c>
      <c r="D37" s="633" t="s">
        <v>102</v>
      </c>
      <c r="E37" s="683">
        <v>32</v>
      </c>
      <c r="F37" s="633"/>
      <c r="G37" s="712"/>
      <c r="H37" s="727"/>
    </row>
    <row r="38" spans="1:8" s="620" customFormat="1" ht="18" customHeight="1">
      <c r="A38" s="633">
        <v>31</v>
      </c>
      <c r="B38" s="682" t="s">
        <v>559</v>
      </c>
      <c r="C38" s="670" t="s">
        <v>100</v>
      </c>
      <c r="D38" s="633" t="s">
        <v>102</v>
      </c>
      <c r="E38" s="683">
        <v>4</v>
      </c>
      <c r="F38" s="633"/>
      <c r="G38" s="712"/>
      <c r="H38" s="727"/>
    </row>
    <row r="39" spans="1:8" s="620" customFormat="1" ht="18" customHeight="1">
      <c r="A39" s="633">
        <v>32</v>
      </c>
      <c r="B39" s="682" t="s">
        <v>482</v>
      </c>
      <c r="C39" s="670" t="s">
        <v>100</v>
      </c>
      <c r="D39" s="633" t="s">
        <v>102</v>
      </c>
      <c r="E39" s="683">
        <v>21</v>
      </c>
      <c r="F39" s="633"/>
      <c r="G39" s="712"/>
      <c r="H39" s="727"/>
    </row>
    <row r="40" spans="1:8" s="620" customFormat="1" ht="18" customHeight="1">
      <c r="A40" s="633">
        <v>33</v>
      </c>
      <c r="B40" s="682" t="s">
        <v>417</v>
      </c>
      <c r="C40" s="670" t="s">
        <v>100</v>
      </c>
      <c r="D40" s="633" t="s">
        <v>102</v>
      </c>
      <c r="E40" s="683">
        <v>17</v>
      </c>
      <c r="F40" s="633"/>
      <c r="G40" s="712"/>
      <c r="H40" s="727"/>
    </row>
    <row r="41" spans="1:8" s="620" customFormat="1" ht="18" customHeight="1">
      <c r="A41" s="633">
        <v>34</v>
      </c>
      <c r="B41" s="682" t="s">
        <v>415</v>
      </c>
      <c r="C41" s="670" t="s">
        <v>100</v>
      </c>
      <c r="D41" s="633" t="s">
        <v>102</v>
      </c>
      <c r="E41" s="683">
        <v>19</v>
      </c>
      <c r="F41" s="633"/>
      <c r="G41" s="712"/>
      <c r="H41" s="727"/>
    </row>
    <row r="42" spans="1:8" s="620" customFormat="1" ht="18" customHeight="1">
      <c r="A42" s="633">
        <v>35</v>
      </c>
      <c r="B42" s="682" t="s">
        <v>419</v>
      </c>
      <c r="C42" s="670" t="s">
        <v>100</v>
      </c>
      <c r="D42" s="633" t="s">
        <v>102</v>
      </c>
      <c r="E42" s="683">
        <v>2</v>
      </c>
      <c r="F42" s="633"/>
      <c r="G42" s="712"/>
      <c r="H42" s="727"/>
    </row>
    <row r="43" spans="1:8" s="620" customFormat="1" ht="18" customHeight="1">
      <c r="A43" s="633">
        <v>36</v>
      </c>
      <c r="B43" s="682" t="s">
        <v>424</v>
      </c>
      <c r="C43" s="670" t="s">
        <v>100</v>
      </c>
      <c r="D43" s="633" t="s">
        <v>102</v>
      </c>
      <c r="E43" s="683">
        <v>75</v>
      </c>
      <c r="F43" s="633"/>
      <c r="G43" s="712"/>
      <c r="H43" s="727"/>
    </row>
    <row r="44" spans="1:8" s="620" customFormat="1" ht="18" customHeight="1">
      <c r="A44" s="633">
        <v>37</v>
      </c>
      <c r="B44" s="682" t="s">
        <v>427</v>
      </c>
      <c r="C44" s="670" t="s">
        <v>100</v>
      </c>
      <c r="D44" s="633" t="s">
        <v>102</v>
      </c>
      <c r="E44" s="683">
        <v>42</v>
      </c>
      <c r="F44" s="633"/>
      <c r="G44" s="712"/>
      <c r="H44" s="727"/>
    </row>
    <row r="45" spans="1:8" s="620" customFormat="1" ht="18" customHeight="1">
      <c r="A45" s="633">
        <v>38</v>
      </c>
      <c r="B45" s="682" t="s">
        <v>560</v>
      </c>
      <c r="C45" s="670" t="s">
        <v>100</v>
      </c>
      <c r="D45" s="633" t="s">
        <v>102</v>
      </c>
      <c r="E45" s="683">
        <v>6</v>
      </c>
      <c r="F45" s="633"/>
      <c r="G45" s="712"/>
      <c r="H45" s="727"/>
    </row>
    <row r="46" spans="1:8" s="620" customFormat="1" ht="18" customHeight="1">
      <c r="A46" s="633">
        <v>39</v>
      </c>
      <c r="B46" s="682" t="s">
        <v>450</v>
      </c>
      <c r="C46" s="670" t="s">
        <v>100</v>
      </c>
      <c r="D46" s="633" t="s">
        <v>102</v>
      </c>
      <c r="E46" s="683">
        <v>53</v>
      </c>
      <c r="F46" s="633"/>
      <c r="G46" s="712"/>
      <c r="H46" s="727"/>
    </row>
    <row r="47" spans="1:8" s="620" customFormat="1" ht="18" customHeight="1">
      <c r="A47" s="633">
        <v>40</v>
      </c>
      <c r="B47" s="682" t="s">
        <v>561</v>
      </c>
      <c r="C47" s="670" t="s">
        <v>100</v>
      </c>
      <c r="D47" s="633" t="s">
        <v>81</v>
      </c>
      <c r="E47" s="683">
        <v>3</v>
      </c>
      <c r="F47" s="633"/>
      <c r="G47" s="712"/>
      <c r="H47" s="727"/>
    </row>
    <row r="48" spans="1:8" s="620" customFormat="1" ht="18" customHeight="1">
      <c r="A48" s="633">
        <v>41</v>
      </c>
      <c r="B48" s="682" t="s">
        <v>488</v>
      </c>
      <c r="C48" s="670" t="s">
        <v>100</v>
      </c>
      <c r="D48" s="633" t="s">
        <v>81</v>
      </c>
      <c r="E48" s="683">
        <v>8</v>
      </c>
      <c r="F48" s="633"/>
      <c r="G48" s="712"/>
      <c r="H48" s="727"/>
    </row>
    <row r="49" spans="1:8" s="620" customFormat="1" ht="18" customHeight="1">
      <c r="A49" s="633">
        <v>42</v>
      </c>
      <c r="B49" s="682" t="s">
        <v>404</v>
      </c>
      <c r="C49" s="670" t="s">
        <v>100</v>
      </c>
      <c r="D49" s="633" t="s">
        <v>102</v>
      </c>
      <c r="E49" s="683">
        <v>49</v>
      </c>
      <c r="F49" s="633"/>
      <c r="G49" s="712"/>
      <c r="H49" s="727"/>
    </row>
    <row r="50" spans="1:8" s="620" customFormat="1" ht="18" customHeight="1">
      <c r="A50" s="633">
        <v>43</v>
      </c>
      <c r="B50" s="682" t="s">
        <v>436</v>
      </c>
      <c r="C50" s="670" t="s">
        <v>100</v>
      </c>
      <c r="D50" s="633" t="s">
        <v>102</v>
      </c>
      <c r="E50" s="683">
        <v>17</v>
      </c>
      <c r="F50" s="633"/>
      <c r="G50" s="712"/>
      <c r="H50" s="727"/>
    </row>
    <row r="51" spans="1:8" s="620" customFormat="1" ht="18" customHeight="1">
      <c r="A51" s="633">
        <v>44</v>
      </c>
      <c r="B51" s="682" t="s">
        <v>562</v>
      </c>
      <c r="C51" s="670" t="s">
        <v>100</v>
      </c>
      <c r="D51" s="633" t="s">
        <v>99</v>
      </c>
      <c r="E51" s="683">
        <v>1</v>
      </c>
      <c r="F51" s="633"/>
      <c r="G51" s="712"/>
      <c r="H51" s="727"/>
    </row>
    <row r="52" spans="1:8" s="620" customFormat="1" ht="18" customHeight="1">
      <c r="A52" s="633">
        <v>45</v>
      </c>
      <c r="B52" s="682" t="s">
        <v>452</v>
      </c>
      <c r="C52" s="670" t="s">
        <v>100</v>
      </c>
      <c r="D52" s="633" t="s">
        <v>99</v>
      </c>
      <c r="E52" s="683">
        <v>10</v>
      </c>
      <c r="F52" s="633"/>
      <c r="G52" s="712"/>
      <c r="H52" s="727"/>
    </row>
    <row r="53" spans="1:8" s="620" customFormat="1" ht="18" customHeight="1">
      <c r="A53" s="633">
        <v>46</v>
      </c>
      <c r="B53" s="682" t="s">
        <v>563</v>
      </c>
      <c r="C53" s="670" t="s">
        <v>100</v>
      </c>
      <c r="D53" s="633" t="s">
        <v>99</v>
      </c>
      <c r="E53" s="683">
        <v>20</v>
      </c>
      <c r="F53" s="633"/>
      <c r="G53" s="712"/>
      <c r="H53" s="727"/>
    </row>
    <row r="54" spans="1:8" s="620" customFormat="1" ht="18" customHeight="1">
      <c r="A54" s="633">
        <v>47</v>
      </c>
      <c r="B54" s="682" t="s">
        <v>564</v>
      </c>
      <c r="C54" s="670" t="s">
        <v>100</v>
      </c>
      <c r="D54" s="633" t="s">
        <v>102</v>
      </c>
      <c r="E54" s="683">
        <v>44</v>
      </c>
      <c r="F54" s="633"/>
      <c r="G54" s="712"/>
      <c r="H54" s="727"/>
    </row>
    <row r="55" spans="1:8" s="620" customFormat="1" ht="18" customHeight="1">
      <c r="A55" s="633">
        <v>48</v>
      </c>
      <c r="B55" s="682" t="s">
        <v>565</v>
      </c>
      <c r="C55" s="670" t="s">
        <v>100</v>
      </c>
      <c r="D55" s="633" t="s">
        <v>102</v>
      </c>
      <c r="E55" s="683">
        <v>10</v>
      </c>
      <c r="F55" s="633"/>
      <c r="G55" s="712"/>
      <c r="H55" s="727"/>
    </row>
    <row r="56" spans="1:8" s="620" customFormat="1" ht="18" customHeight="1">
      <c r="A56" s="633">
        <v>49</v>
      </c>
      <c r="B56" s="682" t="s">
        <v>566</v>
      </c>
      <c r="C56" s="670" t="s">
        <v>100</v>
      </c>
      <c r="D56" s="633" t="s">
        <v>102</v>
      </c>
      <c r="E56" s="683">
        <v>8</v>
      </c>
      <c r="F56" s="633"/>
      <c r="G56" s="712"/>
      <c r="H56" s="727"/>
    </row>
    <row r="57" spans="1:8" s="620" customFormat="1" ht="18" customHeight="1">
      <c r="A57" s="633">
        <v>50</v>
      </c>
      <c r="B57" s="682" t="s">
        <v>567</v>
      </c>
      <c r="C57" s="670" t="s">
        <v>100</v>
      </c>
      <c r="D57" s="633" t="s">
        <v>102</v>
      </c>
      <c r="E57" s="683">
        <v>6</v>
      </c>
      <c r="F57" s="633"/>
      <c r="G57" s="712"/>
      <c r="H57" s="727"/>
    </row>
    <row r="58" spans="1:8" s="620" customFormat="1" ht="18" customHeight="1">
      <c r="A58" s="633">
        <v>51</v>
      </c>
      <c r="B58" s="682" t="s">
        <v>568</v>
      </c>
      <c r="C58" s="670" t="s">
        <v>100</v>
      </c>
      <c r="D58" s="633" t="s">
        <v>102</v>
      </c>
      <c r="E58" s="683">
        <v>9</v>
      </c>
      <c r="F58" s="633"/>
      <c r="G58" s="712"/>
      <c r="H58" s="727"/>
    </row>
    <row r="59" spans="1:8" s="620" customFormat="1" ht="18" customHeight="1">
      <c r="A59" s="633">
        <v>52</v>
      </c>
      <c r="B59" s="682" t="s">
        <v>569</v>
      </c>
      <c r="C59" s="670" t="s">
        <v>100</v>
      </c>
      <c r="D59" s="633" t="s">
        <v>102</v>
      </c>
      <c r="E59" s="683">
        <v>2</v>
      </c>
      <c r="F59" s="633"/>
      <c r="G59" s="712"/>
      <c r="H59" s="727"/>
    </row>
    <row r="60" spans="1:8" s="620" customFormat="1" ht="18" customHeight="1">
      <c r="A60" s="633">
        <v>53</v>
      </c>
      <c r="B60" s="682" t="s">
        <v>459</v>
      </c>
      <c r="C60" s="670" t="s">
        <v>100</v>
      </c>
      <c r="D60" s="633" t="s">
        <v>144</v>
      </c>
      <c r="E60" s="683">
        <v>112</v>
      </c>
      <c r="F60" s="633"/>
      <c r="G60" s="712"/>
      <c r="H60" s="727"/>
    </row>
    <row r="61" spans="1:8" s="620" customFormat="1" ht="18" customHeight="1">
      <c r="A61" s="633">
        <v>54</v>
      </c>
      <c r="B61" s="682" t="s">
        <v>143</v>
      </c>
      <c r="C61" s="670" t="s">
        <v>100</v>
      </c>
      <c r="D61" s="633" t="s">
        <v>144</v>
      </c>
      <c r="E61" s="683">
        <v>228</v>
      </c>
      <c r="F61" s="633"/>
      <c r="G61" s="712"/>
      <c r="H61" s="727"/>
    </row>
    <row r="62" spans="1:8" s="620" customFormat="1" ht="18" customHeight="1">
      <c r="A62" s="633">
        <v>55</v>
      </c>
      <c r="B62" s="682" t="s">
        <v>433</v>
      </c>
      <c r="C62" s="670" t="s">
        <v>100</v>
      </c>
      <c r="D62" s="633" t="s">
        <v>102</v>
      </c>
      <c r="E62" s="683">
        <v>19</v>
      </c>
      <c r="F62" s="633"/>
      <c r="G62" s="712"/>
      <c r="H62" s="727"/>
    </row>
    <row r="63" spans="1:8" s="620" customFormat="1" ht="18" customHeight="1">
      <c r="A63" s="633">
        <v>56</v>
      </c>
      <c r="B63" s="682" t="s">
        <v>526</v>
      </c>
      <c r="C63" s="670" t="s">
        <v>100</v>
      </c>
      <c r="D63" s="633" t="s">
        <v>102</v>
      </c>
      <c r="E63" s="683">
        <v>32</v>
      </c>
      <c r="F63" s="633"/>
      <c r="G63" s="712"/>
      <c r="H63" s="727"/>
    </row>
    <row r="64" spans="1:8" s="620" customFormat="1" ht="18" customHeight="1">
      <c r="A64" s="633">
        <v>57</v>
      </c>
      <c r="B64" s="682" t="s">
        <v>570</v>
      </c>
      <c r="C64" s="670" t="s">
        <v>100</v>
      </c>
      <c r="D64" s="633" t="s">
        <v>102</v>
      </c>
      <c r="E64" s="683">
        <v>356</v>
      </c>
      <c r="F64" s="633"/>
      <c r="G64" s="712"/>
      <c r="H64" s="727"/>
    </row>
    <row r="65" spans="1:8" s="620" customFormat="1" ht="18" customHeight="1">
      <c r="A65" s="633">
        <v>58</v>
      </c>
      <c r="B65" s="682" t="s">
        <v>440</v>
      </c>
      <c r="C65" s="670" t="s">
        <v>100</v>
      </c>
      <c r="D65" s="633" t="s">
        <v>102</v>
      </c>
      <c r="E65" s="683">
        <v>343</v>
      </c>
      <c r="F65" s="633"/>
      <c r="G65" s="712"/>
      <c r="H65" s="727"/>
    </row>
    <row r="66" spans="1:8" s="620" customFormat="1" ht="18" customHeight="1">
      <c r="A66" s="633">
        <v>59</v>
      </c>
      <c r="B66" s="682" t="s">
        <v>443</v>
      </c>
      <c r="C66" s="670" t="s">
        <v>100</v>
      </c>
      <c r="D66" s="633" t="s">
        <v>403</v>
      </c>
      <c r="E66" s="683">
        <v>113</v>
      </c>
      <c r="F66" s="633"/>
      <c r="G66" s="712"/>
      <c r="H66" s="727"/>
    </row>
    <row r="67" spans="1:8" s="620" customFormat="1" ht="18" customHeight="1">
      <c r="A67" s="633">
        <v>60</v>
      </c>
      <c r="B67" s="682" t="s">
        <v>571</v>
      </c>
      <c r="C67" s="670" t="s">
        <v>100</v>
      </c>
      <c r="D67" s="633" t="s">
        <v>102</v>
      </c>
      <c r="E67" s="683">
        <v>19</v>
      </c>
      <c r="F67" s="633"/>
      <c r="G67" s="712"/>
      <c r="H67" s="727"/>
    </row>
    <row r="68" spans="1:8" s="620" customFormat="1" ht="18" customHeight="1">
      <c r="A68" s="633">
        <v>61</v>
      </c>
      <c r="B68" s="682" t="s">
        <v>418</v>
      </c>
      <c r="C68" s="670" t="s">
        <v>100</v>
      </c>
      <c r="D68" s="633" t="s">
        <v>102</v>
      </c>
      <c r="E68" s="683">
        <v>34</v>
      </c>
      <c r="F68" s="633"/>
      <c r="G68" s="712"/>
      <c r="H68" s="727"/>
    </row>
    <row r="69" spans="1:8" s="620" customFormat="1" ht="18" customHeight="1">
      <c r="A69" s="633">
        <v>62</v>
      </c>
      <c r="B69" s="682" t="s">
        <v>425</v>
      </c>
      <c r="C69" s="670" t="s">
        <v>100</v>
      </c>
      <c r="D69" s="633" t="s">
        <v>102</v>
      </c>
      <c r="E69" s="683">
        <v>75</v>
      </c>
      <c r="F69" s="633"/>
      <c r="G69" s="712"/>
      <c r="H69" s="727"/>
    </row>
    <row r="70" spans="1:8" s="620" customFormat="1" ht="18" customHeight="1">
      <c r="A70" s="633">
        <v>63</v>
      </c>
      <c r="B70" s="682" t="s">
        <v>420</v>
      </c>
      <c r="C70" s="670" t="s">
        <v>100</v>
      </c>
      <c r="D70" s="633" t="s">
        <v>102</v>
      </c>
      <c r="E70" s="683">
        <v>88</v>
      </c>
      <c r="F70" s="633"/>
      <c r="G70" s="712"/>
      <c r="H70" s="727"/>
    </row>
    <row r="71" spans="1:8" s="620" customFormat="1" ht="18" customHeight="1">
      <c r="A71" s="633">
        <v>64</v>
      </c>
      <c r="B71" s="682" t="s">
        <v>572</v>
      </c>
      <c r="C71" s="670" t="s">
        <v>100</v>
      </c>
      <c r="D71" s="633" t="s">
        <v>385</v>
      </c>
      <c r="E71" s="683">
        <v>17</v>
      </c>
      <c r="F71" s="633"/>
      <c r="G71" s="712"/>
      <c r="H71" s="727"/>
    </row>
    <row r="72" spans="1:8" s="620" customFormat="1" ht="18" customHeight="1">
      <c r="A72" s="633">
        <v>65</v>
      </c>
      <c r="B72" s="682" t="s">
        <v>573</v>
      </c>
      <c r="C72" s="670" t="s">
        <v>100</v>
      </c>
      <c r="D72" s="633" t="s">
        <v>385</v>
      </c>
      <c r="E72" s="683">
        <v>173</v>
      </c>
      <c r="F72" s="633"/>
      <c r="G72" s="712"/>
      <c r="H72" s="727"/>
    </row>
    <row r="73" spans="1:8" s="620" customFormat="1" ht="18" customHeight="1">
      <c r="A73" s="633">
        <v>66</v>
      </c>
      <c r="B73" s="682" t="s">
        <v>574</v>
      </c>
      <c r="C73" s="670" t="s">
        <v>100</v>
      </c>
      <c r="D73" s="633" t="s">
        <v>385</v>
      </c>
      <c r="E73" s="683">
        <v>169</v>
      </c>
      <c r="F73" s="633"/>
      <c r="G73" s="712"/>
      <c r="H73" s="727"/>
    </row>
    <row r="74" spans="1:8" s="620" customFormat="1" ht="18" customHeight="1">
      <c r="A74" s="633">
        <v>67</v>
      </c>
      <c r="B74" s="682" t="s">
        <v>477</v>
      </c>
      <c r="C74" s="670" t="s">
        <v>100</v>
      </c>
      <c r="D74" s="633" t="s">
        <v>104</v>
      </c>
      <c r="E74" s="683">
        <v>11</v>
      </c>
      <c r="F74" s="633"/>
      <c r="G74" s="712"/>
      <c r="H74" s="727"/>
    </row>
    <row r="75" spans="1:8" s="620" customFormat="1" ht="18" customHeight="1">
      <c r="A75" s="633">
        <v>68</v>
      </c>
      <c r="B75" s="682" t="s">
        <v>481</v>
      </c>
      <c r="C75" s="670" t="s">
        <v>100</v>
      </c>
      <c r="D75" s="633" t="s">
        <v>104</v>
      </c>
      <c r="E75" s="683">
        <v>9</v>
      </c>
      <c r="F75" s="633"/>
      <c r="G75" s="712"/>
      <c r="H75" s="727"/>
    </row>
    <row r="76" spans="1:8" s="620" customFormat="1" ht="18" customHeight="1">
      <c r="A76" s="633">
        <v>69</v>
      </c>
      <c r="B76" s="682" t="s">
        <v>536</v>
      </c>
      <c r="C76" s="670" t="s">
        <v>100</v>
      </c>
      <c r="D76" s="633" t="s">
        <v>102</v>
      </c>
      <c r="E76" s="683">
        <v>9</v>
      </c>
      <c r="F76" s="633"/>
      <c r="G76" s="712"/>
      <c r="H76" s="727"/>
    </row>
    <row r="77" spans="1:8" s="620" customFormat="1" ht="18" customHeight="1">
      <c r="A77" s="633">
        <v>70</v>
      </c>
      <c r="B77" s="682" t="s">
        <v>439</v>
      </c>
      <c r="C77" s="670" t="s">
        <v>100</v>
      </c>
      <c r="D77" s="633" t="s">
        <v>102</v>
      </c>
      <c r="E77" s="683">
        <v>9</v>
      </c>
      <c r="F77" s="633"/>
      <c r="G77" s="712"/>
      <c r="H77" s="727"/>
    </row>
    <row r="78" spans="1:8" s="620" customFormat="1" ht="18" customHeight="1">
      <c r="A78" s="633">
        <v>71</v>
      </c>
      <c r="B78" s="682" t="s">
        <v>435</v>
      </c>
      <c r="C78" s="670" t="s">
        <v>100</v>
      </c>
      <c r="D78" s="633" t="s">
        <v>102</v>
      </c>
      <c r="E78" s="683">
        <v>38</v>
      </c>
      <c r="F78" s="633"/>
      <c r="G78" s="712"/>
      <c r="H78" s="727"/>
    </row>
    <row r="79" spans="1:8" s="620" customFormat="1" ht="18" customHeight="1">
      <c r="A79" s="671" t="s">
        <v>82</v>
      </c>
      <c r="B79" s="686" t="s">
        <v>575</v>
      </c>
      <c r="C79" s="687"/>
      <c r="D79" s="671"/>
      <c r="E79" s="672"/>
      <c r="F79" s="671"/>
      <c r="G79" s="712"/>
      <c r="H79" s="727"/>
    </row>
    <row r="80" spans="1:8" s="620" customFormat="1" ht="15.75">
      <c r="A80" s="633">
        <v>1</v>
      </c>
      <c r="B80" s="682" t="s">
        <v>576</v>
      </c>
      <c r="C80" s="670" t="s">
        <v>577</v>
      </c>
      <c r="D80" s="633" t="s">
        <v>134</v>
      </c>
      <c r="E80" s="683">
        <v>21</v>
      </c>
      <c r="F80" s="685"/>
      <c r="G80" s="712"/>
      <c r="H80" s="727"/>
    </row>
    <row r="81" spans="1:8" s="620" customFormat="1" ht="18" customHeight="1">
      <c r="A81" s="633">
        <v>2</v>
      </c>
      <c r="B81" s="682" t="s">
        <v>578</v>
      </c>
      <c r="C81" s="670" t="s">
        <v>577</v>
      </c>
      <c r="D81" s="633" t="s">
        <v>134</v>
      </c>
      <c r="E81" s="683">
        <v>76</v>
      </c>
      <c r="F81" s="685"/>
      <c r="G81" s="712"/>
      <c r="H81" s="727"/>
    </row>
    <row r="82" spans="1:8" s="620" customFormat="1" ht="18" customHeight="1">
      <c r="A82" s="633">
        <v>3</v>
      </c>
      <c r="B82" s="682" t="s">
        <v>579</v>
      </c>
      <c r="C82" s="670" t="s">
        <v>577</v>
      </c>
      <c r="D82" s="633" t="s">
        <v>134</v>
      </c>
      <c r="E82" s="683">
        <v>90</v>
      </c>
      <c r="F82" s="685"/>
      <c r="G82" s="712"/>
      <c r="H82" s="727"/>
    </row>
    <row r="83" spans="1:8" s="620" customFormat="1" ht="18" customHeight="1">
      <c r="A83" s="633">
        <v>4</v>
      </c>
      <c r="B83" s="682" t="s">
        <v>580</v>
      </c>
      <c r="C83" s="670" t="s">
        <v>577</v>
      </c>
      <c r="D83" s="633" t="s">
        <v>134</v>
      </c>
      <c r="E83" s="683">
        <v>90</v>
      </c>
      <c r="F83" s="685"/>
      <c r="G83" s="712"/>
      <c r="H83" s="727"/>
    </row>
    <row r="84" spans="1:8" s="620" customFormat="1" ht="15.75">
      <c r="A84" s="633">
        <v>5</v>
      </c>
      <c r="B84" s="682" t="s">
        <v>581</v>
      </c>
      <c r="C84" s="670" t="s">
        <v>577</v>
      </c>
      <c r="D84" s="633" t="s">
        <v>134</v>
      </c>
      <c r="E84" s="683">
        <v>212</v>
      </c>
      <c r="F84" s="685"/>
      <c r="G84" s="712"/>
      <c r="H84" s="727"/>
    </row>
    <row r="85" spans="1:8" s="620" customFormat="1" ht="15.75">
      <c r="A85" s="633">
        <v>6</v>
      </c>
      <c r="B85" s="682" t="s">
        <v>582</v>
      </c>
      <c r="C85" s="670" t="s">
        <v>577</v>
      </c>
      <c r="D85" s="633" t="s">
        <v>134</v>
      </c>
      <c r="E85" s="683">
        <v>188</v>
      </c>
      <c r="F85" s="685"/>
      <c r="G85" s="712"/>
      <c r="H85" s="727"/>
    </row>
    <row r="86" spans="1:8" s="620" customFormat="1" ht="15.75">
      <c r="A86" s="633">
        <v>7</v>
      </c>
      <c r="B86" s="682" t="s">
        <v>583</v>
      </c>
      <c r="C86" s="670" t="s">
        <v>577</v>
      </c>
      <c r="D86" s="633" t="s">
        <v>102</v>
      </c>
      <c r="E86" s="683">
        <v>16</v>
      </c>
      <c r="F86" s="685"/>
      <c r="G86" s="712"/>
      <c r="H86" s="727"/>
    </row>
    <row r="87" spans="1:8" s="620" customFormat="1" ht="15.75">
      <c r="A87" s="633">
        <v>8</v>
      </c>
      <c r="B87" s="682" t="s">
        <v>584</v>
      </c>
      <c r="C87" s="670" t="s">
        <v>577</v>
      </c>
      <c r="D87" s="633" t="s">
        <v>81</v>
      </c>
      <c r="E87" s="683">
        <v>2</v>
      </c>
      <c r="F87" s="685"/>
      <c r="G87" s="712"/>
      <c r="H87" s="727"/>
    </row>
    <row r="88" spans="1:8" s="620" customFormat="1" ht="15.75">
      <c r="A88" s="633">
        <v>9</v>
      </c>
      <c r="B88" s="682" t="s">
        <v>585</v>
      </c>
      <c r="C88" s="670" t="s">
        <v>577</v>
      </c>
      <c r="D88" s="633" t="s">
        <v>102</v>
      </c>
      <c r="E88" s="683">
        <v>16</v>
      </c>
      <c r="F88" s="685"/>
      <c r="G88" s="712"/>
      <c r="H88" s="727"/>
    </row>
    <row r="89" spans="1:8" s="620" customFormat="1" ht="15.75">
      <c r="A89" s="633">
        <v>10</v>
      </c>
      <c r="B89" s="682" t="s">
        <v>586</v>
      </c>
      <c r="C89" s="670" t="s">
        <v>577</v>
      </c>
      <c r="D89" s="633" t="s">
        <v>99</v>
      </c>
      <c r="E89" s="683">
        <v>2</v>
      </c>
      <c r="F89" s="685"/>
      <c r="G89" s="712"/>
      <c r="H89" s="727"/>
    </row>
    <row r="90" spans="1:8" s="620" customFormat="1" ht="15.75">
      <c r="A90" s="633">
        <v>11</v>
      </c>
      <c r="B90" s="682" t="s">
        <v>587</v>
      </c>
      <c r="C90" s="670" t="s">
        <v>577</v>
      </c>
      <c r="D90" s="633" t="s">
        <v>99</v>
      </c>
      <c r="E90" s="683">
        <v>1</v>
      </c>
      <c r="F90" s="685"/>
      <c r="G90" s="712"/>
      <c r="H90" s="727"/>
    </row>
    <row r="91" spans="1:8" s="620" customFormat="1" ht="15.75">
      <c r="A91" s="633">
        <v>12</v>
      </c>
      <c r="B91" s="682" t="s">
        <v>588</v>
      </c>
      <c r="C91" s="670" t="s">
        <v>577</v>
      </c>
      <c r="D91" s="633" t="s">
        <v>99</v>
      </c>
      <c r="E91" s="683">
        <v>2</v>
      </c>
      <c r="F91" s="685"/>
      <c r="G91" s="712"/>
      <c r="H91" s="727"/>
    </row>
    <row r="92" spans="1:8" s="620" customFormat="1" ht="15.75">
      <c r="A92" s="633">
        <v>13</v>
      </c>
      <c r="B92" s="682" t="s">
        <v>589</v>
      </c>
      <c r="C92" s="670" t="s">
        <v>577</v>
      </c>
      <c r="D92" s="633" t="s">
        <v>99</v>
      </c>
      <c r="E92" s="683">
        <v>5</v>
      </c>
      <c r="F92" s="685"/>
      <c r="G92" s="712"/>
      <c r="H92" s="727"/>
    </row>
    <row r="93" spans="1:8" s="620" customFormat="1" ht="15.75">
      <c r="A93" s="633">
        <v>14</v>
      </c>
      <c r="B93" s="682" t="s">
        <v>590</v>
      </c>
      <c r="C93" s="670" t="s">
        <v>577</v>
      </c>
      <c r="D93" s="633" t="s">
        <v>99</v>
      </c>
      <c r="E93" s="683">
        <v>3</v>
      </c>
      <c r="F93" s="685"/>
      <c r="G93" s="712"/>
      <c r="H93" s="727"/>
    </row>
    <row r="94" spans="1:8" s="620" customFormat="1" ht="31.5">
      <c r="A94" s="633">
        <v>15</v>
      </c>
      <c r="B94" s="682" t="s">
        <v>591</v>
      </c>
      <c r="C94" s="670" t="s">
        <v>577</v>
      </c>
      <c r="D94" s="633" t="s">
        <v>99</v>
      </c>
      <c r="E94" s="683">
        <v>2</v>
      </c>
      <c r="F94" s="685"/>
      <c r="G94" s="712"/>
      <c r="H94" s="727"/>
    </row>
    <row r="95" spans="1:8" s="620" customFormat="1" ht="31.5">
      <c r="A95" s="633">
        <v>16</v>
      </c>
      <c r="B95" s="682" t="s">
        <v>592</v>
      </c>
      <c r="C95" s="670" t="s">
        <v>577</v>
      </c>
      <c r="D95" s="633" t="s">
        <v>99</v>
      </c>
      <c r="E95" s="683">
        <v>4</v>
      </c>
      <c r="F95" s="685"/>
      <c r="G95" s="712"/>
      <c r="H95" s="727"/>
    </row>
    <row r="96" spans="1:8" s="620" customFormat="1" ht="31.5">
      <c r="A96" s="633">
        <v>17</v>
      </c>
      <c r="B96" s="682" t="s">
        <v>593</v>
      </c>
      <c r="C96" s="670" t="s">
        <v>577</v>
      </c>
      <c r="D96" s="633" t="s">
        <v>99</v>
      </c>
      <c r="E96" s="683">
        <v>4</v>
      </c>
      <c r="F96" s="685"/>
      <c r="G96" s="712"/>
      <c r="H96" s="727"/>
    </row>
    <row r="97" spans="1:8" s="620" customFormat="1" ht="15.75">
      <c r="A97" s="633">
        <v>18</v>
      </c>
      <c r="B97" s="682" t="s">
        <v>594</v>
      </c>
      <c r="C97" s="670" t="s">
        <v>577</v>
      </c>
      <c r="D97" s="633" t="s">
        <v>144</v>
      </c>
      <c r="E97" s="683">
        <v>5</v>
      </c>
      <c r="F97" s="685"/>
      <c r="G97" s="712"/>
      <c r="H97" s="727"/>
    </row>
    <row r="98" spans="1:8" s="620" customFormat="1" ht="15.75">
      <c r="A98" s="633">
        <v>19</v>
      </c>
      <c r="B98" s="682" t="s">
        <v>595</v>
      </c>
      <c r="C98" s="670" t="s">
        <v>577</v>
      </c>
      <c r="D98" s="633" t="s">
        <v>144</v>
      </c>
      <c r="E98" s="683">
        <v>77</v>
      </c>
      <c r="F98" s="685"/>
      <c r="G98" s="712"/>
      <c r="H98" s="727"/>
    </row>
    <row r="99" spans="1:8" s="620" customFormat="1" ht="31.5">
      <c r="A99" s="633">
        <v>20</v>
      </c>
      <c r="B99" s="682" t="s">
        <v>596</v>
      </c>
      <c r="C99" s="670" t="s">
        <v>577</v>
      </c>
      <c r="D99" s="633" t="s">
        <v>104</v>
      </c>
      <c r="E99" s="683">
        <v>1</v>
      </c>
      <c r="F99" s="685"/>
      <c r="G99" s="712"/>
      <c r="H99" s="727"/>
    </row>
    <row r="100" spans="1:8" s="620" customFormat="1" ht="31.5">
      <c r="A100" s="633">
        <v>21</v>
      </c>
      <c r="B100" s="682" t="s">
        <v>597</v>
      </c>
      <c r="C100" s="670" t="s">
        <v>577</v>
      </c>
      <c r="D100" s="633" t="s">
        <v>104</v>
      </c>
      <c r="E100" s="683">
        <v>4</v>
      </c>
      <c r="F100" s="685"/>
      <c r="G100" s="712"/>
      <c r="H100" s="727"/>
    </row>
    <row r="101" spans="1:8" s="620" customFormat="1" ht="15.75">
      <c r="A101" s="671" t="s">
        <v>86</v>
      </c>
      <c r="B101" s="686" t="s">
        <v>489</v>
      </c>
      <c r="C101" s="687"/>
      <c r="D101" s="671"/>
      <c r="E101" s="672"/>
      <c r="F101" s="685"/>
      <c r="G101" s="712"/>
      <c r="H101" s="727"/>
    </row>
    <row r="102" spans="1:8" s="620" customFormat="1" ht="31.5">
      <c r="A102" s="633">
        <v>1</v>
      </c>
      <c r="B102" s="682" t="s">
        <v>598</v>
      </c>
      <c r="C102" s="670" t="s">
        <v>471</v>
      </c>
      <c r="D102" s="633" t="s">
        <v>81</v>
      </c>
      <c r="E102" s="683">
        <v>8</v>
      </c>
      <c r="F102" s="685">
        <v>360000</v>
      </c>
      <c r="G102" s="712">
        <f t="shared" ref="G102:G144" si="0">F102*E102</f>
        <v>2880000</v>
      </c>
      <c r="H102" s="727"/>
    </row>
    <row r="103" spans="1:8" s="620" customFormat="1" ht="31.5">
      <c r="A103" s="633">
        <v>2</v>
      </c>
      <c r="B103" s="682" t="s">
        <v>599</v>
      </c>
      <c r="C103" s="670" t="s">
        <v>471</v>
      </c>
      <c r="D103" s="633" t="s">
        <v>81</v>
      </c>
      <c r="E103" s="683">
        <v>22</v>
      </c>
      <c r="F103" s="685">
        <v>500000</v>
      </c>
      <c r="G103" s="712">
        <f t="shared" si="0"/>
        <v>11000000</v>
      </c>
      <c r="H103" s="727"/>
    </row>
    <row r="104" spans="1:8" s="620" customFormat="1" ht="31.5">
      <c r="A104" s="633">
        <v>3</v>
      </c>
      <c r="B104" s="682" t="s">
        <v>600</v>
      </c>
      <c r="C104" s="670" t="s">
        <v>471</v>
      </c>
      <c r="D104" s="633" t="s">
        <v>81</v>
      </c>
      <c r="E104" s="683">
        <v>42</v>
      </c>
      <c r="F104" s="685">
        <f>F103</f>
        <v>500000</v>
      </c>
      <c r="G104" s="712">
        <f t="shared" si="0"/>
        <v>21000000</v>
      </c>
      <c r="H104" s="727"/>
    </row>
    <row r="105" spans="1:8" s="620" customFormat="1" ht="31.5">
      <c r="A105" s="633">
        <v>4</v>
      </c>
      <c r="B105" s="682" t="s">
        <v>601</v>
      </c>
      <c r="C105" s="670" t="s">
        <v>471</v>
      </c>
      <c r="D105" s="633" t="s">
        <v>81</v>
      </c>
      <c r="E105" s="683">
        <v>4</v>
      </c>
      <c r="F105" s="685">
        <v>300000</v>
      </c>
      <c r="G105" s="712">
        <f t="shared" si="0"/>
        <v>1200000</v>
      </c>
      <c r="H105" s="727"/>
    </row>
    <row r="106" spans="1:8" s="620" customFormat="1" ht="31.5">
      <c r="A106" s="633">
        <v>5</v>
      </c>
      <c r="B106" s="682" t="s">
        <v>602</v>
      </c>
      <c r="C106" s="670" t="s">
        <v>471</v>
      </c>
      <c r="D106" s="633" t="s">
        <v>81</v>
      </c>
      <c r="E106" s="683">
        <v>7</v>
      </c>
      <c r="F106" s="685">
        <f t="shared" ref="F106:F111" si="1">F105</f>
        <v>300000</v>
      </c>
      <c r="G106" s="712">
        <f t="shared" si="0"/>
        <v>2100000</v>
      </c>
      <c r="H106" s="727"/>
    </row>
    <row r="107" spans="1:8" s="620" customFormat="1" ht="31.5">
      <c r="A107" s="633">
        <v>6</v>
      </c>
      <c r="B107" s="682" t="s">
        <v>603</v>
      </c>
      <c r="C107" s="670" t="s">
        <v>471</v>
      </c>
      <c r="D107" s="633" t="s">
        <v>81</v>
      </c>
      <c r="E107" s="683">
        <v>10</v>
      </c>
      <c r="F107" s="685">
        <f t="shared" si="1"/>
        <v>300000</v>
      </c>
      <c r="G107" s="712">
        <f t="shared" si="0"/>
        <v>3000000</v>
      </c>
      <c r="H107" s="727"/>
    </row>
    <row r="108" spans="1:8" s="620" customFormat="1" ht="31.5">
      <c r="A108" s="633">
        <v>7</v>
      </c>
      <c r="B108" s="682" t="s">
        <v>604</v>
      </c>
      <c r="C108" s="670" t="s">
        <v>471</v>
      </c>
      <c r="D108" s="633" t="s">
        <v>81</v>
      </c>
      <c r="E108" s="683">
        <v>41</v>
      </c>
      <c r="F108" s="685">
        <f t="shared" si="1"/>
        <v>300000</v>
      </c>
      <c r="G108" s="712">
        <f t="shared" si="0"/>
        <v>12300000</v>
      </c>
      <c r="H108" s="727"/>
    </row>
    <row r="109" spans="1:8" s="620" customFormat="1" ht="31.5">
      <c r="A109" s="633">
        <v>8</v>
      </c>
      <c r="B109" s="682" t="s">
        <v>605</v>
      </c>
      <c r="C109" s="670" t="s">
        <v>471</v>
      </c>
      <c r="D109" s="633" t="s">
        <v>81</v>
      </c>
      <c r="E109" s="683">
        <v>18</v>
      </c>
      <c r="F109" s="685">
        <f t="shared" si="1"/>
        <v>300000</v>
      </c>
      <c r="G109" s="712">
        <f t="shared" si="0"/>
        <v>5400000</v>
      </c>
      <c r="H109" s="727"/>
    </row>
    <row r="110" spans="1:8" s="620" customFormat="1" ht="31.5">
      <c r="A110" s="633">
        <v>9</v>
      </c>
      <c r="B110" s="682" t="s">
        <v>606</v>
      </c>
      <c r="C110" s="670" t="s">
        <v>471</v>
      </c>
      <c r="D110" s="633" t="s">
        <v>81</v>
      </c>
      <c r="E110" s="683">
        <v>6</v>
      </c>
      <c r="F110" s="685">
        <f t="shared" si="1"/>
        <v>300000</v>
      </c>
      <c r="G110" s="712">
        <f t="shared" si="0"/>
        <v>1800000</v>
      </c>
      <c r="H110" s="727"/>
    </row>
    <row r="111" spans="1:8" s="620" customFormat="1" ht="31.5">
      <c r="A111" s="633">
        <v>10</v>
      </c>
      <c r="B111" s="682" t="s">
        <v>607</v>
      </c>
      <c r="C111" s="670" t="s">
        <v>471</v>
      </c>
      <c r="D111" s="633" t="s">
        <v>81</v>
      </c>
      <c r="E111" s="683">
        <v>4</v>
      </c>
      <c r="F111" s="685">
        <f t="shared" si="1"/>
        <v>300000</v>
      </c>
      <c r="G111" s="712">
        <f t="shared" si="0"/>
        <v>1200000</v>
      </c>
      <c r="H111" s="727"/>
    </row>
    <row r="112" spans="1:8" s="620" customFormat="1" ht="31.5">
      <c r="A112" s="633">
        <v>11</v>
      </c>
      <c r="B112" s="682" t="s">
        <v>407</v>
      </c>
      <c r="C112" s="670" t="s">
        <v>471</v>
      </c>
      <c r="D112" s="633" t="s">
        <v>193</v>
      </c>
      <c r="E112" s="683">
        <v>73.739999999999995</v>
      </c>
      <c r="F112" s="685">
        <v>450000</v>
      </c>
      <c r="G112" s="712">
        <f t="shared" si="0"/>
        <v>33182999.999999996</v>
      </c>
      <c r="H112" s="727"/>
    </row>
    <row r="113" spans="1:8" s="620" customFormat="1" ht="31.5">
      <c r="A113" s="633">
        <v>12</v>
      </c>
      <c r="B113" s="682" t="s">
        <v>408</v>
      </c>
      <c r="C113" s="670" t="s">
        <v>471</v>
      </c>
      <c r="D113" s="633" t="s">
        <v>193</v>
      </c>
      <c r="E113" s="683">
        <v>136.334</v>
      </c>
      <c r="F113" s="685">
        <f>F112</f>
        <v>450000</v>
      </c>
      <c r="G113" s="712">
        <f t="shared" si="0"/>
        <v>61350300</v>
      </c>
      <c r="H113" s="727"/>
    </row>
    <row r="114" spans="1:8" s="620" customFormat="1" ht="31.5">
      <c r="A114" s="633">
        <v>13</v>
      </c>
      <c r="B114" s="682" t="s">
        <v>406</v>
      </c>
      <c r="C114" s="670" t="s">
        <v>471</v>
      </c>
      <c r="D114" s="633" t="s">
        <v>122</v>
      </c>
      <c r="E114" s="684">
        <v>43423.4</v>
      </c>
      <c r="F114" s="685">
        <v>2600</v>
      </c>
      <c r="G114" s="712">
        <f t="shared" si="0"/>
        <v>112900840</v>
      </c>
      <c r="H114" s="727"/>
    </row>
    <row r="115" spans="1:8" s="620" customFormat="1" ht="31.5">
      <c r="A115" s="633">
        <v>14</v>
      </c>
      <c r="B115" s="682" t="s">
        <v>608</v>
      </c>
      <c r="C115" s="670" t="s">
        <v>471</v>
      </c>
      <c r="D115" s="633" t="s">
        <v>122</v>
      </c>
      <c r="E115" s="683">
        <v>34</v>
      </c>
      <c r="F115" s="685">
        <f>F114</f>
        <v>2600</v>
      </c>
      <c r="G115" s="712">
        <f t="shared" si="0"/>
        <v>88400</v>
      </c>
      <c r="H115" s="727"/>
    </row>
    <row r="116" spans="1:8" s="620" customFormat="1" ht="31.5">
      <c r="A116" s="633">
        <v>15</v>
      </c>
      <c r="B116" s="682" t="s">
        <v>609</v>
      </c>
      <c r="C116" s="670" t="s">
        <v>471</v>
      </c>
      <c r="D116" s="633" t="s">
        <v>104</v>
      </c>
      <c r="E116" s="683">
        <v>17</v>
      </c>
      <c r="F116" s="685">
        <v>130000</v>
      </c>
      <c r="G116" s="712">
        <f t="shared" si="0"/>
        <v>2210000</v>
      </c>
      <c r="H116" s="727"/>
    </row>
    <row r="117" spans="1:8" s="620" customFormat="1" ht="31.5">
      <c r="A117" s="633">
        <v>16</v>
      </c>
      <c r="B117" s="682" t="s">
        <v>151</v>
      </c>
      <c r="C117" s="670" t="s">
        <v>471</v>
      </c>
      <c r="D117" s="633" t="s">
        <v>152</v>
      </c>
      <c r="E117" s="683">
        <v>5</v>
      </c>
      <c r="F117" s="685">
        <v>10000</v>
      </c>
      <c r="G117" s="712">
        <f t="shared" si="0"/>
        <v>50000</v>
      </c>
      <c r="H117" s="727"/>
    </row>
    <row r="118" spans="1:8" s="620" customFormat="1" ht="31.5">
      <c r="A118" s="633">
        <v>17</v>
      </c>
      <c r="B118" s="682" t="s">
        <v>153</v>
      </c>
      <c r="C118" s="670" t="s">
        <v>471</v>
      </c>
      <c r="D118" s="633" t="s">
        <v>104</v>
      </c>
      <c r="E118" s="683">
        <v>19</v>
      </c>
      <c r="F118" s="685">
        <f>F116</f>
        <v>130000</v>
      </c>
      <c r="G118" s="712">
        <f t="shared" si="0"/>
        <v>2470000</v>
      </c>
      <c r="H118" s="727"/>
    </row>
    <row r="119" spans="1:8" s="620" customFormat="1" ht="31.5">
      <c r="A119" s="633">
        <v>18</v>
      </c>
      <c r="B119" s="682" t="s">
        <v>416</v>
      </c>
      <c r="C119" s="670" t="s">
        <v>471</v>
      </c>
      <c r="D119" s="633" t="s">
        <v>81</v>
      </c>
      <c r="E119" s="683">
        <v>39</v>
      </c>
      <c r="F119" s="685">
        <v>60500</v>
      </c>
      <c r="G119" s="712">
        <f t="shared" si="0"/>
        <v>2359500</v>
      </c>
      <c r="H119" s="727"/>
    </row>
    <row r="120" spans="1:8" s="620" customFormat="1" ht="31.5">
      <c r="A120" s="633">
        <v>19</v>
      </c>
      <c r="B120" s="682" t="s">
        <v>117</v>
      </c>
      <c r="C120" s="670" t="s">
        <v>471</v>
      </c>
      <c r="D120" s="633" t="s">
        <v>104</v>
      </c>
      <c r="E120" s="683">
        <v>44</v>
      </c>
      <c r="F120" s="685">
        <f>F119</f>
        <v>60500</v>
      </c>
      <c r="G120" s="712">
        <f t="shared" si="0"/>
        <v>2662000</v>
      </c>
      <c r="H120" s="727"/>
    </row>
    <row r="121" spans="1:8" s="620" customFormat="1" ht="31.5">
      <c r="A121" s="633">
        <v>20</v>
      </c>
      <c r="B121" s="682" t="s">
        <v>532</v>
      </c>
      <c r="C121" s="670" t="s">
        <v>471</v>
      </c>
      <c r="D121" s="633" t="s">
        <v>104</v>
      </c>
      <c r="E121" s="683">
        <v>2</v>
      </c>
      <c r="F121" s="685">
        <v>130000</v>
      </c>
      <c r="G121" s="712">
        <f t="shared" si="0"/>
        <v>260000</v>
      </c>
      <c r="H121" s="727"/>
    </row>
    <row r="122" spans="1:8" s="620" customFormat="1" ht="31.5">
      <c r="A122" s="633">
        <v>21</v>
      </c>
      <c r="B122" s="682" t="s">
        <v>610</v>
      </c>
      <c r="C122" s="670" t="s">
        <v>471</v>
      </c>
      <c r="D122" s="633" t="s">
        <v>102</v>
      </c>
      <c r="E122" s="683">
        <v>76</v>
      </c>
      <c r="F122" s="685">
        <v>600000</v>
      </c>
      <c r="G122" s="712">
        <f t="shared" si="0"/>
        <v>45600000</v>
      </c>
      <c r="H122" s="727"/>
    </row>
    <row r="123" spans="1:8" s="620" customFormat="1" ht="31.5">
      <c r="A123" s="633">
        <v>22</v>
      </c>
      <c r="B123" s="682" t="s">
        <v>611</v>
      </c>
      <c r="C123" s="670" t="s">
        <v>471</v>
      </c>
      <c r="D123" s="633" t="s">
        <v>104</v>
      </c>
      <c r="E123" s="683">
        <v>53</v>
      </c>
      <c r="F123" s="685">
        <v>20100</v>
      </c>
      <c r="G123" s="712">
        <f t="shared" si="0"/>
        <v>1065300</v>
      </c>
      <c r="H123" s="727"/>
    </row>
    <row r="124" spans="1:8" s="620" customFormat="1" ht="31.5">
      <c r="A124" s="633">
        <v>23</v>
      </c>
      <c r="B124" s="682" t="s">
        <v>119</v>
      </c>
      <c r="C124" s="670" t="s">
        <v>471</v>
      </c>
      <c r="D124" s="633" t="s">
        <v>104</v>
      </c>
      <c r="E124" s="683">
        <v>455</v>
      </c>
      <c r="F124" s="685">
        <v>24000</v>
      </c>
      <c r="G124" s="712">
        <f t="shared" si="0"/>
        <v>10920000</v>
      </c>
      <c r="H124" s="727"/>
    </row>
    <row r="125" spans="1:8" s="620" customFormat="1" ht="31.5">
      <c r="A125" s="633">
        <v>24</v>
      </c>
      <c r="B125" s="682" t="s">
        <v>112</v>
      </c>
      <c r="C125" s="670" t="s">
        <v>471</v>
      </c>
      <c r="D125" s="633" t="s">
        <v>104</v>
      </c>
      <c r="E125" s="683">
        <v>396</v>
      </c>
      <c r="F125" s="685">
        <v>29000</v>
      </c>
      <c r="G125" s="712">
        <f t="shared" si="0"/>
        <v>11484000</v>
      </c>
      <c r="H125" s="727"/>
    </row>
    <row r="126" spans="1:8" s="620" customFormat="1" ht="31.5">
      <c r="A126" s="633">
        <v>25</v>
      </c>
      <c r="B126" s="682" t="s">
        <v>423</v>
      </c>
      <c r="C126" s="670" t="s">
        <v>471</v>
      </c>
      <c r="D126" s="633" t="s">
        <v>104</v>
      </c>
      <c r="E126" s="683">
        <v>123</v>
      </c>
      <c r="F126" s="685">
        <v>31000</v>
      </c>
      <c r="G126" s="712">
        <f t="shared" si="0"/>
        <v>3813000</v>
      </c>
      <c r="H126" s="727"/>
    </row>
    <row r="127" spans="1:8" s="620" customFormat="1" ht="31.5">
      <c r="A127" s="633">
        <v>26</v>
      </c>
      <c r="B127" s="682" t="s">
        <v>118</v>
      </c>
      <c r="C127" s="670" t="s">
        <v>471</v>
      </c>
      <c r="D127" s="633" t="s">
        <v>104</v>
      </c>
      <c r="E127" s="683">
        <v>76</v>
      </c>
      <c r="F127" s="685">
        <v>34000</v>
      </c>
      <c r="G127" s="712">
        <f t="shared" si="0"/>
        <v>2584000</v>
      </c>
      <c r="H127" s="727"/>
    </row>
    <row r="128" spans="1:8" s="620" customFormat="1" ht="31.5">
      <c r="A128" s="633">
        <v>27</v>
      </c>
      <c r="B128" s="682" t="s">
        <v>612</v>
      </c>
      <c r="C128" s="670" t="s">
        <v>471</v>
      </c>
      <c r="D128" s="633" t="s">
        <v>104</v>
      </c>
      <c r="E128" s="683">
        <v>15</v>
      </c>
      <c r="F128" s="685">
        <v>36000</v>
      </c>
      <c r="G128" s="712">
        <f t="shared" si="0"/>
        <v>540000</v>
      </c>
      <c r="H128" s="727"/>
    </row>
    <row r="129" spans="1:8" s="620" customFormat="1" ht="31.5">
      <c r="A129" s="633">
        <v>28</v>
      </c>
      <c r="B129" s="682" t="s">
        <v>613</v>
      </c>
      <c r="C129" s="670" t="s">
        <v>471</v>
      </c>
      <c r="D129" s="633" t="s">
        <v>104</v>
      </c>
      <c r="E129" s="683">
        <v>59</v>
      </c>
      <c r="F129" s="685">
        <v>41000</v>
      </c>
      <c r="G129" s="712">
        <f t="shared" si="0"/>
        <v>2419000</v>
      </c>
      <c r="H129" s="727"/>
    </row>
    <row r="130" spans="1:8" s="620" customFormat="1" ht="31.5">
      <c r="A130" s="633">
        <v>29</v>
      </c>
      <c r="B130" s="682" t="s">
        <v>429</v>
      </c>
      <c r="C130" s="670" t="s">
        <v>471</v>
      </c>
      <c r="D130" s="633" t="s">
        <v>104</v>
      </c>
      <c r="E130" s="683">
        <v>52</v>
      </c>
      <c r="F130" s="685">
        <v>46000</v>
      </c>
      <c r="G130" s="712">
        <f t="shared" si="0"/>
        <v>2392000</v>
      </c>
      <c r="H130" s="727"/>
    </row>
    <row r="131" spans="1:8" s="620" customFormat="1" ht="31.5">
      <c r="A131" s="633">
        <v>30</v>
      </c>
      <c r="B131" s="682" t="s">
        <v>421</v>
      </c>
      <c r="C131" s="670" t="s">
        <v>471</v>
      </c>
      <c r="D131" s="633" t="s">
        <v>104</v>
      </c>
      <c r="E131" s="683">
        <v>167</v>
      </c>
      <c r="F131" s="685">
        <v>18000</v>
      </c>
      <c r="G131" s="712">
        <f t="shared" si="0"/>
        <v>3006000</v>
      </c>
      <c r="H131" s="727"/>
    </row>
    <row r="132" spans="1:8" s="620" customFormat="1" ht="31.5">
      <c r="A132" s="633">
        <v>31</v>
      </c>
      <c r="B132" s="682" t="s">
        <v>614</v>
      </c>
      <c r="C132" s="670" t="s">
        <v>471</v>
      </c>
      <c r="D132" s="633" t="s">
        <v>104</v>
      </c>
      <c r="E132" s="683">
        <v>59</v>
      </c>
      <c r="F132" s="685">
        <v>53000</v>
      </c>
      <c r="G132" s="712">
        <f t="shared" si="0"/>
        <v>3127000</v>
      </c>
      <c r="H132" s="727"/>
    </row>
    <row r="133" spans="1:8" s="620" customFormat="1" ht="31.5">
      <c r="A133" s="633">
        <v>32</v>
      </c>
      <c r="B133" s="682" t="s">
        <v>410</v>
      </c>
      <c r="C133" s="670" t="s">
        <v>471</v>
      </c>
      <c r="D133" s="633" t="s">
        <v>104</v>
      </c>
      <c r="E133" s="683">
        <v>175</v>
      </c>
      <c r="F133" s="685">
        <v>58000</v>
      </c>
      <c r="G133" s="712">
        <f t="shared" si="0"/>
        <v>10150000</v>
      </c>
      <c r="H133" s="727"/>
    </row>
    <row r="134" spans="1:8" s="620" customFormat="1" ht="31.5">
      <c r="A134" s="633">
        <v>33</v>
      </c>
      <c r="B134" s="682" t="s">
        <v>411</v>
      </c>
      <c r="C134" s="670" t="s">
        <v>471</v>
      </c>
      <c r="D134" s="633" t="s">
        <v>104</v>
      </c>
      <c r="E134" s="683">
        <v>50</v>
      </c>
      <c r="F134" s="685">
        <v>68000</v>
      </c>
      <c r="G134" s="712">
        <f t="shared" si="0"/>
        <v>3400000</v>
      </c>
      <c r="H134" s="727"/>
    </row>
    <row r="135" spans="1:8" s="620" customFormat="1" ht="31.5">
      <c r="A135" s="633">
        <v>34</v>
      </c>
      <c r="B135" s="682" t="s">
        <v>412</v>
      </c>
      <c r="C135" s="670" t="s">
        <v>471</v>
      </c>
      <c r="D135" s="633" t="s">
        <v>104</v>
      </c>
      <c r="E135" s="683">
        <v>64</v>
      </c>
      <c r="F135" s="685">
        <v>70000</v>
      </c>
      <c r="G135" s="712">
        <f t="shared" si="0"/>
        <v>4480000</v>
      </c>
      <c r="H135" s="727"/>
    </row>
    <row r="136" spans="1:8" s="620" customFormat="1" ht="31.5">
      <c r="A136" s="633">
        <v>35</v>
      </c>
      <c r="B136" s="682" t="s">
        <v>432</v>
      </c>
      <c r="C136" s="670" t="s">
        <v>471</v>
      </c>
      <c r="D136" s="633" t="s">
        <v>104</v>
      </c>
      <c r="E136" s="683">
        <v>81</v>
      </c>
      <c r="F136" s="685">
        <v>27000</v>
      </c>
      <c r="G136" s="712">
        <f t="shared" si="0"/>
        <v>2187000</v>
      </c>
      <c r="H136" s="727"/>
    </row>
    <row r="137" spans="1:8" s="620" customFormat="1" ht="31.5">
      <c r="A137" s="633">
        <v>36</v>
      </c>
      <c r="B137" s="682" t="s">
        <v>442</v>
      </c>
      <c r="C137" s="670" t="s">
        <v>471</v>
      </c>
      <c r="D137" s="633" t="s">
        <v>104</v>
      </c>
      <c r="E137" s="683">
        <v>69</v>
      </c>
      <c r="F137" s="685">
        <v>34000</v>
      </c>
      <c r="G137" s="712">
        <f t="shared" si="0"/>
        <v>2346000</v>
      </c>
      <c r="H137" s="727"/>
    </row>
    <row r="138" spans="1:8" s="620" customFormat="1" ht="31.5">
      <c r="A138" s="633">
        <v>37</v>
      </c>
      <c r="B138" s="682" t="s">
        <v>531</v>
      </c>
      <c r="C138" s="670" t="s">
        <v>471</v>
      </c>
      <c r="D138" s="633" t="s">
        <v>104</v>
      </c>
      <c r="E138" s="683">
        <v>226</v>
      </c>
      <c r="F138" s="685">
        <v>30000</v>
      </c>
      <c r="G138" s="712">
        <f t="shared" si="0"/>
        <v>6780000</v>
      </c>
      <c r="H138" s="727"/>
    </row>
    <row r="139" spans="1:8" s="620" customFormat="1" ht="31.5">
      <c r="A139" s="633">
        <v>38</v>
      </c>
      <c r="B139" s="682" t="s">
        <v>503</v>
      </c>
      <c r="C139" s="670" t="s">
        <v>471</v>
      </c>
      <c r="D139" s="633" t="s">
        <v>104</v>
      </c>
      <c r="E139" s="683">
        <v>203</v>
      </c>
      <c r="F139" s="685">
        <v>35000</v>
      </c>
      <c r="G139" s="712">
        <f t="shared" si="0"/>
        <v>7105000</v>
      </c>
      <c r="H139" s="727"/>
    </row>
    <row r="140" spans="1:8" s="620" customFormat="1" ht="31.5">
      <c r="A140" s="633">
        <v>39</v>
      </c>
      <c r="B140" s="682" t="s">
        <v>615</v>
      </c>
      <c r="C140" s="670" t="s">
        <v>471</v>
      </c>
      <c r="D140" s="633" t="s">
        <v>144</v>
      </c>
      <c r="E140" s="683">
        <v>168.5</v>
      </c>
      <c r="F140" s="685">
        <v>46000</v>
      </c>
      <c r="G140" s="712">
        <f t="shared" si="0"/>
        <v>7751000</v>
      </c>
      <c r="H140" s="727"/>
    </row>
    <row r="141" spans="1:8" s="620" customFormat="1" ht="31.5">
      <c r="A141" s="633">
        <v>40</v>
      </c>
      <c r="B141" s="682" t="s">
        <v>446</v>
      </c>
      <c r="C141" s="670" t="s">
        <v>471</v>
      </c>
      <c r="D141" s="633" t="s">
        <v>102</v>
      </c>
      <c r="E141" s="683">
        <v>92</v>
      </c>
      <c r="F141" s="685">
        <v>70000</v>
      </c>
      <c r="G141" s="712">
        <f t="shared" si="0"/>
        <v>6440000</v>
      </c>
      <c r="H141" s="727"/>
    </row>
    <row r="142" spans="1:8" s="620" customFormat="1" ht="31.5">
      <c r="A142" s="633">
        <v>41</v>
      </c>
      <c r="B142" s="682" t="s">
        <v>504</v>
      </c>
      <c r="C142" s="670" t="s">
        <v>471</v>
      </c>
      <c r="D142" s="633" t="s">
        <v>102</v>
      </c>
      <c r="E142" s="683">
        <v>23</v>
      </c>
      <c r="F142" s="685">
        <v>2500</v>
      </c>
      <c r="G142" s="712">
        <f t="shared" si="0"/>
        <v>57500</v>
      </c>
      <c r="H142" s="727"/>
    </row>
    <row r="143" spans="1:8" s="620" customFormat="1" ht="31.5">
      <c r="A143" s="633">
        <v>42</v>
      </c>
      <c r="B143" s="682" t="s">
        <v>557</v>
      </c>
      <c r="C143" s="670" t="s">
        <v>471</v>
      </c>
      <c r="D143" s="633" t="s">
        <v>102</v>
      </c>
      <c r="E143" s="683">
        <v>3</v>
      </c>
      <c r="F143" s="685">
        <v>4500</v>
      </c>
      <c r="G143" s="712">
        <f t="shared" si="0"/>
        <v>13500</v>
      </c>
      <c r="H143" s="727"/>
    </row>
    <row r="144" spans="1:8" s="620" customFormat="1" ht="31.5">
      <c r="A144" s="633">
        <v>43</v>
      </c>
      <c r="B144" s="682" t="s">
        <v>558</v>
      </c>
      <c r="C144" s="670" t="s">
        <v>471</v>
      </c>
      <c r="D144" s="633" t="s">
        <v>102</v>
      </c>
      <c r="E144" s="683">
        <v>9</v>
      </c>
      <c r="F144" s="685">
        <f>F142</f>
        <v>2500</v>
      </c>
      <c r="G144" s="712">
        <f t="shared" si="0"/>
        <v>22500</v>
      </c>
      <c r="H144" s="727"/>
    </row>
    <row r="145" spans="1:8" s="620" customFormat="1" ht="31.5">
      <c r="A145" s="633">
        <v>44</v>
      </c>
      <c r="B145" s="682" t="s">
        <v>505</v>
      </c>
      <c r="C145" s="670" t="s">
        <v>471</v>
      </c>
      <c r="D145" s="633" t="s">
        <v>102</v>
      </c>
      <c r="E145" s="683">
        <v>317</v>
      </c>
      <c r="F145" s="685">
        <f>F144</f>
        <v>2500</v>
      </c>
      <c r="G145" s="712">
        <f t="shared" ref="G145:G208" si="2">F145*E145</f>
        <v>792500</v>
      </c>
      <c r="H145" s="727"/>
    </row>
    <row r="146" spans="1:8" s="620" customFormat="1" ht="31.5">
      <c r="A146" s="633">
        <v>45</v>
      </c>
      <c r="B146" s="682" t="s">
        <v>559</v>
      </c>
      <c r="C146" s="670" t="s">
        <v>471</v>
      </c>
      <c r="D146" s="633" t="s">
        <v>102</v>
      </c>
      <c r="E146" s="683">
        <v>59</v>
      </c>
      <c r="F146" s="685">
        <f>F145</f>
        <v>2500</v>
      </c>
      <c r="G146" s="712">
        <f t="shared" si="2"/>
        <v>147500</v>
      </c>
      <c r="H146" s="727"/>
    </row>
    <row r="147" spans="1:8" s="620" customFormat="1" ht="31.5">
      <c r="A147" s="633">
        <v>46</v>
      </c>
      <c r="B147" s="682" t="s">
        <v>454</v>
      </c>
      <c r="C147" s="670" t="s">
        <v>471</v>
      </c>
      <c r="D147" s="633" t="s">
        <v>102</v>
      </c>
      <c r="E147" s="683">
        <v>47</v>
      </c>
      <c r="F147" s="685">
        <v>75000</v>
      </c>
      <c r="G147" s="712">
        <f t="shared" si="2"/>
        <v>3525000</v>
      </c>
      <c r="H147" s="727"/>
    </row>
    <row r="148" spans="1:8" s="620" customFormat="1" ht="31.5">
      <c r="A148" s="633">
        <v>47</v>
      </c>
      <c r="B148" s="682" t="s">
        <v>447</v>
      </c>
      <c r="C148" s="670" t="s">
        <v>471</v>
      </c>
      <c r="D148" s="633" t="s">
        <v>104</v>
      </c>
      <c r="E148" s="683">
        <v>62</v>
      </c>
      <c r="F148" s="685">
        <v>270000</v>
      </c>
      <c r="G148" s="712">
        <f t="shared" si="2"/>
        <v>16740000</v>
      </c>
      <c r="H148" s="727"/>
    </row>
    <row r="149" spans="1:8" s="620" customFormat="1" ht="31.5">
      <c r="A149" s="633">
        <v>48</v>
      </c>
      <c r="B149" s="682" t="s">
        <v>453</v>
      </c>
      <c r="C149" s="670" t="s">
        <v>471</v>
      </c>
      <c r="D149" s="633" t="s">
        <v>102</v>
      </c>
      <c r="E149" s="683">
        <v>45</v>
      </c>
      <c r="F149" s="685">
        <v>60000</v>
      </c>
      <c r="G149" s="712">
        <f t="shared" si="2"/>
        <v>2700000</v>
      </c>
      <c r="H149" s="727"/>
    </row>
    <row r="150" spans="1:8" s="620" customFormat="1" ht="31.5">
      <c r="A150" s="633">
        <v>49</v>
      </c>
      <c r="B150" s="682" t="s">
        <v>479</v>
      </c>
      <c r="C150" s="670" t="s">
        <v>471</v>
      </c>
      <c r="D150" s="633" t="s">
        <v>102</v>
      </c>
      <c r="E150" s="683">
        <v>117</v>
      </c>
      <c r="F150" s="685">
        <v>55000</v>
      </c>
      <c r="G150" s="712">
        <f t="shared" si="2"/>
        <v>6435000</v>
      </c>
      <c r="H150" s="727"/>
    </row>
    <row r="151" spans="1:8" s="620" customFormat="1" ht="31.5">
      <c r="A151" s="633">
        <v>50</v>
      </c>
      <c r="B151" s="682" t="s">
        <v>462</v>
      </c>
      <c r="C151" s="670" t="s">
        <v>471</v>
      </c>
      <c r="D151" s="633" t="s">
        <v>102</v>
      </c>
      <c r="E151" s="683">
        <v>21</v>
      </c>
      <c r="F151" s="685">
        <f>F150</f>
        <v>55000</v>
      </c>
      <c r="G151" s="712">
        <f t="shared" si="2"/>
        <v>1155000</v>
      </c>
      <c r="H151" s="727"/>
    </row>
    <row r="152" spans="1:8" s="620" customFormat="1" ht="31.5">
      <c r="A152" s="633">
        <v>51</v>
      </c>
      <c r="B152" s="682" t="s">
        <v>457</v>
      </c>
      <c r="C152" s="670" t="s">
        <v>471</v>
      </c>
      <c r="D152" s="633" t="s">
        <v>102</v>
      </c>
      <c r="E152" s="683">
        <v>39</v>
      </c>
      <c r="F152" s="685">
        <f>F151</f>
        <v>55000</v>
      </c>
      <c r="G152" s="712">
        <f t="shared" si="2"/>
        <v>2145000</v>
      </c>
      <c r="H152" s="727"/>
    </row>
    <row r="153" spans="1:8" s="620" customFormat="1" ht="31.5">
      <c r="A153" s="633">
        <v>52</v>
      </c>
      <c r="B153" s="682" t="s">
        <v>506</v>
      </c>
      <c r="C153" s="670" t="s">
        <v>471</v>
      </c>
      <c r="D153" s="633" t="s">
        <v>104</v>
      </c>
      <c r="E153" s="683">
        <v>21</v>
      </c>
      <c r="F153" s="685">
        <v>85000</v>
      </c>
      <c r="G153" s="712">
        <f t="shared" si="2"/>
        <v>1785000</v>
      </c>
      <c r="H153" s="727"/>
    </row>
    <row r="154" spans="1:8" s="620" customFormat="1" ht="31.5">
      <c r="A154" s="633">
        <v>53</v>
      </c>
      <c r="B154" s="682" t="s">
        <v>460</v>
      </c>
      <c r="C154" s="670" t="s">
        <v>471</v>
      </c>
      <c r="D154" s="633" t="s">
        <v>104</v>
      </c>
      <c r="E154" s="683">
        <v>21</v>
      </c>
      <c r="F154" s="685">
        <f>F153</f>
        <v>85000</v>
      </c>
      <c r="G154" s="712">
        <f t="shared" si="2"/>
        <v>1785000</v>
      </c>
      <c r="H154" s="727"/>
    </row>
    <row r="155" spans="1:8" s="620" customFormat="1" ht="31.5">
      <c r="A155" s="633">
        <v>54</v>
      </c>
      <c r="B155" s="682" t="s">
        <v>461</v>
      </c>
      <c r="C155" s="670" t="s">
        <v>471</v>
      </c>
      <c r="D155" s="633" t="s">
        <v>104</v>
      </c>
      <c r="E155" s="683">
        <v>21</v>
      </c>
      <c r="F155" s="685">
        <f>F154</f>
        <v>85000</v>
      </c>
      <c r="G155" s="712">
        <f t="shared" si="2"/>
        <v>1785000</v>
      </c>
      <c r="H155" s="727"/>
    </row>
    <row r="156" spans="1:8" s="620" customFormat="1" ht="31.5">
      <c r="A156" s="633">
        <v>55</v>
      </c>
      <c r="B156" s="682" t="s">
        <v>455</v>
      </c>
      <c r="C156" s="670" t="s">
        <v>471</v>
      </c>
      <c r="D156" s="633" t="s">
        <v>104</v>
      </c>
      <c r="E156" s="683">
        <v>37</v>
      </c>
      <c r="F156" s="685">
        <v>75000</v>
      </c>
      <c r="G156" s="712">
        <f t="shared" si="2"/>
        <v>2775000</v>
      </c>
      <c r="H156" s="727"/>
    </row>
    <row r="157" spans="1:8" s="620" customFormat="1" ht="31.5">
      <c r="A157" s="633">
        <v>56</v>
      </c>
      <c r="B157" s="682" t="s">
        <v>456</v>
      </c>
      <c r="C157" s="670" t="s">
        <v>471</v>
      </c>
      <c r="D157" s="633" t="s">
        <v>104</v>
      </c>
      <c r="E157" s="683">
        <v>37</v>
      </c>
      <c r="F157" s="685">
        <f>F156</f>
        <v>75000</v>
      </c>
      <c r="G157" s="712">
        <f t="shared" si="2"/>
        <v>2775000</v>
      </c>
      <c r="H157" s="727"/>
    </row>
    <row r="158" spans="1:8" s="620" customFormat="1" ht="31.5">
      <c r="A158" s="633">
        <v>57</v>
      </c>
      <c r="B158" s="682" t="s">
        <v>616</v>
      </c>
      <c r="C158" s="670" t="s">
        <v>471</v>
      </c>
      <c r="D158" s="633" t="s">
        <v>104</v>
      </c>
      <c r="E158" s="683">
        <v>37</v>
      </c>
      <c r="F158" s="685">
        <f>F157</f>
        <v>75000</v>
      </c>
      <c r="G158" s="712">
        <f t="shared" si="2"/>
        <v>2775000</v>
      </c>
      <c r="H158" s="727"/>
    </row>
    <row r="159" spans="1:8" s="620" customFormat="1" ht="31.5">
      <c r="A159" s="633">
        <v>58</v>
      </c>
      <c r="B159" s="682" t="s">
        <v>617</v>
      </c>
      <c r="C159" s="670" t="s">
        <v>471</v>
      </c>
      <c r="D159" s="633" t="s">
        <v>391</v>
      </c>
      <c r="E159" s="683">
        <v>514</v>
      </c>
      <c r="F159" s="685">
        <v>145000</v>
      </c>
      <c r="G159" s="712">
        <f t="shared" si="2"/>
        <v>74530000</v>
      </c>
      <c r="H159" s="727"/>
    </row>
    <row r="160" spans="1:8" s="620" customFormat="1" ht="31.5">
      <c r="A160" s="633">
        <v>59</v>
      </c>
      <c r="B160" s="682" t="s">
        <v>162</v>
      </c>
      <c r="C160" s="670" t="s">
        <v>471</v>
      </c>
      <c r="D160" s="633" t="s">
        <v>102</v>
      </c>
      <c r="E160" s="683">
        <v>41</v>
      </c>
      <c r="F160" s="685">
        <v>35000</v>
      </c>
      <c r="G160" s="712">
        <f t="shared" si="2"/>
        <v>1435000</v>
      </c>
      <c r="H160" s="727"/>
    </row>
    <row r="161" spans="1:8" s="620" customFormat="1" ht="31.5">
      <c r="A161" s="633">
        <v>60</v>
      </c>
      <c r="B161" s="682" t="s">
        <v>618</v>
      </c>
      <c r="C161" s="670" t="s">
        <v>471</v>
      </c>
      <c r="D161" s="633" t="s">
        <v>102</v>
      </c>
      <c r="E161" s="683">
        <v>8</v>
      </c>
      <c r="F161" s="685">
        <v>40000</v>
      </c>
      <c r="G161" s="712">
        <f t="shared" si="2"/>
        <v>320000</v>
      </c>
      <c r="H161" s="727"/>
    </row>
    <row r="162" spans="1:8" s="620" customFormat="1" ht="31.5">
      <c r="A162" s="633">
        <v>61</v>
      </c>
      <c r="B162" s="682" t="s">
        <v>619</v>
      </c>
      <c r="C162" s="670" t="s">
        <v>471</v>
      </c>
      <c r="D162" s="633" t="s">
        <v>102</v>
      </c>
      <c r="E162" s="683">
        <v>37</v>
      </c>
      <c r="F162" s="685">
        <v>28000</v>
      </c>
      <c r="G162" s="712">
        <f t="shared" si="2"/>
        <v>1036000</v>
      </c>
      <c r="H162" s="727"/>
    </row>
    <row r="163" spans="1:8" s="620" customFormat="1" ht="31.5">
      <c r="A163" s="633">
        <v>62</v>
      </c>
      <c r="B163" s="682" t="s">
        <v>127</v>
      </c>
      <c r="C163" s="670" t="s">
        <v>471</v>
      </c>
      <c r="D163" s="633" t="s">
        <v>102</v>
      </c>
      <c r="E163" s="683">
        <v>346</v>
      </c>
      <c r="F163" s="685">
        <v>30000</v>
      </c>
      <c r="G163" s="712">
        <f t="shared" si="2"/>
        <v>10380000</v>
      </c>
      <c r="H163" s="727"/>
    </row>
    <row r="164" spans="1:8" s="620" customFormat="1" ht="31.5">
      <c r="A164" s="633">
        <v>63</v>
      </c>
      <c r="B164" s="682" t="s">
        <v>620</v>
      </c>
      <c r="C164" s="670" t="s">
        <v>471</v>
      </c>
      <c r="D164" s="633" t="s">
        <v>102</v>
      </c>
      <c r="E164" s="683">
        <v>61</v>
      </c>
      <c r="F164" s="685">
        <v>32000</v>
      </c>
      <c r="G164" s="712">
        <f t="shared" si="2"/>
        <v>1952000</v>
      </c>
      <c r="H164" s="727"/>
    </row>
    <row r="165" spans="1:8" s="620" customFormat="1" ht="31.5">
      <c r="A165" s="633">
        <v>64</v>
      </c>
      <c r="B165" s="682" t="s">
        <v>105</v>
      </c>
      <c r="C165" s="670" t="s">
        <v>471</v>
      </c>
      <c r="D165" s="633" t="s">
        <v>106</v>
      </c>
      <c r="E165" s="683">
        <v>30</v>
      </c>
      <c r="F165" s="685">
        <v>90000</v>
      </c>
      <c r="G165" s="712">
        <f t="shared" si="2"/>
        <v>2700000</v>
      </c>
      <c r="H165" s="727"/>
    </row>
    <row r="166" spans="1:8" s="620" customFormat="1" ht="31.5">
      <c r="A166" s="633">
        <v>65</v>
      </c>
      <c r="B166" s="682" t="s">
        <v>448</v>
      </c>
      <c r="C166" s="670" t="s">
        <v>471</v>
      </c>
      <c r="D166" s="633" t="s">
        <v>106</v>
      </c>
      <c r="E166" s="683">
        <v>28</v>
      </c>
      <c r="F166" s="685">
        <f>F165</f>
        <v>90000</v>
      </c>
      <c r="G166" s="712">
        <f t="shared" si="2"/>
        <v>2520000</v>
      </c>
      <c r="H166" s="727"/>
    </row>
    <row r="167" spans="1:8" s="620" customFormat="1" ht="31.5">
      <c r="A167" s="633">
        <v>66</v>
      </c>
      <c r="B167" s="682" t="s">
        <v>621</v>
      </c>
      <c r="C167" s="670" t="s">
        <v>471</v>
      </c>
      <c r="D167" s="633" t="s">
        <v>622</v>
      </c>
      <c r="E167" s="683">
        <v>266</v>
      </c>
      <c r="F167" s="685">
        <v>290000</v>
      </c>
      <c r="G167" s="712">
        <f t="shared" si="2"/>
        <v>77140000</v>
      </c>
      <c r="H167" s="727"/>
    </row>
    <row r="168" spans="1:8" s="620" customFormat="1" ht="31.5">
      <c r="A168" s="633">
        <v>67</v>
      </c>
      <c r="B168" s="682" t="s">
        <v>623</v>
      </c>
      <c r="C168" s="670" t="s">
        <v>471</v>
      </c>
      <c r="D168" s="633" t="s">
        <v>622</v>
      </c>
      <c r="E168" s="683">
        <v>73</v>
      </c>
      <c r="F168" s="685">
        <v>295000</v>
      </c>
      <c r="G168" s="712">
        <f t="shared" si="2"/>
        <v>21535000</v>
      </c>
      <c r="H168" s="727"/>
    </row>
    <row r="169" spans="1:8" s="620" customFormat="1" ht="31.5">
      <c r="A169" s="633">
        <v>68</v>
      </c>
      <c r="B169" s="682" t="s">
        <v>624</v>
      </c>
      <c r="C169" s="670" t="s">
        <v>471</v>
      </c>
      <c r="D169" s="633" t="s">
        <v>102</v>
      </c>
      <c r="E169" s="685">
        <v>1074</v>
      </c>
      <c r="F169" s="685">
        <v>85000</v>
      </c>
      <c r="G169" s="712">
        <f t="shared" si="2"/>
        <v>91290000</v>
      </c>
      <c r="H169" s="727"/>
    </row>
    <row r="170" spans="1:8" s="620" customFormat="1" ht="31.5">
      <c r="A170" s="633">
        <v>69</v>
      </c>
      <c r="B170" s="682" t="s">
        <v>625</v>
      </c>
      <c r="C170" s="670" t="s">
        <v>471</v>
      </c>
      <c r="D170" s="633" t="s">
        <v>102</v>
      </c>
      <c r="E170" s="683">
        <v>413</v>
      </c>
      <c r="F170" s="685">
        <f>F169</f>
        <v>85000</v>
      </c>
      <c r="G170" s="712">
        <f t="shared" si="2"/>
        <v>35105000</v>
      </c>
      <c r="H170" s="727"/>
    </row>
    <row r="171" spans="1:8" s="620" customFormat="1" ht="31.5">
      <c r="A171" s="633">
        <v>70</v>
      </c>
      <c r="B171" s="682" t="s">
        <v>626</v>
      </c>
      <c r="C171" s="670" t="s">
        <v>471</v>
      </c>
      <c r="D171" s="633" t="s">
        <v>104</v>
      </c>
      <c r="E171" s="683">
        <v>113</v>
      </c>
      <c r="F171" s="685">
        <v>300000</v>
      </c>
      <c r="G171" s="712">
        <f t="shared" si="2"/>
        <v>33900000</v>
      </c>
      <c r="H171" s="727"/>
    </row>
    <row r="172" spans="1:8" s="620" customFormat="1" ht="31.5">
      <c r="A172" s="633">
        <v>71</v>
      </c>
      <c r="B172" s="682" t="s">
        <v>627</v>
      </c>
      <c r="C172" s="670" t="s">
        <v>471</v>
      </c>
      <c r="D172" s="633" t="s">
        <v>104</v>
      </c>
      <c r="E172" s="683">
        <v>172</v>
      </c>
      <c r="F172" s="685">
        <v>260000</v>
      </c>
      <c r="G172" s="712">
        <f t="shared" si="2"/>
        <v>44720000</v>
      </c>
      <c r="H172" s="727"/>
    </row>
    <row r="173" spans="1:8" s="620" customFormat="1" ht="31.5">
      <c r="A173" s="633">
        <v>72</v>
      </c>
      <c r="B173" s="682" t="s">
        <v>628</v>
      </c>
      <c r="C173" s="670" t="s">
        <v>471</v>
      </c>
      <c r="D173" s="633" t="s">
        <v>102</v>
      </c>
      <c r="E173" s="683">
        <v>15</v>
      </c>
      <c r="F173" s="685">
        <v>500000</v>
      </c>
      <c r="G173" s="712">
        <f t="shared" si="2"/>
        <v>7500000</v>
      </c>
      <c r="H173" s="727"/>
    </row>
    <row r="174" spans="1:8" s="620" customFormat="1" ht="31.5">
      <c r="A174" s="633">
        <v>73</v>
      </c>
      <c r="B174" s="682" t="s">
        <v>528</v>
      </c>
      <c r="C174" s="670" t="s">
        <v>471</v>
      </c>
      <c r="D174" s="633" t="s">
        <v>102</v>
      </c>
      <c r="E174" s="683">
        <v>283</v>
      </c>
      <c r="F174" s="685">
        <v>380000</v>
      </c>
      <c r="G174" s="712">
        <f t="shared" si="2"/>
        <v>107540000</v>
      </c>
      <c r="H174" s="727"/>
    </row>
    <row r="175" spans="1:8" s="620" customFormat="1" ht="31.5">
      <c r="A175" s="633">
        <v>74</v>
      </c>
      <c r="B175" s="682" t="s">
        <v>147</v>
      </c>
      <c r="C175" s="670" t="s">
        <v>471</v>
      </c>
      <c r="D175" s="633" t="s">
        <v>148</v>
      </c>
      <c r="E175" s="683">
        <v>20</v>
      </c>
      <c r="F175" s="685">
        <v>30000</v>
      </c>
      <c r="G175" s="712">
        <f t="shared" si="2"/>
        <v>600000</v>
      </c>
      <c r="H175" s="727"/>
    </row>
    <row r="176" spans="1:8" s="620" customFormat="1" ht="31.5">
      <c r="A176" s="633">
        <v>75</v>
      </c>
      <c r="B176" s="682" t="s">
        <v>434</v>
      </c>
      <c r="C176" s="670" t="s">
        <v>471</v>
      </c>
      <c r="D176" s="633" t="s">
        <v>102</v>
      </c>
      <c r="E176" s="683">
        <v>280</v>
      </c>
      <c r="F176" s="685">
        <v>55000</v>
      </c>
      <c r="G176" s="712">
        <f t="shared" si="2"/>
        <v>15400000</v>
      </c>
      <c r="H176" s="727"/>
    </row>
    <row r="177" spans="1:8" s="620" customFormat="1" ht="31.5">
      <c r="A177" s="633">
        <v>76</v>
      </c>
      <c r="B177" s="682" t="s">
        <v>629</v>
      </c>
      <c r="C177" s="670" t="s">
        <v>471</v>
      </c>
      <c r="D177" s="633" t="s">
        <v>104</v>
      </c>
      <c r="E177" s="683">
        <v>514</v>
      </c>
      <c r="F177" s="685">
        <v>20000</v>
      </c>
      <c r="G177" s="712">
        <f t="shared" si="2"/>
        <v>10280000</v>
      </c>
      <c r="H177" s="727"/>
    </row>
    <row r="178" spans="1:8" s="620" customFormat="1" ht="31.5">
      <c r="A178" s="633">
        <v>77</v>
      </c>
      <c r="B178" s="682" t="s">
        <v>630</v>
      </c>
      <c r="C178" s="670" t="s">
        <v>471</v>
      </c>
      <c r="D178" s="633" t="s">
        <v>102</v>
      </c>
      <c r="E178" s="683">
        <v>110</v>
      </c>
      <c r="F178" s="685">
        <v>25000</v>
      </c>
      <c r="G178" s="712">
        <f t="shared" si="2"/>
        <v>2750000</v>
      </c>
      <c r="H178" s="727"/>
    </row>
    <row r="179" spans="1:8" s="620" customFormat="1" ht="31.5">
      <c r="A179" s="633">
        <v>78</v>
      </c>
      <c r="B179" s="682" t="s">
        <v>125</v>
      </c>
      <c r="C179" s="670" t="s">
        <v>471</v>
      </c>
      <c r="D179" s="633" t="s">
        <v>102</v>
      </c>
      <c r="E179" s="683">
        <v>106</v>
      </c>
      <c r="F179" s="685">
        <v>20000</v>
      </c>
      <c r="G179" s="712">
        <f t="shared" si="2"/>
        <v>2120000</v>
      </c>
      <c r="H179" s="727"/>
    </row>
    <row r="180" spans="1:8" s="620" customFormat="1" ht="31.5">
      <c r="A180" s="633">
        <v>79</v>
      </c>
      <c r="B180" s="682" t="s">
        <v>631</v>
      </c>
      <c r="C180" s="670" t="s">
        <v>471</v>
      </c>
      <c r="D180" s="633" t="s">
        <v>102</v>
      </c>
      <c r="E180" s="683">
        <v>22</v>
      </c>
      <c r="F180" s="685">
        <v>22000</v>
      </c>
      <c r="G180" s="712">
        <f t="shared" si="2"/>
        <v>484000</v>
      </c>
      <c r="H180" s="727"/>
    </row>
    <row r="181" spans="1:8" s="620" customFormat="1" ht="31.5">
      <c r="A181" s="633">
        <v>80</v>
      </c>
      <c r="B181" s="682" t="s">
        <v>473</v>
      </c>
      <c r="C181" s="670" t="s">
        <v>471</v>
      </c>
      <c r="D181" s="633" t="s">
        <v>102</v>
      </c>
      <c r="E181" s="683">
        <v>7</v>
      </c>
      <c r="F181" s="685">
        <v>23000</v>
      </c>
      <c r="G181" s="712">
        <f t="shared" si="2"/>
        <v>161000</v>
      </c>
      <c r="H181" s="727"/>
    </row>
    <row r="182" spans="1:8" s="620" customFormat="1" ht="31.5">
      <c r="A182" s="633">
        <v>81</v>
      </c>
      <c r="B182" s="682" t="s">
        <v>136</v>
      </c>
      <c r="C182" s="670" t="s">
        <v>471</v>
      </c>
      <c r="D182" s="633" t="s">
        <v>102</v>
      </c>
      <c r="E182" s="683">
        <v>72</v>
      </c>
      <c r="F182" s="685">
        <v>70000</v>
      </c>
      <c r="G182" s="712">
        <f t="shared" si="2"/>
        <v>5040000</v>
      </c>
      <c r="H182" s="727"/>
    </row>
    <row r="183" spans="1:8" s="620" customFormat="1" ht="31.5">
      <c r="A183" s="633">
        <v>82</v>
      </c>
      <c r="B183" s="682" t="s">
        <v>632</v>
      </c>
      <c r="C183" s="670" t="s">
        <v>471</v>
      </c>
      <c r="D183" s="633" t="s">
        <v>102</v>
      </c>
      <c r="E183" s="683">
        <v>119</v>
      </c>
      <c r="F183" s="685">
        <v>85000</v>
      </c>
      <c r="G183" s="712">
        <f t="shared" si="2"/>
        <v>10115000</v>
      </c>
      <c r="H183" s="727"/>
    </row>
    <row r="184" spans="1:8" s="620" customFormat="1" ht="31.5">
      <c r="A184" s="633">
        <v>83</v>
      </c>
      <c r="B184" s="682" t="s">
        <v>535</v>
      </c>
      <c r="C184" s="670" t="s">
        <v>471</v>
      </c>
      <c r="D184" s="633" t="s">
        <v>102</v>
      </c>
      <c r="E184" s="683">
        <v>72</v>
      </c>
      <c r="F184" s="685">
        <v>70000</v>
      </c>
      <c r="G184" s="712">
        <f t="shared" si="2"/>
        <v>5040000</v>
      </c>
      <c r="H184" s="727"/>
    </row>
    <row r="185" spans="1:8" s="620" customFormat="1" ht="31.5">
      <c r="A185" s="633">
        <v>84</v>
      </c>
      <c r="B185" s="682" t="s">
        <v>449</v>
      </c>
      <c r="C185" s="670" t="s">
        <v>471</v>
      </c>
      <c r="D185" s="633" t="s">
        <v>102</v>
      </c>
      <c r="E185" s="683">
        <v>92</v>
      </c>
      <c r="F185" s="685">
        <v>150000</v>
      </c>
      <c r="G185" s="712">
        <f t="shared" si="2"/>
        <v>13800000</v>
      </c>
      <c r="H185" s="727"/>
    </row>
    <row r="186" spans="1:8" s="620" customFormat="1" ht="31.5">
      <c r="A186" s="633">
        <v>85</v>
      </c>
      <c r="B186" s="682" t="s">
        <v>633</v>
      </c>
      <c r="C186" s="670" t="s">
        <v>471</v>
      </c>
      <c r="D186" s="633" t="s">
        <v>102</v>
      </c>
      <c r="E186" s="683">
        <v>242</v>
      </c>
      <c r="F186" s="685">
        <v>57000</v>
      </c>
      <c r="G186" s="712">
        <f t="shared" si="2"/>
        <v>13794000</v>
      </c>
      <c r="H186" s="727"/>
    </row>
    <row r="187" spans="1:8" s="620" customFormat="1" ht="31.5">
      <c r="A187" s="633">
        <v>86</v>
      </c>
      <c r="B187" s="682" t="s">
        <v>529</v>
      </c>
      <c r="C187" s="670" t="s">
        <v>471</v>
      </c>
      <c r="D187" s="633" t="s">
        <v>102</v>
      </c>
      <c r="E187" s="683">
        <v>97</v>
      </c>
      <c r="F187" s="685">
        <v>50000</v>
      </c>
      <c r="G187" s="712">
        <f t="shared" si="2"/>
        <v>4850000</v>
      </c>
      <c r="H187" s="727"/>
    </row>
    <row r="188" spans="1:8" s="620" customFormat="1" ht="31.5">
      <c r="A188" s="633">
        <v>87</v>
      </c>
      <c r="B188" s="682" t="s">
        <v>634</v>
      </c>
      <c r="C188" s="670" t="s">
        <v>471</v>
      </c>
      <c r="D188" s="633" t="s">
        <v>102</v>
      </c>
      <c r="E188" s="683">
        <v>39</v>
      </c>
      <c r="F188" s="685">
        <v>60000</v>
      </c>
      <c r="G188" s="712">
        <f t="shared" si="2"/>
        <v>2340000</v>
      </c>
      <c r="H188" s="727"/>
    </row>
    <row r="189" spans="1:8" s="620" customFormat="1" ht="31.5">
      <c r="A189" s="633">
        <v>88</v>
      </c>
      <c r="B189" s="682" t="s">
        <v>635</v>
      </c>
      <c r="C189" s="670" t="s">
        <v>471</v>
      </c>
      <c r="D189" s="633" t="s">
        <v>102</v>
      </c>
      <c r="E189" s="683">
        <v>39</v>
      </c>
      <c r="F189" s="685">
        <f>F188</f>
        <v>60000</v>
      </c>
      <c r="G189" s="712">
        <f t="shared" si="2"/>
        <v>2340000</v>
      </c>
      <c r="H189" s="727"/>
    </row>
    <row r="190" spans="1:8" s="620" customFormat="1" ht="31.5">
      <c r="A190" s="633">
        <v>89</v>
      </c>
      <c r="B190" s="682" t="s">
        <v>441</v>
      </c>
      <c r="C190" s="670" t="s">
        <v>471</v>
      </c>
      <c r="D190" s="633" t="s">
        <v>102</v>
      </c>
      <c r="E190" s="683">
        <v>69</v>
      </c>
      <c r="F190" s="685">
        <v>70000</v>
      </c>
      <c r="G190" s="712">
        <f t="shared" si="2"/>
        <v>4830000</v>
      </c>
      <c r="H190" s="727"/>
    </row>
    <row r="191" spans="1:8" s="620" customFormat="1" ht="31.5">
      <c r="A191" s="633">
        <v>90</v>
      </c>
      <c r="B191" s="682" t="s">
        <v>636</v>
      </c>
      <c r="C191" s="670" t="s">
        <v>471</v>
      </c>
      <c r="D191" s="633" t="s">
        <v>102</v>
      </c>
      <c r="E191" s="683">
        <v>56</v>
      </c>
      <c r="F191" s="685">
        <v>2500</v>
      </c>
      <c r="G191" s="712">
        <f t="shared" si="2"/>
        <v>140000</v>
      </c>
      <c r="H191" s="727"/>
    </row>
    <row r="192" spans="1:8" s="620" customFormat="1" ht="31.5">
      <c r="A192" s="633">
        <v>91</v>
      </c>
      <c r="B192" s="682" t="s">
        <v>436</v>
      </c>
      <c r="C192" s="670" t="s">
        <v>471</v>
      </c>
      <c r="D192" s="633" t="s">
        <v>102</v>
      </c>
      <c r="E192" s="683">
        <v>33</v>
      </c>
      <c r="F192" s="685">
        <v>95000</v>
      </c>
      <c r="G192" s="712">
        <f t="shared" si="2"/>
        <v>3135000</v>
      </c>
      <c r="H192" s="727"/>
    </row>
    <row r="193" spans="1:8" s="620" customFormat="1" ht="31.5">
      <c r="A193" s="633">
        <v>92</v>
      </c>
      <c r="B193" s="682" t="s">
        <v>530</v>
      </c>
      <c r="C193" s="670" t="s">
        <v>471</v>
      </c>
      <c r="D193" s="633" t="s">
        <v>102</v>
      </c>
      <c r="E193" s="683">
        <v>69</v>
      </c>
      <c r="F193" s="685">
        <v>50000</v>
      </c>
      <c r="G193" s="712">
        <f t="shared" si="2"/>
        <v>3450000</v>
      </c>
      <c r="H193" s="727"/>
    </row>
    <row r="194" spans="1:8" s="620" customFormat="1" ht="31.5">
      <c r="A194" s="633">
        <v>93</v>
      </c>
      <c r="B194" s="682" t="s">
        <v>444</v>
      </c>
      <c r="C194" s="670" t="s">
        <v>471</v>
      </c>
      <c r="D194" s="633" t="s">
        <v>102</v>
      </c>
      <c r="E194" s="683">
        <v>226</v>
      </c>
      <c r="F194" s="685">
        <v>32000</v>
      </c>
      <c r="G194" s="712">
        <f t="shared" si="2"/>
        <v>7232000</v>
      </c>
      <c r="H194" s="727"/>
    </row>
    <row r="195" spans="1:8" s="620" customFormat="1" ht="31.5">
      <c r="A195" s="633">
        <v>94</v>
      </c>
      <c r="B195" s="682" t="s">
        <v>569</v>
      </c>
      <c r="C195" s="670" t="s">
        <v>471</v>
      </c>
      <c r="D195" s="633" t="s">
        <v>102</v>
      </c>
      <c r="E195" s="683">
        <v>33</v>
      </c>
      <c r="F195" s="685">
        <v>100000</v>
      </c>
      <c r="G195" s="712">
        <f t="shared" si="2"/>
        <v>3300000</v>
      </c>
      <c r="H195" s="727"/>
    </row>
    <row r="196" spans="1:8" s="620" customFormat="1" ht="31.5">
      <c r="A196" s="633">
        <v>95</v>
      </c>
      <c r="B196" s="682" t="s">
        <v>472</v>
      </c>
      <c r="C196" s="670" t="s">
        <v>471</v>
      </c>
      <c r="D196" s="633" t="s">
        <v>102</v>
      </c>
      <c r="E196" s="683">
        <v>472</v>
      </c>
      <c r="F196" s="685">
        <v>25000</v>
      </c>
      <c r="G196" s="712">
        <f t="shared" si="2"/>
        <v>11800000</v>
      </c>
      <c r="H196" s="727"/>
    </row>
    <row r="197" spans="1:8" s="620" customFormat="1" ht="31.5">
      <c r="A197" s="633">
        <v>96</v>
      </c>
      <c r="B197" s="682" t="s">
        <v>637</v>
      </c>
      <c r="C197" s="670" t="s">
        <v>471</v>
      </c>
      <c r="D197" s="633" t="s">
        <v>134</v>
      </c>
      <c r="E197" s="683">
        <v>21.5</v>
      </c>
      <c r="F197" s="685">
        <v>150000</v>
      </c>
      <c r="G197" s="712">
        <f t="shared" si="2"/>
        <v>3225000</v>
      </c>
      <c r="H197" s="727"/>
    </row>
    <row r="198" spans="1:8" s="620" customFormat="1" ht="31.5">
      <c r="A198" s="633">
        <v>97</v>
      </c>
      <c r="B198" s="682" t="s">
        <v>474</v>
      </c>
      <c r="C198" s="670" t="s">
        <v>471</v>
      </c>
      <c r="D198" s="633" t="s">
        <v>102</v>
      </c>
      <c r="E198" s="683">
        <v>28.5</v>
      </c>
      <c r="F198" s="685">
        <v>45000</v>
      </c>
      <c r="G198" s="712">
        <f t="shared" si="2"/>
        <v>1282500</v>
      </c>
      <c r="H198" s="727"/>
    </row>
    <row r="199" spans="1:8" s="620" customFormat="1" ht="31.5">
      <c r="A199" s="633">
        <v>98</v>
      </c>
      <c r="B199" s="682" t="s">
        <v>475</v>
      </c>
      <c r="C199" s="670" t="s">
        <v>471</v>
      </c>
      <c r="D199" s="633" t="s">
        <v>102</v>
      </c>
      <c r="E199" s="683">
        <v>6</v>
      </c>
      <c r="F199" s="685">
        <v>50000</v>
      </c>
      <c r="G199" s="712">
        <f t="shared" si="2"/>
        <v>300000</v>
      </c>
      <c r="H199" s="727"/>
    </row>
    <row r="200" spans="1:8" s="620" customFormat="1" ht="31.5">
      <c r="A200" s="633">
        <v>99</v>
      </c>
      <c r="B200" s="682" t="s">
        <v>638</v>
      </c>
      <c r="C200" s="670" t="s">
        <v>471</v>
      </c>
      <c r="D200" s="633" t="s">
        <v>102</v>
      </c>
      <c r="E200" s="683">
        <v>24</v>
      </c>
      <c r="F200" s="685">
        <v>55000</v>
      </c>
      <c r="G200" s="712">
        <f t="shared" si="2"/>
        <v>1320000</v>
      </c>
      <c r="H200" s="727"/>
    </row>
    <row r="201" spans="1:8" s="620" customFormat="1" ht="31.5">
      <c r="A201" s="633">
        <v>100</v>
      </c>
      <c r="B201" s="682" t="s">
        <v>639</v>
      </c>
      <c r="C201" s="670" t="s">
        <v>471</v>
      </c>
      <c r="D201" s="633" t="s">
        <v>102</v>
      </c>
      <c r="E201" s="683">
        <v>65</v>
      </c>
      <c r="F201" s="685">
        <v>45000</v>
      </c>
      <c r="G201" s="712">
        <f t="shared" si="2"/>
        <v>2925000</v>
      </c>
      <c r="H201" s="727"/>
    </row>
    <row r="202" spans="1:8" s="620" customFormat="1" ht="31.5">
      <c r="A202" s="633">
        <v>101</v>
      </c>
      <c r="B202" s="682" t="s">
        <v>640</v>
      </c>
      <c r="C202" s="670" t="s">
        <v>471</v>
      </c>
      <c r="D202" s="633" t="s">
        <v>104</v>
      </c>
      <c r="E202" s="683">
        <v>2</v>
      </c>
      <c r="F202" s="685">
        <v>140000</v>
      </c>
      <c r="G202" s="712">
        <f t="shared" si="2"/>
        <v>280000</v>
      </c>
      <c r="H202" s="727"/>
    </row>
    <row r="203" spans="1:8" s="620" customFormat="1" ht="31.5">
      <c r="A203" s="633">
        <v>102</v>
      </c>
      <c r="B203" s="682" t="s">
        <v>536</v>
      </c>
      <c r="C203" s="670" t="s">
        <v>471</v>
      </c>
      <c r="D203" s="633" t="s">
        <v>102</v>
      </c>
      <c r="E203" s="683">
        <v>17</v>
      </c>
      <c r="F203" s="685">
        <v>180000</v>
      </c>
      <c r="G203" s="712">
        <f t="shared" si="2"/>
        <v>3060000</v>
      </c>
      <c r="H203" s="727"/>
    </row>
    <row r="204" spans="1:8" s="620" customFormat="1" ht="31.5">
      <c r="A204" s="633">
        <v>103</v>
      </c>
      <c r="B204" s="682" t="s">
        <v>439</v>
      </c>
      <c r="C204" s="670" t="s">
        <v>471</v>
      </c>
      <c r="D204" s="633" t="s">
        <v>102</v>
      </c>
      <c r="E204" s="683">
        <v>9</v>
      </c>
      <c r="F204" s="685">
        <v>270000</v>
      </c>
      <c r="G204" s="712">
        <f t="shared" si="2"/>
        <v>2430000</v>
      </c>
      <c r="H204" s="727"/>
    </row>
    <row r="205" spans="1:8" s="620" customFormat="1" ht="31.5">
      <c r="A205" s="633">
        <v>104</v>
      </c>
      <c r="B205" s="682" t="s">
        <v>641</v>
      </c>
      <c r="C205" s="670" t="s">
        <v>471</v>
      </c>
      <c r="D205" s="633" t="s">
        <v>104</v>
      </c>
      <c r="E205" s="683">
        <v>335</v>
      </c>
      <c r="F205" s="685">
        <v>20000</v>
      </c>
      <c r="G205" s="712">
        <f t="shared" si="2"/>
        <v>6700000</v>
      </c>
      <c r="H205" s="727"/>
    </row>
    <row r="206" spans="1:8" s="620" customFormat="1" ht="31.5">
      <c r="A206" s="633">
        <v>105</v>
      </c>
      <c r="B206" s="682" t="s">
        <v>435</v>
      </c>
      <c r="C206" s="670" t="s">
        <v>471</v>
      </c>
      <c r="D206" s="633" t="s">
        <v>102</v>
      </c>
      <c r="E206" s="683">
        <v>64</v>
      </c>
      <c r="F206" s="685">
        <v>9000</v>
      </c>
      <c r="G206" s="712">
        <f t="shared" si="2"/>
        <v>576000</v>
      </c>
      <c r="H206" s="727"/>
    </row>
    <row r="207" spans="1:8" s="620" customFormat="1" ht="15.75">
      <c r="A207" s="671" t="s">
        <v>94</v>
      </c>
      <c r="B207" s="686" t="s">
        <v>537</v>
      </c>
      <c r="C207" s="687"/>
      <c r="D207" s="671"/>
      <c r="E207" s="672"/>
      <c r="F207" s="685"/>
      <c r="G207" s="712">
        <f t="shared" si="2"/>
        <v>0</v>
      </c>
      <c r="H207" s="727"/>
    </row>
    <row r="208" spans="1:8" s="620" customFormat="1" ht="15.75">
      <c r="A208" s="633">
        <v>1</v>
      </c>
      <c r="B208" s="682" t="s">
        <v>642</v>
      </c>
      <c r="C208" s="670" t="s">
        <v>643</v>
      </c>
      <c r="D208" s="633" t="s">
        <v>81</v>
      </c>
      <c r="E208" s="683">
        <v>9</v>
      </c>
      <c r="F208" s="685">
        <v>1300000</v>
      </c>
      <c r="G208" s="712">
        <f t="shared" si="2"/>
        <v>11700000</v>
      </c>
      <c r="H208" s="727"/>
    </row>
    <row r="209" spans="1:8" s="620" customFormat="1" ht="15.75">
      <c r="A209" s="633">
        <v>2</v>
      </c>
      <c r="B209" s="682" t="s">
        <v>644</v>
      </c>
      <c r="C209" s="670" t="s">
        <v>643</v>
      </c>
      <c r="D209" s="633" t="s">
        <v>81</v>
      </c>
      <c r="E209" s="683">
        <v>42</v>
      </c>
      <c r="F209" s="685">
        <v>2200000</v>
      </c>
      <c r="G209" s="712">
        <f t="shared" ref="G209:G272" si="3">F209*E209</f>
        <v>92400000</v>
      </c>
      <c r="H209" s="727"/>
    </row>
    <row r="210" spans="1:8" s="620" customFormat="1" ht="15.75">
      <c r="A210" s="633">
        <v>3</v>
      </c>
      <c r="B210" s="682" t="s">
        <v>645</v>
      </c>
      <c r="C210" s="670" t="s">
        <v>643</v>
      </c>
      <c r="D210" s="633" t="s">
        <v>81</v>
      </c>
      <c r="E210" s="683">
        <v>10</v>
      </c>
      <c r="F210" s="685">
        <v>1300000</v>
      </c>
      <c r="G210" s="712">
        <f t="shared" si="3"/>
        <v>13000000</v>
      </c>
      <c r="H210" s="727"/>
    </row>
    <row r="211" spans="1:8" s="620" customFormat="1" ht="15.75">
      <c r="A211" s="633">
        <v>4</v>
      </c>
      <c r="B211" s="682" t="s">
        <v>646</v>
      </c>
      <c r="C211" s="670" t="s">
        <v>643</v>
      </c>
      <c r="D211" s="633" t="s">
        <v>81</v>
      </c>
      <c r="E211" s="683">
        <v>17</v>
      </c>
      <c r="F211" s="685">
        <f>F210</f>
        <v>1300000</v>
      </c>
      <c r="G211" s="712">
        <f t="shared" si="3"/>
        <v>22100000</v>
      </c>
      <c r="H211" s="727"/>
    </row>
    <row r="212" spans="1:8" s="620" customFormat="1" ht="15.75">
      <c r="A212" s="633">
        <v>5</v>
      </c>
      <c r="B212" s="682" t="s">
        <v>647</v>
      </c>
      <c r="C212" s="670" t="s">
        <v>643</v>
      </c>
      <c r="D212" s="633" t="s">
        <v>81</v>
      </c>
      <c r="E212" s="683">
        <v>18</v>
      </c>
      <c r="F212" s="685">
        <f>F209</f>
        <v>2200000</v>
      </c>
      <c r="G212" s="712">
        <f t="shared" si="3"/>
        <v>39600000</v>
      </c>
      <c r="H212" s="727"/>
    </row>
    <row r="213" spans="1:8" s="620" customFormat="1" ht="15.75">
      <c r="A213" s="633">
        <v>6</v>
      </c>
      <c r="B213" s="682" t="s">
        <v>648</v>
      </c>
      <c r="C213" s="670" t="s">
        <v>643</v>
      </c>
      <c r="D213" s="633" t="s">
        <v>81</v>
      </c>
      <c r="E213" s="683">
        <v>4</v>
      </c>
      <c r="F213" s="685">
        <v>1300000</v>
      </c>
      <c r="G213" s="712">
        <f t="shared" si="3"/>
        <v>5200000</v>
      </c>
      <c r="H213" s="727"/>
    </row>
    <row r="214" spans="1:8" s="620" customFormat="1" ht="15.75">
      <c r="A214" s="633">
        <v>7</v>
      </c>
      <c r="B214" s="682" t="s">
        <v>649</v>
      </c>
      <c r="C214" s="670" t="s">
        <v>643</v>
      </c>
      <c r="D214" s="633" t="s">
        <v>104</v>
      </c>
      <c r="E214" s="683">
        <v>1</v>
      </c>
      <c r="F214" s="685">
        <f>F213</f>
        <v>1300000</v>
      </c>
      <c r="G214" s="712">
        <f t="shared" si="3"/>
        <v>1300000</v>
      </c>
      <c r="H214" s="727"/>
    </row>
    <row r="215" spans="1:8" s="620" customFormat="1" ht="15.75">
      <c r="A215" s="633">
        <v>8</v>
      </c>
      <c r="B215" s="682" t="s">
        <v>650</v>
      </c>
      <c r="C215" s="670" t="s">
        <v>643</v>
      </c>
      <c r="D215" s="633" t="s">
        <v>104</v>
      </c>
      <c r="E215" s="683">
        <v>9</v>
      </c>
      <c r="F215" s="685">
        <f>F214</f>
        <v>1300000</v>
      </c>
      <c r="G215" s="712">
        <f t="shared" si="3"/>
        <v>11700000</v>
      </c>
      <c r="H215" s="727"/>
    </row>
    <row r="216" spans="1:8" s="620" customFormat="1" ht="15.75">
      <c r="A216" s="633">
        <v>9</v>
      </c>
      <c r="B216" s="682" t="s">
        <v>651</v>
      </c>
      <c r="C216" s="670" t="s">
        <v>643</v>
      </c>
      <c r="D216" s="633" t="s">
        <v>104</v>
      </c>
      <c r="E216" s="683">
        <v>9</v>
      </c>
      <c r="F216" s="685">
        <f>F215</f>
        <v>1300000</v>
      </c>
      <c r="G216" s="712">
        <f t="shared" si="3"/>
        <v>11700000</v>
      </c>
      <c r="H216" s="727"/>
    </row>
    <row r="217" spans="1:8" s="620" customFormat="1" ht="15.75">
      <c r="A217" s="633">
        <v>10</v>
      </c>
      <c r="B217" s="682" t="s">
        <v>652</v>
      </c>
      <c r="C217" s="670" t="s">
        <v>643</v>
      </c>
      <c r="D217" s="633" t="s">
        <v>81</v>
      </c>
      <c r="E217" s="683">
        <v>1</v>
      </c>
      <c r="F217" s="685">
        <v>350000</v>
      </c>
      <c r="G217" s="712">
        <f t="shared" si="3"/>
        <v>350000</v>
      </c>
      <c r="H217" s="727"/>
    </row>
    <row r="218" spans="1:8" s="620" customFormat="1" ht="15.75">
      <c r="A218" s="633">
        <v>11</v>
      </c>
      <c r="B218" s="682" t="s">
        <v>653</v>
      </c>
      <c r="C218" s="670" t="s">
        <v>643</v>
      </c>
      <c r="D218" s="633" t="s">
        <v>81</v>
      </c>
      <c r="E218" s="683">
        <v>8</v>
      </c>
      <c r="F218" s="685">
        <v>800000</v>
      </c>
      <c r="G218" s="712">
        <f t="shared" si="3"/>
        <v>6400000</v>
      </c>
      <c r="H218" s="727"/>
    </row>
    <row r="219" spans="1:8" s="620" customFormat="1" ht="15.75">
      <c r="A219" s="633">
        <v>12</v>
      </c>
      <c r="B219" s="682" t="s">
        <v>654</v>
      </c>
      <c r="C219" s="670" t="s">
        <v>643</v>
      </c>
      <c r="D219" s="633" t="s">
        <v>81</v>
      </c>
      <c r="E219" s="683">
        <v>12</v>
      </c>
      <c r="F219" s="685">
        <f>F217</f>
        <v>350000</v>
      </c>
      <c r="G219" s="712">
        <f t="shared" si="3"/>
        <v>4200000</v>
      </c>
      <c r="H219" s="727"/>
    </row>
    <row r="220" spans="1:8" s="620" customFormat="1" ht="15.75">
      <c r="A220" s="633">
        <v>13</v>
      </c>
      <c r="B220" s="682" t="s">
        <v>655</v>
      </c>
      <c r="C220" s="670" t="s">
        <v>643</v>
      </c>
      <c r="D220" s="633" t="s">
        <v>81</v>
      </c>
      <c r="E220" s="683">
        <v>22</v>
      </c>
      <c r="F220" s="685">
        <f>F218</f>
        <v>800000</v>
      </c>
      <c r="G220" s="712">
        <f t="shared" si="3"/>
        <v>17600000</v>
      </c>
      <c r="H220" s="727"/>
    </row>
    <row r="221" spans="1:8" s="620" customFormat="1" ht="15.75">
      <c r="A221" s="633">
        <v>14</v>
      </c>
      <c r="B221" s="682" t="s">
        <v>656</v>
      </c>
      <c r="C221" s="670" t="s">
        <v>643</v>
      </c>
      <c r="D221" s="633" t="s">
        <v>81</v>
      </c>
      <c r="E221" s="683">
        <v>4</v>
      </c>
      <c r="F221" s="685">
        <f>F217</f>
        <v>350000</v>
      </c>
      <c r="G221" s="712">
        <f t="shared" si="3"/>
        <v>1400000</v>
      </c>
      <c r="H221" s="727"/>
    </row>
    <row r="222" spans="1:8" s="620" customFormat="1" ht="15.75">
      <c r="A222" s="633">
        <v>15</v>
      </c>
      <c r="B222" s="682" t="s">
        <v>657</v>
      </c>
      <c r="C222" s="670" t="s">
        <v>643</v>
      </c>
      <c r="D222" s="633" t="s">
        <v>81</v>
      </c>
      <c r="E222" s="683">
        <v>7</v>
      </c>
      <c r="F222" s="685">
        <f>F221</f>
        <v>350000</v>
      </c>
      <c r="G222" s="712">
        <f t="shared" si="3"/>
        <v>2450000</v>
      </c>
      <c r="H222" s="727"/>
    </row>
    <row r="223" spans="1:8" s="620" customFormat="1" ht="15.75">
      <c r="A223" s="633">
        <v>16</v>
      </c>
      <c r="B223" s="682" t="s">
        <v>658</v>
      </c>
      <c r="C223" s="670" t="s">
        <v>643</v>
      </c>
      <c r="D223" s="633" t="s">
        <v>81</v>
      </c>
      <c r="E223" s="683">
        <v>29</v>
      </c>
      <c r="F223" s="685">
        <f>F222</f>
        <v>350000</v>
      </c>
      <c r="G223" s="712">
        <f t="shared" si="3"/>
        <v>10150000</v>
      </c>
      <c r="H223" s="727"/>
    </row>
    <row r="224" spans="1:8" s="620" customFormat="1" ht="15.75">
      <c r="A224" s="633">
        <v>17</v>
      </c>
      <c r="B224" s="682" t="s">
        <v>659</v>
      </c>
      <c r="C224" s="670" t="s">
        <v>643</v>
      </c>
      <c r="D224" s="633" t="s">
        <v>81</v>
      </c>
      <c r="E224" s="683">
        <v>41</v>
      </c>
      <c r="F224" s="685">
        <f>F220</f>
        <v>800000</v>
      </c>
      <c r="G224" s="712">
        <f t="shared" si="3"/>
        <v>32800000</v>
      </c>
      <c r="H224" s="727"/>
    </row>
    <row r="225" spans="1:8" s="620" customFormat="1" ht="15.75">
      <c r="A225" s="633">
        <v>18</v>
      </c>
      <c r="B225" s="682" t="s">
        <v>660</v>
      </c>
      <c r="C225" s="670" t="s">
        <v>643</v>
      </c>
      <c r="D225" s="633" t="s">
        <v>81</v>
      </c>
      <c r="E225" s="683">
        <v>6</v>
      </c>
      <c r="F225" s="685">
        <v>300000</v>
      </c>
      <c r="G225" s="712">
        <f t="shared" si="3"/>
        <v>1800000</v>
      </c>
      <c r="H225" s="727"/>
    </row>
    <row r="226" spans="1:8" s="620" customFormat="1" ht="15.75">
      <c r="A226" s="633">
        <v>19</v>
      </c>
      <c r="B226" s="682" t="s">
        <v>661</v>
      </c>
      <c r="C226" s="670" t="s">
        <v>643</v>
      </c>
      <c r="D226" s="633" t="s">
        <v>104</v>
      </c>
      <c r="E226" s="683">
        <v>1</v>
      </c>
      <c r="F226" s="685">
        <f>F225</f>
        <v>300000</v>
      </c>
      <c r="G226" s="712">
        <f t="shared" si="3"/>
        <v>300000</v>
      </c>
      <c r="H226" s="727"/>
    </row>
    <row r="227" spans="1:8" s="620" customFormat="1" ht="15.75">
      <c r="A227" s="633">
        <v>20</v>
      </c>
      <c r="B227" s="682" t="s">
        <v>662</v>
      </c>
      <c r="C227" s="670" t="s">
        <v>643</v>
      </c>
      <c r="D227" s="633" t="s">
        <v>104</v>
      </c>
      <c r="E227" s="683">
        <v>1</v>
      </c>
      <c r="F227" s="685">
        <f>F226</f>
        <v>300000</v>
      </c>
      <c r="G227" s="712">
        <f t="shared" si="3"/>
        <v>300000</v>
      </c>
      <c r="H227" s="727"/>
    </row>
    <row r="228" spans="1:8" s="620" customFormat="1" ht="15.75">
      <c r="A228" s="633">
        <v>21</v>
      </c>
      <c r="B228" s="682" t="s">
        <v>663</v>
      </c>
      <c r="C228" s="670" t="s">
        <v>643</v>
      </c>
      <c r="D228" s="633" t="s">
        <v>104</v>
      </c>
      <c r="E228" s="683">
        <v>15</v>
      </c>
      <c r="F228" s="685">
        <f>F227</f>
        <v>300000</v>
      </c>
      <c r="G228" s="712">
        <f t="shared" si="3"/>
        <v>4500000</v>
      </c>
      <c r="H228" s="727"/>
    </row>
    <row r="229" spans="1:8" s="620" customFormat="1" ht="15.75">
      <c r="A229" s="633">
        <v>22</v>
      </c>
      <c r="B229" s="682" t="s">
        <v>664</v>
      </c>
      <c r="C229" s="670" t="s">
        <v>643</v>
      </c>
      <c r="D229" s="633" t="s">
        <v>104</v>
      </c>
      <c r="E229" s="683">
        <v>8</v>
      </c>
      <c r="F229" s="685">
        <f>F228</f>
        <v>300000</v>
      </c>
      <c r="G229" s="712">
        <f t="shared" si="3"/>
        <v>2400000</v>
      </c>
      <c r="H229" s="727"/>
    </row>
    <row r="230" spans="1:8" s="620" customFormat="1" ht="15.75">
      <c r="A230" s="633">
        <v>23</v>
      </c>
      <c r="B230" s="682" t="s">
        <v>665</v>
      </c>
      <c r="C230" s="670" t="s">
        <v>643</v>
      </c>
      <c r="D230" s="633" t="s">
        <v>81</v>
      </c>
      <c r="E230" s="683">
        <v>3</v>
      </c>
      <c r="F230" s="685">
        <v>800000</v>
      </c>
      <c r="G230" s="712">
        <f t="shared" si="3"/>
        <v>2400000</v>
      </c>
      <c r="H230" s="727"/>
    </row>
    <row r="231" spans="1:8" s="620" customFormat="1" ht="15.75">
      <c r="A231" s="633">
        <v>24</v>
      </c>
      <c r="B231" s="682" t="s">
        <v>666</v>
      </c>
      <c r="C231" s="670" t="s">
        <v>643</v>
      </c>
      <c r="D231" s="633" t="s">
        <v>81</v>
      </c>
      <c r="E231" s="683">
        <v>4</v>
      </c>
      <c r="F231" s="685">
        <f>F230</f>
        <v>800000</v>
      </c>
      <c r="G231" s="712">
        <f t="shared" si="3"/>
        <v>3200000</v>
      </c>
      <c r="H231" s="727"/>
    </row>
    <row r="232" spans="1:8" s="620" customFormat="1" ht="15.75">
      <c r="A232" s="633">
        <v>25</v>
      </c>
      <c r="B232" s="682" t="s">
        <v>667</v>
      </c>
      <c r="C232" s="670" t="s">
        <v>643</v>
      </c>
      <c r="D232" s="633" t="s">
        <v>81</v>
      </c>
      <c r="E232" s="683">
        <v>4</v>
      </c>
      <c r="F232" s="685">
        <v>27000</v>
      </c>
      <c r="G232" s="712">
        <f t="shared" si="3"/>
        <v>108000</v>
      </c>
      <c r="H232" s="727"/>
    </row>
    <row r="233" spans="1:8" s="620" customFormat="1" ht="15.75">
      <c r="A233" s="633">
        <v>26</v>
      </c>
      <c r="B233" s="682" t="s">
        <v>667</v>
      </c>
      <c r="C233" s="670" t="s">
        <v>643</v>
      </c>
      <c r="D233" s="633" t="s">
        <v>81</v>
      </c>
      <c r="E233" s="683">
        <v>19</v>
      </c>
      <c r="F233" s="685">
        <f>F232</f>
        <v>27000</v>
      </c>
      <c r="G233" s="712">
        <f t="shared" si="3"/>
        <v>513000</v>
      </c>
      <c r="H233" s="727"/>
    </row>
    <row r="234" spans="1:8" s="620" customFormat="1" ht="15.75">
      <c r="A234" s="633">
        <v>27</v>
      </c>
      <c r="B234" s="682" t="s">
        <v>668</v>
      </c>
      <c r="C234" s="670" t="s">
        <v>643</v>
      </c>
      <c r="D234" s="633" t="s">
        <v>81</v>
      </c>
      <c r="E234" s="683">
        <v>69</v>
      </c>
      <c r="F234" s="685">
        <f>F233</f>
        <v>27000</v>
      </c>
      <c r="G234" s="712">
        <f t="shared" si="3"/>
        <v>1863000</v>
      </c>
      <c r="H234" s="727"/>
    </row>
    <row r="235" spans="1:8" s="620" customFormat="1" ht="15.75">
      <c r="A235" s="633">
        <v>28</v>
      </c>
      <c r="B235" s="682" t="s">
        <v>669</v>
      </c>
      <c r="C235" s="670" t="s">
        <v>643</v>
      </c>
      <c r="D235" s="633" t="s">
        <v>104</v>
      </c>
      <c r="E235" s="683">
        <v>9</v>
      </c>
      <c r="F235" s="685">
        <f>F234</f>
        <v>27000</v>
      </c>
      <c r="G235" s="712">
        <f t="shared" si="3"/>
        <v>243000</v>
      </c>
      <c r="H235" s="727"/>
    </row>
    <row r="236" spans="1:8" s="620" customFormat="1" ht="15.75">
      <c r="A236" s="633">
        <v>29</v>
      </c>
      <c r="B236" s="682" t="s">
        <v>670</v>
      </c>
      <c r="C236" s="670" t="s">
        <v>643</v>
      </c>
      <c r="D236" s="633" t="s">
        <v>81</v>
      </c>
      <c r="E236" s="683">
        <v>13</v>
      </c>
      <c r="F236" s="685">
        <f>F235</f>
        <v>27000</v>
      </c>
      <c r="G236" s="712">
        <f t="shared" si="3"/>
        <v>351000</v>
      </c>
      <c r="H236" s="727"/>
    </row>
    <row r="237" spans="1:8" s="620" customFormat="1" ht="15.75">
      <c r="A237" s="633">
        <v>30</v>
      </c>
      <c r="B237" s="682" t="s">
        <v>409</v>
      </c>
      <c r="C237" s="670" t="s">
        <v>643</v>
      </c>
      <c r="D237" s="633" t="s">
        <v>193</v>
      </c>
      <c r="E237" s="683">
        <v>154.529</v>
      </c>
      <c r="F237" s="685">
        <v>450000</v>
      </c>
      <c r="G237" s="712">
        <f t="shared" si="3"/>
        <v>69538050</v>
      </c>
      <c r="H237" s="727"/>
    </row>
    <row r="238" spans="1:8" s="620" customFormat="1" ht="15.75">
      <c r="A238" s="633">
        <v>31</v>
      </c>
      <c r="B238" s="682" t="s">
        <v>671</v>
      </c>
      <c r="C238" s="670" t="s">
        <v>643</v>
      </c>
      <c r="D238" s="633" t="s">
        <v>81</v>
      </c>
      <c r="E238" s="683">
        <v>8</v>
      </c>
      <c r="F238" s="685">
        <v>120000</v>
      </c>
      <c r="G238" s="712">
        <f t="shared" si="3"/>
        <v>960000</v>
      </c>
      <c r="H238" s="727"/>
    </row>
    <row r="239" spans="1:8" s="620" customFormat="1" ht="15.75">
      <c r="A239" s="633">
        <v>32</v>
      </c>
      <c r="B239" s="682" t="s">
        <v>672</v>
      </c>
      <c r="C239" s="670" t="s">
        <v>643</v>
      </c>
      <c r="D239" s="633" t="s">
        <v>81</v>
      </c>
      <c r="E239" s="683">
        <v>22</v>
      </c>
      <c r="F239" s="685">
        <f t="shared" ref="F239:F247" si="4">F238</f>
        <v>120000</v>
      </c>
      <c r="G239" s="712">
        <f t="shared" si="3"/>
        <v>2640000</v>
      </c>
      <c r="H239" s="727"/>
    </row>
    <row r="240" spans="1:8" s="620" customFormat="1" ht="15.75">
      <c r="A240" s="633">
        <v>33</v>
      </c>
      <c r="B240" s="682" t="s">
        <v>673</v>
      </c>
      <c r="C240" s="670" t="s">
        <v>643</v>
      </c>
      <c r="D240" s="633" t="s">
        <v>81</v>
      </c>
      <c r="E240" s="683">
        <v>42</v>
      </c>
      <c r="F240" s="685">
        <f t="shared" si="4"/>
        <v>120000</v>
      </c>
      <c r="G240" s="712">
        <f t="shared" si="3"/>
        <v>5040000</v>
      </c>
      <c r="H240" s="727"/>
    </row>
    <row r="241" spans="1:8" s="620" customFormat="1" ht="15.75">
      <c r="A241" s="633">
        <v>34</v>
      </c>
      <c r="B241" s="682" t="s">
        <v>674</v>
      </c>
      <c r="C241" s="670" t="s">
        <v>643</v>
      </c>
      <c r="D241" s="633" t="s">
        <v>81</v>
      </c>
      <c r="E241" s="683">
        <v>4</v>
      </c>
      <c r="F241" s="685">
        <f t="shared" si="4"/>
        <v>120000</v>
      </c>
      <c r="G241" s="712">
        <f t="shared" si="3"/>
        <v>480000</v>
      </c>
      <c r="H241" s="727"/>
    </row>
    <row r="242" spans="1:8" s="620" customFormat="1" ht="15.75">
      <c r="A242" s="633">
        <v>35</v>
      </c>
      <c r="B242" s="682" t="s">
        <v>675</v>
      </c>
      <c r="C242" s="670" t="s">
        <v>643</v>
      </c>
      <c r="D242" s="633" t="s">
        <v>81</v>
      </c>
      <c r="E242" s="683">
        <v>7</v>
      </c>
      <c r="F242" s="685">
        <f t="shared" si="4"/>
        <v>120000</v>
      </c>
      <c r="G242" s="712">
        <f t="shared" si="3"/>
        <v>840000</v>
      </c>
      <c r="H242" s="727"/>
    </row>
    <row r="243" spans="1:8" s="620" customFormat="1" ht="15.75">
      <c r="A243" s="633">
        <v>36</v>
      </c>
      <c r="B243" s="682" t="s">
        <v>676</v>
      </c>
      <c r="C243" s="670" t="s">
        <v>643</v>
      </c>
      <c r="D243" s="633" t="s">
        <v>81</v>
      </c>
      <c r="E243" s="683">
        <v>10</v>
      </c>
      <c r="F243" s="685">
        <f t="shared" si="4"/>
        <v>120000</v>
      </c>
      <c r="G243" s="712">
        <f t="shared" si="3"/>
        <v>1200000</v>
      </c>
      <c r="H243" s="727"/>
    </row>
    <row r="244" spans="1:8" s="620" customFormat="1" ht="15.75">
      <c r="A244" s="633">
        <v>37</v>
      </c>
      <c r="B244" s="682" t="s">
        <v>677</v>
      </c>
      <c r="C244" s="670" t="s">
        <v>643</v>
      </c>
      <c r="D244" s="633" t="s">
        <v>81</v>
      </c>
      <c r="E244" s="683">
        <v>41</v>
      </c>
      <c r="F244" s="685">
        <f t="shared" si="4"/>
        <v>120000</v>
      </c>
      <c r="G244" s="712">
        <f t="shared" si="3"/>
        <v>4920000</v>
      </c>
      <c r="H244" s="727"/>
    </row>
    <row r="245" spans="1:8" s="620" customFormat="1" ht="15.75">
      <c r="A245" s="633">
        <v>38</v>
      </c>
      <c r="B245" s="682" t="s">
        <v>678</v>
      </c>
      <c r="C245" s="670" t="s">
        <v>643</v>
      </c>
      <c r="D245" s="633" t="s">
        <v>81</v>
      </c>
      <c r="E245" s="683">
        <v>18</v>
      </c>
      <c r="F245" s="685">
        <f t="shared" si="4"/>
        <v>120000</v>
      </c>
      <c r="G245" s="712">
        <f t="shared" si="3"/>
        <v>2160000</v>
      </c>
      <c r="H245" s="727"/>
    </row>
    <row r="246" spans="1:8" s="620" customFormat="1" ht="15.75">
      <c r="A246" s="633">
        <v>39</v>
      </c>
      <c r="B246" s="682" t="s">
        <v>679</v>
      </c>
      <c r="C246" s="670" t="s">
        <v>643</v>
      </c>
      <c r="D246" s="633" t="s">
        <v>81</v>
      </c>
      <c r="E246" s="683">
        <v>6</v>
      </c>
      <c r="F246" s="685">
        <f t="shared" si="4"/>
        <v>120000</v>
      </c>
      <c r="G246" s="712">
        <f t="shared" si="3"/>
        <v>720000</v>
      </c>
      <c r="H246" s="727"/>
    </row>
    <row r="247" spans="1:8" s="620" customFormat="1" ht="15.75">
      <c r="A247" s="633">
        <v>40</v>
      </c>
      <c r="B247" s="682" t="s">
        <v>680</v>
      </c>
      <c r="C247" s="670" t="s">
        <v>643</v>
      </c>
      <c r="D247" s="633" t="s">
        <v>81</v>
      </c>
      <c r="E247" s="683">
        <v>4</v>
      </c>
      <c r="F247" s="685">
        <f t="shared" si="4"/>
        <v>120000</v>
      </c>
      <c r="G247" s="712">
        <f t="shared" si="3"/>
        <v>480000</v>
      </c>
      <c r="H247" s="727"/>
    </row>
    <row r="248" spans="1:8" s="620" customFormat="1" ht="15.75">
      <c r="A248" s="633">
        <v>41</v>
      </c>
      <c r="B248" s="682" t="s">
        <v>413</v>
      </c>
      <c r="C248" s="670" t="s">
        <v>643</v>
      </c>
      <c r="D248" s="633" t="s">
        <v>391</v>
      </c>
      <c r="E248" s="683">
        <v>226</v>
      </c>
      <c r="F248" s="685">
        <v>80000</v>
      </c>
      <c r="G248" s="712">
        <f t="shared" si="3"/>
        <v>18080000</v>
      </c>
      <c r="H248" s="727"/>
    </row>
    <row r="249" spans="1:8" s="620" customFormat="1" ht="15.75">
      <c r="A249" s="633">
        <v>42</v>
      </c>
      <c r="B249" s="682" t="s">
        <v>451</v>
      </c>
      <c r="C249" s="670" t="s">
        <v>643</v>
      </c>
      <c r="D249" s="633" t="s">
        <v>391</v>
      </c>
      <c r="E249" s="683">
        <v>288</v>
      </c>
      <c r="F249" s="685">
        <f>F248</f>
        <v>80000</v>
      </c>
      <c r="G249" s="712">
        <f t="shared" si="3"/>
        <v>23040000</v>
      </c>
      <c r="H249" s="727"/>
    </row>
    <row r="250" spans="1:8" s="620" customFormat="1" ht="15.75">
      <c r="A250" s="633">
        <v>43</v>
      </c>
      <c r="B250" s="682" t="s">
        <v>681</v>
      </c>
      <c r="C250" s="670" t="s">
        <v>643</v>
      </c>
      <c r="D250" s="633" t="s">
        <v>385</v>
      </c>
      <c r="E250" s="683">
        <v>17</v>
      </c>
      <c r="F250" s="685">
        <v>900000</v>
      </c>
      <c r="G250" s="712">
        <f t="shared" si="3"/>
        <v>15300000</v>
      </c>
      <c r="H250" s="727"/>
    </row>
    <row r="251" spans="1:8" s="620" customFormat="1" ht="15.75">
      <c r="A251" s="633">
        <v>44</v>
      </c>
      <c r="B251" s="682" t="s">
        <v>507</v>
      </c>
      <c r="C251" s="670" t="s">
        <v>643</v>
      </c>
      <c r="D251" s="633" t="s">
        <v>385</v>
      </c>
      <c r="E251" s="683">
        <v>23</v>
      </c>
      <c r="F251" s="685">
        <v>5500000</v>
      </c>
      <c r="G251" s="712">
        <f>F251*E251</f>
        <v>126500000</v>
      </c>
      <c r="H251" s="727"/>
    </row>
    <row r="252" spans="1:8" s="620" customFormat="1" ht="15.75">
      <c r="A252" s="633">
        <v>45</v>
      </c>
      <c r="B252" s="682" t="s">
        <v>414</v>
      </c>
      <c r="C252" s="670" t="s">
        <v>643</v>
      </c>
      <c r="D252" s="633" t="s">
        <v>385</v>
      </c>
      <c r="E252" s="683">
        <v>150</v>
      </c>
      <c r="F252" s="685">
        <v>1200000</v>
      </c>
      <c r="G252" s="712">
        <f t="shared" si="3"/>
        <v>180000000</v>
      </c>
      <c r="H252" s="727"/>
    </row>
    <row r="253" spans="1:8" s="620" customFormat="1" ht="15.75">
      <c r="A253" s="633">
        <v>46</v>
      </c>
      <c r="B253" s="682" t="s">
        <v>682</v>
      </c>
      <c r="C253" s="670" t="s">
        <v>643</v>
      </c>
      <c r="D253" s="633" t="s">
        <v>385</v>
      </c>
      <c r="E253" s="683">
        <v>169</v>
      </c>
      <c r="F253" s="685">
        <v>600000</v>
      </c>
      <c r="G253" s="712">
        <f t="shared" si="3"/>
        <v>101400000</v>
      </c>
      <c r="H253" s="727"/>
    </row>
    <row r="254" spans="1:8" s="620" customFormat="1" ht="15.75">
      <c r="A254" s="633">
        <v>47</v>
      </c>
      <c r="B254" s="682" t="s">
        <v>683</v>
      </c>
      <c r="C254" s="670" t="s">
        <v>643</v>
      </c>
      <c r="D254" s="633" t="s">
        <v>405</v>
      </c>
      <c r="E254" s="733">
        <v>2.3959000000000001</v>
      </c>
      <c r="F254" s="685">
        <v>10000000</v>
      </c>
      <c r="G254" s="712">
        <f t="shared" si="3"/>
        <v>23959000</v>
      </c>
      <c r="H254" s="727"/>
    </row>
    <row r="255" spans="1:8" s="620" customFormat="1" ht="15.75">
      <c r="A255" s="633">
        <v>48</v>
      </c>
      <c r="B255" s="682" t="s">
        <v>684</v>
      </c>
      <c r="C255" s="670" t="s">
        <v>643</v>
      </c>
      <c r="D255" s="633" t="s">
        <v>405</v>
      </c>
      <c r="E255" s="683">
        <v>0.372</v>
      </c>
      <c r="F255" s="685">
        <v>8000000</v>
      </c>
      <c r="G255" s="712">
        <f t="shared" si="3"/>
        <v>2976000</v>
      </c>
      <c r="H255" s="727"/>
    </row>
    <row r="256" spans="1:8" s="620" customFormat="1" ht="15.75">
      <c r="A256" s="633">
        <v>49</v>
      </c>
      <c r="B256" s="682" t="s">
        <v>685</v>
      </c>
      <c r="C256" s="670" t="s">
        <v>643</v>
      </c>
      <c r="D256" s="633" t="s">
        <v>405</v>
      </c>
      <c r="E256" s="683">
        <v>6.1773999999999996</v>
      </c>
      <c r="F256" s="685">
        <v>11000000</v>
      </c>
      <c r="G256" s="712">
        <f t="shared" si="3"/>
        <v>67951400</v>
      </c>
      <c r="H256" s="727"/>
    </row>
    <row r="257" spans="1:8" s="620" customFormat="1" ht="15.75">
      <c r="A257" s="633">
        <v>50</v>
      </c>
      <c r="B257" s="682" t="s">
        <v>686</v>
      </c>
      <c r="C257" s="670" t="s">
        <v>643</v>
      </c>
      <c r="D257" s="633" t="s">
        <v>405</v>
      </c>
      <c r="E257" s="683">
        <v>2.8050000000000002</v>
      </c>
      <c r="F257" s="685">
        <v>9000000</v>
      </c>
      <c r="G257" s="712">
        <f t="shared" si="3"/>
        <v>25245000</v>
      </c>
      <c r="H257" s="727"/>
    </row>
    <row r="258" spans="1:8" s="620" customFormat="1" ht="15.75">
      <c r="A258" s="633">
        <v>51</v>
      </c>
      <c r="B258" s="682" t="s">
        <v>687</v>
      </c>
      <c r="C258" s="670" t="s">
        <v>643</v>
      </c>
      <c r="D258" s="633" t="s">
        <v>405</v>
      </c>
      <c r="E258" s="683">
        <v>8.1539999999999999</v>
      </c>
      <c r="F258" s="685">
        <v>4400000</v>
      </c>
      <c r="G258" s="712">
        <f t="shared" si="3"/>
        <v>35877600</v>
      </c>
      <c r="H258" s="727"/>
    </row>
    <row r="259" spans="1:8" s="620" customFormat="1" ht="15.75">
      <c r="A259" s="633">
        <v>52</v>
      </c>
      <c r="B259" s="682" t="s">
        <v>508</v>
      </c>
      <c r="C259" s="670" t="s">
        <v>643</v>
      </c>
      <c r="D259" s="633" t="s">
        <v>405</v>
      </c>
      <c r="E259" s="683">
        <v>3.371</v>
      </c>
      <c r="F259" s="685">
        <v>2800000</v>
      </c>
      <c r="G259" s="712">
        <f t="shared" si="3"/>
        <v>9438800</v>
      </c>
      <c r="H259" s="727"/>
    </row>
    <row r="260" spans="1:8" s="620" customFormat="1" ht="15.75">
      <c r="A260" s="633">
        <v>53</v>
      </c>
      <c r="B260" s="682" t="s">
        <v>688</v>
      </c>
      <c r="C260" s="670" t="s">
        <v>643</v>
      </c>
      <c r="D260" s="633" t="s">
        <v>122</v>
      </c>
      <c r="E260" s="683">
        <v>288.17599999999999</v>
      </c>
      <c r="F260" s="685">
        <v>4700</v>
      </c>
      <c r="G260" s="712">
        <f t="shared" si="3"/>
        <v>1354427.2</v>
      </c>
      <c r="H260" s="727"/>
    </row>
    <row r="261" spans="1:8" s="620" customFormat="1" ht="15.75">
      <c r="A261" s="633">
        <v>54</v>
      </c>
      <c r="B261" s="682" t="s">
        <v>158</v>
      </c>
      <c r="C261" s="670" t="s">
        <v>643</v>
      </c>
      <c r="D261" s="633" t="s">
        <v>134</v>
      </c>
      <c r="E261" s="685">
        <v>1441</v>
      </c>
      <c r="F261" s="685">
        <v>8000</v>
      </c>
      <c r="G261" s="712">
        <f t="shared" si="3"/>
        <v>11528000</v>
      </c>
      <c r="H261" s="727"/>
    </row>
    <row r="262" spans="1:8" s="620" customFormat="1" ht="15.75">
      <c r="A262" s="633">
        <v>55</v>
      </c>
      <c r="B262" s="682" t="s">
        <v>689</v>
      </c>
      <c r="C262" s="670" t="s">
        <v>643</v>
      </c>
      <c r="D262" s="633" t="s">
        <v>104</v>
      </c>
      <c r="E262" s="683">
        <v>29</v>
      </c>
      <c r="F262" s="685">
        <v>68000</v>
      </c>
      <c r="G262" s="712">
        <f t="shared" si="3"/>
        <v>1972000</v>
      </c>
      <c r="H262" s="727"/>
    </row>
    <row r="263" spans="1:8" s="620" customFormat="1" ht="15.75">
      <c r="A263" s="633">
        <v>56</v>
      </c>
      <c r="B263" s="682" t="s">
        <v>690</v>
      </c>
      <c r="C263" s="670" t="s">
        <v>643</v>
      </c>
      <c r="D263" s="633" t="s">
        <v>104</v>
      </c>
      <c r="E263" s="683">
        <v>84</v>
      </c>
      <c r="F263" s="685">
        <f>F262</f>
        <v>68000</v>
      </c>
      <c r="G263" s="712">
        <f t="shared" si="3"/>
        <v>5712000</v>
      </c>
      <c r="H263" s="727"/>
    </row>
    <row r="264" spans="1:8" s="620" customFormat="1" ht="15.75">
      <c r="A264" s="633">
        <v>57</v>
      </c>
      <c r="B264" s="682" t="s">
        <v>691</v>
      </c>
      <c r="C264" s="670" t="s">
        <v>643</v>
      </c>
      <c r="D264" s="633" t="s">
        <v>104</v>
      </c>
      <c r="E264" s="683">
        <v>2</v>
      </c>
      <c r="F264" s="685">
        <v>145000</v>
      </c>
      <c r="G264" s="712">
        <f t="shared" si="3"/>
        <v>290000</v>
      </c>
      <c r="H264" s="727"/>
    </row>
    <row r="265" spans="1:8" s="620" customFormat="1" ht="15.75">
      <c r="A265" s="633">
        <v>58</v>
      </c>
      <c r="B265" s="682" t="s">
        <v>692</v>
      </c>
      <c r="C265" s="670" t="s">
        <v>643</v>
      </c>
      <c r="D265" s="633" t="s">
        <v>104</v>
      </c>
      <c r="E265" s="683">
        <v>1</v>
      </c>
      <c r="F265" s="685">
        <f>F264</f>
        <v>145000</v>
      </c>
      <c r="G265" s="712">
        <f t="shared" si="3"/>
        <v>145000</v>
      </c>
      <c r="H265" s="727"/>
    </row>
    <row r="266" spans="1:8" s="620" customFormat="1" ht="15.75">
      <c r="A266" s="633">
        <v>59</v>
      </c>
      <c r="B266" s="682" t="s">
        <v>693</v>
      </c>
      <c r="C266" s="670" t="s">
        <v>643</v>
      </c>
      <c r="D266" s="633" t="s">
        <v>104</v>
      </c>
      <c r="E266" s="683">
        <v>30</v>
      </c>
      <c r="F266" s="685">
        <f>F265</f>
        <v>145000</v>
      </c>
      <c r="G266" s="712">
        <f t="shared" si="3"/>
        <v>4350000</v>
      </c>
      <c r="H266" s="727"/>
    </row>
    <row r="267" spans="1:8" s="620" customFormat="1" ht="15.75">
      <c r="A267" s="633">
        <v>60</v>
      </c>
      <c r="B267" s="682" t="s">
        <v>694</v>
      </c>
      <c r="C267" s="670" t="s">
        <v>643</v>
      </c>
      <c r="D267" s="633" t="s">
        <v>104</v>
      </c>
      <c r="E267" s="683">
        <v>16</v>
      </c>
      <c r="F267" s="685">
        <f>F266</f>
        <v>145000</v>
      </c>
      <c r="G267" s="712">
        <f t="shared" si="3"/>
        <v>2320000</v>
      </c>
      <c r="H267" s="727"/>
    </row>
    <row r="268" spans="1:8" s="620" customFormat="1" ht="15.75">
      <c r="A268" s="633">
        <v>61</v>
      </c>
      <c r="B268" s="682" t="s">
        <v>695</v>
      </c>
      <c r="C268" s="670" t="s">
        <v>643</v>
      </c>
      <c r="D268" s="633" t="s">
        <v>104</v>
      </c>
      <c r="E268" s="683">
        <v>1</v>
      </c>
      <c r="F268" s="685">
        <f>F267</f>
        <v>145000</v>
      </c>
      <c r="G268" s="712">
        <f t="shared" si="3"/>
        <v>145000</v>
      </c>
      <c r="H268" s="727"/>
    </row>
    <row r="269" spans="1:8" s="620" customFormat="1" ht="15.75">
      <c r="A269" s="633">
        <v>62</v>
      </c>
      <c r="B269" s="682" t="s">
        <v>696</v>
      </c>
      <c r="C269" s="670" t="s">
        <v>643</v>
      </c>
      <c r="D269" s="633" t="s">
        <v>104</v>
      </c>
      <c r="E269" s="683">
        <v>2</v>
      </c>
      <c r="F269" s="685">
        <v>20000</v>
      </c>
      <c r="G269" s="712">
        <f t="shared" si="3"/>
        <v>40000</v>
      </c>
      <c r="H269" s="727"/>
    </row>
    <row r="270" spans="1:8" s="620" customFormat="1" ht="15.75">
      <c r="A270" s="633">
        <v>63</v>
      </c>
      <c r="B270" s="682" t="s">
        <v>697</v>
      </c>
      <c r="C270" s="670" t="s">
        <v>643</v>
      </c>
      <c r="D270" s="633" t="s">
        <v>104</v>
      </c>
      <c r="E270" s="683">
        <v>32</v>
      </c>
      <c r="F270" s="685">
        <v>59000</v>
      </c>
      <c r="G270" s="712">
        <f t="shared" si="3"/>
        <v>1888000</v>
      </c>
      <c r="H270" s="727"/>
    </row>
    <row r="271" spans="1:8" s="620" customFormat="1" ht="15.75">
      <c r="A271" s="633">
        <v>64</v>
      </c>
      <c r="B271" s="682" t="s">
        <v>698</v>
      </c>
      <c r="C271" s="670" t="s">
        <v>643</v>
      </c>
      <c r="D271" s="633" t="s">
        <v>104</v>
      </c>
      <c r="E271" s="683">
        <v>20</v>
      </c>
      <c r="F271" s="685">
        <f>F270</f>
        <v>59000</v>
      </c>
      <c r="G271" s="712">
        <f t="shared" si="3"/>
        <v>1180000</v>
      </c>
      <c r="H271" s="727"/>
    </row>
    <row r="272" spans="1:8" s="620" customFormat="1" ht="15.75">
      <c r="A272" s="633">
        <v>65</v>
      </c>
      <c r="B272" s="682" t="s">
        <v>509</v>
      </c>
      <c r="C272" s="670" t="s">
        <v>643</v>
      </c>
      <c r="D272" s="633" t="s">
        <v>104</v>
      </c>
      <c r="E272" s="683">
        <v>284</v>
      </c>
      <c r="F272" s="685">
        <f>F271</f>
        <v>59000</v>
      </c>
      <c r="G272" s="712">
        <f t="shared" si="3"/>
        <v>16756000</v>
      </c>
      <c r="H272" s="727"/>
    </row>
    <row r="273" spans="1:8" s="620" customFormat="1" ht="15.75">
      <c r="A273" s="633">
        <v>66</v>
      </c>
      <c r="B273" s="682" t="s">
        <v>699</v>
      </c>
      <c r="C273" s="670" t="s">
        <v>643</v>
      </c>
      <c r="D273" s="633" t="s">
        <v>81</v>
      </c>
      <c r="E273" s="683">
        <v>254</v>
      </c>
      <c r="F273" s="685">
        <v>15000</v>
      </c>
      <c r="G273" s="712">
        <f t="shared" ref="G273:G336" si="5">F273*E273</f>
        <v>3810000</v>
      </c>
      <c r="H273" s="727"/>
    </row>
    <row r="274" spans="1:8" s="620" customFormat="1" ht="15.75">
      <c r="A274" s="633">
        <v>67</v>
      </c>
      <c r="B274" s="682" t="s">
        <v>700</v>
      </c>
      <c r="C274" s="670" t="s">
        <v>643</v>
      </c>
      <c r="D274" s="633" t="s">
        <v>104</v>
      </c>
      <c r="E274" s="683">
        <v>37</v>
      </c>
      <c r="F274" s="685">
        <f>F273</f>
        <v>15000</v>
      </c>
      <c r="G274" s="712">
        <f t="shared" si="5"/>
        <v>555000</v>
      </c>
      <c r="H274" s="727"/>
    </row>
    <row r="275" spans="1:8" s="620" customFormat="1" ht="15.75">
      <c r="A275" s="633">
        <v>68</v>
      </c>
      <c r="B275" s="682" t="s">
        <v>701</v>
      </c>
      <c r="C275" s="670" t="s">
        <v>643</v>
      </c>
      <c r="D275" s="633" t="s">
        <v>104</v>
      </c>
      <c r="E275" s="683">
        <v>44</v>
      </c>
      <c r="F275" s="685">
        <f>F274</f>
        <v>15000</v>
      </c>
      <c r="G275" s="712">
        <f t="shared" si="5"/>
        <v>660000</v>
      </c>
      <c r="H275" s="727"/>
    </row>
    <row r="276" spans="1:8" s="620" customFormat="1" ht="15.75">
      <c r="A276" s="633">
        <v>69</v>
      </c>
      <c r="B276" s="682" t="s">
        <v>702</v>
      </c>
      <c r="C276" s="670" t="s">
        <v>643</v>
      </c>
      <c r="D276" s="633" t="s">
        <v>144</v>
      </c>
      <c r="E276" s="683">
        <v>640</v>
      </c>
      <c r="F276" s="685">
        <v>41000</v>
      </c>
      <c r="G276" s="712">
        <f t="shared" si="5"/>
        <v>26240000</v>
      </c>
      <c r="H276" s="727"/>
    </row>
    <row r="277" spans="1:8" s="620" customFormat="1" ht="15.75">
      <c r="A277" s="633">
        <v>70</v>
      </c>
      <c r="B277" s="682" t="s">
        <v>703</v>
      </c>
      <c r="C277" s="670" t="s">
        <v>643</v>
      </c>
      <c r="D277" s="633" t="s">
        <v>144</v>
      </c>
      <c r="E277" s="685">
        <v>2075</v>
      </c>
      <c r="F277" s="685">
        <v>30000</v>
      </c>
      <c r="G277" s="712">
        <f t="shared" si="5"/>
        <v>62250000</v>
      </c>
      <c r="H277" s="727"/>
    </row>
    <row r="278" spans="1:8" s="620" customFormat="1" ht="15.75">
      <c r="A278" s="633">
        <v>71</v>
      </c>
      <c r="B278" s="682" t="s">
        <v>704</v>
      </c>
      <c r="C278" s="670" t="s">
        <v>643</v>
      </c>
      <c r="D278" s="633" t="s">
        <v>104</v>
      </c>
      <c r="E278" s="683">
        <v>12</v>
      </c>
      <c r="F278" s="685">
        <v>245000</v>
      </c>
      <c r="G278" s="712">
        <f t="shared" si="5"/>
        <v>2940000</v>
      </c>
      <c r="H278" s="727"/>
    </row>
    <row r="279" spans="1:8" s="620" customFormat="1" ht="15.75">
      <c r="A279" s="633">
        <v>72</v>
      </c>
      <c r="B279" s="682" t="s">
        <v>705</v>
      </c>
      <c r="C279" s="670" t="s">
        <v>643</v>
      </c>
      <c r="D279" s="633" t="s">
        <v>104</v>
      </c>
      <c r="E279" s="683">
        <v>2</v>
      </c>
      <c r="F279" s="685">
        <f>F278</f>
        <v>245000</v>
      </c>
      <c r="G279" s="712">
        <f t="shared" si="5"/>
        <v>490000</v>
      </c>
      <c r="H279" s="727"/>
    </row>
    <row r="280" spans="1:8" s="620" customFormat="1" ht="15.75">
      <c r="A280" s="633">
        <v>73</v>
      </c>
      <c r="B280" s="682" t="s">
        <v>706</v>
      </c>
      <c r="C280" s="670" t="s">
        <v>643</v>
      </c>
      <c r="D280" s="633" t="s">
        <v>104</v>
      </c>
      <c r="E280" s="683">
        <v>4</v>
      </c>
      <c r="F280" s="685">
        <f>F279</f>
        <v>245000</v>
      </c>
      <c r="G280" s="712">
        <f t="shared" si="5"/>
        <v>980000</v>
      </c>
      <c r="H280" s="727"/>
    </row>
    <row r="281" spans="1:8" s="620" customFormat="1" ht="15.75">
      <c r="A281" s="633">
        <v>74</v>
      </c>
      <c r="B281" s="682" t="s">
        <v>707</v>
      </c>
      <c r="C281" s="670" t="s">
        <v>643</v>
      </c>
      <c r="D281" s="633" t="s">
        <v>104</v>
      </c>
      <c r="E281" s="683">
        <v>1</v>
      </c>
      <c r="F281" s="685">
        <v>500000</v>
      </c>
      <c r="G281" s="712">
        <f t="shared" si="5"/>
        <v>500000</v>
      </c>
      <c r="H281" s="727"/>
    </row>
    <row r="282" spans="1:8" s="620" customFormat="1" ht="15.75">
      <c r="A282" s="633">
        <v>75</v>
      </c>
      <c r="B282" s="682" t="s">
        <v>708</v>
      </c>
      <c r="C282" s="670" t="s">
        <v>643</v>
      </c>
      <c r="D282" s="633" t="s">
        <v>104</v>
      </c>
      <c r="E282" s="683">
        <v>8</v>
      </c>
      <c r="F282" s="685">
        <f>F280</f>
        <v>245000</v>
      </c>
      <c r="G282" s="712">
        <f t="shared" si="5"/>
        <v>1960000</v>
      </c>
      <c r="H282" s="727"/>
    </row>
    <row r="283" spans="1:8" s="620" customFormat="1" ht="15.75">
      <c r="A283" s="633">
        <v>76</v>
      </c>
      <c r="B283" s="682" t="s">
        <v>709</v>
      </c>
      <c r="C283" s="670" t="s">
        <v>643</v>
      </c>
      <c r="D283" s="633" t="s">
        <v>104</v>
      </c>
      <c r="E283" s="683">
        <v>11</v>
      </c>
      <c r="F283" s="685">
        <f>F282</f>
        <v>245000</v>
      </c>
      <c r="G283" s="712">
        <f t="shared" si="5"/>
        <v>2695000</v>
      </c>
      <c r="H283" s="727"/>
    </row>
    <row r="284" spans="1:8" s="620" customFormat="1" ht="15.75">
      <c r="A284" s="633">
        <v>77</v>
      </c>
      <c r="B284" s="682" t="s">
        <v>710</v>
      </c>
      <c r="C284" s="670" t="s">
        <v>643</v>
      </c>
      <c r="D284" s="633" t="s">
        <v>104</v>
      </c>
      <c r="E284" s="683">
        <v>3</v>
      </c>
      <c r="F284" s="685">
        <v>525000</v>
      </c>
      <c r="G284" s="712">
        <f t="shared" si="5"/>
        <v>1575000</v>
      </c>
      <c r="H284" s="727"/>
    </row>
    <row r="285" spans="1:8" s="620" customFormat="1" ht="15.75">
      <c r="A285" s="633">
        <v>78</v>
      </c>
      <c r="B285" s="682" t="s">
        <v>711</v>
      </c>
      <c r="C285" s="670" t="s">
        <v>643</v>
      </c>
      <c r="D285" s="633" t="s">
        <v>104</v>
      </c>
      <c r="E285" s="683">
        <v>2</v>
      </c>
      <c r="F285" s="685">
        <v>345000</v>
      </c>
      <c r="G285" s="712">
        <f t="shared" si="5"/>
        <v>690000</v>
      </c>
      <c r="H285" s="727"/>
    </row>
    <row r="286" spans="1:8" s="620" customFormat="1" ht="15.75">
      <c r="A286" s="633">
        <v>79</v>
      </c>
      <c r="B286" s="682" t="s">
        <v>712</v>
      </c>
      <c r="C286" s="670" t="s">
        <v>643</v>
      </c>
      <c r="D286" s="633" t="s">
        <v>104</v>
      </c>
      <c r="E286" s="683">
        <v>13</v>
      </c>
      <c r="F286" s="685">
        <v>350000</v>
      </c>
      <c r="G286" s="712">
        <f t="shared" si="5"/>
        <v>4550000</v>
      </c>
      <c r="H286" s="727"/>
    </row>
    <row r="287" spans="1:8" s="620" customFormat="1" ht="15.75">
      <c r="A287" s="633">
        <v>80</v>
      </c>
      <c r="B287" s="682" t="s">
        <v>713</v>
      </c>
      <c r="C287" s="670" t="s">
        <v>643</v>
      </c>
      <c r="D287" s="633" t="s">
        <v>104</v>
      </c>
      <c r="E287" s="683">
        <v>31</v>
      </c>
      <c r="F287" s="685">
        <v>450000</v>
      </c>
      <c r="G287" s="712">
        <f t="shared" si="5"/>
        <v>13950000</v>
      </c>
      <c r="H287" s="727"/>
    </row>
    <row r="288" spans="1:8" s="620" customFormat="1" ht="15.75">
      <c r="A288" s="633">
        <v>81</v>
      </c>
      <c r="B288" s="682" t="s">
        <v>714</v>
      </c>
      <c r="C288" s="670" t="s">
        <v>643</v>
      </c>
      <c r="D288" s="633" t="s">
        <v>104</v>
      </c>
      <c r="E288" s="683">
        <v>15</v>
      </c>
      <c r="F288" s="685">
        <v>600000</v>
      </c>
      <c r="G288" s="712">
        <f t="shared" si="5"/>
        <v>9000000</v>
      </c>
      <c r="H288" s="727"/>
    </row>
    <row r="289" spans="1:8" s="620" customFormat="1" ht="15.75">
      <c r="A289" s="633">
        <v>82</v>
      </c>
      <c r="B289" s="682" t="s">
        <v>715</v>
      </c>
      <c r="C289" s="670" t="s">
        <v>643</v>
      </c>
      <c r="D289" s="633" t="s">
        <v>104</v>
      </c>
      <c r="E289" s="683">
        <v>6</v>
      </c>
      <c r="F289" s="685">
        <f>F288</f>
        <v>600000</v>
      </c>
      <c r="G289" s="712">
        <f t="shared" si="5"/>
        <v>3600000</v>
      </c>
      <c r="H289" s="727"/>
    </row>
    <row r="290" spans="1:8" s="620" customFormat="1" ht="15.75">
      <c r="A290" s="633">
        <v>83</v>
      </c>
      <c r="B290" s="682" t="s">
        <v>716</v>
      </c>
      <c r="C290" s="670" t="s">
        <v>643</v>
      </c>
      <c r="D290" s="633" t="s">
        <v>102</v>
      </c>
      <c r="E290" s="683">
        <v>17</v>
      </c>
      <c r="F290" s="685">
        <v>280000</v>
      </c>
      <c r="G290" s="712">
        <f t="shared" si="5"/>
        <v>4760000</v>
      </c>
      <c r="H290" s="727"/>
    </row>
    <row r="291" spans="1:8" s="620" customFormat="1" ht="15.75">
      <c r="A291" s="633">
        <v>84</v>
      </c>
      <c r="B291" s="682" t="s">
        <v>717</v>
      </c>
      <c r="C291" s="670" t="s">
        <v>643</v>
      </c>
      <c r="D291" s="633" t="s">
        <v>102</v>
      </c>
      <c r="E291" s="683">
        <v>52</v>
      </c>
      <c r="F291" s="685">
        <f>F290</f>
        <v>280000</v>
      </c>
      <c r="G291" s="712">
        <f t="shared" si="5"/>
        <v>14560000</v>
      </c>
      <c r="H291" s="727"/>
    </row>
    <row r="292" spans="1:8" s="620" customFormat="1" ht="15.75">
      <c r="A292" s="633">
        <v>85</v>
      </c>
      <c r="B292" s="682" t="s">
        <v>718</v>
      </c>
      <c r="C292" s="670" t="s">
        <v>643</v>
      </c>
      <c r="D292" s="633" t="s">
        <v>81</v>
      </c>
      <c r="E292" s="683">
        <v>5</v>
      </c>
      <c r="F292" s="685">
        <v>180000</v>
      </c>
      <c r="G292" s="712">
        <f t="shared" si="5"/>
        <v>900000</v>
      </c>
      <c r="H292" s="727"/>
    </row>
    <row r="293" spans="1:8" s="620" customFormat="1" ht="15.75">
      <c r="A293" s="633">
        <v>86</v>
      </c>
      <c r="B293" s="682" t="s">
        <v>719</v>
      </c>
      <c r="C293" s="670" t="s">
        <v>643</v>
      </c>
      <c r="D293" s="633" t="s">
        <v>81</v>
      </c>
      <c r="E293" s="683">
        <v>8</v>
      </c>
      <c r="F293" s="685">
        <f>F292</f>
        <v>180000</v>
      </c>
      <c r="G293" s="712">
        <f t="shared" si="5"/>
        <v>1440000</v>
      </c>
      <c r="H293" s="727"/>
    </row>
    <row r="294" spans="1:8" s="620" customFormat="1" ht="15.75">
      <c r="A294" s="633">
        <v>87</v>
      </c>
      <c r="B294" s="682" t="s">
        <v>720</v>
      </c>
      <c r="C294" s="670" t="s">
        <v>643</v>
      </c>
      <c r="D294" s="633" t="s">
        <v>102</v>
      </c>
      <c r="E294" s="683">
        <v>283</v>
      </c>
      <c r="F294" s="685">
        <v>215000</v>
      </c>
      <c r="G294" s="712">
        <f t="shared" si="5"/>
        <v>60845000</v>
      </c>
      <c r="H294" s="727"/>
    </row>
    <row r="295" spans="1:8" s="620" customFormat="1" ht="15.75">
      <c r="A295" s="633">
        <v>88</v>
      </c>
      <c r="B295" s="682" t="s">
        <v>721</v>
      </c>
      <c r="C295" s="670" t="s">
        <v>643</v>
      </c>
      <c r="D295" s="633" t="s">
        <v>102</v>
      </c>
      <c r="E295" s="683">
        <v>13</v>
      </c>
      <c r="F295" s="685">
        <v>85000</v>
      </c>
      <c r="G295" s="712">
        <f t="shared" si="5"/>
        <v>1105000</v>
      </c>
      <c r="H295" s="727"/>
    </row>
    <row r="296" spans="1:8" s="620" customFormat="1" ht="15.75">
      <c r="A296" s="633">
        <v>89</v>
      </c>
      <c r="B296" s="682" t="s">
        <v>722</v>
      </c>
      <c r="C296" s="670" t="s">
        <v>643</v>
      </c>
      <c r="D296" s="633" t="s">
        <v>102</v>
      </c>
      <c r="E296" s="683">
        <v>52</v>
      </c>
      <c r="F296" s="685">
        <f>F295</f>
        <v>85000</v>
      </c>
      <c r="G296" s="712">
        <f t="shared" si="5"/>
        <v>4420000</v>
      </c>
      <c r="H296" s="727"/>
    </row>
    <row r="297" spans="1:8" s="620" customFormat="1" ht="15.75">
      <c r="A297" s="633">
        <v>90</v>
      </c>
      <c r="B297" s="682" t="s">
        <v>723</v>
      </c>
      <c r="C297" s="670" t="s">
        <v>643</v>
      </c>
      <c r="D297" s="633" t="s">
        <v>99</v>
      </c>
      <c r="E297" s="683">
        <v>2</v>
      </c>
      <c r="F297" s="685">
        <v>2550000</v>
      </c>
      <c r="G297" s="712">
        <f t="shared" si="5"/>
        <v>5100000</v>
      </c>
      <c r="H297" s="727"/>
    </row>
    <row r="298" spans="1:8" s="620" customFormat="1" ht="15.75">
      <c r="A298" s="633">
        <v>91</v>
      </c>
      <c r="B298" s="682" t="s">
        <v>724</v>
      </c>
      <c r="C298" s="670" t="s">
        <v>643</v>
      </c>
      <c r="D298" s="633" t="s">
        <v>99</v>
      </c>
      <c r="E298" s="683">
        <v>1</v>
      </c>
      <c r="F298" s="685">
        <v>1580000</v>
      </c>
      <c r="G298" s="712">
        <f t="shared" si="5"/>
        <v>1580000</v>
      </c>
      <c r="H298" s="727"/>
    </row>
    <row r="299" spans="1:8" s="620" customFormat="1" ht="15.75">
      <c r="A299" s="633">
        <v>92</v>
      </c>
      <c r="B299" s="682" t="s">
        <v>725</v>
      </c>
      <c r="C299" s="670" t="s">
        <v>643</v>
      </c>
      <c r="D299" s="633" t="s">
        <v>99</v>
      </c>
      <c r="E299" s="683">
        <v>2</v>
      </c>
      <c r="F299" s="685">
        <v>1780000</v>
      </c>
      <c r="G299" s="712">
        <f t="shared" si="5"/>
        <v>3560000</v>
      </c>
      <c r="H299" s="727"/>
    </row>
    <row r="300" spans="1:8" s="620" customFormat="1" ht="15.75">
      <c r="A300" s="633">
        <v>93</v>
      </c>
      <c r="B300" s="682" t="s">
        <v>726</v>
      </c>
      <c r="C300" s="670" t="s">
        <v>643</v>
      </c>
      <c r="D300" s="633" t="s">
        <v>99</v>
      </c>
      <c r="E300" s="683">
        <v>5</v>
      </c>
      <c r="F300" s="685">
        <v>2450000</v>
      </c>
      <c r="G300" s="712">
        <f t="shared" si="5"/>
        <v>12250000</v>
      </c>
      <c r="H300" s="727"/>
    </row>
    <row r="301" spans="1:8" s="620" customFormat="1" ht="15.75">
      <c r="A301" s="633">
        <v>94</v>
      </c>
      <c r="B301" s="682" t="s">
        <v>727</v>
      </c>
      <c r="C301" s="670" t="s">
        <v>643</v>
      </c>
      <c r="D301" s="633" t="s">
        <v>99</v>
      </c>
      <c r="E301" s="683">
        <v>3</v>
      </c>
      <c r="F301" s="685">
        <v>1900000</v>
      </c>
      <c r="G301" s="712">
        <f t="shared" si="5"/>
        <v>5700000</v>
      </c>
      <c r="H301" s="727"/>
    </row>
    <row r="302" spans="1:8" s="620" customFormat="1" ht="31.5">
      <c r="A302" s="633">
        <v>95</v>
      </c>
      <c r="B302" s="682" t="s">
        <v>728</v>
      </c>
      <c r="C302" s="670" t="s">
        <v>643</v>
      </c>
      <c r="D302" s="633" t="s">
        <v>99</v>
      </c>
      <c r="E302" s="683">
        <v>3</v>
      </c>
      <c r="F302" s="685">
        <f>F297</f>
        <v>2550000</v>
      </c>
      <c r="G302" s="712">
        <f t="shared" si="5"/>
        <v>7650000</v>
      </c>
      <c r="H302" s="727"/>
    </row>
    <row r="303" spans="1:8" s="620" customFormat="1" ht="31.5">
      <c r="A303" s="633">
        <v>96</v>
      </c>
      <c r="B303" s="682" t="s">
        <v>729</v>
      </c>
      <c r="C303" s="670" t="s">
        <v>643</v>
      </c>
      <c r="D303" s="633" t="s">
        <v>99</v>
      </c>
      <c r="E303" s="683">
        <v>14</v>
      </c>
      <c r="F303" s="685">
        <f>F300</f>
        <v>2450000</v>
      </c>
      <c r="G303" s="712">
        <f t="shared" si="5"/>
        <v>34300000</v>
      </c>
      <c r="H303" s="727"/>
    </row>
    <row r="304" spans="1:8" s="620" customFormat="1" ht="31.5">
      <c r="A304" s="633">
        <v>97</v>
      </c>
      <c r="B304" s="682" t="s">
        <v>730</v>
      </c>
      <c r="C304" s="670" t="s">
        <v>643</v>
      </c>
      <c r="D304" s="633" t="s">
        <v>99</v>
      </c>
      <c r="E304" s="683">
        <v>24</v>
      </c>
      <c r="F304" s="685">
        <f>F301</f>
        <v>1900000</v>
      </c>
      <c r="G304" s="712">
        <f t="shared" si="5"/>
        <v>45600000</v>
      </c>
      <c r="H304" s="727"/>
    </row>
    <row r="305" spans="1:8" s="620" customFormat="1" ht="31.5">
      <c r="A305" s="633">
        <v>98</v>
      </c>
      <c r="B305" s="682" t="s">
        <v>731</v>
      </c>
      <c r="C305" s="670" t="s">
        <v>643</v>
      </c>
      <c r="D305" s="633" t="s">
        <v>102</v>
      </c>
      <c r="E305" s="683">
        <v>44</v>
      </c>
      <c r="F305" s="685">
        <v>300000</v>
      </c>
      <c r="G305" s="712">
        <f t="shared" si="5"/>
        <v>13200000</v>
      </c>
      <c r="H305" s="727"/>
    </row>
    <row r="306" spans="1:8" s="620" customFormat="1" ht="31.5">
      <c r="A306" s="633">
        <v>99</v>
      </c>
      <c r="B306" s="682" t="s">
        <v>732</v>
      </c>
      <c r="C306" s="670" t="s">
        <v>643</v>
      </c>
      <c r="D306" s="633" t="s">
        <v>102</v>
      </c>
      <c r="E306" s="683">
        <v>10</v>
      </c>
      <c r="F306" s="685">
        <f>F305</f>
        <v>300000</v>
      </c>
      <c r="G306" s="712">
        <f t="shared" si="5"/>
        <v>3000000</v>
      </c>
      <c r="H306" s="727"/>
    </row>
    <row r="307" spans="1:8" s="620" customFormat="1" ht="15.75">
      <c r="A307" s="633">
        <v>100</v>
      </c>
      <c r="B307" s="682" t="s">
        <v>463</v>
      </c>
      <c r="C307" s="670" t="s">
        <v>643</v>
      </c>
      <c r="D307" s="633" t="s">
        <v>134</v>
      </c>
      <c r="E307" s="683">
        <v>117</v>
      </c>
      <c r="F307" s="685">
        <v>38000</v>
      </c>
      <c r="G307" s="712">
        <f t="shared" si="5"/>
        <v>4446000</v>
      </c>
      <c r="H307" s="727"/>
    </row>
    <row r="308" spans="1:8" s="620" customFormat="1" ht="15.75">
      <c r="A308" s="633">
        <v>101</v>
      </c>
      <c r="B308" s="682" t="s">
        <v>458</v>
      </c>
      <c r="C308" s="670" t="s">
        <v>643</v>
      </c>
      <c r="D308" s="633" t="s">
        <v>134</v>
      </c>
      <c r="E308" s="683">
        <v>305</v>
      </c>
      <c r="F308" s="685">
        <f>F307</f>
        <v>38000</v>
      </c>
      <c r="G308" s="712">
        <f t="shared" si="5"/>
        <v>11590000</v>
      </c>
      <c r="H308" s="727"/>
    </row>
    <row r="309" spans="1:8" s="620" customFormat="1" ht="15.75">
      <c r="A309" s="633">
        <v>102</v>
      </c>
      <c r="B309" s="682" t="s">
        <v>733</v>
      </c>
      <c r="C309" s="670" t="s">
        <v>643</v>
      </c>
      <c r="D309" s="633" t="s">
        <v>104</v>
      </c>
      <c r="E309" s="683">
        <v>12</v>
      </c>
      <c r="F309" s="685">
        <v>1550000</v>
      </c>
      <c r="G309" s="712">
        <f t="shared" si="5"/>
        <v>18600000</v>
      </c>
      <c r="H309" s="727"/>
    </row>
    <row r="310" spans="1:8" s="620" customFormat="1" ht="15.75">
      <c r="A310" s="633">
        <v>103</v>
      </c>
      <c r="B310" s="682" t="s">
        <v>734</v>
      </c>
      <c r="C310" s="670" t="s">
        <v>643</v>
      </c>
      <c r="D310" s="633" t="s">
        <v>104</v>
      </c>
      <c r="E310" s="683">
        <v>11</v>
      </c>
      <c r="F310" s="685">
        <f>F309</f>
        <v>1550000</v>
      </c>
      <c r="G310" s="712">
        <f t="shared" si="5"/>
        <v>17050000</v>
      </c>
      <c r="H310" s="727"/>
    </row>
    <row r="311" spans="1:8" s="620" customFormat="1" ht="15.75">
      <c r="A311" s="633">
        <v>104</v>
      </c>
      <c r="B311" s="634" t="s">
        <v>483</v>
      </c>
      <c r="C311" s="670" t="s">
        <v>643</v>
      </c>
      <c r="D311" s="633" t="s">
        <v>385</v>
      </c>
      <c r="E311" s="683">
        <v>3</v>
      </c>
      <c r="F311" s="685">
        <v>1300000</v>
      </c>
      <c r="G311" s="712">
        <f t="shared" si="5"/>
        <v>3900000</v>
      </c>
      <c r="H311" s="727"/>
    </row>
    <row r="312" spans="1:8" s="620" customFormat="1" ht="15.75">
      <c r="A312" s="633">
        <v>105</v>
      </c>
      <c r="B312" s="634" t="s">
        <v>465</v>
      </c>
      <c r="C312" s="670" t="s">
        <v>643</v>
      </c>
      <c r="D312" s="633" t="s">
        <v>385</v>
      </c>
      <c r="E312" s="683">
        <v>3</v>
      </c>
      <c r="F312" s="685">
        <v>1100000</v>
      </c>
      <c r="G312" s="712">
        <f t="shared" si="5"/>
        <v>3300000</v>
      </c>
      <c r="H312" s="727"/>
    </row>
    <row r="313" spans="1:8" s="620" customFormat="1" ht="15.75">
      <c r="A313" s="633">
        <v>106</v>
      </c>
      <c r="B313" s="634" t="s">
        <v>735</v>
      </c>
      <c r="C313" s="670" t="s">
        <v>643</v>
      </c>
      <c r="D313" s="633" t="s">
        <v>385</v>
      </c>
      <c r="E313" s="683">
        <v>50</v>
      </c>
      <c r="F313" s="685">
        <v>700000</v>
      </c>
      <c r="G313" s="712">
        <f t="shared" si="5"/>
        <v>35000000</v>
      </c>
      <c r="H313" s="727"/>
    </row>
    <row r="314" spans="1:8" s="620" customFormat="1" ht="15.75">
      <c r="A314" s="633">
        <v>107</v>
      </c>
      <c r="B314" s="634" t="s">
        <v>736</v>
      </c>
      <c r="C314" s="670" t="s">
        <v>643</v>
      </c>
      <c r="D314" s="633" t="s">
        <v>385</v>
      </c>
      <c r="E314" s="683">
        <v>18</v>
      </c>
      <c r="F314" s="685">
        <v>900000</v>
      </c>
      <c r="G314" s="712">
        <f t="shared" si="5"/>
        <v>16200000</v>
      </c>
      <c r="H314" s="727"/>
    </row>
    <row r="315" spans="1:8" s="620" customFormat="1" ht="15.75">
      <c r="A315" s="633">
        <v>108</v>
      </c>
      <c r="B315" s="634" t="s">
        <v>737</v>
      </c>
      <c r="C315" s="670" t="s">
        <v>643</v>
      </c>
      <c r="D315" s="633" t="s">
        <v>81</v>
      </c>
      <c r="E315" s="683">
        <v>15</v>
      </c>
      <c r="F315" s="685">
        <v>120000</v>
      </c>
      <c r="G315" s="712">
        <f t="shared" si="5"/>
        <v>1800000</v>
      </c>
      <c r="H315" s="727"/>
    </row>
    <row r="316" spans="1:8" s="620" customFormat="1" ht="15.75">
      <c r="A316" s="633">
        <v>109</v>
      </c>
      <c r="B316" s="634" t="s">
        <v>738</v>
      </c>
      <c r="C316" s="670" t="s">
        <v>643</v>
      </c>
      <c r="D316" s="633" t="s">
        <v>102</v>
      </c>
      <c r="E316" s="683">
        <v>18</v>
      </c>
      <c r="F316" s="685">
        <v>500000</v>
      </c>
      <c r="G316" s="712">
        <f t="shared" si="5"/>
        <v>9000000</v>
      </c>
      <c r="H316" s="727"/>
    </row>
    <row r="317" spans="1:8" s="620" customFormat="1" ht="15.75">
      <c r="A317" s="633">
        <v>110</v>
      </c>
      <c r="B317" s="634" t="s">
        <v>739</v>
      </c>
      <c r="C317" s="670" t="s">
        <v>643</v>
      </c>
      <c r="D317" s="633" t="s">
        <v>102</v>
      </c>
      <c r="E317" s="683">
        <v>18</v>
      </c>
      <c r="F317" s="685">
        <v>270000</v>
      </c>
      <c r="G317" s="712">
        <f t="shared" si="5"/>
        <v>4860000</v>
      </c>
      <c r="H317" s="727"/>
    </row>
    <row r="318" spans="1:8" s="620" customFormat="1" ht="15.75">
      <c r="A318" s="633">
        <v>111</v>
      </c>
      <c r="B318" s="634" t="s">
        <v>740</v>
      </c>
      <c r="C318" s="670" t="s">
        <v>643</v>
      </c>
      <c r="D318" s="633" t="s">
        <v>102</v>
      </c>
      <c r="E318" s="683">
        <v>195</v>
      </c>
      <c r="F318" s="685">
        <v>80000</v>
      </c>
      <c r="G318" s="712">
        <f t="shared" si="5"/>
        <v>15600000</v>
      </c>
      <c r="H318" s="727"/>
    </row>
    <row r="319" spans="1:8" s="620" customFormat="1" ht="15.75">
      <c r="A319" s="633">
        <v>112</v>
      </c>
      <c r="B319" s="634" t="s">
        <v>741</v>
      </c>
      <c r="C319" s="670" t="s">
        <v>643</v>
      </c>
      <c r="D319" s="633" t="s">
        <v>134</v>
      </c>
      <c r="E319" s="683">
        <v>109</v>
      </c>
      <c r="F319" s="685">
        <v>10000</v>
      </c>
      <c r="G319" s="712">
        <f t="shared" si="5"/>
        <v>1090000</v>
      </c>
      <c r="H319" s="727"/>
    </row>
    <row r="320" spans="1:8" s="620" customFormat="1" ht="15.75">
      <c r="A320" s="633">
        <v>113</v>
      </c>
      <c r="B320" s="634" t="s">
        <v>742</v>
      </c>
      <c r="C320" s="670" t="s">
        <v>643</v>
      </c>
      <c r="D320" s="633" t="s">
        <v>134</v>
      </c>
      <c r="E320" s="683">
        <v>248</v>
      </c>
      <c r="F320" s="685">
        <v>11000</v>
      </c>
      <c r="G320" s="712">
        <f t="shared" si="5"/>
        <v>2728000</v>
      </c>
      <c r="H320" s="727"/>
    </row>
    <row r="321" spans="1:8" s="620" customFormat="1" ht="15.75">
      <c r="A321" s="633">
        <v>114</v>
      </c>
      <c r="B321" s="634" t="s">
        <v>743</v>
      </c>
      <c r="C321" s="670" t="s">
        <v>643</v>
      </c>
      <c r="D321" s="633" t="s">
        <v>134</v>
      </c>
      <c r="E321" s="683">
        <v>234</v>
      </c>
      <c r="F321" s="685">
        <v>12000</v>
      </c>
      <c r="G321" s="712">
        <f t="shared" si="5"/>
        <v>2808000</v>
      </c>
      <c r="H321" s="727"/>
    </row>
    <row r="322" spans="1:8" s="620" customFormat="1" ht="15.75">
      <c r="A322" s="633">
        <v>115</v>
      </c>
      <c r="B322" s="682" t="s">
        <v>744</v>
      </c>
      <c r="C322" s="670" t="s">
        <v>643</v>
      </c>
      <c r="D322" s="633" t="s">
        <v>102</v>
      </c>
      <c r="E322" s="683">
        <v>421</v>
      </c>
      <c r="F322" s="685"/>
      <c r="G322" s="712">
        <f t="shared" si="5"/>
        <v>0</v>
      </c>
      <c r="H322" s="727"/>
    </row>
    <row r="323" spans="1:8" s="620" customFormat="1" ht="15.75">
      <c r="A323" s="633">
        <v>116</v>
      </c>
      <c r="B323" s="634" t="s">
        <v>745</v>
      </c>
      <c r="C323" s="670" t="s">
        <v>643</v>
      </c>
      <c r="D323" s="633" t="s">
        <v>102</v>
      </c>
      <c r="E323" s="683">
        <v>158</v>
      </c>
      <c r="F323" s="685">
        <v>220000</v>
      </c>
      <c r="G323" s="712">
        <f t="shared" si="5"/>
        <v>34760000</v>
      </c>
      <c r="H323" s="727"/>
    </row>
    <row r="324" spans="1:8" s="620" customFormat="1" ht="15.75">
      <c r="A324" s="633">
        <v>117</v>
      </c>
      <c r="B324" s="634" t="s">
        <v>538</v>
      </c>
      <c r="C324" s="670" t="s">
        <v>643</v>
      </c>
      <c r="D324" s="633" t="s">
        <v>102</v>
      </c>
      <c r="E324" s="683">
        <v>241</v>
      </c>
      <c r="F324" s="685">
        <v>75000</v>
      </c>
      <c r="G324" s="712">
        <f t="shared" si="5"/>
        <v>18075000</v>
      </c>
      <c r="H324" s="727"/>
    </row>
    <row r="325" spans="1:8" s="620" customFormat="1" ht="15.75">
      <c r="A325" s="633">
        <v>118</v>
      </c>
      <c r="B325" s="634" t="s">
        <v>746</v>
      </c>
      <c r="C325" s="670" t="s">
        <v>643</v>
      </c>
      <c r="D325" s="633" t="s">
        <v>99</v>
      </c>
      <c r="E325" s="683">
        <v>4</v>
      </c>
      <c r="F325" s="685">
        <v>1800000</v>
      </c>
      <c r="G325" s="712">
        <f t="shared" si="5"/>
        <v>7200000</v>
      </c>
      <c r="H325" s="727"/>
    </row>
    <row r="326" spans="1:8" s="620" customFormat="1" ht="15.75">
      <c r="A326" s="633">
        <v>119</v>
      </c>
      <c r="B326" s="634" t="s">
        <v>747</v>
      </c>
      <c r="C326" s="670" t="s">
        <v>643</v>
      </c>
      <c r="D326" s="633" t="s">
        <v>99</v>
      </c>
      <c r="E326" s="683">
        <v>1</v>
      </c>
      <c r="F326" s="685">
        <v>1200000</v>
      </c>
      <c r="G326" s="712">
        <f t="shared" si="5"/>
        <v>1200000</v>
      </c>
      <c r="H326" s="727"/>
    </row>
    <row r="327" spans="1:8" s="620" customFormat="1" ht="15.75">
      <c r="A327" s="633">
        <v>120</v>
      </c>
      <c r="B327" s="634" t="s">
        <v>512</v>
      </c>
      <c r="C327" s="670" t="s">
        <v>643</v>
      </c>
      <c r="D327" s="633" t="s">
        <v>99</v>
      </c>
      <c r="E327" s="683">
        <v>9</v>
      </c>
      <c r="F327" s="685">
        <v>1400000</v>
      </c>
      <c r="G327" s="712">
        <f t="shared" si="5"/>
        <v>12600000</v>
      </c>
      <c r="H327" s="727"/>
    </row>
    <row r="328" spans="1:8" s="620" customFormat="1" ht="15.75">
      <c r="A328" s="633">
        <v>121</v>
      </c>
      <c r="B328" s="634" t="s">
        <v>748</v>
      </c>
      <c r="C328" s="670" t="s">
        <v>643</v>
      </c>
      <c r="D328" s="633" t="s">
        <v>99</v>
      </c>
      <c r="E328" s="683">
        <v>9</v>
      </c>
      <c r="F328" s="685">
        <v>1600000</v>
      </c>
      <c r="G328" s="712">
        <f t="shared" si="5"/>
        <v>14400000</v>
      </c>
      <c r="H328" s="727"/>
    </row>
    <row r="329" spans="1:8" s="620" customFormat="1" ht="15.75">
      <c r="A329" s="633">
        <v>122</v>
      </c>
      <c r="B329" s="634" t="s">
        <v>749</v>
      </c>
      <c r="C329" s="670" t="s">
        <v>643</v>
      </c>
      <c r="D329" s="633" t="s">
        <v>134</v>
      </c>
      <c r="E329" s="683">
        <v>5</v>
      </c>
      <c r="F329" s="685">
        <v>24000</v>
      </c>
      <c r="G329" s="712">
        <f t="shared" si="5"/>
        <v>120000</v>
      </c>
      <c r="H329" s="727"/>
    </row>
    <row r="330" spans="1:8" s="620" customFormat="1" ht="15.75">
      <c r="A330" s="633">
        <v>123</v>
      </c>
      <c r="B330" s="634" t="s">
        <v>750</v>
      </c>
      <c r="C330" s="670" t="s">
        <v>643</v>
      </c>
      <c r="D330" s="633" t="s">
        <v>134</v>
      </c>
      <c r="E330" s="683">
        <v>133</v>
      </c>
      <c r="F330" s="685">
        <f>F329</f>
        <v>24000</v>
      </c>
      <c r="G330" s="712">
        <f t="shared" si="5"/>
        <v>3192000</v>
      </c>
      <c r="H330" s="727"/>
    </row>
    <row r="331" spans="1:8" s="620" customFormat="1" ht="15.75">
      <c r="A331" s="633">
        <v>124</v>
      </c>
      <c r="B331" s="634" t="s">
        <v>751</v>
      </c>
      <c r="C331" s="670" t="s">
        <v>643</v>
      </c>
      <c r="D331" s="633" t="s">
        <v>81</v>
      </c>
      <c r="E331" s="683">
        <v>3</v>
      </c>
      <c r="F331" s="685">
        <v>35000</v>
      </c>
      <c r="G331" s="712">
        <f t="shared" si="5"/>
        <v>105000</v>
      </c>
      <c r="H331" s="727"/>
    </row>
    <row r="332" spans="1:8" s="620" customFormat="1" ht="15.75">
      <c r="A332" s="633">
        <v>125</v>
      </c>
      <c r="B332" s="634" t="s">
        <v>752</v>
      </c>
      <c r="C332" s="670" t="s">
        <v>643</v>
      </c>
      <c r="D332" s="633" t="s">
        <v>81</v>
      </c>
      <c r="E332" s="683">
        <v>221</v>
      </c>
      <c r="F332" s="685">
        <v>40000</v>
      </c>
      <c r="G332" s="712">
        <f t="shared" si="5"/>
        <v>8840000</v>
      </c>
      <c r="H332" s="727"/>
    </row>
    <row r="333" spans="1:8" s="620" customFormat="1" ht="15.75">
      <c r="A333" s="633">
        <v>126</v>
      </c>
      <c r="B333" s="634" t="s">
        <v>753</v>
      </c>
      <c r="C333" s="670" t="s">
        <v>643</v>
      </c>
      <c r="D333" s="633" t="s">
        <v>81</v>
      </c>
      <c r="E333" s="683">
        <v>5</v>
      </c>
      <c r="F333" s="685">
        <v>45000</v>
      </c>
      <c r="G333" s="712">
        <f t="shared" si="5"/>
        <v>225000</v>
      </c>
      <c r="H333" s="727"/>
    </row>
    <row r="334" spans="1:8" s="620" customFormat="1" ht="15.75">
      <c r="A334" s="633">
        <v>127</v>
      </c>
      <c r="B334" s="634" t="s">
        <v>754</v>
      </c>
      <c r="C334" s="670" t="s">
        <v>643</v>
      </c>
      <c r="D334" s="633" t="s">
        <v>102</v>
      </c>
      <c r="E334" s="683">
        <v>9</v>
      </c>
      <c r="F334" s="685">
        <v>800000</v>
      </c>
      <c r="G334" s="712">
        <f t="shared" si="5"/>
        <v>7200000</v>
      </c>
      <c r="H334" s="727"/>
    </row>
    <row r="335" spans="1:8" s="620" customFormat="1" ht="15.75">
      <c r="A335" s="633">
        <v>128</v>
      </c>
      <c r="B335" s="634" t="s">
        <v>755</v>
      </c>
      <c r="C335" s="670" t="s">
        <v>643</v>
      </c>
      <c r="D335" s="633" t="s">
        <v>102</v>
      </c>
      <c r="E335" s="683">
        <v>2</v>
      </c>
      <c r="F335" s="685">
        <f>F334</f>
        <v>800000</v>
      </c>
      <c r="G335" s="712">
        <f t="shared" si="5"/>
        <v>1600000</v>
      </c>
      <c r="H335" s="727"/>
    </row>
    <row r="336" spans="1:8" s="620" customFormat="1" ht="15.75">
      <c r="A336" s="633">
        <v>129</v>
      </c>
      <c r="B336" s="634" t="s">
        <v>756</v>
      </c>
      <c r="C336" s="670" t="s">
        <v>643</v>
      </c>
      <c r="D336" s="633" t="s">
        <v>104</v>
      </c>
      <c r="E336" s="683">
        <v>4</v>
      </c>
      <c r="F336" s="685">
        <v>600000</v>
      </c>
      <c r="G336" s="712">
        <f t="shared" si="5"/>
        <v>2400000</v>
      </c>
      <c r="H336" s="727"/>
    </row>
    <row r="337" spans="1:8" s="620" customFormat="1" ht="15.75">
      <c r="A337" s="633">
        <v>130</v>
      </c>
      <c r="B337" s="634" t="s">
        <v>737</v>
      </c>
      <c r="C337" s="670" t="s">
        <v>643</v>
      </c>
      <c r="D337" s="633" t="s">
        <v>81</v>
      </c>
      <c r="E337" s="683">
        <v>4</v>
      </c>
      <c r="F337" s="685">
        <v>110000</v>
      </c>
      <c r="G337" s="712">
        <f t="shared" ref="G337:G352" si="6">F337*E337</f>
        <v>440000</v>
      </c>
      <c r="H337" s="727"/>
    </row>
    <row r="338" spans="1:8" s="620" customFormat="1" ht="15.75">
      <c r="A338" s="633">
        <v>131</v>
      </c>
      <c r="B338" s="634" t="s">
        <v>757</v>
      </c>
      <c r="C338" s="670" t="s">
        <v>643</v>
      </c>
      <c r="D338" s="633" t="s">
        <v>81</v>
      </c>
      <c r="E338" s="683">
        <v>10</v>
      </c>
      <c r="F338" s="685">
        <v>50000</v>
      </c>
      <c r="G338" s="712">
        <f t="shared" si="6"/>
        <v>500000</v>
      </c>
      <c r="H338" s="727"/>
    </row>
    <row r="339" spans="1:8" s="620" customFormat="1" ht="15.75">
      <c r="A339" s="633">
        <v>132</v>
      </c>
      <c r="B339" s="634" t="s">
        <v>758</v>
      </c>
      <c r="C339" s="670" t="s">
        <v>643</v>
      </c>
      <c r="D339" s="633" t="s">
        <v>81</v>
      </c>
      <c r="E339" s="683">
        <v>7</v>
      </c>
      <c r="F339" s="685">
        <v>81000</v>
      </c>
      <c r="G339" s="712">
        <f t="shared" si="6"/>
        <v>567000</v>
      </c>
      <c r="H339" s="727"/>
    </row>
    <row r="340" spans="1:8" s="620" customFormat="1" ht="15.75">
      <c r="A340" s="633">
        <v>133</v>
      </c>
      <c r="B340" s="634" t="s">
        <v>759</v>
      </c>
      <c r="C340" s="670" t="s">
        <v>643</v>
      </c>
      <c r="D340" s="633" t="s">
        <v>134</v>
      </c>
      <c r="E340" s="683">
        <v>94</v>
      </c>
      <c r="F340" s="685">
        <v>18000</v>
      </c>
      <c r="G340" s="712">
        <f t="shared" si="6"/>
        <v>1692000</v>
      </c>
      <c r="H340" s="727"/>
    </row>
    <row r="341" spans="1:8" s="620" customFormat="1" ht="15.75">
      <c r="A341" s="633">
        <v>134</v>
      </c>
      <c r="B341" s="634" t="s">
        <v>760</v>
      </c>
      <c r="C341" s="670" t="s">
        <v>643</v>
      </c>
      <c r="D341" s="633" t="s">
        <v>134</v>
      </c>
      <c r="E341" s="683">
        <v>90</v>
      </c>
      <c r="F341" s="685">
        <v>20000</v>
      </c>
      <c r="G341" s="712">
        <f t="shared" si="6"/>
        <v>1800000</v>
      </c>
      <c r="H341" s="727"/>
    </row>
    <row r="342" spans="1:8" s="620" customFormat="1" ht="15.75">
      <c r="A342" s="633">
        <v>135</v>
      </c>
      <c r="B342" s="634" t="s">
        <v>761</v>
      </c>
      <c r="C342" s="670" t="s">
        <v>643</v>
      </c>
      <c r="D342" s="633" t="s">
        <v>134</v>
      </c>
      <c r="E342" s="683">
        <v>16</v>
      </c>
      <c r="F342" s="685">
        <v>10000</v>
      </c>
      <c r="G342" s="712">
        <f t="shared" si="6"/>
        <v>160000</v>
      </c>
      <c r="H342" s="727"/>
    </row>
    <row r="343" spans="1:8" s="620" customFormat="1" ht="15.75">
      <c r="A343" s="633">
        <v>136</v>
      </c>
      <c r="B343" s="634" t="s">
        <v>762</v>
      </c>
      <c r="C343" s="670" t="s">
        <v>643</v>
      </c>
      <c r="D343" s="633" t="s">
        <v>405</v>
      </c>
      <c r="E343" s="683">
        <v>7.8547000000000002</v>
      </c>
      <c r="F343" s="685">
        <v>2450000</v>
      </c>
      <c r="G343" s="712">
        <f t="shared" si="6"/>
        <v>19244015</v>
      </c>
      <c r="H343" s="727"/>
    </row>
    <row r="344" spans="1:8" s="620" customFormat="1" ht="15.75">
      <c r="A344" s="633">
        <v>137</v>
      </c>
      <c r="B344" s="634" t="s">
        <v>763</v>
      </c>
      <c r="C344" s="670" t="s">
        <v>643</v>
      </c>
      <c r="D344" s="633" t="s">
        <v>405</v>
      </c>
      <c r="E344" s="683">
        <v>12.009600000000001</v>
      </c>
      <c r="F344" s="685">
        <f>F343</f>
        <v>2450000</v>
      </c>
      <c r="G344" s="712">
        <f t="shared" si="6"/>
        <v>29423520</v>
      </c>
      <c r="H344" s="727"/>
    </row>
    <row r="345" spans="1:8" s="620" customFormat="1" ht="15.75">
      <c r="A345" s="633">
        <v>138</v>
      </c>
      <c r="B345" s="634" t="s">
        <v>498</v>
      </c>
      <c r="C345" s="670" t="s">
        <v>643</v>
      </c>
      <c r="D345" s="633" t="s">
        <v>405</v>
      </c>
      <c r="E345" s="683">
        <v>0.57830000000000004</v>
      </c>
      <c r="F345" s="685">
        <f>F344</f>
        <v>2450000</v>
      </c>
      <c r="G345" s="712">
        <f t="shared" si="6"/>
        <v>1416835</v>
      </c>
      <c r="H345" s="727"/>
    </row>
    <row r="346" spans="1:8" s="620" customFormat="1" ht="15.75">
      <c r="A346" s="633">
        <v>139</v>
      </c>
      <c r="B346" s="634" t="s">
        <v>764</v>
      </c>
      <c r="C346" s="670" t="s">
        <v>643</v>
      </c>
      <c r="D346" s="633" t="s">
        <v>405</v>
      </c>
      <c r="E346" s="683">
        <v>0.60560000000000003</v>
      </c>
      <c r="F346" s="685">
        <v>7000000</v>
      </c>
      <c r="G346" s="712">
        <f t="shared" si="6"/>
        <v>4239200</v>
      </c>
      <c r="H346" s="727"/>
    </row>
    <row r="347" spans="1:8" s="620" customFormat="1" ht="15.75">
      <c r="A347" s="633">
        <v>140</v>
      </c>
      <c r="B347" s="634" t="s">
        <v>765</v>
      </c>
      <c r="C347" s="670" t="s">
        <v>643</v>
      </c>
      <c r="D347" s="633" t="s">
        <v>385</v>
      </c>
      <c r="E347" s="683">
        <v>3</v>
      </c>
      <c r="F347" s="685">
        <f>F252</f>
        <v>1200000</v>
      </c>
      <c r="G347" s="712">
        <f t="shared" si="6"/>
        <v>3600000</v>
      </c>
      <c r="H347" s="727"/>
    </row>
    <row r="348" spans="1:8" s="620" customFormat="1" ht="15.75">
      <c r="A348" s="633">
        <v>141</v>
      </c>
      <c r="B348" s="634" t="s">
        <v>766</v>
      </c>
      <c r="C348" s="670" t="s">
        <v>643</v>
      </c>
      <c r="D348" s="633" t="s">
        <v>385</v>
      </c>
      <c r="E348" s="683">
        <v>5</v>
      </c>
      <c r="F348" s="685">
        <f>F253</f>
        <v>600000</v>
      </c>
      <c r="G348" s="712">
        <f t="shared" si="6"/>
        <v>3000000</v>
      </c>
      <c r="H348" s="727"/>
    </row>
    <row r="349" spans="1:8" s="620" customFormat="1" ht="15.75">
      <c r="A349" s="633">
        <v>142</v>
      </c>
      <c r="B349" s="634" t="s">
        <v>767</v>
      </c>
      <c r="C349" s="670" t="s">
        <v>643</v>
      </c>
      <c r="D349" s="633" t="s">
        <v>102</v>
      </c>
      <c r="E349" s="683">
        <v>2</v>
      </c>
      <c r="F349" s="685">
        <f>F290</f>
        <v>280000</v>
      </c>
      <c r="G349" s="712">
        <f t="shared" si="6"/>
        <v>560000</v>
      </c>
      <c r="H349" s="727"/>
    </row>
    <row r="350" spans="1:8" s="620" customFormat="1" ht="15.75">
      <c r="A350" s="633">
        <v>143</v>
      </c>
      <c r="B350" s="634" t="s">
        <v>768</v>
      </c>
      <c r="C350" s="670" t="s">
        <v>643</v>
      </c>
      <c r="D350" s="633" t="s">
        <v>102</v>
      </c>
      <c r="E350" s="683">
        <v>2</v>
      </c>
      <c r="F350" s="685">
        <v>90000</v>
      </c>
      <c r="G350" s="712">
        <f t="shared" si="6"/>
        <v>180000</v>
      </c>
      <c r="H350" s="727"/>
    </row>
    <row r="351" spans="1:8" s="620" customFormat="1" ht="15.75">
      <c r="A351" s="633">
        <v>144</v>
      </c>
      <c r="B351" s="634" t="s">
        <v>769</v>
      </c>
      <c r="C351" s="670" t="s">
        <v>643</v>
      </c>
      <c r="D351" s="633" t="s">
        <v>102</v>
      </c>
      <c r="E351" s="683">
        <v>195</v>
      </c>
      <c r="F351" s="685">
        <v>100000</v>
      </c>
      <c r="G351" s="712">
        <f t="shared" si="6"/>
        <v>19500000</v>
      </c>
      <c r="H351" s="727"/>
    </row>
    <row r="352" spans="1:8" s="620" customFormat="1" ht="15.75">
      <c r="A352" s="633">
        <v>145</v>
      </c>
      <c r="B352" s="634" t="s">
        <v>770</v>
      </c>
      <c r="C352" s="670" t="s">
        <v>643</v>
      </c>
      <c r="D352" s="633" t="s">
        <v>104</v>
      </c>
      <c r="E352" s="683">
        <v>4</v>
      </c>
      <c r="F352" s="685">
        <v>100000</v>
      </c>
      <c r="G352" s="712">
        <f t="shared" si="6"/>
        <v>400000</v>
      </c>
      <c r="H352" s="727"/>
    </row>
    <row r="353" spans="1:10" s="620" customFormat="1" ht="15.75">
      <c r="A353" s="673"/>
      <c r="B353" s="673"/>
      <c r="C353" s="674"/>
      <c r="D353" s="674"/>
      <c r="E353" s="675"/>
      <c r="F353" s="676"/>
      <c r="G353" s="713"/>
      <c r="H353" s="727"/>
    </row>
    <row r="354" spans="1:10" s="636" customFormat="1" ht="18.75" customHeight="1">
      <c r="A354" s="637"/>
      <c r="B354" s="638" t="s">
        <v>524</v>
      </c>
      <c r="C354" s="637"/>
      <c r="D354" s="637"/>
      <c r="E354" s="639"/>
      <c r="F354" s="640"/>
      <c r="G354" s="714">
        <f>SUM(G14:G353)</f>
        <v>2894600187.1999998</v>
      </c>
      <c r="H354" s="728"/>
      <c r="I354" s="635">
        <v>3040802516</v>
      </c>
      <c r="J354" s="706">
        <f>I354*4.8%</f>
        <v>145958520.76800001</v>
      </c>
    </row>
    <row r="355" spans="1:10">
      <c r="I355" s="624"/>
      <c r="J355" s="718">
        <f>I354-J354</f>
        <v>2894843995.2319999</v>
      </c>
    </row>
    <row r="356" spans="1:10" s="604" customFormat="1" ht="15.75">
      <c r="A356" s="603" t="s">
        <v>972</v>
      </c>
      <c r="C356" s="606"/>
      <c r="E356" s="606"/>
      <c r="F356" s="605"/>
      <c r="G356" s="716"/>
      <c r="H356" s="716"/>
      <c r="I356" s="632"/>
      <c r="J356" s="666">
        <f>G354-J355</f>
        <v>-243808.03200006485</v>
      </c>
    </row>
    <row r="357" spans="1:10" s="604" customFormat="1" ht="15.75">
      <c r="C357" s="606"/>
      <c r="E357" s="606"/>
      <c r="F357" s="605"/>
      <c r="G357" s="716"/>
      <c r="H357" s="716"/>
      <c r="I357" s="605"/>
      <c r="J357" s="667"/>
    </row>
    <row r="358" spans="1:10" s="604" customFormat="1" ht="15.75">
      <c r="D358" s="837" t="s">
        <v>970</v>
      </c>
      <c r="E358" s="837"/>
      <c r="F358" s="837"/>
      <c r="G358" s="837"/>
      <c r="H358" s="724"/>
      <c r="I358" s="605"/>
    </row>
    <row r="359" spans="1:10" s="604" customFormat="1" ht="15.75">
      <c r="B359" s="607"/>
      <c r="D359" s="832" t="s">
        <v>389</v>
      </c>
      <c r="E359" s="832"/>
      <c r="F359" s="832"/>
      <c r="G359" s="832"/>
      <c r="H359" s="719"/>
      <c r="I359" s="665"/>
    </row>
    <row r="360" spans="1:10" s="604" customFormat="1" ht="15.75">
      <c r="B360" s="607"/>
      <c r="D360" s="832" t="s">
        <v>969</v>
      </c>
      <c r="E360" s="832"/>
      <c r="F360" s="832"/>
      <c r="G360" s="832"/>
      <c r="H360" s="719"/>
      <c r="I360" s="605"/>
    </row>
    <row r="361" spans="1:10" s="604" customFormat="1" ht="15.75">
      <c r="B361" s="607"/>
      <c r="D361" s="832" t="s">
        <v>386</v>
      </c>
      <c r="E361" s="832"/>
      <c r="F361" s="832"/>
      <c r="G361" s="832"/>
      <c r="H361" s="719"/>
      <c r="I361" s="605"/>
    </row>
    <row r="362" spans="1:10" s="604" customFormat="1" ht="15.75">
      <c r="C362" s="606"/>
      <c r="F362" s="605"/>
      <c r="G362" s="716"/>
      <c r="H362" s="716"/>
      <c r="I362" s="605"/>
    </row>
  </sheetData>
  <autoFilter ref="A7:G353"/>
  <mergeCells count="8">
    <mergeCell ref="D359:G359"/>
    <mergeCell ref="D360:G360"/>
    <mergeCell ref="D361:G361"/>
    <mergeCell ref="A1:G1"/>
    <mergeCell ref="A2:G2"/>
    <mergeCell ref="A3:G3"/>
    <mergeCell ref="A4:G4"/>
    <mergeCell ref="D358:G358"/>
  </mergeCells>
  <printOptions horizontalCentered="1"/>
  <pageMargins left="0.2" right="0.2" top="0.25" bottom="0.5" header="0.3" footer="0.3"/>
  <pageSetup paperSize="9" scale="95" orientation="landscape" r:id="rId1"/>
  <headerFooter>
    <oddFooter>&amp;CTrang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05"/>
  <sheetViews>
    <sheetView topLeftCell="A71" workbookViewId="0">
      <selection activeCell="F89" sqref="F89"/>
    </sheetView>
  </sheetViews>
  <sheetFormatPr defaultRowHeight="12.75"/>
  <cols>
    <col min="1" max="1" width="4.5703125" style="1" bestFit="1" customWidth="1"/>
    <col min="2" max="2" width="52.5703125" style="4" bestFit="1" customWidth="1"/>
    <col min="3" max="4" width="9.140625" style="4"/>
    <col min="5" max="5" width="11.85546875" style="4" customWidth="1"/>
    <col min="6" max="6" width="16.42578125" style="698" customWidth="1"/>
    <col min="7" max="7" width="16.7109375" style="4" bestFit="1" customWidth="1"/>
    <col min="8" max="8" width="13.140625" style="625" bestFit="1" customWidth="1"/>
    <col min="9" max="10" width="9.140625" style="625"/>
    <col min="11" max="255" width="9.140625" style="4"/>
    <col min="256" max="256" width="4.5703125" style="4" bestFit="1" customWidth="1"/>
    <col min="257" max="257" width="48.85546875" style="4" bestFit="1" customWidth="1"/>
    <col min="258" max="259" width="9.140625" style="4"/>
    <col min="260" max="260" width="11.85546875" style="4" customWidth="1"/>
    <col min="261" max="261" width="11.7109375" style="4" customWidth="1"/>
    <col min="262" max="262" width="13.5703125" style="4" customWidth="1"/>
    <col min="263" max="263" width="10.5703125" style="4" bestFit="1" customWidth="1"/>
    <col min="264" max="264" width="13.140625" style="4" bestFit="1" customWidth="1"/>
    <col min="265" max="511" width="9.140625" style="4"/>
    <col min="512" max="512" width="4.5703125" style="4" bestFit="1" customWidth="1"/>
    <col min="513" max="513" width="48.85546875" style="4" bestFit="1" customWidth="1"/>
    <col min="514" max="515" width="9.140625" style="4"/>
    <col min="516" max="516" width="11.85546875" style="4" customWidth="1"/>
    <col min="517" max="517" width="11.7109375" style="4" customWidth="1"/>
    <col min="518" max="518" width="13.5703125" style="4" customWidth="1"/>
    <col min="519" max="519" width="10.5703125" style="4" bestFit="1" customWidth="1"/>
    <col min="520" max="520" width="13.140625" style="4" bestFit="1" customWidth="1"/>
    <col min="521" max="767" width="9.140625" style="4"/>
    <col min="768" max="768" width="4.5703125" style="4" bestFit="1" customWidth="1"/>
    <col min="769" max="769" width="48.85546875" style="4" bestFit="1" customWidth="1"/>
    <col min="770" max="771" width="9.140625" style="4"/>
    <col min="772" max="772" width="11.85546875" style="4" customWidth="1"/>
    <col min="773" max="773" width="11.7109375" style="4" customWidth="1"/>
    <col min="774" max="774" width="13.5703125" style="4" customWidth="1"/>
    <col min="775" max="775" width="10.5703125" style="4" bestFit="1" customWidth="1"/>
    <col min="776" max="776" width="13.140625" style="4" bestFit="1" customWidth="1"/>
    <col min="777" max="1023" width="9.140625" style="4"/>
    <col min="1024" max="1024" width="4.5703125" style="4" bestFit="1" customWidth="1"/>
    <col min="1025" max="1025" width="48.85546875" style="4" bestFit="1" customWidth="1"/>
    <col min="1026" max="1027" width="9.140625" style="4"/>
    <col min="1028" max="1028" width="11.85546875" style="4" customWidth="1"/>
    <col min="1029" max="1029" width="11.7109375" style="4" customWidth="1"/>
    <col min="1030" max="1030" width="13.5703125" style="4" customWidth="1"/>
    <col min="1031" max="1031" width="10.5703125" style="4" bestFit="1" customWidth="1"/>
    <col min="1032" max="1032" width="13.140625" style="4" bestFit="1" customWidth="1"/>
    <col min="1033" max="1279" width="9.140625" style="4"/>
    <col min="1280" max="1280" width="4.5703125" style="4" bestFit="1" customWidth="1"/>
    <col min="1281" max="1281" width="48.85546875" style="4" bestFit="1" customWidth="1"/>
    <col min="1282" max="1283" width="9.140625" style="4"/>
    <col min="1284" max="1284" width="11.85546875" style="4" customWidth="1"/>
    <col min="1285" max="1285" width="11.7109375" style="4" customWidth="1"/>
    <col min="1286" max="1286" width="13.5703125" style="4" customWidth="1"/>
    <col min="1287" max="1287" width="10.5703125" style="4" bestFit="1" customWidth="1"/>
    <col min="1288" max="1288" width="13.140625" style="4" bestFit="1" customWidth="1"/>
    <col min="1289" max="1535" width="9.140625" style="4"/>
    <col min="1536" max="1536" width="4.5703125" style="4" bestFit="1" customWidth="1"/>
    <col min="1537" max="1537" width="48.85546875" style="4" bestFit="1" customWidth="1"/>
    <col min="1538" max="1539" width="9.140625" style="4"/>
    <col min="1540" max="1540" width="11.85546875" style="4" customWidth="1"/>
    <col min="1541" max="1541" width="11.7109375" style="4" customWidth="1"/>
    <col min="1542" max="1542" width="13.5703125" style="4" customWidth="1"/>
    <col min="1543" max="1543" width="10.5703125" style="4" bestFit="1" customWidth="1"/>
    <col min="1544" max="1544" width="13.140625" style="4" bestFit="1" customWidth="1"/>
    <col min="1545" max="1791" width="9.140625" style="4"/>
    <col min="1792" max="1792" width="4.5703125" style="4" bestFit="1" customWidth="1"/>
    <col min="1793" max="1793" width="48.85546875" style="4" bestFit="1" customWidth="1"/>
    <col min="1794" max="1795" width="9.140625" style="4"/>
    <col min="1796" max="1796" width="11.85546875" style="4" customWidth="1"/>
    <col min="1797" max="1797" width="11.7109375" style="4" customWidth="1"/>
    <col min="1798" max="1798" width="13.5703125" style="4" customWidth="1"/>
    <col min="1799" max="1799" width="10.5703125" style="4" bestFit="1" customWidth="1"/>
    <col min="1800" max="1800" width="13.140625" style="4" bestFit="1" customWidth="1"/>
    <col min="1801" max="2047" width="9.140625" style="4"/>
    <col min="2048" max="2048" width="4.5703125" style="4" bestFit="1" customWidth="1"/>
    <col min="2049" max="2049" width="48.85546875" style="4" bestFit="1" customWidth="1"/>
    <col min="2050" max="2051" width="9.140625" style="4"/>
    <col min="2052" max="2052" width="11.85546875" style="4" customWidth="1"/>
    <col min="2053" max="2053" width="11.7109375" style="4" customWidth="1"/>
    <col min="2054" max="2054" width="13.5703125" style="4" customWidth="1"/>
    <col min="2055" max="2055" width="10.5703125" style="4" bestFit="1" customWidth="1"/>
    <col min="2056" max="2056" width="13.140625" style="4" bestFit="1" customWidth="1"/>
    <col min="2057" max="2303" width="9.140625" style="4"/>
    <col min="2304" max="2304" width="4.5703125" style="4" bestFit="1" customWidth="1"/>
    <col min="2305" max="2305" width="48.85546875" style="4" bestFit="1" customWidth="1"/>
    <col min="2306" max="2307" width="9.140625" style="4"/>
    <col min="2308" max="2308" width="11.85546875" style="4" customWidth="1"/>
    <col min="2309" max="2309" width="11.7109375" style="4" customWidth="1"/>
    <col min="2310" max="2310" width="13.5703125" style="4" customWidth="1"/>
    <col min="2311" max="2311" width="10.5703125" style="4" bestFit="1" customWidth="1"/>
    <col min="2312" max="2312" width="13.140625" style="4" bestFit="1" customWidth="1"/>
    <col min="2313" max="2559" width="9.140625" style="4"/>
    <col min="2560" max="2560" width="4.5703125" style="4" bestFit="1" customWidth="1"/>
    <col min="2561" max="2561" width="48.85546875" style="4" bestFit="1" customWidth="1"/>
    <col min="2562" max="2563" width="9.140625" style="4"/>
    <col min="2564" max="2564" width="11.85546875" style="4" customWidth="1"/>
    <col min="2565" max="2565" width="11.7109375" style="4" customWidth="1"/>
    <col min="2566" max="2566" width="13.5703125" style="4" customWidth="1"/>
    <col min="2567" max="2567" width="10.5703125" style="4" bestFit="1" customWidth="1"/>
    <col min="2568" max="2568" width="13.140625" style="4" bestFit="1" customWidth="1"/>
    <col min="2569" max="2815" width="9.140625" style="4"/>
    <col min="2816" max="2816" width="4.5703125" style="4" bestFit="1" customWidth="1"/>
    <col min="2817" max="2817" width="48.85546875" style="4" bestFit="1" customWidth="1"/>
    <col min="2818" max="2819" width="9.140625" style="4"/>
    <col min="2820" max="2820" width="11.85546875" style="4" customWidth="1"/>
    <col min="2821" max="2821" width="11.7109375" style="4" customWidth="1"/>
    <col min="2822" max="2822" width="13.5703125" style="4" customWidth="1"/>
    <col min="2823" max="2823" width="10.5703125" style="4" bestFit="1" customWidth="1"/>
    <col min="2824" max="2824" width="13.140625" style="4" bestFit="1" customWidth="1"/>
    <col min="2825" max="3071" width="9.140625" style="4"/>
    <col min="3072" max="3072" width="4.5703125" style="4" bestFit="1" customWidth="1"/>
    <col min="3073" max="3073" width="48.85546875" style="4" bestFit="1" customWidth="1"/>
    <col min="3074" max="3075" width="9.140625" style="4"/>
    <col min="3076" max="3076" width="11.85546875" style="4" customWidth="1"/>
    <col min="3077" max="3077" width="11.7109375" style="4" customWidth="1"/>
    <col min="3078" max="3078" width="13.5703125" style="4" customWidth="1"/>
    <col min="3079" max="3079" width="10.5703125" style="4" bestFit="1" customWidth="1"/>
    <col min="3080" max="3080" width="13.140625" style="4" bestFit="1" customWidth="1"/>
    <col min="3081" max="3327" width="9.140625" style="4"/>
    <col min="3328" max="3328" width="4.5703125" style="4" bestFit="1" customWidth="1"/>
    <col min="3329" max="3329" width="48.85546875" style="4" bestFit="1" customWidth="1"/>
    <col min="3330" max="3331" width="9.140625" style="4"/>
    <col min="3332" max="3332" width="11.85546875" style="4" customWidth="1"/>
    <col min="3333" max="3333" width="11.7109375" style="4" customWidth="1"/>
    <col min="3334" max="3334" width="13.5703125" style="4" customWidth="1"/>
    <col min="3335" max="3335" width="10.5703125" style="4" bestFit="1" customWidth="1"/>
    <col min="3336" max="3336" width="13.140625" style="4" bestFit="1" customWidth="1"/>
    <col min="3337" max="3583" width="9.140625" style="4"/>
    <col min="3584" max="3584" width="4.5703125" style="4" bestFit="1" customWidth="1"/>
    <col min="3585" max="3585" width="48.85546875" style="4" bestFit="1" customWidth="1"/>
    <col min="3586" max="3587" width="9.140625" style="4"/>
    <col min="3588" max="3588" width="11.85546875" style="4" customWidth="1"/>
    <col min="3589" max="3589" width="11.7109375" style="4" customWidth="1"/>
    <col min="3590" max="3590" width="13.5703125" style="4" customWidth="1"/>
    <col min="3591" max="3591" width="10.5703125" style="4" bestFit="1" customWidth="1"/>
    <col min="3592" max="3592" width="13.140625" style="4" bestFit="1" customWidth="1"/>
    <col min="3593" max="3839" width="9.140625" style="4"/>
    <col min="3840" max="3840" width="4.5703125" style="4" bestFit="1" customWidth="1"/>
    <col min="3841" max="3841" width="48.85546875" style="4" bestFit="1" customWidth="1"/>
    <col min="3842" max="3843" width="9.140625" style="4"/>
    <col min="3844" max="3844" width="11.85546875" style="4" customWidth="1"/>
    <col min="3845" max="3845" width="11.7109375" style="4" customWidth="1"/>
    <col min="3846" max="3846" width="13.5703125" style="4" customWidth="1"/>
    <col min="3847" max="3847" width="10.5703125" style="4" bestFit="1" customWidth="1"/>
    <col min="3848" max="3848" width="13.140625" style="4" bestFit="1" customWidth="1"/>
    <col min="3849" max="4095" width="9.140625" style="4"/>
    <col min="4096" max="4096" width="4.5703125" style="4" bestFit="1" customWidth="1"/>
    <col min="4097" max="4097" width="48.85546875" style="4" bestFit="1" customWidth="1"/>
    <col min="4098" max="4099" width="9.140625" style="4"/>
    <col min="4100" max="4100" width="11.85546875" style="4" customWidth="1"/>
    <col min="4101" max="4101" width="11.7109375" style="4" customWidth="1"/>
    <col min="4102" max="4102" width="13.5703125" style="4" customWidth="1"/>
    <col min="4103" max="4103" width="10.5703125" style="4" bestFit="1" customWidth="1"/>
    <col min="4104" max="4104" width="13.140625" style="4" bestFit="1" customWidth="1"/>
    <col min="4105" max="4351" width="9.140625" style="4"/>
    <col min="4352" max="4352" width="4.5703125" style="4" bestFit="1" customWidth="1"/>
    <col min="4353" max="4353" width="48.85546875" style="4" bestFit="1" customWidth="1"/>
    <col min="4354" max="4355" width="9.140625" style="4"/>
    <col min="4356" max="4356" width="11.85546875" style="4" customWidth="1"/>
    <col min="4357" max="4357" width="11.7109375" style="4" customWidth="1"/>
    <col min="4358" max="4358" width="13.5703125" style="4" customWidth="1"/>
    <col min="4359" max="4359" width="10.5703125" style="4" bestFit="1" customWidth="1"/>
    <col min="4360" max="4360" width="13.140625" style="4" bestFit="1" customWidth="1"/>
    <col min="4361" max="4607" width="9.140625" style="4"/>
    <col min="4608" max="4608" width="4.5703125" style="4" bestFit="1" customWidth="1"/>
    <col min="4609" max="4609" width="48.85546875" style="4" bestFit="1" customWidth="1"/>
    <col min="4610" max="4611" width="9.140625" style="4"/>
    <col min="4612" max="4612" width="11.85546875" style="4" customWidth="1"/>
    <col min="4613" max="4613" width="11.7109375" style="4" customWidth="1"/>
    <col min="4614" max="4614" width="13.5703125" style="4" customWidth="1"/>
    <col min="4615" max="4615" width="10.5703125" style="4" bestFit="1" customWidth="1"/>
    <col min="4616" max="4616" width="13.140625" style="4" bestFit="1" customWidth="1"/>
    <col min="4617" max="4863" width="9.140625" style="4"/>
    <col min="4864" max="4864" width="4.5703125" style="4" bestFit="1" customWidth="1"/>
    <col min="4865" max="4865" width="48.85546875" style="4" bestFit="1" customWidth="1"/>
    <col min="4866" max="4867" width="9.140625" style="4"/>
    <col min="4868" max="4868" width="11.85546875" style="4" customWidth="1"/>
    <col min="4869" max="4869" width="11.7109375" style="4" customWidth="1"/>
    <col min="4870" max="4870" width="13.5703125" style="4" customWidth="1"/>
    <col min="4871" max="4871" width="10.5703125" style="4" bestFit="1" customWidth="1"/>
    <col min="4872" max="4872" width="13.140625" style="4" bestFit="1" customWidth="1"/>
    <col min="4873" max="5119" width="9.140625" style="4"/>
    <col min="5120" max="5120" width="4.5703125" style="4" bestFit="1" customWidth="1"/>
    <col min="5121" max="5121" width="48.85546875" style="4" bestFit="1" customWidth="1"/>
    <col min="5122" max="5123" width="9.140625" style="4"/>
    <col min="5124" max="5124" width="11.85546875" style="4" customWidth="1"/>
    <col min="5125" max="5125" width="11.7109375" style="4" customWidth="1"/>
    <col min="5126" max="5126" width="13.5703125" style="4" customWidth="1"/>
    <col min="5127" max="5127" width="10.5703125" style="4" bestFit="1" customWidth="1"/>
    <col min="5128" max="5128" width="13.140625" style="4" bestFit="1" customWidth="1"/>
    <col min="5129" max="5375" width="9.140625" style="4"/>
    <col min="5376" max="5376" width="4.5703125" style="4" bestFit="1" customWidth="1"/>
    <col min="5377" max="5377" width="48.85546875" style="4" bestFit="1" customWidth="1"/>
    <col min="5378" max="5379" width="9.140625" style="4"/>
    <col min="5380" max="5380" width="11.85546875" style="4" customWidth="1"/>
    <col min="5381" max="5381" width="11.7109375" style="4" customWidth="1"/>
    <col min="5382" max="5382" width="13.5703125" style="4" customWidth="1"/>
    <col min="5383" max="5383" width="10.5703125" style="4" bestFit="1" customWidth="1"/>
    <col min="5384" max="5384" width="13.140625" style="4" bestFit="1" customWidth="1"/>
    <col min="5385" max="5631" width="9.140625" style="4"/>
    <col min="5632" max="5632" width="4.5703125" style="4" bestFit="1" customWidth="1"/>
    <col min="5633" max="5633" width="48.85546875" style="4" bestFit="1" customWidth="1"/>
    <col min="5634" max="5635" width="9.140625" style="4"/>
    <col min="5636" max="5636" width="11.85546875" style="4" customWidth="1"/>
    <col min="5637" max="5637" width="11.7109375" style="4" customWidth="1"/>
    <col min="5638" max="5638" width="13.5703125" style="4" customWidth="1"/>
    <col min="5639" max="5639" width="10.5703125" style="4" bestFit="1" customWidth="1"/>
    <col min="5640" max="5640" width="13.140625" style="4" bestFit="1" customWidth="1"/>
    <col min="5641" max="5887" width="9.140625" style="4"/>
    <col min="5888" max="5888" width="4.5703125" style="4" bestFit="1" customWidth="1"/>
    <col min="5889" max="5889" width="48.85546875" style="4" bestFit="1" customWidth="1"/>
    <col min="5890" max="5891" width="9.140625" style="4"/>
    <col min="5892" max="5892" width="11.85546875" style="4" customWidth="1"/>
    <col min="5893" max="5893" width="11.7109375" style="4" customWidth="1"/>
    <col min="5894" max="5894" width="13.5703125" style="4" customWidth="1"/>
    <col min="5895" max="5895" width="10.5703125" style="4" bestFit="1" customWidth="1"/>
    <col min="5896" max="5896" width="13.140625" style="4" bestFit="1" customWidth="1"/>
    <col min="5897" max="6143" width="9.140625" style="4"/>
    <col min="6144" max="6144" width="4.5703125" style="4" bestFit="1" customWidth="1"/>
    <col min="6145" max="6145" width="48.85546875" style="4" bestFit="1" customWidth="1"/>
    <col min="6146" max="6147" width="9.140625" style="4"/>
    <col min="6148" max="6148" width="11.85546875" style="4" customWidth="1"/>
    <col min="6149" max="6149" width="11.7109375" style="4" customWidth="1"/>
    <col min="6150" max="6150" width="13.5703125" style="4" customWidth="1"/>
    <col min="6151" max="6151" width="10.5703125" style="4" bestFit="1" customWidth="1"/>
    <col min="6152" max="6152" width="13.140625" style="4" bestFit="1" customWidth="1"/>
    <col min="6153" max="6399" width="9.140625" style="4"/>
    <col min="6400" max="6400" width="4.5703125" style="4" bestFit="1" customWidth="1"/>
    <col min="6401" max="6401" width="48.85546875" style="4" bestFit="1" customWidth="1"/>
    <col min="6402" max="6403" width="9.140625" style="4"/>
    <col min="6404" max="6404" width="11.85546875" style="4" customWidth="1"/>
    <col min="6405" max="6405" width="11.7109375" style="4" customWidth="1"/>
    <col min="6406" max="6406" width="13.5703125" style="4" customWidth="1"/>
    <col min="6407" max="6407" width="10.5703125" style="4" bestFit="1" customWidth="1"/>
    <col min="6408" max="6408" width="13.140625" style="4" bestFit="1" customWidth="1"/>
    <col min="6409" max="6655" width="9.140625" style="4"/>
    <col min="6656" max="6656" width="4.5703125" style="4" bestFit="1" customWidth="1"/>
    <col min="6657" max="6657" width="48.85546875" style="4" bestFit="1" customWidth="1"/>
    <col min="6658" max="6659" width="9.140625" style="4"/>
    <col min="6660" max="6660" width="11.85546875" style="4" customWidth="1"/>
    <col min="6661" max="6661" width="11.7109375" style="4" customWidth="1"/>
    <col min="6662" max="6662" width="13.5703125" style="4" customWidth="1"/>
    <col min="6663" max="6663" width="10.5703125" style="4" bestFit="1" customWidth="1"/>
    <col min="6664" max="6664" width="13.140625" style="4" bestFit="1" customWidth="1"/>
    <col min="6665" max="6911" width="9.140625" style="4"/>
    <col min="6912" max="6912" width="4.5703125" style="4" bestFit="1" customWidth="1"/>
    <col min="6913" max="6913" width="48.85546875" style="4" bestFit="1" customWidth="1"/>
    <col min="6914" max="6915" width="9.140625" style="4"/>
    <col min="6916" max="6916" width="11.85546875" style="4" customWidth="1"/>
    <col min="6917" max="6917" width="11.7109375" style="4" customWidth="1"/>
    <col min="6918" max="6918" width="13.5703125" style="4" customWidth="1"/>
    <col min="6919" max="6919" width="10.5703125" style="4" bestFit="1" customWidth="1"/>
    <col min="6920" max="6920" width="13.140625" style="4" bestFit="1" customWidth="1"/>
    <col min="6921" max="7167" width="9.140625" style="4"/>
    <col min="7168" max="7168" width="4.5703125" style="4" bestFit="1" customWidth="1"/>
    <col min="7169" max="7169" width="48.85546875" style="4" bestFit="1" customWidth="1"/>
    <col min="7170" max="7171" width="9.140625" style="4"/>
    <col min="7172" max="7172" width="11.85546875" style="4" customWidth="1"/>
    <col min="7173" max="7173" width="11.7109375" style="4" customWidth="1"/>
    <col min="7174" max="7174" width="13.5703125" style="4" customWidth="1"/>
    <col min="7175" max="7175" width="10.5703125" style="4" bestFit="1" customWidth="1"/>
    <col min="7176" max="7176" width="13.140625" style="4" bestFit="1" customWidth="1"/>
    <col min="7177" max="7423" width="9.140625" style="4"/>
    <col min="7424" max="7424" width="4.5703125" style="4" bestFit="1" customWidth="1"/>
    <col min="7425" max="7425" width="48.85546875" style="4" bestFit="1" customWidth="1"/>
    <col min="7426" max="7427" width="9.140625" style="4"/>
    <col min="7428" max="7428" width="11.85546875" style="4" customWidth="1"/>
    <col min="7429" max="7429" width="11.7109375" style="4" customWidth="1"/>
    <col min="7430" max="7430" width="13.5703125" style="4" customWidth="1"/>
    <col min="7431" max="7431" width="10.5703125" style="4" bestFit="1" customWidth="1"/>
    <col min="7432" max="7432" width="13.140625" style="4" bestFit="1" customWidth="1"/>
    <col min="7433" max="7679" width="9.140625" style="4"/>
    <col min="7680" max="7680" width="4.5703125" style="4" bestFit="1" customWidth="1"/>
    <col min="7681" max="7681" width="48.85546875" style="4" bestFit="1" customWidth="1"/>
    <col min="7682" max="7683" width="9.140625" style="4"/>
    <col min="7684" max="7684" width="11.85546875" style="4" customWidth="1"/>
    <col min="7685" max="7685" width="11.7109375" style="4" customWidth="1"/>
    <col min="7686" max="7686" width="13.5703125" style="4" customWidth="1"/>
    <col min="7687" max="7687" width="10.5703125" style="4" bestFit="1" customWidth="1"/>
    <col min="7688" max="7688" width="13.140625" style="4" bestFit="1" customWidth="1"/>
    <col min="7689" max="7935" width="9.140625" style="4"/>
    <col min="7936" max="7936" width="4.5703125" style="4" bestFit="1" customWidth="1"/>
    <col min="7937" max="7937" width="48.85546875" style="4" bestFit="1" customWidth="1"/>
    <col min="7938" max="7939" width="9.140625" style="4"/>
    <col min="7940" max="7940" width="11.85546875" style="4" customWidth="1"/>
    <col min="7941" max="7941" width="11.7109375" style="4" customWidth="1"/>
    <col min="7942" max="7942" width="13.5703125" style="4" customWidth="1"/>
    <col min="7943" max="7943" width="10.5703125" style="4" bestFit="1" customWidth="1"/>
    <col min="7944" max="7944" width="13.140625" style="4" bestFit="1" customWidth="1"/>
    <col min="7945" max="8191" width="9.140625" style="4"/>
    <col min="8192" max="8192" width="4.5703125" style="4" bestFit="1" customWidth="1"/>
    <col min="8193" max="8193" width="48.85546875" style="4" bestFit="1" customWidth="1"/>
    <col min="8194" max="8195" width="9.140625" style="4"/>
    <col min="8196" max="8196" width="11.85546875" style="4" customWidth="1"/>
    <col min="8197" max="8197" width="11.7109375" style="4" customWidth="1"/>
    <col min="8198" max="8198" width="13.5703125" style="4" customWidth="1"/>
    <col min="8199" max="8199" width="10.5703125" style="4" bestFit="1" customWidth="1"/>
    <col min="8200" max="8200" width="13.140625" style="4" bestFit="1" customWidth="1"/>
    <col min="8201" max="8447" width="9.140625" style="4"/>
    <col min="8448" max="8448" width="4.5703125" style="4" bestFit="1" customWidth="1"/>
    <col min="8449" max="8449" width="48.85546875" style="4" bestFit="1" customWidth="1"/>
    <col min="8450" max="8451" width="9.140625" style="4"/>
    <col min="8452" max="8452" width="11.85546875" style="4" customWidth="1"/>
    <col min="8453" max="8453" width="11.7109375" style="4" customWidth="1"/>
    <col min="8454" max="8454" width="13.5703125" style="4" customWidth="1"/>
    <col min="8455" max="8455" width="10.5703125" style="4" bestFit="1" customWidth="1"/>
    <col min="8456" max="8456" width="13.140625" style="4" bestFit="1" customWidth="1"/>
    <col min="8457" max="8703" width="9.140625" style="4"/>
    <col min="8704" max="8704" width="4.5703125" style="4" bestFit="1" customWidth="1"/>
    <col min="8705" max="8705" width="48.85546875" style="4" bestFit="1" customWidth="1"/>
    <col min="8706" max="8707" width="9.140625" style="4"/>
    <col min="8708" max="8708" width="11.85546875" style="4" customWidth="1"/>
    <col min="8709" max="8709" width="11.7109375" style="4" customWidth="1"/>
    <col min="8710" max="8710" width="13.5703125" style="4" customWidth="1"/>
    <col min="8711" max="8711" width="10.5703125" style="4" bestFit="1" customWidth="1"/>
    <col min="8712" max="8712" width="13.140625" style="4" bestFit="1" customWidth="1"/>
    <col min="8713" max="8959" width="9.140625" style="4"/>
    <col min="8960" max="8960" width="4.5703125" style="4" bestFit="1" customWidth="1"/>
    <col min="8961" max="8961" width="48.85546875" style="4" bestFit="1" customWidth="1"/>
    <col min="8962" max="8963" width="9.140625" style="4"/>
    <col min="8964" max="8964" width="11.85546875" style="4" customWidth="1"/>
    <col min="8965" max="8965" width="11.7109375" style="4" customWidth="1"/>
    <col min="8966" max="8966" width="13.5703125" style="4" customWidth="1"/>
    <col min="8967" max="8967" width="10.5703125" style="4" bestFit="1" customWidth="1"/>
    <col min="8968" max="8968" width="13.140625" style="4" bestFit="1" customWidth="1"/>
    <col min="8969" max="9215" width="9.140625" style="4"/>
    <col min="9216" max="9216" width="4.5703125" style="4" bestFit="1" customWidth="1"/>
    <col min="9217" max="9217" width="48.85546875" style="4" bestFit="1" customWidth="1"/>
    <col min="9218" max="9219" width="9.140625" style="4"/>
    <col min="9220" max="9220" width="11.85546875" style="4" customWidth="1"/>
    <col min="9221" max="9221" width="11.7109375" style="4" customWidth="1"/>
    <col min="9222" max="9222" width="13.5703125" style="4" customWidth="1"/>
    <col min="9223" max="9223" width="10.5703125" style="4" bestFit="1" customWidth="1"/>
    <col min="9224" max="9224" width="13.140625" style="4" bestFit="1" customWidth="1"/>
    <col min="9225" max="9471" width="9.140625" style="4"/>
    <col min="9472" max="9472" width="4.5703125" style="4" bestFit="1" customWidth="1"/>
    <col min="9473" max="9473" width="48.85546875" style="4" bestFit="1" customWidth="1"/>
    <col min="9474" max="9475" width="9.140625" style="4"/>
    <col min="9476" max="9476" width="11.85546875" style="4" customWidth="1"/>
    <col min="9477" max="9477" width="11.7109375" style="4" customWidth="1"/>
    <col min="9478" max="9478" width="13.5703125" style="4" customWidth="1"/>
    <col min="9479" max="9479" width="10.5703125" style="4" bestFit="1" customWidth="1"/>
    <col min="9480" max="9480" width="13.140625" style="4" bestFit="1" customWidth="1"/>
    <col min="9481" max="9727" width="9.140625" style="4"/>
    <col min="9728" max="9728" width="4.5703125" style="4" bestFit="1" customWidth="1"/>
    <col min="9729" max="9729" width="48.85546875" style="4" bestFit="1" customWidth="1"/>
    <col min="9730" max="9731" width="9.140625" style="4"/>
    <col min="9732" max="9732" width="11.85546875" style="4" customWidth="1"/>
    <col min="9733" max="9733" width="11.7109375" style="4" customWidth="1"/>
    <col min="9734" max="9734" width="13.5703125" style="4" customWidth="1"/>
    <col min="9735" max="9735" width="10.5703125" style="4" bestFit="1" customWidth="1"/>
    <col min="9736" max="9736" width="13.140625" style="4" bestFit="1" customWidth="1"/>
    <col min="9737" max="9983" width="9.140625" style="4"/>
    <col min="9984" max="9984" width="4.5703125" style="4" bestFit="1" customWidth="1"/>
    <col min="9985" max="9985" width="48.85546875" style="4" bestFit="1" customWidth="1"/>
    <col min="9986" max="9987" width="9.140625" style="4"/>
    <col min="9988" max="9988" width="11.85546875" style="4" customWidth="1"/>
    <col min="9989" max="9989" width="11.7109375" style="4" customWidth="1"/>
    <col min="9990" max="9990" width="13.5703125" style="4" customWidth="1"/>
    <col min="9991" max="9991" width="10.5703125" style="4" bestFit="1" customWidth="1"/>
    <col min="9992" max="9992" width="13.140625" style="4" bestFit="1" customWidth="1"/>
    <col min="9993" max="10239" width="9.140625" style="4"/>
    <col min="10240" max="10240" width="4.5703125" style="4" bestFit="1" customWidth="1"/>
    <col min="10241" max="10241" width="48.85546875" style="4" bestFit="1" customWidth="1"/>
    <col min="10242" max="10243" width="9.140625" style="4"/>
    <col min="10244" max="10244" width="11.85546875" style="4" customWidth="1"/>
    <col min="10245" max="10245" width="11.7109375" style="4" customWidth="1"/>
    <col min="10246" max="10246" width="13.5703125" style="4" customWidth="1"/>
    <col min="10247" max="10247" width="10.5703125" style="4" bestFit="1" customWidth="1"/>
    <col min="10248" max="10248" width="13.140625" style="4" bestFit="1" customWidth="1"/>
    <col min="10249" max="10495" width="9.140625" style="4"/>
    <col min="10496" max="10496" width="4.5703125" style="4" bestFit="1" customWidth="1"/>
    <col min="10497" max="10497" width="48.85546875" style="4" bestFit="1" customWidth="1"/>
    <col min="10498" max="10499" width="9.140625" style="4"/>
    <col min="10500" max="10500" width="11.85546875" style="4" customWidth="1"/>
    <col min="10501" max="10501" width="11.7109375" style="4" customWidth="1"/>
    <col min="10502" max="10502" width="13.5703125" style="4" customWidth="1"/>
    <col min="10503" max="10503" width="10.5703125" style="4" bestFit="1" customWidth="1"/>
    <col min="10504" max="10504" width="13.140625" style="4" bestFit="1" customWidth="1"/>
    <col min="10505" max="10751" width="9.140625" style="4"/>
    <col min="10752" max="10752" width="4.5703125" style="4" bestFit="1" customWidth="1"/>
    <col min="10753" max="10753" width="48.85546875" style="4" bestFit="1" customWidth="1"/>
    <col min="10754" max="10755" width="9.140625" style="4"/>
    <col min="10756" max="10756" width="11.85546875" style="4" customWidth="1"/>
    <col min="10757" max="10757" width="11.7109375" style="4" customWidth="1"/>
    <col min="10758" max="10758" width="13.5703125" style="4" customWidth="1"/>
    <col min="10759" max="10759" width="10.5703125" style="4" bestFit="1" customWidth="1"/>
    <col min="10760" max="10760" width="13.140625" style="4" bestFit="1" customWidth="1"/>
    <col min="10761" max="11007" width="9.140625" style="4"/>
    <col min="11008" max="11008" width="4.5703125" style="4" bestFit="1" customWidth="1"/>
    <col min="11009" max="11009" width="48.85546875" style="4" bestFit="1" customWidth="1"/>
    <col min="11010" max="11011" width="9.140625" style="4"/>
    <col min="11012" max="11012" width="11.85546875" style="4" customWidth="1"/>
    <col min="11013" max="11013" width="11.7109375" style="4" customWidth="1"/>
    <col min="11014" max="11014" width="13.5703125" style="4" customWidth="1"/>
    <col min="11015" max="11015" width="10.5703125" style="4" bestFit="1" customWidth="1"/>
    <col min="11016" max="11016" width="13.140625" style="4" bestFit="1" customWidth="1"/>
    <col min="11017" max="11263" width="9.140625" style="4"/>
    <col min="11264" max="11264" width="4.5703125" style="4" bestFit="1" customWidth="1"/>
    <col min="11265" max="11265" width="48.85546875" style="4" bestFit="1" customWidth="1"/>
    <col min="11266" max="11267" width="9.140625" style="4"/>
    <col min="11268" max="11268" width="11.85546875" style="4" customWidth="1"/>
    <col min="11269" max="11269" width="11.7109375" style="4" customWidth="1"/>
    <col min="11270" max="11270" width="13.5703125" style="4" customWidth="1"/>
    <col min="11271" max="11271" width="10.5703125" style="4" bestFit="1" customWidth="1"/>
    <col min="11272" max="11272" width="13.140625" style="4" bestFit="1" customWidth="1"/>
    <col min="11273" max="11519" width="9.140625" style="4"/>
    <col min="11520" max="11520" width="4.5703125" style="4" bestFit="1" customWidth="1"/>
    <col min="11521" max="11521" width="48.85546875" style="4" bestFit="1" customWidth="1"/>
    <col min="11522" max="11523" width="9.140625" style="4"/>
    <col min="11524" max="11524" width="11.85546875" style="4" customWidth="1"/>
    <col min="11525" max="11525" width="11.7109375" style="4" customWidth="1"/>
    <col min="11526" max="11526" width="13.5703125" style="4" customWidth="1"/>
    <col min="11527" max="11527" width="10.5703125" style="4" bestFit="1" customWidth="1"/>
    <col min="11528" max="11528" width="13.140625" style="4" bestFit="1" customWidth="1"/>
    <col min="11529" max="11775" width="9.140625" style="4"/>
    <col min="11776" max="11776" width="4.5703125" style="4" bestFit="1" customWidth="1"/>
    <col min="11777" max="11777" width="48.85546875" style="4" bestFit="1" customWidth="1"/>
    <col min="11778" max="11779" width="9.140625" style="4"/>
    <col min="11780" max="11780" width="11.85546875" style="4" customWidth="1"/>
    <col min="11781" max="11781" width="11.7109375" style="4" customWidth="1"/>
    <col min="11782" max="11782" width="13.5703125" style="4" customWidth="1"/>
    <col min="11783" max="11783" width="10.5703125" style="4" bestFit="1" customWidth="1"/>
    <col min="11784" max="11784" width="13.140625" style="4" bestFit="1" customWidth="1"/>
    <col min="11785" max="12031" width="9.140625" style="4"/>
    <col min="12032" max="12032" width="4.5703125" style="4" bestFit="1" customWidth="1"/>
    <col min="12033" max="12033" width="48.85546875" style="4" bestFit="1" customWidth="1"/>
    <col min="12034" max="12035" width="9.140625" style="4"/>
    <col min="12036" max="12036" width="11.85546875" style="4" customWidth="1"/>
    <col min="12037" max="12037" width="11.7109375" style="4" customWidth="1"/>
    <col min="12038" max="12038" width="13.5703125" style="4" customWidth="1"/>
    <col min="12039" max="12039" width="10.5703125" style="4" bestFit="1" customWidth="1"/>
    <col min="12040" max="12040" width="13.140625" style="4" bestFit="1" customWidth="1"/>
    <col min="12041" max="12287" width="9.140625" style="4"/>
    <col min="12288" max="12288" width="4.5703125" style="4" bestFit="1" customWidth="1"/>
    <col min="12289" max="12289" width="48.85546875" style="4" bestFit="1" customWidth="1"/>
    <col min="12290" max="12291" width="9.140625" style="4"/>
    <col min="12292" max="12292" width="11.85546875" style="4" customWidth="1"/>
    <col min="12293" max="12293" width="11.7109375" style="4" customWidth="1"/>
    <col min="12294" max="12294" width="13.5703125" style="4" customWidth="1"/>
    <col min="12295" max="12295" width="10.5703125" style="4" bestFit="1" customWidth="1"/>
    <col min="12296" max="12296" width="13.140625" style="4" bestFit="1" customWidth="1"/>
    <col min="12297" max="12543" width="9.140625" style="4"/>
    <col min="12544" max="12544" width="4.5703125" style="4" bestFit="1" customWidth="1"/>
    <col min="12545" max="12545" width="48.85546875" style="4" bestFit="1" customWidth="1"/>
    <col min="12546" max="12547" width="9.140625" style="4"/>
    <col min="12548" max="12548" width="11.85546875" style="4" customWidth="1"/>
    <col min="12549" max="12549" width="11.7109375" style="4" customWidth="1"/>
    <col min="12550" max="12550" width="13.5703125" style="4" customWidth="1"/>
    <col min="12551" max="12551" width="10.5703125" style="4" bestFit="1" customWidth="1"/>
    <col min="12552" max="12552" width="13.140625" style="4" bestFit="1" customWidth="1"/>
    <col min="12553" max="12799" width="9.140625" style="4"/>
    <col min="12800" max="12800" width="4.5703125" style="4" bestFit="1" customWidth="1"/>
    <col min="12801" max="12801" width="48.85546875" style="4" bestFit="1" customWidth="1"/>
    <col min="12802" max="12803" width="9.140625" style="4"/>
    <col min="12804" max="12804" width="11.85546875" style="4" customWidth="1"/>
    <col min="12805" max="12805" width="11.7109375" style="4" customWidth="1"/>
    <col min="12806" max="12806" width="13.5703125" style="4" customWidth="1"/>
    <col min="12807" max="12807" width="10.5703125" style="4" bestFit="1" customWidth="1"/>
    <col min="12808" max="12808" width="13.140625" style="4" bestFit="1" customWidth="1"/>
    <col min="12809" max="13055" width="9.140625" style="4"/>
    <col min="13056" max="13056" width="4.5703125" style="4" bestFit="1" customWidth="1"/>
    <col min="13057" max="13057" width="48.85546875" style="4" bestFit="1" customWidth="1"/>
    <col min="13058" max="13059" width="9.140625" style="4"/>
    <col min="13060" max="13060" width="11.85546875" style="4" customWidth="1"/>
    <col min="13061" max="13061" width="11.7109375" style="4" customWidth="1"/>
    <col min="13062" max="13062" width="13.5703125" style="4" customWidth="1"/>
    <col min="13063" max="13063" width="10.5703125" style="4" bestFit="1" customWidth="1"/>
    <col min="13064" max="13064" width="13.140625" style="4" bestFit="1" customWidth="1"/>
    <col min="13065" max="13311" width="9.140625" style="4"/>
    <col min="13312" max="13312" width="4.5703125" style="4" bestFit="1" customWidth="1"/>
    <col min="13313" max="13313" width="48.85546875" style="4" bestFit="1" customWidth="1"/>
    <col min="13314" max="13315" width="9.140625" style="4"/>
    <col min="13316" max="13316" width="11.85546875" style="4" customWidth="1"/>
    <col min="13317" max="13317" width="11.7109375" style="4" customWidth="1"/>
    <col min="13318" max="13318" width="13.5703125" style="4" customWidth="1"/>
    <col min="13319" max="13319" width="10.5703125" style="4" bestFit="1" customWidth="1"/>
    <col min="13320" max="13320" width="13.140625" style="4" bestFit="1" customWidth="1"/>
    <col min="13321" max="13567" width="9.140625" style="4"/>
    <col min="13568" max="13568" width="4.5703125" style="4" bestFit="1" customWidth="1"/>
    <col min="13569" max="13569" width="48.85546875" style="4" bestFit="1" customWidth="1"/>
    <col min="13570" max="13571" width="9.140625" style="4"/>
    <col min="13572" max="13572" width="11.85546875" style="4" customWidth="1"/>
    <col min="13573" max="13573" width="11.7109375" style="4" customWidth="1"/>
    <col min="13574" max="13574" width="13.5703125" style="4" customWidth="1"/>
    <col min="13575" max="13575" width="10.5703125" style="4" bestFit="1" customWidth="1"/>
    <col min="13576" max="13576" width="13.140625" style="4" bestFit="1" customWidth="1"/>
    <col min="13577" max="13823" width="9.140625" style="4"/>
    <col min="13824" max="13824" width="4.5703125" style="4" bestFit="1" customWidth="1"/>
    <col min="13825" max="13825" width="48.85546875" style="4" bestFit="1" customWidth="1"/>
    <col min="13826" max="13827" width="9.140625" style="4"/>
    <col min="13828" max="13828" width="11.85546875" style="4" customWidth="1"/>
    <col min="13829" max="13829" width="11.7109375" style="4" customWidth="1"/>
    <col min="13830" max="13830" width="13.5703125" style="4" customWidth="1"/>
    <col min="13831" max="13831" width="10.5703125" style="4" bestFit="1" customWidth="1"/>
    <col min="13832" max="13832" width="13.140625" style="4" bestFit="1" customWidth="1"/>
    <col min="13833" max="14079" width="9.140625" style="4"/>
    <col min="14080" max="14080" width="4.5703125" style="4" bestFit="1" customWidth="1"/>
    <col min="14081" max="14081" width="48.85546875" style="4" bestFit="1" customWidth="1"/>
    <col min="14082" max="14083" width="9.140625" style="4"/>
    <col min="14084" max="14084" width="11.85546875" style="4" customWidth="1"/>
    <col min="14085" max="14085" width="11.7109375" style="4" customWidth="1"/>
    <col min="14086" max="14086" width="13.5703125" style="4" customWidth="1"/>
    <col min="14087" max="14087" width="10.5703125" style="4" bestFit="1" customWidth="1"/>
    <col min="14088" max="14088" width="13.140625" style="4" bestFit="1" customWidth="1"/>
    <col min="14089" max="14335" width="9.140625" style="4"/>
    <col min="14336" max="14336" width="4.5703125" style="4" bestFit="1" customWidth="1"/>
    <col min="14337" max="14337" width="48.85546875" style="4" bestFit="1" customWidth="1"/>
    <col min="14338" max="14339" width="9.140625" style="4"/>
    <col min="14340" max="14340" width="11.85546875" style="4" customWidth="1"/>
    <col min="14341" max="14341" width="11.7109375" style="4" customWidth="1"/>
    <col min="14342" max="14342" width="13.5703125" style="4" customWidth="1"/>
    <col min="14343" max="14343" width="10.5703125" style="4" bestFit="1" customWidth="1"/>
    <col min="14344" max="14344" width="13.140625" style="4" bestFit="1" customWidth="1"/>
    <col min="14345" max="14591" width="9.140625" style="4"/>
    <col min="14592" max="14592" width="4.5703125" style="4" bestFit="1" customWidth="1"/>
    <col min="14593" max="14593" width="48.85546875" style="4" bestFit="1" customWidth="1"/>
    <col min="14594" max="14595" width="9.140625" style="4"/>
    <col min="14596" max="14596" width="11.85546875" style="4" customWidth="1"/>
    <col min="14597" max="14597" width="11.7109375" style="4" customWidth="1"/>
    <col min="14598" max="14598" width="13.5703125" style="4" customWidth="1"/>
    <col min="14599" max="14599" width="10.5703125" style="4" bestFit="1" customWidth="1"/>
    <col min="14600" max="14600" width="13.140625" style="4" bestFit="1" customWidth="1"/>
    <col min="14601" max="14847" width="9.140625" style="4"/>
    <col min="14848" max="14848" width="4.5703125" style="4" bestFit="1" customWidth="1"/>
    <col min="14849" max="14849" width="48.85546875" style="4" bestFit="1" customWidth="1"/>
    <col min="14850" max="14851" width="9.140625" style="4"/>
    <col min="14852" max="14852" width="11.85546875" style="4" customWidth="1"/>
    <col min="14853" max="14853" width="11.7109375" style="4" customWidth="1"/>
    <col min="14854" max="14854" width="13.5703125" style="4" customWidth="1"/>
    <col min="14855" max="14855" width="10.5703125" style="4" bestFit="1" customWidth="1"/>
    <col min="14856" max="14856" width="13.140625" style="4" bestFit="1" customWidth="1"/>
    <col min="14857" max="15103" width="9.140625" style="4"/>
    <col min="15104" max="15104" width="4.5703125" style="4" bestFit="1" customWidth="1"/>
    <col min="15105" max="15105" width="48.85546875" style="4" bestFit="1" customWidth="1"/>
    <col min="15106" max="15107" width="9.140625" style="4"/>
    <col min="15108" max="15108" width="11.85546875" style="4" customWidth="1"/>
    <col min="15109" max="15109" width="11.7109375" style="4" customWidth="1"/>
    <col min="15110" max="15110" width="13.5703125" style="4" customWidth="1"/>
    <col min="15111" max="15111" width="10.5703125" style="4" bestFit="1" customWidth="1"/>
    <col min="15112" max="15112" width="13.140625" style="4" bestFit="1" customWidth="1"/>
    <col min="15113" max="15359" width="9.140625" style="4"/>
    <col min="15360" max="15360" width="4.5703125" style="4" bestFit="1" customWidth="1"/>
    <col min="15361" max="15361" width="48.85546875" style="4" bestFit="1" customWidth="1"/>
    <col min="15362" max="15363" width="9.140625" style="4"/>
    <col min="15364" max="15364" width="11.85546875" style="4" customWidth="1"/>
    <col min="15365" max="15365" width="11.7109375" style="4" customWidth="1"/>
    <col min="15366" max="15366" width="13.5703125" style="4" customWidth="1"/>
    <col min="15367" max="15367" width="10.5703125" style="4" bestFit="1" customWidth="1"/>
    <col min="15368" max="15368" width="13.140625" style="4" bestFit="1" customWidth="1"/>
    <col min="15369" max="15615" width="9.140625" style="4"/>
    <col min="15616" max="15616" width="4.5703125" style="4" bestFit="1" customWidth="1"/>
    <col min="15617" max="15617" width="48.85546875" style="4" bestFit="1" customWidth="1"/>
    <col min="15618" max="15619" width="9.140625" style="4"/>
    <col min="15620" max="15620" width="11.85546875" style="4" customWidth="1"/>
    <col min="15621" max="15621" width="11.7109375" style="4" customWidth="1"/>
    <col min="15622" max="15622" width="13.5703125" style="4" customWidth="1"/>
    <col min="15623" max="15623" width="10.5703125" style="4" bestFit="1" customWidth="1"/>
    <col min="15624" max="15624" width="13.140625" style="4" bestFit="1" customWidth="1"/>
    <col min="15625" max="15871" width="9.140625" style="4"/>
    <col min="15872" max="15872" width="4.5703125" style="4" bestFit="1" customWidth="1"/>
    <col min="15873" max="15873" width="48.85546875" style="4" bestFit="1" customWidth="1"/>
    <col min="15874" max="15875" width="9.140625" style="4"/>
    <col min="15876" max="15876" width="11.85546875" style="4" customWidth="1"/>
    <col min="15877" max="15877" width="11.7109375" style="4" customWidth="1"/>
    <col min="15878" max="15878" width="13.5703125" style="4" customWidth="1"/>
    <col min="15879" max="15879" width="10.5703125" style="4" bestFit="1" customWidth="1"/>
    <col min="15880" max="15880" width="13.140625" style="4" bestFit="1" customWidth="1"/>
    <col min="15881" max="16127" width="9.140625" style="4"/>
    <col min="16128" max="16128" width="4.5703125" style="4" bestFit="1" customWidth="1"/>
    <col min="16129" max="16129" width="48.85546875" style="4" bestFit="1" customWidth="1"/>
    <col min="16130" max="16131" width="9.140625" style="4"/>
    <col min="16132" max="16132" width="11.85546875" style="4" customWidth="1"/>
    <col min="16133" max="16133" width="11.7109375" style="4" customWidth="1"/>
    <col min="16134" max="16134" width="13.5703125" style="4" customWidth="1"/>
    <col min="16135" max="16135" width="10.5703125" style="4" bestFit="1" customWidth="1"/>
    <col min="16136" max="16136" width="13.140625" style="4" bestFit="1" customWidth="1"/>
    <col min="16137" max="16384" width="9.140625" style="4"/>
  </cols>
  <sheetData>
    <row r="2" spans="1:10" ht="20.25" customHeight="1">
      <c r="A2" s="838" t="s">
        <v>519</v>
      </c>
      <c r="B2" s="838"/>
      <c r="C2" s="838"/>
      <c r="D2" s="838"/>
      <c r="E2" s="838"/>
      <c r="F2" s="838"/>
      <c r="G2" s="838"/>
    </row>
    <row r="3" spans="1:10" s="627" customFormat="1" ht="20.25" customHeight="1">
      <c r="A3" s="838" t="s">
        <v>520</v>
      </c>
      <c r="B3" s="838"/>
      <c r="C3" s="838"/>
      <c r="D3" s="838"/>
      <c r="E3" s="838"/>
      <c r="F3" s="838"/>
      <c r="G3" s="838"/>
      <c r="H3" s="626"/>
      <c r="I3" s="626"/>
      <c r="J3" s="626"/>
    </row>
    <row r="4" spans="1:10" ht="20.25">
      <c r="A4" s="839" t="str">
        <f>'Xuan Dong'!A3:G3</f>
        <v>CÔNG TRÌNH: Cải tạo lưới điện trung hạ thế và TBA khu vực xã Xuân Đông, Xuân Tây, Sông Ray, Lâm San - huyện Cẩm Mỹ năm 2019</v>
      </c>
      <c r="B4" s="839"/>
      <c r="C4" s="839"/>
      <c r="D4" s="839"/>
      <c r="E4" s="839"/>
      <c r="F4" s="839"/>
      <c r="G4" s="628"/>
    </row>
    <row r="5" spans="1:10" s="1" customFormat="1">
      <c r="A5" s="840" t="s">
        <v>71</v>
      </c>
      <c r="B5" s="840" t="s">
        <v>467</v>
      </c>
      <c r="C5" s="840" t="s">
        <v>169</v>
      </c>
      <c r="D5" s="840" t="s">
        <v>521</v>
      </c>
      <c r="E5" s="641" t="s">
        <v>522</v>
      </c>
      <c r="F5" s="692" t="s">
        <v>388</v>
      </c>
      <c r="G5" s="841" t="s">
        <v>525</v>
      </c>
      <c r="H5" s="629"/>
      <c r="I5" s="629"/>
      <c r="J5" s="629"/>
    </row>
    <row r="6" spans="1:10" s="1" customFormat="1">
      <c r="A6" s="840"/>
      <c r="B6" s="840"/>
      <c r="C6" s="840"/>
      <c r="D6" s="840"/>
      <c r="E6" s="630" t="s">
        <v>523</v>
      </c>
      <c r="F6" s="692" t="s">
        <v>523</v>
      </c>
      <c r="G6" s="840"/>
      <c r="H6" s="629"/>
      <c r="I6" s="629"/>
      <c r="J6" s="629"/>
    </row>
    <row r="7" spans="1:10">
      <c r="A7" s="663"/>
      <c r="B7" s="648"/>
      <c r="C7" s="648"/>
      <c r="D7" s="648"/>
      <c r="E7" s="648"/>
      <c r="F7" s="693"/>
      <c r="G7" s="648"/>
    </row>
    <row r="8" spans="1:10" s="642" customFormat="1" ht="14.25">
      <c r="A8" s="660">
        <v>1</v>
      </c>
      <c r="B8" s="650" t="s">
        <v>514</v>
      </c>
      <c r="C8" s="649"/>
      <c r="D8" s="649"/>
      <c r="E8" s="649"/>
      <c r="F8" s="694">
        <f>SUM(F9:F11)</f>
        <v>2762810</v>
      </c>
      <c r="G8" s="651">
        <v>1347000</v>
      </c>
      <c r="H8" s="643"/>
      <c r="I8" s="643"/>
      <c r="J8" s="643"/>
    </row>
    <row r="9" spans="1:10" s="647" customFormat="1" ht="15">
      <c r="A9" s="660"/>
      <c r="B9" s="652" t="s">
        <v>406</v>
      </c>
      <c r="C9" s="653" t="s">
        <v>122</v>
      </c>
      <c r="D9" s="654">
        <v>607.1</v>
      </c>
      <c r="E9" s="644">
        <v>2100</v>
      </c>
      <c r="F9" s="695">
        <f>E9*D9</f>
        <v>1274910</v>
      </c>
      <c r="G9" s="655"/>
      <c r="H9" s="645"/>
      <c r="I9" s="646"/>
      <c r="J9" s="646"/>
    </row>
    <row r="10" spans="1:10" s="647" customFormat="1" ht="15">
      <c r="A10" s="660"/>
      <c r="B10" s="652" t="s">
        <v>407</v>
      </c>
      <c r="C10" s="653" t="s">
        <v>193</v>
      </c>
      <c r="D10" s="654">
        <v>0.97399999999999998</v>
      </c>
      <c r="E10" s="644">
        <v>600000</v>
      </c>
      <c r="F10" s="695">
        <f t="shared" ref="F10:F11" si="0">E10*D10</f>
        <v>584400</v>
      </c>
      <c r="G10" s="656"/>
      <c r="H10" s="646"/>
      <c r="I10" s="646"/>
      <c r="J10" s="646"/>
    </row>
    <row r="11" spans="1:10" s="647" customFormat="1" ht="15">
      <c r="A11" s="660"/>
      <c r="B11" s="652" t="s">
        <v>408</v>
      </c>
      <c r="C11" s="653" t="s">
        <v>193</v>
      </c>
      <c r="D11" s="657">
        <v>1.8069999999999999</v>
      </c>
      <c r="E11" s="644">
        <v>500000</v>
      </c>
      <c r="F11" s="695">
        <f t="shared" si="0"/>
        <v>903500</v>
      </c>
      <c r="G11" s="656"/>
      <c r="H11" s="646"/>
      <c r="I11" s="646"/>
      <c r="J11" s="646"/>
    </row>
    <row r="12" spans="1:10" s="647" customFormat="1" ht="15">
      <c r="A12" s="660"/>
      <c r="B12" s="652"/>
      <c r="C12" s="656"/>
      <c r="D12" s="656"/>
      <c r="E12" s="656"/>
      <c r="F12" s="696"/>
      <c r="G12" s="656"/>
      <c r="H12" s="646"/>
      <c r="I12" s="646"/>
      <c r="J12" s="646"/>
    </row>
    <row r="13" spans="1:10" s="647" customFormat="1" ht="15">
      <c r="A13" s="660">
        <v>2</v>
      </c>
      <c r="B13" s="650" t="s">
        <v>515</v>
      </c>
      <c r="C13" s="658" t="s">
        <v>104</v>
      </c>
      <c r="D13" s="649">
        <v>1</v>
      </c>
      <c r="E13" s="656"/>
      <c r="F13" s="694">
        <f>SUM(F14:F17)</f>
        <v>450800</v>
      </c>
      <c r="G13" s="656"/>
      <c r="H13" s="646"/>
      <c r="I13" s="646"/>
      <c r="J13" s="646"/>
    </row>
    <row r="14" spans="1:10" s="647" customFormat="1" ht="15">
      <c r="A14" s="660"/>
      <c r="B14" s="652" t="s">
        <v>493</v>
      </c>
      <c r="C14" s="653" t="s">
        <v>122</v>
      </c>
      <c r="D14" s="659">
        <v>1.22</v>
      </c>
      <c r="E14" s="631">
        <v>30000</v>
      </c>
      <c r="F14" s="695">
        <f t="shared" ref="F14:F17" si="1">E14*D14</f>
        <v>36600</v>
      </c>
      <c r="G14" s="656"/>
      <c r="H14" s="646"/>
      <c r="I14" s="646"/>
      <c r="J14" s="646"/>
    </row>
    <row r="15" spans="1:10" s="647" customFormat="1" ht="15">
      <c r="A15" s="660"/>
      <c r="B15" s="652" t="s">
        <v>490</v>
      </c>
      <c r="C15" s="653" t="s">
        <v>193</v>
      </c>
      <c r="D15" s="654">
        <v>2.7E-2</v>
      </c>
      <c r="E15" s="631">
        <v>3800000</v>
      </c>
      <c r="F15" s="695">
        <f t="shared" si="1"/>
        <v>102600</v>
      </c>
      <c r="G15" s="656"/>
      <c r="H15" s="646"/>
      <c r="I15" s="646"/>
      <c r="J15" s="646"/>
    </row>
    <row r="16" spans="1:10" s="647" customFormat="1" ht="15">
      <c r="A16" s="660"/>
      <c r="B16" s="652" t="s">
        <v>491</v>
      </c>
      <c r="C16" s="653" t="s">
        <v>193</v>
      </c>
      <c r="D16" s="654">
        <v>1.7000000000000001E-2</v>
      </c>
      <c r="E16" s="631">
        <v>3800000</v>
      </c>
      <c r="F16" s="695">
        <f t="shared" si="1"/>
        <v>64600.000000000007</v>
      </c>
      <c r="G16" s="656"/>
      <c r="H16" s="646"/>
      <c r="I16" s="646"/>
      <c r="J16" s="646"/>
    </row>
    <row r="17" spans="1:10" s="647" customFormat="1" ht="15">
      <c r="A17" s="660"/>
      <c r="B17" s="652" t="s">
        <v>492</v>
      </c>
      <c r="C17" s="653" t="s">
        <v>193</v>
      </c>
      <c r="D17" s="654">
        <v>6.5000000000000002E-2</v>
      </c>
      <c r="E17" s="631">
        <v>3800000</v>
      </c>
      <c r="F17" s="695">
        <f t="shared" si="1"/>
        <v>247000</v>
      </c>
      <c r="G17" s="656"/>
      <c r="H17" s="646"/>
      <c r="I17" s="646"/>
      <c r="J17" s="646"/>
    </row>
    <row r="18" spans="1:10" s="647" customFormat="1" ht="15">
      <c r="A18" s="660"/>
      <c r="B18" s="656"/>
      <c r="C18" s="656"/>
      <c r="D18" s="656"/>
      <c r="E18" s="656"/>
      <c r="F18" s="696"/>
      <c r="G18" s="656"/>
      <c r="H18" s="646"/>
      <c r="I18" s="646"/>
      <c r="J18" s="646"/>
    </row>
    <row r="19" spans="1:10" s="647" customFormat="1" ht="15">
      <c r="A19" s="660"/>
      <c r="B19" s="656"/>
      <c r="C19" s="656"/>
      <c r="D19" s="656"/>
      <c r="E19" s="656"/>
      <c r="F19" s="696"/>
      <c r="G19" s="656"/>
      <c r="H19" s="646"/>
      <c r="I19" s="646"/>
      <c r="J19" s="646"/>
    </row>
    <row r="20" spans="1:10" s="642" customFormat="1" ht="15.75">
      <c r="A20" s="660">
        <v>3</v>
      </c>
      <c r="B20" s="686" t="s">
        <v>642</v>
      </c>
      <c r="C20" s="660" t="s">
        <v>104</v>
      </c>
      <c r="D20" s="649">
        <v>1</v>
      </c>
      <c r="E20" s="649"/>
      <c r="F20" s="694">
        <f>SUM(F21:F23)</f>
        <v>1045513</v>
      </c>
      <c r="G20" s="649"/>
      <c r="H20" s="643"/>
      <c r="I20" s="643"/>
      <c r="J20" s="643"/>
    </row>
    <row r="21" spans="1:10" s="647" customFormat="1" ht="16.5" thickBot="1">
      <c r="A21" s="660"/>
      <c r="B21" s="678" t="s">
        <v>771</v>
      </c>
      <c r="C21" s="677" t="s">
        <v>193</v>
      </c>
      <c r="D21" s="679">
        <v>0.4</v>
      </c>
      <c r="E21" s="691">
        <v>380000</v>
      </c>
      <c r="F21" s="695">
        <f t="shared" ref="F21:F23" si="2">E21*D21</f>
        <v>152000</v>
      </c>
      <c r="G21" s="656"/>
      <c r="H21" s="646"/>
      <c r="I21" s="646"/>
      <c r="J21" s="646"/>
    </row>
    <row r="22" spans="1:10" s="647" customFormat="1" ht="16.5" thickBot="1">
      <c r="A22" s="660"/>
      <c r="B22" s="678" t="s">
        <v>772</v>
      </c>
      <c r="C22" s="677" t="s">
        <v>193</v>
      </c>
      <c r="D22" s="679">
        <v>1.04</v>
      </c>
      <c r="E22" s="691">
        <v>836000</v>
      </c>
      <c r="F22" s="695">
        <f t="shared" si="2"/>
        <v>869440</v>
      </c>
      <c r="G22" s="656"/>
      <c r="H22" s="646"/>
      <c r="I22" s="646"/>
      <c r="J22" s="646"/>
    </row>
    <row r="23" spans="1:10" s="647" customFormat="1" ht="16.5" thickBot="1">
      <c r="A23" s="660"/>
      <c r="B23" s="678" t="s">
        <v>773</v>
      </c>
      <c r="C23" s="677" t="s">
        <v>193</v>
      </c>
      <c r="D23" s="679">
        <v>1.2669999999999999</v>
      </c>
      <c r="E23" s="691">
        <v>19000</v>
      </c>
      <c r="F23" s="695">
        <f t="shared" si="2"/>
        <v>24072.999999999996</v>
      </c>
      <c r="G23" s="656"/>
      <c r="H23" s="646"/>
      <c r="I23" s="646"/>
      <c r="J23" s="646"/>
    </row>
    <row r="24" spans="1:10" s="647" customFormat="1" ht="15.75">
      <c r="A24" s="660"/>
      <c r="B24" s="688"/>
      <c r="C24" s="689"/>
      <c r="D24" s="690"/>
      <c r="E24" s="656"/>
      <c r="F24" s="696"/>
      <c r="G24" s="656"/>
      <c r="H24" s="646"/>
      <c r="I24" s="646"/>
      <c r="J24" s="646"/>
    </row>
    <row r="25" spans="1:10" s="642" customFormat="1" ht="15.75">
      <c r="A25" s="660">
        <v>4</v>
      </c>
      <c r="B25" s="686" t="s">
        <v>644</v>
      </c>
      <c r="C25" s="660" t="s">
        <v>104</v>
      </c>
      <c r="D25" s="649">
        <v>1</v>
      </c>
      <c r="E25" s="649"/>
      <c r="F25" s="694">
        <f>SUM(F26:F28)</f>
        <v>1922401</v>
      </c>
      <c r="G25" s="649"/>
      <c r="H25" s="643"/>
      <c r="I25" s="643"/>
      <c r="J25" s="643"/>
    </row>
    <row r="26" spans="1:10" s="647" customFormat="1" ht="16.5" thickBot="1">
      <c r="A26" s="660"/>
      <c r="B26" s="678" t="s">
        <v>774</v>
      </c>
      <c r="C26" s="677" t="s">
        <v>193</v>
      </c>
      <c r="D26" s="679">
        <v>0.67200000000000004</v>
      </c>
      <c r="E26" s="631">
        <f>E21</f>
        <v>380000</v>
      </c>
      <c r="F26" s="695">
        <f t="shared" ref="F26:F28" si="3">E26*D26</f>
        <v>255360.00000000003</v>
      </c>
      <c r="G26" s="656"/>
      <c r="H26" s="646"/>
      <c r="I26" s="646"/>
      <c r="J26" s="646"/>
    </row>
    <row r="27" spans="1:10" s="647" customFormat="1" ht="16.5" thickBot="1">
      <c r="A27" s="664"/>
      <c r="B27" s="678" t="s">
        <v>772</v>
      </c>
      <c r="C27" s="677" t="s">
        <v>193</v>
      </c>
      <c r="D27" s="679">
        <v>1.968</v>
      </c>
      <c r="E27" s="661">
        <f>E22</f>
        <v>836000</v>
      </c>
      <c r="F27" s="697">
        <f t="shared" si="3"/>
        <v>1645248</v>
      </c>
      <c r="G27" s="662"/>
      <c r="H27" s="646"/>
      <c r="I27" s="646"/>
      <c r="J27" s="646"/>
    </row>
    <row r="28" spans="1:10" ht="16.5" thickBot="1">
      <c r="B28" s="678" t="s">
        <v>773</v>
      </c>
      <c r="C28" s="677" t="s">
        <v>193</v>
      </c>
      <c r="D28" s="679">
        <v>1.147</v>
      </c>
      <c r="E28" s="699">
        <f>E23</f>
        <v>19000</v>
      </c>
      <c r="F28" s="697">
        <f t="shared" si="3"/>
        <v>21793</v>
      </c>
    </row>
    <row r="30" spans="1:10" ht="15.75">
      <c r="B30" s="686" t="s">
        <v>645</v>
      </c>
      <c r="C30" s="660" t="s">
        <v>104</v>
      </c>
      <c r="D30" s="649">
        <v>1</v>
      </c>
      <c r="E30" s="649"/>
      <c r="F30" s="694">
        <f>SUM(F31:F33)</f>
        <v>1163200</v>
      </c>
    </row>
    <row r="31" spans="1:10" ht="16.5" thickBot="1">
      <c r="B31" s="678" t="s">
        <v>771</v>
      </c>
      <c r="C31" s="677" t="s">
        <v>193</v>
      </c>
      <c r="D31" s="679">
        <v>0.4</v>
      </c>
      <c r="E31" s="700">
        <v>500000</v>
      </c>
      <c r="F31" s="697">
        <f t="shared" ref="F31:F33" si="4">E31*D31</f>
        <v>200000</v>
      </c>
    </row>
    <row r="32" spans="1:10" ht="16.5" thickBot="1">
      <c r="B32" s="678" t="s">
        <v>772</v>
      </c>
      <c r="C32" s="677" t="s">
        <v>193</v>
      </c>
      <c r="D32" s="679">
        <v>1.04</v>
      </c>
      <c r="E32" s="700">
        <v>900000</v>
      </c>
      <c r="F32" s="697">
        <f t="shared" si="4"/>
        <v>936000</v>
      </c>
    </row>
    <row r="33" spans="2:6" ht="16.5" thickBot="1">
      <c r="B33" s="678" t="s">
        <v>773</v>
      </c>
      <c r="C33" s="677" t="s">
        <v>193</v>
      </c>
      <c r="D33" s="679">
        <v>0.54400000000000004</v>
      </c>
      <c r="E33" s="699">
        <v>50000</v>
      </c>
      <c r="F33" s="697">
        <f t="shared" si="4"/>
        <v>27200.000000000004</v>
      </c>
    </row>
    <row r="35" spans="2:6" ht="15.75">
      <c r="B35" s="686" t="s">
        <v>646</v>
      </c>
      <c r="C35" s="660" t="s">
        <v>104</v>
      </c>
      <c r="D35" s="649">
        <v>1</v>
      </c>
      <c r="E35" s="649"/>
      <c r="F35" s="694">
        <f>SUM(F36:F38)</f>
        <v>1002750</v>
      </c>
    </row>
    <row r="36" spans="2:6" ht="16.5" thickBot="1">
      <c r="B36" s="678" t="s">
        <v>771</v>
      </c>
      <c r="C36" s="677" t="s">
        <v>193</v>
      </c>
      <c r="D36" s="679">
        <v>0.4</v>
      </c>
      <c r="E36" s="700">
        <f>E31</f>
        <v>500000</v>
      </c>
      <c r="F36" s="697">
        <f t="shared" ref="F36:F38" si="5">E36*D36</f>
        <v>200000</v>
      </c>
    </row>
    <row r="37" spans="2:6" ht="16.5" thickBot="1">
      <c r="B37" s="678" t="s">
        <v>772</v>
      </c>
      <c r="C37" s="677" t="s">
        <v>193</v>
      </c>
      <c r="D37" s="679">
        <v>0.82799999999999996</v>
      </c>
      <c r="E37" s="700">
        <f>E32</f>
        <v>900000</v>
      </c>
      <c r="F37" s="697">
        <f t="shared" si="5"/>
        <v>745200</v>
      </c>
    </row>
    <row r="38" spans="2:6" ht="16.5" thickBot="1">
      <c r="B38" s="678" t="s">
        <v>773</v>
      </c>
      <c r="C38" s="677" t="s">
        <v>193</v>
      </c>
      <c r="D38" s="679">
        <v>1.151</v>
      </c>
      <c r="E38" s="699">
        <f>E33</f>
        <v>50000</v>
      </c>
      <c r="F38" s="697">
        <f t="shared" si="5"/>
        <v>57550</v>
      </c>
    </row>
    <row r="40" spans="2:6" ht="15.75">
      <c r="B40" s="686" t="s">
        <v>647</v>
      </c>
      <c r="F40" s="701">
        <f>SUM(F41:F43)</f>
        <v>1271550</v>
      </c>
    </row>
    <row r="41" spans="2:6" ht="16.5" thickBot="1">
      <c r="B41" s="678" t="s">
        <v>774</v>
      </c>
      <c r="C41" s="677" t="s">
        <v>193</v>
      </c>
      <c r="D41" s="679">
        <v>0.52</v>
      </c>
      <c r="E41" s="700">
        <f>E36</f>
        <v>500000</v>
      </c>
      <c r="F41" s="697">
        <f t="shared" ref="F41:F43" si="6">E41*D41</f>
        <v>260000</v>
      </c>
    </row>
    <row r="42" spans="2:6" ht="16.5" thickBot="1">
      <c r="B42" s="678" t="s">
        <v>772</v>
      </c>
      <c r="C42" s="677" t="s">
        <v>193</v>
      </c>
      <c r="D42" s="679">
        <v>1.077</v>
      </c>
      <c r="E42" s="700">
        <f>E37</f>
        <v>900000</v>
      </c>
      <c r="F42" s="697">
        <f t="shared" si="6"/>
        <v>969300</v>
      </c>
    </row>
    <row r="43" spans="2:6" ht="16.5" thickBot="1">
      <c r="B43" s="678" t="s">
        <v>773</v>
      </c>
      <c r="C43" s="677" t="s">
        <v>193</v>
      </c>
      <c r="D43" s="679">
        <v>0.84499999999999997</v>
      </c>
      <c r="E43" s="699">
        <f>E38</f>
        <v>50000</v>
      </c>
      <c r="F43" s="697">
        <f t="shared" si="6"/>
        <v>42250</v>
      </c>
    </row>
    <row r="45" spans="2:6" ht="15.75">
      <c r="B45" s="686" t="s">
        <v>648</v>
      </c>
      <c r="F45" s="701">
        <f>SUM(F46:F48)</f>
        <v>979050</v>
      </c>
    </row>
    <row r="46" spans="2:6" ht="16.5" thickBot="1">
      <c r="B46" s="678" t="s">
        <v>771</v>
      </c>
      <c r="C46" s="677" t="s">
        <v>193</v>
      </c>
      <c r="D46" s="679">
        <v>0.4</v>
      </c>
      <c r="E46" s="700">
        <f>E41</f>
        <v>500000</v>
      </c>
      <c r="F46" s="697">
        <f t="shared" ref="F46:F48" si="7">E46*D46</f>
        <v>200000</v>
      </c>
    </row>
    <row r="47" spans="2:6" ht="16.5" thickBot="1">
      <c r="B47" s="678" t="s">
        <v>772</v>
      </c>
      <c r="C47" s="677" t="s">
        <v>193</v>
      </c>
      <c r="D47" s="679">
        <v>0.82799999999999996</v>
      </c>
      <c r="E47" s="700">
        <f>E42</f>
        <v>900000</v>
      </c>
      <c r="F47" s="697">
        <f t="shared" si="7"/>
        <v>745200</v>
      </c>
    </row>
    <row r="48" spans="2:6" ht="16.5" thickBot="1">
      <c r="B48" s="678" t="s">
        <v>773</v>
      </c>
      <c r="C48" s="677" t="s">
        <v>193</v>
      </c>
      <c r="D48" s="679">
        <v>0.67700000000000005</v>
      </c>
      <c r="E48" s="699">
        <f>E43</f>
        <v>50000</v>
      </c>
      <c r="F48" s="697">
        <f t="shared" si="7"/>
        <v>33850</v>
      </c>
    </row>
    <row r="50" spans="2:6" ht="15.75">
      <c r="B50" s="682" t="s">
        <v>649</v>
      </c>
      <c r="F50" s="701">
        <f>SUM(F51:F53)</f>
        <v>1208000</v>
      </c>
    </row>
    <row r="51" spans="2:6" ht="16.5" thickBot="1">
      <c r="B51" s="678" t="s">
        <v>771</v>
      </c>
      <c r="C51" s="677" t="s">
        <v>193</v>
      </c>
      <c r="D51" s="679">
        <v>0.4</v>
      </c>
      <c r="E51" s="700">
        <f>E46</f>
        <v>500000</v>
      </c>
      <c r="F51" s="697">
        <f t="shared" ref="F51:F53" si="8">E51*D51</f>
        <v>200000</v>
      </c>
    </row>
    <row r="52" spans="2:6" ht="16.5" thickBot="1">
      <c r="B52" s="678" t="s">
        <v>772</v>
      </c>
      <c r="C52" s="677" t="s">
        <v>193</v>
      </c>
      <c r="D52" s="679">
        <v>1.04</v>
      </c>
      <c r="E52" s="700">
        <f>E47</f>
        <v>900000</v>
      </c>
      <c r="F52" s="697">
        <f t="shared" si="8"/>
        <v>936000</v>
      </c>
    </row>
    <row r="53" spans="2:6" ht="16.5" thickBot="1">
      <c r="B53" s="678" t="s">
        <v>773</v>
      </c>
      <c r="C53" s="677" t="s">
        <v>193</v>
      </c>
      <c r="D53" s="679">
        <v>1.44</v>
      </c>
      <c r="E53" s="699">
        <f>E48</f>
        <v>50000</v>
      </c>
      <c r="F53" s="697">
        <f t="shared" si="8"/>
        <v>72000</v>
      </c>
    </row>
    <row r="55" spans="2:6" ht="15.75">
      <c r="B55" s="682" t="s">
        <v>650</v>
      </c>
      <c r="F55" s="701">
        <f>SUM(F56:F58)</f>
        <v>1365200</v>
      </c>
    </row>
    <row r="56" spans="2:6" ht="16.5" thickBot="1">
      <c r="B56" s="678" t="s">
        <v>771</v>
      </c>
      <c r="C56" s="677" t="s">
        <v>193</v>
      </c>
      <c r="D56" s="679">
        <v>0.52</v>
      </c>
      <c r="E56" s="700">
        <f>E51</f>
        <v>500000</v>
      </c>
      <c r="F56" s="697">
        <f t="shared" ref="F56:F58" si="9">E56*D56</f>
        <v>260000</v>
      </c>
    </row>
    <row r="57" spans="2:6" ht="16.5" thickBot="1">
      <c r="B57" s="678" t="s">
        <v>772</v>
      </c>
      <c r="C57" s="677" t="s">
        <v>193</v>
      </c>
      <c r="D57" s="679">
        <v>1.1359999999999999</v>
      </c>
      <c r="E57" s="700">
        <f>E52</f>
        <v>900000</v>
      </c>
      <c r="F57" s="697">
        <f t="shared" si="9"/>
        <v>1022399.9999999999</v>
      </c>
    </row>
    <row r="58" spans="2:6" ht="16.5" thickBot="1">
      <c r="B58" s="678" t="s">
        <v>773</v>
      </c>
      <c r="C58" s="677" t="s">
        <v>193</v>
      </c>
      <c r="D58" s="679">
        <v>1.6559999999999999</v>
      </c>
      <c r="E58" s="699">
        <f>E53</f>
        <v>50000</v>
      </c>
      <c r="F58" s="697">
        <f t="shared" si="9"/>
        <v>82800</v>
      </c>
    </row>
    <row r="60" spans="2:6" ht="15.75">
      <c r="B60" s="682" t="s">
        <v>651</v>
      </c>
      <c r="F60" s="701">
        <f>SUM(F61:F63)</f>
        <v>1365200</v>
      </c>
    </row>
    <row r="61" spans="2:6" ht="16.5" thickBot="1">
      <c r="B61" s="678" t="s">
        <v>771</v>
      </c>
      <c r="C61" s="677" t="s">
        <v>193</v>
      </c>
      <c r="D61" s="679">
        <v>0.52</v>
      </c>
      <c r="E61" s="700">
        <f>E56</f>
        <v>500000</v>
      </c>
      <c r="F61" s="697">
        <f t="shared" ref="F61:F63" si="10">E61*D61</f>
        <v>260000</v>
      </c>
    </row>
    <row r="62" spans="2:6" ht="16.5" thickBot="1">
      <c r="B62" s="678" t="s">
        <v>772</v>
      </c>
      <c r="C62" s="677" t="s">
        <v>193</v>
      </c>
      <c r="D62" s="679">
        <v>1.1359999999999999</v>
      </c>
      <c r="E62" s="700">
        <f>E57</f>
        <v>900000</v>
      </c>
      <c r="F62" s="697">
        <f t="shared" si="10"/>
        <v>1022399.9999999999</v>
      </c>
    </row>
    <row r="63" spans="2:6" ht="16.5" thickBot="1">
      <c r="B63" s="678" t="s">
        <v>773</v>
      </c>
      <c r="C63" s="677" t="s">
        <v>193</v>
      </c>
      <c r="D63" s="679">
        <v>1.6559999999999999</v>
      </c>
      <c r="E63" s="699">
        <f>E58</f>
        <v>50000</v>
      </c>
      <c r="F63" s="697">
        <f t="shared" si="10"/>
        <v>82800</v>
      </c>
    </row>
    <row r="65" spans="2:6" ht="15.75">
      <c r="B65" s="682" t="s">
        <v>652</v>
      </c>
      <c r="F65" s="701">
        <f>SUM(F66:F67)</f>
        <v>124300</v>
      </c>
    </row>
    <row r="66" spans="2:6" ht="16.5" thickBot="1">
      <c r="B66" s="678" t="s">
        <v>775</v>
      </c>
      <c r="C66" s="677" t="s">
        <v>193</v>
      </c>
      <c r="D66" s="679">
        <v>0.22600000000000001</v>
      </c>
      <c r="E66" s="700">
        <f>E61</f>
        <v>500000</v>
      </c>
      <c r="F66" s="697">
        <f t="shared" ref="F66:F70" si="11">E66*D66</f>
        <v>113000</v>
      </c>
    </row>
    <row r="67" spans="2:6" ht="16.5" thickBot="1">
      <c r="B67" s="678" t="s">
        <v>773</v>
      </c>
      <c r="C67" s="677" t="s">
        <v>193</v>
      </c>
      <c r="D67" s="679">
        <v>0.22600000000000001</v>
      </c>
      <c r="E67" s="699">
        <f>E63</f>
        <v>50000</v>
      </c>
      <c r="F67" s="697">
        <f t="shared" si="11"/>
        <v>11300</v>
      </c>
    </row>
    <row r="68" spans="2:6" ht="15.75">
      <c r="B68" s="682" t="s">
        <v>653</v>
      </c>
      <c r="F68" s="701">
        <f>SUM(F69:F70)</f>
        <v>990400</v>
      </c>
    </row>
    <row r="69" spans="2:6" ht="16.5" thickBot="1">
      <c r="B69" s="678" t="s">
        <v>776</v>
      </c>
      <c r="C69" s="677" t="s">
        <v>193</v>
      </c>
      <c r="D69" s="679">
        <v>1.96</v>
      </c>
      <c r="E69" s="700">
        <f>E66</f>
        <v>500000</v>
      </c>
      <c r="F69" s="697">
        <f t="shared" si="11"/>
        <v>980000</v>
      </c>
    </row>
    <row r="70" spans="2:6" ht="16.5" thickBot="1">
      <c r="B70" s="678" t="s">
        <v>773</v>
      </c>
      <c r="C70" s="677" t="s">
        <v>193</v>
      </c>
      <c r="D70" s="679">
        <v>0.20799999999999999</v>
      </c>
      <c r="E70" s="699">
        <f>E67</f>
        <v>50000</v>
      </c>
      <c r="F70" s="697">
        <f t="shared" si="11"/>
        <v>10400</v>
      </c>
    </row>
    <row r="71" spans="2:6" ht="15.75">
      <c r="B71" s="682" t="s">
        <v>654</v>
      </c>
    </row>
    <row r="72" spans="2:6" ht="15.75">
      <c r="B72" s="682" t="s">
        <v>655</v>
      </c>
    </row>
    <row r="73" spans="2:6" ht="15.75">
      <c r="B73" s="682" t="s">
        <v>656</v>
      </c>
    </row>
    <row r="74" spans="2:6" ht="15.75">
      <c r="B74" s="682" t="s">
        <v>657</v>
      </c>
    </row>
    <row r="75" spans="2:6" ht="15.75">
      <c r="B75" s="682" t="s">
        <v>658</v>
      </c>
    </row>
    <row r="76" spans="2:6" ht="15.75">
      <c r="B76" s="682" t="s">
        <v>659</v>
      </c>
    </row>
    <row r="77" spans="2:6" ht="15.75">
      <c r="B77" s="682" t="s">
        <v>660</v>
      </c>
    </row>
    <row r="78" spans="2:6" ht="15.75">
      <c r="B78" s="682" t="s">
        <v>661</v>
      </c>
    </row>
    <row r="79" spans="2:6" ht="15.75">
      <c r="B79" s="682" t="s">
        <v>662</v>
      </c>
    </row>
    <row r="80" spans="2:6" ht="15.75">
      <c r="B80" s="682" t="s">
        <v>663</v>
      </c>
    </row>
    <row r="81" spans="2:6" ht="15.75">
      <c r="B81" s="682" t="s">
        <v>664</v>
      </c>
    </row>
    <row r="82" spans="2:6" ht="15.75">
      <c r="B82" s="682" t="s">
        <v>665</v>
      </c>
      <c r="F82" s="698">
        <f>SUM(F83:F84)</f>
        <v>852500</v>
      </c>
    </row>
    <row r="83" spans="2:6" ht="16.5" thickBot="1">
      <c r="B83" s="678" t="s">
        <v>777</v>
      </c>
      <c r="C83" s="677" t="s">
        <v>193</v>
      </c>
      <c r="D83" s="679">
        <v>1.55</v>
      </c>
      <c r="E83" s="700">
        <f>E69</f>
        <v>500000</v>
      </c>
      <c r="F83" s="697">
        <f t="shared" ref="F83:F84" si="12">E83*D83</f>
        <v>775000</v>
      </c>
    </row>
    <row r="84" spans="2:6" ht="16.5" thickBot="1">
      <c r="B84" s="678" t="s">
        <v>778</v>
      </c>
      <c r="C84" s="677" t="s">
        <v>193</v>
      </c>
      <c r="D84" s="679">
        <v>1.55</v>
      </c>
      <c r="E84" s="699">
        <f>E70</f>
        <v>50000</v>
      </c>
      <c r="F84" s="697">
        <f t="shared" si="12"/>
        <v>77500</v>
      </c>
    </row>
    <row r="85" spans="2:6" ht="15.75">
      <c r="B85" s="682" t="s">
        <v>666</v>
      </c>
    </row>
    <row r="86" spans="2:6" ht="15.75">
      <c r="B86" s="682"/>
    </row>
    <row r="87" spans="2:6" ht="15.75">
      <c r="B87" s="682"/>
    </row>
    <row r="88" spans="2:6" ht="15.75">
      <c r="B88" s="682" t="s">
        <v>667</v>
      </c>
      <c r="F88" s="698">
        <f>SUM(F89:F90)</f>
        <v>27500</v>
      </c>
    </row>
    <row r="89" spans="2:6" ht="16.5" thickBot="1">
      <c r="B89" s="678" t="s">
        <v>777</v>
      </c>
      <c r="C89" s="677" t="s">
        <v>193</v>
      </c>
      <c r="D89" s="679">
        <v>0.05</v>
      </c>
      <c r="E89" s="700">
        <f>E83</f>
        <v>500000</v>
      </c>
      <c r="F89" s="697">
        <f t="shared" ref="F89:F90" si="13">E89*D89</f>
        <v>25000</v>
      </c>
    </row>
    <row r="90" spans="2:6" ht="16.5" thickBot="1">
      <c r="B90" s="678" t="s">
        <v>778</v>
      </c>
      <c r="C90" s="677" t="s">
        <v>193</v>
      </c>
      <c r="D90" s="679">
        <v>0.05</v>
      </c>
      <c r="E90" s="699">
        <f>E84</f>
        <v>50000</v>
      </c>
      <c r="F90" s="697">
        <f t="shared" si="13"/>
        <v>2500</v>
      </c>
    </row>
    <row r="91" spans="2:6" ht="15.75">
      <c r="B91" s="682" t="s">
        <v>667</v>
      </c>
    </row>
    <row r="92" spans="2:6" ht="15.75">
      <c r="B92" s="682" t="s">
        <v>668</v>
      </c>
    </row>
    <row r="93" spans="2:6" ht="15.75">
      <c r="B93" s="682" t="s">
        <v>669</v>
      </c>
    </row>
    <row r="94" spans="2:6" ht="15.75">
      <c r="B94" s="682" t="s">
        <v>670</v>
      </c>
    </row>
    <row r="95" spans="2:6" ht="15.75">
      <c r="B95" s="682" t="s">
        <v>409</v>
      </c>
    </row>
    <row r="96" spans="2:6" ht="15.75">
      <c r="B96" s="682" t="s">
        <v>671</v>
      </c>
    </row>
    <row r="97" spans="2:2" ht="15.75">
      <c r="B97" s="682" t="s">
        <v>672</v>
      </c>
    </row>
    <row r="98" spans="2:2" ht="15.75">
      <c r="B98" s="682" t="s">
        <v>673</v>
      </c>
    </row>
    <row r="99" spans="2:2" ht="15.75">
      <c r="B99" s="682" t="s">
        <v>674</v>
      </c>
    </row>
    <row r="100" spans="2:2" ht="15.75">
      <c r="B100" s="682" t="s">
        <v>675</v>
      </c>
    </row>
    <row r="101" spans="2:2" ht="15.75">
      <c r="B101" s="682" t="s">
        <v>676</v>
      </c>
    </row>
    <row r="102" spans="2:2" ht="15.75">
      <c r="B102" s="682" t="s">
        <v>677</v>
      </c>
    </row>
    <row r="103" spans="2:2" ht="15.75">
      <c r="B103" s="682" t="s">
        <v>678</v>
      </c>
    </row>
    <row r="104" spans="2:2" ht="15.75">
      <c r="B104" s="682" t="s">
        <v>679</v>
      </c>
    </row>
    <row r="105" spans="2:2" ht="15.75">
      <c r="B105" s="682" t="s">
        <v>680</v>
      </c>
    </row>
  </sheetData>
  <mergeCells count="8">
    <mergeCell ref="A2:G2"/>
    <mergeCell ref="A3:G3"/>
    <mergeCell ref="A4:F4"/>
    <mergeCell ref="A5:A6"/>
    <mergeCell ref="B5:B6"/>
    <mergeCell ref="C5:C6"/>
    <mergeCell ref="D5:D6"/>
    <mergeCell ref="G5:G6"/>
  </mergeCells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9"/>
  <sheetViews>
    <sheetView topLeftCell="A223" workbookViewId="0">
      <selection activeCell="D375" sqref="D375:G378"/>
    </sheetView>
  </sheetViews>
  <sheetFormatPr defaultRowHeight="12.75"/>
  <cols>
    <col min="1" max="1" width="5" style="621" customWidth="1"/>
    <col min="2" max="2" width="55.7109375" style="621" customWidth="1"/>
    <col min="3" max="3" width="38.42578125" style="621" bestFit="1" customWidth="1"/>
    <col min="4" max="4" width="9.140625" style="621"/>
    <col min="5" max="5" width="11.28515625" style="622" bestFit="1" customWidth="1"/>
    <col min="6" max="6" width="11.85546875" style="623" bestFit="1" customWidth="1"/>
    <col min="7" max="7" width="17.28515625" style="715" bestFit="1" customWidth="1"/>
    <col min="8" max="8" width="16.85546875" style="621" bestFit="1" customWidth="1"/>
    <col min="9" max="9" width="17.7109375" style="621" bestFit="1" customWidth="1"/>
    <col min="10" max="10" width="12.5703125" style="621" bestFit="1" customWidth="1"/>
    <col min="11" max="16384" width="9.140625" style="621"/>
  </cols>
  <sheetData>
    <row r="1" spans="1:15" s="609" customFormat="1" ht="25.5">
      <c r="A1" s="833" t="s">
        <v>487</v>
      </c>
      <c r="B1" s="833"/>
      <c r="C1" s="833"/>
      <c r="D1" s="833"/>
      <c r="E1" s="833"/>
      <c r="F1" s="833"/>
      <c r="G1" s="833"/>
      <c r="H1" s="702"/>
      <c r="I1" s="702"/>
      <c r="J1" s="702"/>
      <c r="K1" s="702"/>
      <c r="M1" s="610"/>
      <c r="N1" s="610"/>
      <c r="O1" s="610"/>
    </row>
    <row r="2" spans="1:15" s="609" customFormat="1" ht="19.5">
      <c r="A2" s="834" t="s">
        <v>499</v>
      </c>
      <c r="B2" s="834"/>
      <c r="C2" s="834"/>
      <c r="D2" s="834"/>
      <c r="E2" s="834"/>
      <c r="F2" s="834"/>
      <c r="G2" s="834"/>
      <c r="H2" s="703"/>
      <c r="I2" s="703"/>
      <c r="J2" s="703"/>
      <c r="K2" s="703"/>
      <c r="M2" s="610"/>
      <c r="N2" s="610"/>
      <c r="O2" s="610"/>
    </row>
    <row r="3" spans="1:15" s="609" customFormat="1" ht="19.5">
      <c r="A3" s="835" t="s">
        <v>779</v>
      </c>
      <c r="B3" s="835"/>
      <c r="C3" s="835"/>
      <c r="D3" s="835"/>
      <c r="E3" s="835"/>
      <c r="F3" s="835"/>
      <c r="G3" s="835"/>
      <c r="H3" s="704"/>
      <c r="I3" s="704"/>
      <c r="J3" s="704"/>
      <c r="K3" s="704"/>
      <c r="M3" s="610"/>
      <c r="N3" s="610"/>
      <c r="O3" s="610"/>
    </row>
    <row r="4" spans="1:15" s="609" customFormat="1" ht="19.5">
      <c r="A4" s="836" t="s">
        <v>500</v>
      </c>
      <c r="B4" s="836"/>
      <c r="C4" s="836"/>
      <c r="D4" s="836"/>
      <c r="E4" s="836"/>
      <c r="F4" s="836"/>
      <c r="G4" s="836"/>
      <c r="H4" s="705"/>
      <c r="I4" s="705"/>
      <c r="J4" s="705"/>
      <c r="K4" s="705"/>
      <c r="M4" s="610"/>
      <c r="N4" s="610"/>
      <c r="O4" s="610"/>
    </row>
    <row r="5" spans="1:15" s="616" customFormat="1" ht="18.75">
      <c r="A5" s="614"/>
      <c r="B5" s="614"/>
      <c r="C5" s="614"/>
      <c r="D5" s="614"/>
      <c r="E5" s="614"/>
      <c r="F5" s="615"/>
      <c r="G5" s="708"/>
      <c r="H5" s="614"/>
      <c r="I5" s="614"/>
      <c r="J5" s="614"/>
      <c r="K5" s="614"/>
      <c r="M5" s="617"/>
      <c r="N5" s="617"/>
      <c r="O5" s="617"/>
    </row>
    <row r="6" spans="1:15" s="618" customFormat="1" ht="47.25">
      <c r="A6" s="668" t="s">
        <v>71</v>
      </c>
      <c r="B6" s="668" t="s">
        <v>468</v>
      </c>
      <c r="C6" s="668" t="s">
        <v>513</v>
      </c>
      <c r="D6" s="668" t="s">
        <v>470</v>
      </c>
      <c r="E6" s="668" t="s">
        <v>469</v>
      </c>
      <c r="F6" s="669" t="s">
        <v>271</v>
      </c>
      <c r="G6" s="709" t="s">
        <v>321</v>
      </c>
    </row>
    <row r="7" spans="1:15" s="619" customFormat="1" ht="15.75">
      <c r="A7" s="680" t="s">
        <v>75</v>
      </c>
      <c r="B7" s="681" t="s">
        <v>540</v>
      </c>
      <c r="C7" s="680"/>
      <c r="D7" s="680"/>
      <c r="E7" s="680"/>
      <c r="F7" s="680"/>
      <c r="G7" s="710"/>
    </row>
    <row r="8" spans="1:15" s="619" customFormat="1" ht="15.75">
      <c r="A8" s="633">
        <v>1</v>
      </c>
      <c r="B8" s="634" t="s">
        <v>544</v>
      </c>
      <c r="C8" s="670" t="s">
        <v>100</v>
      </c>
      <c r="D8" s="633" t="s">
        <v>134</v>
      </c>
      <c r="E8" s="633">
        <v>6388</v>
      </c>
      <c r="F8" s="633"/>
      <c r="G8" s="711"/>
    </row>
    <row r="9" spans="1:15" s="620" customFormat="1" ht="15.75">
      <c r="A9" s="633">
        <v>2</v>
      </c>
      <c r="B9" s="634" t="s">
        <v>133</v>
      </c>
      <c r="C9" s="670" t="s">
        <v>100</v>
      </c>
      <c r="D9" s="633" t="s">
        <v>134</v>
      </c>
      <c r="E9" s="633">
        <v>201</v>
      </c>
      <c r="F9" s="633"/>
      <c r="G9" s="712"/>
    </row>
    <row r="10" spans="1:15" s="619" customFormat="1" ht="15.75">
      <c r="A10" s="633">
        <v>3</v>
      </c>
      <c r="B10" s="634" t="s">
        <v>478</v>
      </c>
      <c r="C10" s="670" t="s">
        <v>100</v>
      </c>
      <c r="D10" s="633" t="s">
        <v>134</v>
      </c>
      <c r="E10" s="633">
        <v>24.4</v>
      </c>
      <c r="F10" s="633"/>
      <c r="G10" s="712"/>
    </row>
    <row r="11" spans="1:15" s="620" customFormat="1" ht="15.75">
      <c r="A11" s="633">
        <v>4</v>
      </c>
      <c r="B11" s="634" t="s">
        <v>545</v>
      </c>
      <c r="C11" s="670" t="s">
        <v>100</v>
      </c>
      <c r="D11" s="633" t="s">
        <v>134</v>
      </c>
      <c r="E11" s="633">
        <v>10.4</v>
      </c>
      <c r="F11" s="633"/>
      <c r="G11" s="712"/>
    </row>
    <row r="12" spans="1:15" s="620" customFormat="1" ht="15.75">
      <c r="A12" s="633">
        <v>5</v>
      </c>
      <c r="B12" s="634" t="s">
        <v>161</v>
      </c>
      <c r="C12" s="670" t="s">
        <v>100</v>
      </c>
      <c r="D12" s="633" t="s">
        <v>134</v>
      </c>
      <c r="E12" s="633">
        <v>351</v>
      </c>
      <c r="F12" s="633"/>
      <c r="G12" s="712"/>
    </row>
    <row r="13" spans="1:15" s="620" customFormat="1" ht="15.75">
      <c r="A13" s="633">
        <v>6</v>
      </c>
      <c r="B13" s="634" t="s">
        <v>546</v>
      </c>
      <c r="C13" s="670" t="s">
        <v>100</v>
      </c>
      <c r="D13" s="633" t="s">
        <v>134</v>
      </c>
      <c r="E13" s="633">
        <v>30</v>
      </c>
      <c r="F13" s="633"/>
      <c r="G13" s="712"/>
    </row>
    <row r="14" spans="1:15" s="619" customFormat="1" ht="15.75">
      <c r="A14" s="633">
        <v>7</v>
      </c>
      <c r="B14" s="634" t="s">
        <v>780</v>
      </c>
      <c r="C14" s="670" t="s">
        <v>100</v>
      </c>
      <c r="D14" s="633" t="s">
        <v>134</v>
      </c>
      <c r="E14" s="633">
        <v>10</v>
      </c>
      <c r="F14" s="633"/>
      <c r="G14" s="712"/>
    </row>
    <row r="15" spans="1:15" s="620" customFormat="1" ht="15.75">
      <c r="A15" s="633">
        <v>8</v>
      </c>
      <c r="B15" s="634" t="s">
        <v>533</v>
      </c>
      <c r="C15" s="670" t="s">
        <v>100</v>
      </c>
      <c r="D15" s="633" t="s">
        <v>134</v>
      </c>
      <c r="E15" s="633">
        <v>1018</v>
      </c>
      <c r="F15" s="633"/>
      <c r="G15" s="712"/>
    </row>
    <row r="16" spans="1:15" s="620" customFormat="1" ht="15.75">
      <c r="A16" s="633">
        <v>9</v>
      </c>
      <c r="B16" s="634" t="s">
        <v>547</v>
      </c>
      <c r="C16" s="670" t="s">
        <v>100</v>
      </c>
      <c r="D16" s="633" t="s">
        <v>134</v>
      </c>
      <c r="E16" s="633">
        <v>295</v>
      </c>
      <c r="F16" s="633"/>
      <c r="G16" s="712"/>
    </row>
    <row r="17" spans="1:9" s="620" customFormat="1" ht="15.75">
      <c r="A17" s="633">
        <v>10</v>
      </c>
      <c r="B17" s="634" t="s">
        <v>140</v>
      </c>
      <c r="C17" s="670" t="s">
        <v>100</v>
      </c>
      <c r="D17" s="633" t="s">
        <v>134</v>
      </c>
      <c r="E17" s="633">
        <v>1031</v>
      </c>
      <c r="F17" s="633"/>
      <c r="G17" s="712"/>
    </row>
    <row r="18" spans="1:9" s="620" customFormat="1" ht="15.75">
      <c r="A18" s="633">
        <v>11</v>
      </c>
      <c r="B18" s="634" t="s">
        <v>548</v>
      </c>
      <c r="C18" s="670" t="s">
        <v>100</v>
      </c>
      <c r="D18" s="633" t="s">
        <v>134</v>
      </c>
      <c r="E18" s="633">
        <v>138</v>
      </c>
      <c r="F18" s="633"/>
      <c r="G18" s="712"/>
    </row>
    <row r="19" spans="1:9" s="620" customFormat="1" ht="15.75">
      <c r="A19" s="633">
        <v>12</v>
      </c>
      <c r="B19" s="634" t="s">
        <v>476</v>
      </c>
      <c r="C19" s="670" t="s">
        <v>100</v>
      </c>
      <c r="D19" s="633" t="s">
        <v>122</v>
      </c>
      <c r="E19" s="633">
        <v>489.66399999999999</v>
      </c>
      <c r="F19" s="633"/>
      <c r="G19" s="712"/>
    </row>
    <row r="20" spans="1:9" s="619" customFormat="1" ht="15.75">
      <c r="A20" s="633">
        <v>13</v>
      </c>
      <c r="B20" s="634" t="s">
        <v>549</v>
      </c>
      <c r="C20" s="670" t="s">
        <v>100</v>
      </c>
      <c r="D20" s="633" t="s">
        <v>122</v>
      </c>
      <c r="E20" s="633">
        <v>1.5</v>
      </c>
      <c r="F20" s="633"/>
      <c r="G20" s="712"/>
      <c r="I20" s="620"/>
    </row>
    <row r="21" spans="1:9" s="620" customFormat="1" ht="15.75">
      <c r="A21" s="633">
        <v>14</v>
      </c>
      <c r="B21" s="634" t="s">
        <v>550</v>
      </c>
      <c r="C21" s="670" t="s">
        <v>100</v>
      </c>
      <c r="D21" s="633" t="s">
        <v>134</v>
      </c>
      <c r="E21" s="633">
        <v>921</v>
      </c>
      <c r="F21" s="633"/>
      <c r="G21" s="712"/>
    </row>
    <row r="22" spans="1:9" s="620" customFormat="1" ht="15.75">
      <c r="A22" s="633">
        <v>15</v>
      </c>
      <c r="B22" s="634" t="s">
        <v>551</v>
      </c>
      <c r="C22" s="670" t="s">
        <v>100</v>
      </c>
      <c r="D22" s="633" t="s">
        <v>134</v>
      </c>
      <c r="E22" s="633">
        <v>1682</v>
      </c>
      <c r="F22" s="633"/>
      <c r="G22" s="712"/>
    </row>
    <row r="23" spans="1:9" s="620" customFormat="1" ht="15.75">
      <c r="A23" s="633">
        <v>16</v>
      </c>
      <c r="B23" s="634" t="s">
        <v>552</v>
      </c>
      <c r="C23" s="670" t="s">
        <v>100</v>
      </c>
      <c r="D23" s="633" t="s">
        <v>134</v>
      </c>
      <c r="E23" s="633">
        <v>6151</v>
      </c>
      <c r="F23" s="633"/>
      <c r="G23" s="712"/>
    </row>
    <row r="24" spans="1:9" s="620" customFormat="1" ht="15.75">
      <c r="A24" s="633">
        <v>17</v>
      </c>
      <c r="B24" s="634" t="s">
        <v>534</v>
      </c>
      <c r="C24" s="670" t="s">
        <v>100</v>
      </c>
      <c r="D24" s="633" t="s">
        <v>134</v>
      </c>
      <c r="E24" s="633">
        <v>1866</v>
      </c>
      <c r="F24" s="633"/>
      <c r="G24" s="712"/>
    </row>
    <row r="25" spans="1:9" s="620" customFormat="1" ht="15.75">
      <c r="A25" s="633">
        <v>18</v>
      </c>
      <c r="B25" s="634" t="s">
        <v>445</v>
      </c>
      <c r="C25" s="670" t="s">
        <v>100</v>
      </c>
      <c r="D25" s="633" t="s">
        <v>122</v>
      </c>
      <c r="E25" s="633">
        <v>728.8</v>
      </c>
      <c r="F25" s="633"/>
      <c r="G25" s="712"/>
    </row>
    <row r="26" spans="1:9" s="620" customFormat="1" ht="15.75">
      <c r="A26" s="633">
        <v>19</v>
      </c>
      <c r="B26" s="634" t="s">
        <v>553</v>
      </c>
      <c r="C26" s="670" t="s">
        <v>100</v>
      </c>
      <c r="D26" s="633" t="s">
        <v>122</v>
      </c>
      <c r="E26" s="633">
        <v>324</v>
      </c>
      <c r="F26" s="633"/>
      <c r="G26" s="712"/>
    </row>
    <row r="27" spans="1:9" s="620" customFormat="1" ht="15.75">
      <c r="A27" s="633">
        <v>20</v>
      </c>
      <c r="B27" s="634" t="s">
        <v>527</v>
      </c>
      <c r="C27" s="670" t="s">
        <v>100</v>
      </c>
      <c r="D27" s="633" t="s">
        <v>134</v>
      </c>
      <c r="E27" s="633">
        <v>410</v>
      </c>
      <c r="F27" s="633"/>
      <c r="G27" s="712"/>
    </row>
    <row r="28" spans="1:9" s="620" customFormat="1" ht="15.75">
      <c r="A28" s="633">
        <v>21</v>
      </c>
      <c r="B28" s="634" t="s">
        <v>438</v>
      </c>
      <c r="C28" s="670" t="s">
        <v>100</v>
      </c>
      <c r="D28" s="633" t="s">
        <v>134</v>
      </c>
      <c r="E28" s="633">
        <v>326.5</v>
      </c>
      <c r="F28" s="633"/>
      <c r="G28" s="712"/>
    </row>
    <row r="29" spans="1:9" s="619" customFormat="1" ht="15.75">
      <c r="A29" s="633">
        <v>22</v>
      </c>
      <c r="B29" s="634" t="s">
        <v>554</v>
      </c>
      <c r="C29" s="670" t="s">
        <v>100</v>
      </c>
      <c r="D29" s="633" t="s">
        <v>102</v>
      </c>
      <c r="E29" s="633">
        <v>52</v>
      </c>
      <c r="F29" s="633"/>
      <c r="G29" s="712"/>
    </row>
    <row r="30" spans="1:9" s="620" customFormat="1" ht="15.75">
      <c r="A30" s="633">
        <v>23</v>
      </c>
      <c r="B30" s="634" t="s">
        <v>555</v>
      </c>
      <c r="C30" s="670" t="s">
        <v>100</v>
      </c>
      <c r="D30" s="633" t="s">
        <v>102</v>
      </c>
      <c r="E30" s="633">
        <v>33</v>
      </c>
      <c r="F30" s="633"/>
      <c r="G30" s="712"/>
    </row>
    <row r="31" spans="1:9" s="620" customFormat="1" ht="15.75">
      <c r="A31" s="633">
        <v>24</v>
      </c>
      <c r="B31" s="634" t="s">
        <v>556</v>
      </c>
      <c r="C31" s="670" t="s">
        <v>100</v>
      </c>
      <c r="D31" s="633" t="s">
        <v>102</v>
      </c>
      <c r="E31" s="633">
        <v>160</v>
      </c>
      <c r="F31" s="633"/>
      <c r="G31" s="712"/>
    </row>
    <row r="32" spans="1:9" s="620" customFormat="1" ht="15.75">
      <c r="A32" s="633">
        <v>25</v>
      </c>
      <c r="B32" s="634" t="s">
        <v>417</v>
      </c>
      <c r="C32" s="670" t="s">
        <v>100</v>
      </c>
      <c r="D32" s="633" t="s">
        <v>102</v>
      </c>
      <c r="E32" s="633">
        <v>13</v>
      </c>
      <c r="F32" s="633"/>
      <c r="G32" s="712"/>
    </row>
    <row r="33" spans="1:7" s="620" customFormat="1" ht="15.75">
      <c r="A33" s="633">
        <v>26</v>
      </c>
      <c r="B33" s="634" t="s">
        <v>415</v>
      </c>
      <c r="C33" s="670" t="s">
        <v>100</v>
      </c>
      <c r="D33" s="633" t="s">
        <v>102</v>
      </c>
      <c r="E33" s="633">
        <v>18</v>
      </c>
      <c r="F33" s="633"/>
      <c r="G33" s="712"/>
    </row>
    <row r="34" spans="1:7" s="620" customFormat="1" ht="15.75">
      <c r="A34" s="633">
        <v>27</v>
      </c>
      <c r="B34" s="634" t="s">
        <v>419</v>
      </c>
      <c r="C34" s="670" t="s">
        <v>100</v>
      </c>
      <c r="D34" s="633" t="s">
        <v>102</v>
      </c>
      <c r="E34" s="633">
        <v>5</v>
      </c>
      <c r="F34" s="633"/>
      <c r="G34" s="712"/>
    </row>
    <row r="35" spans="1:7" s="619" customFormat="1" ht="15.75">
      <c r="A35" s="633">
        <v>28</v>
      </c>
      <c r="B35" s="634" t="s">
        <v>781</v>
      </c>
      <c r="C35" s="670" t="s">
        <v>100</v>
      </c>
      <c r="D35" s="633" t="s">
        <v>102</v>
      </c>
      <c r="E35" s="633">
        <v>1</v>
      </c>
      <c r="F35" s="633"/>
      <c r="G35" s="712"/>
    </row>
    <row r="36" spans="1:7" s="620" customFormat="1" ht="15.75">
      <c r="A36" s="633">
        <v>29</v>
      </c>
      <c r="B36" s="634" t="s">
        <v>424</v>
      </c>
      <c r="C36" s="670" t="s">
        <v>100</v>
      </c>
      <c r="D36" s="633" t="s">
        <v>102</v>
      </c>
      <c r="E36" s="633">
        <v>38</v>
      </c>
      <c r="F36" s="633"/>
      <c r="G36" s="712"/>
    </row>
    <row r="37" spans="1:7" s="620" customFormat="1" ht="15.75">
      <c r="A37" s="633">
        <v>30</v>
      </c>
      <c r="B37" s="634" t="s">
        <v>427</v>
      </c>
      <c r="C37" s="670" t="s">
        <v>100</v>
      </c>
      <c r="D37" s="633" t="s">
        <v>102</v>
      </c>
      <c r="E37" s="633">
        <v>32</v>
      </c>
      <c r="F37" s="633"/>
      <c r="G37" s="712"/>
    </row>
    <row r="38" spans="1:7" s="620" customFormat="1" ht="15.75">
      <c r="A38" s="633">
        <v>31</v>
      </c>
      <c r="B38" s="634" t="s">
        <v>560</v>
      </c>
      <c r="C38" s="670" t="s">
        <v>100</v>
      </c>
      <c r="D38" s="633" t="s">
        <v>102</v>
      </c>
      <c r="E38" s="633">
        <v>4</v>
      </c>
      <c r="F38" s="633"/>
      <c r="G38" s="712"/>
    </row>
    <row r="39" spans="1:7" s="620" customFormat="1" ht="15.75">
      <c r="A39" s="633">
        <v>32</v>
      </c>
      <c r="B39" s="634" t="s">
        <v>450</v>
      </c>
      <c r="C39" s="670" t="s">
        <v>100</v>
      </c>
      <c r="D39" s="633" t="s">
        <v>102</v>
      </c>
      <c r="E39" s="633">
        <v>46</v>
      </c>
      <c r="F39" s="633"/>
      <c r="G39" s="712"/>
    </row>
    <row r="40" spans="1:7" s="620" customFormat="1" ht="15.75">
      <c r="A40" s="633">
        <v>33</v>
      </c>
      <c r="B40" s="634" t="s">
        <v>561</v>
      </c>
      <c r="C40" s="670" t="s">
        <v>100</v>
      </c>
      <c r="D40" s="633" t="s">
        <v>81</v>
      </c>
      <c r="E40" s="633">
        <v>3</v>
      </c>
      <c r="F40" s="633"/>
      <c r="G40" s="712"/>
    </row>
    <row r="41" spans="1:7" s="620" customFormat="1" ht="15.75">
      <c r="A41" s="633">
        <v>34</v>
      </c>
      <c r="B41" s="634" t="s">
        <v>488</v>
      </c>
      <c r="C41" s="670" t="s">
        <v>100</v>
      </c>
      <c r="D41" s="633" t="s">
        <v>81</v>
      </c>
      <c r="E41" s="633">
        <v>5</v>
      </c>
      <c r="F41" s="633"/>
      <c r="G41" s="712"/>
    </row>
    <row r="42" spans="1:7" s="620" customFormat="1" ht="15.75">
      <c r="A42" s="633">
        <v>35</v>
      </c>
      <c r="B42" s="634" t="s">
        <v>404</v>
      </c>
      <c r="C42" s="670" t="s">
        <v>100</v>
      </c>
      <c r="D42" s="633" t="s">
        <v>102</v>
      </c>
      <c r="E42" s="633">
        <v>35</v>
      </c>
      <c r="F42" s="633"/>
      <c r="G42" s="712"/>
    </row>
    <row r="43" spans="1:7" s="620" customFormat="1" ht="15.75">
      <c r="A43" s="633">
        <v>36</v>
      </c>
      <c r="B43" s="634" t="s">
        <v>562</v>
      </c>
      <c r="C43" s="670" t="s">
        <v>100</v>
      </c>
      <c r="D43" s="633" t="s">
        <v>99</v>
      </c>
      <c r="E43" s="633">
        <v>1</v>
      </c>
      <c r="F43" s="633"/>
      <c r="G43" s="712"/>
    </row>
    <row r="44" spans="1:7" s="620" customFormat="1" ht="15.75">
      <c r="A44" s="633">
        <v>37</v>
      </c>
      <c r="B44" s="634" t="s">
        <v>452</v>
      </c>
      <c r="C44" s="670" t="s">
        <v>100</v>
      </c>
      <c r="D44" s="633" t="s">
        <v>99</v>
      </c>
      <c r="E44" s="633">
        <v>8</v>
      </c>
      <c r="F44" s="633"/>
      <c r="G44" s="712"/>
    </row>
    <row r="45" spans="1:7" s="620" customFormat="1" ht="15.75">
      <c r="A45" s="633">
        <v>38</v>
      </c>
      <c r="B45" s="634" t="s">
        <v>563</v>
      </c>
      <c r="C45" s="670" t="s">
        <v>100</v>
      </c>
      <c r="D45" s="633" t="s">
        <v>99</v>
      </c>
      <c r="E45" s="633">
        <v>17</v>
      </c>
      <c r="F45" s="633"/>
      <c r="G45" s="712"/>
    </row>
    <row r="46" spans="1:7" s="620" customFormat="1" ht="15.75">
      <c r="A46" s="633">
        <v>39</v>
      </c>
      <c r="B46" s="634" t="s">
        <v>564</v>
      </c>
      <c r="C46" s="670" t="s">
        <v>100</v>
      </c>
      <c r="D46" s="633" t="s">
        <v>102</v>
      </c>
      <c r="E46" s="633">
        <v>44</v>
      </c>
      <c r="F46" s="633"/>
      <c r="G46" s="712"/>
    </row>
    <row r="47" spans="1:7" s="620" customFormat="1" ht="15.75">
      <c r="A47" s="633">
        <v>40</v>
      </c>
      <c r="B47" s="634" t="s">
        <v>565</v>
      </c>
      <c r="C47" s="670" t="s">
        <v>100</v>
      </c>
      <c r="D47" s="633" t="s">
        <v>102</v>
      </c>
      <c r="E47" s="633">
        <v>12</v>
      </c>
      <c r="F47" s="633"/>
      <c r="G47" s="712"/>
    </row>
    <row r="48" spans="1:7" s="620" customFormat="1" ht="15.75">
      <c r="A48" s="633">
        <v>41</v>
      </c>
      <c r="B48" s="634" t="s">
        <v>566</v>
      </c>
      <c r="C48" s="670" t="s">
        <v>100</v>
      </c>
      <c r="D48" s="633" t="s">
        <v>102</v>
      </c>
      <c r="E48" s="633">
        <v>8</v>
      </c>
      <c r="F48" s="633"/>
      <c r="G48" s="712"/>
    </row>
    <row r="49" spans="1:7" s="620" customFormat="1" ht="15.75">
      <c r="A49" s="633">
        <v>42</v>
      </c>
      <c r="B49" s="634" t="s">
        <v>567</v>
      </c>
      <c r="C49" s="670" t="s">
        <v>100</v>
      </c>
      <c r="D49" s="633" t="s">
        <v>102</v>
      </c>
      <c r="E49" s="633">
        <v>5</v>
      </c>
      <c r="F49" s="633"/>
      <c r="G49" s="712"/>
    </row>
    <row r="50" spans="1:7" s="620" customFormat="1" ht="15.75">
      <c r="A50" s="633">
        <v>43</v>
      </c>
      <c r="B50" s="634" t="s">
        <v>782</v>
      </c>
      <c r="C50" s="670" t="s">
        <v>100</v>
      </c>
      <c r="D50" s="633" t="s">
        <v>144</v>
      </c>
      <c r="E50" s="633">
        <v>91.5</v>
      </c>
      <c r="F50" s="633"/>
      <c r="G50" s="712"/>
    </row>
    <row r="51" spans="1:7" s="620" customFormat="1" ht="15.75">
      <c r="A51" s="633">
        <v>44</v>
      </c>
      <c r="B51" s="634" t="s">
        <v>783</v>
      </c>
      <c r="C51" s="670" t="s">
        <v>100</v>
      </c>
      <c r="D51" s="633" t="s">
        <v>144</v>
      </c>
      <c r="E51" s="633">
        <v>233</v>
      </c>
      <c r="F51" s="633"/>
      <c r="G51" s="712"/>
    </row>
    <row r="52" spans="1:7" s="620" customFormat="1" ht="15.75">
      <c r="A52" s="633">
        <v>45</v>
      </c>
      <c r="B52" s="634" t="s">
        <v>433</v>
      </c>
      <c r="C52" s="670" t="s">
        <v>100</v>
      </c>
      <c r="D52" s="633" t="s">
        <v>102</v>
      </c>
      <c r="E52" s="633">
        <v>22</v>
      </c>
      <c r="F52" s="633"/>
      <c r="G52" s="712"/>
    </row>
    <row r="53" spans="1:7" s="620" customFormat="1" ht="15.75">
      <c r="A53" s="633">
        <v>46</v>
      </c>
      <c r="B53" s="634" t="s">
        <v>526</v>
      </c>
      <c r="C53" s="670" t="s">
        <v>100</v>
      </c>
      <c r="D53" s="633" t="s">
        <v>102</v>
      </c>
      <c r="E53" s="633">
        <v>38</v>
      </c>
      <c r="F53" s="633"/>
      <c r="G53" s="712"/>
    </row>
    <row r="54" spans="1:7" s="620" customFormat="1" ht="15.75">
      <c r="A54" s="633">
        <v>47</v>
      </c>
      <c r="B54" s="634" t="s">
        <v>570</v>
      </c>
      <c r="C54" s="670" t="s">
        <v>100</v>
      </c>
      <c r="D54" s="633" t="s">
        <v>102</v>
      </c>
      <c r="E54" s="633">
        <v>245</v>
      </c>
      <c r="F54" s="633"/>
      <c r="G54" s="712"/>
    </row>
    <row r="55" spans="1:7" s="620" customFormat="1" ht="15.75">
      <c r="A55" s="633">
        <v>48</v>
      </c>
      <c r="B55" s="634" t="s">
        <v>784</v>
      </c>
      <c r="C55" s="670" t="s">
        <v>100</v>
      </c>
      <c r="D55" s="633" t="s">
        <v>102</v>
      </c>
      <c r="E55" s="633">
        <v>287</v>
      </c>
      <c r="F55" s="633"/>
      <c r="G55" s="712"/>
    </row>
    <row r="56" spans="1:7" s="620" customFormat="1" ht="15.75">
      <c r="A56" s="633">
        <v>49</v>
      </c>
      <c r="B56" s="634" t="s">
        <v>443</v>
      </c>
      <c r="C56" s="670" t="s">
        <v>100</v>
      </c>
      <c r="D56" s="633" t="s">
        <v>403</v>
      </c>
      <c r="E56" s="633">
        <v>76</v>
      </c>
      <c r="F56" s="633"/>
      <c r="G56" s="712"/>
    </row>
    <row r="57" spans="1:7" s="620" customFormat="1" ht="15.75">
      <c r="A57" s="633">
        <v>50</v>
      </c>
      <c r="B57" s="634" t="s">
        <v>785</v>
      </c>
      <c r="C57" s="670" t="s">
        <v>100</v>
      </c>
      <c r="D57" s="633" t="s">
        <v>102</v>
      </c>
      <c r="E57" s="633">
        <v>18</v>
      </c>
      <c r="F57" s="633"/>
      <c r="G57" s="712"/>
    </row>
    <row r="58" spans="1:7" s="620" customFormat="1" ht="15.75">
      <c r="A58" s="633">
        <v>51</v>
      </c>
      <c r="B58" s="634" t="s">
        <v>418</v>
      </c>
      <c r="C58" s="670" t="s">
        <v>100</v>
      </c>
      <c r="D58" s="633" t="s">
        <v>102</v>
      </c>
      <c r="E58" s="633">
        <v>26</v>
      </c>
      <c r="F58" s="633"/>
      <c r="G58" s="712"/>
    </row>
    <row r="59" spans="1:7" s="620" customFormat="1" ht="15.75">
      <c r="A59" s="633">
        <v>52</v>
      </c>
      <c r="B59" s="634" t="s">
        <v>518</v>
      </c>
      <c r="C59" s="670" t="s">
        <v>100</v>
      </c>
      <c r="D59" s="633" t="s">
        <v>102</v>
      </c>
      <c r="E59" s="633">
        <v>1</v>
      </c>
      <c r="F59" s="633"/>
      <c r="G59" s="712"/>
    </row>
    <row r="60" spans="1:7" s="620" customFormat="1" ht="15.75">
      <c r="A60" s="633">
        <v>53</v>
      </c>
      <c r="B60" s="634" t="s">
        <v>425</v>
      </c>
      <c r="C60" s="670" t="s">
        <v>100</v>
      </c>
      <c r="D60" s="633" t="s">
        <v>102</v>
      </c>
      <c r="E60" s="633">
        <v>38</v>
      </c>
      <c r="F60" s="633"/>
      <c r="G60" s="712"/>
    </row>
    <row r="61" spans="1:7" s="620" customFormat="1" ht="15.75">
      <c r="A61" s="633">
        <v>54</v>
      </c>
      <c r="B61" s="634" t="s">
        <v>420</v>
      </c>
      <c r="C61" s="670" t="s">
        <v>100</v>
      </c>
      <c r="D61" s="633" t="s">
        <v>102</v>
      </c>
      <c r="E61" s="633">
        <v>74</v>
      </c>
      <c r="F61" s="633"/>
      <c r="G61" s="712"/>
    </row>
    <row r="62" spans="1:7" s="620" customFormat="1" ht="15.75">
      <c r="A62" s="633">
        <v>55</v>
      </c>
      <c r="B62" s="634" t="s">
        <v>786</v>
      </c>
      <c r="C62" s="670" t="s">
        <v>100</v>
      </c>
      <c r="D62" s="633" t="s">
        <v>385</v>
      </c>
      <c r="E62" s="633">
        <v>10</v>
      </c>
      <c r="F62" s="633"/>
      <c r="G62" s="712"/>
    </row>
    <row r="63" spans="1:7" s="620" customFormat="1" ht="15.75">
      <c r="A63" s="633">
        <v>56</v>
      </c>
      <c r="B63" s="634" t="s">
        <v>573</v>
      </c>
      <c r="C63" s="670" t="s">
        <v>100</v>
      </c>
      <c r="D63" s="633" t="s">
        <v>385</v>
      </c>
      <c r="E63" s="633">
        <v>125</v>
      </c>
      <c r="F63" s="633"/>
      <c r="G63" s="712"/>
    </row>
    <row r="64" spans="1:7" s="620" customFormat="1" ht="15.75">
      <c r="A64" s="633">
        <v>57</v>
      </c>
      <c r="B64" s="634" t="s">
        <v>787</v>
      </c>
      <c r="C64" s="670" t="s">
        <v>100</v>
      </c>
      <c r="D64" s="633" t="s">
        <v>385</v>
      </c>
      <c r="E64" s="633">
        <v>33</v>
      </c>
      <c r="F64" s="633"/>
      <c r="G64" s="712"/>
    </row>
    <row r="65" spans="1:7" s="620" customFormat="1" ht="15.75">
      <c r="A65" s="633">
        <v>58</v>
      </c>
      <c r="B65" s="634" t="s">
        <v>574</v>
      </c>
      <c r="C65" s="670" t="s">
        <v>100</v>
      </c>
      <c r="D65" s="633" t="s">
        <v>385</v>
      </c>
      <c r="E65" s="633">
        <v>92</v>
      </c>
      <c r="F65" s="633"/>
      <c r="G65" s="712"/>
    </row>
    <row r="66" spans="1:7" s="620" customFormat="1" ht="15.75">
      <c r="A66" s="633">
        <v>59</v>
      </c>
      <c r="B66" s="634" t="s">
        <v>481</v>
      </c>
      <c r="C66" s="670" t="s">
        <v>100</v>
      </c>
      <c r="D66" s="633" t="s">
        <v>104</v>
      </c>
      <c r="E66" s="633">
        <v>17</v>
      </c>
      <c r="F66" s="633"/>
      <c r="G66" s="712"/>
    </row>
    <row r="67" spans="1:7" s="620" customFormat="1" ht="15.75">
      <c r="A67" s="633">
        <v>60</v>
      </c>
      <c r="B67" s="634" t="s">
        <v>437</v>
      </c>
      <c r="C67" s="670" t="s">
        <v>100</v>
      </c>
      <c r="D67" s="633" t="s">
        <v>104</v>
      </c>
      <c r="E67" s="633">
        <v>5</v>
      </c>
      <c r="F67" s="633"/>
      <c r="G67" s="712"/>
    </row>
    <row r="68" spans="1:7" s="620" customFormat="1" ht="15.75">
      <c r="A68" s="633">
        <v>61</v>
      </c>
      <c r="B68" s="682" t="s">
        <v>788</v>
      </c>
      <c r="C68" s="670" t="s">
        <v>100</v>
      </c>
      <c r="D68" s="633" t="s">
        <v>102</v>
      </c>
      <c r="E68" s="633">
        <v>17</v>
      </c>
      <c r="F68" s="633"/>
      <c r="G68" s="712"/>
    </row>
    <row r="69" spans="1:7" s="620" customFormat="1" ht="15.75">
      <c r="A69" s="633">
        <v>62</v>
      </c>
      <c r="B69" s="682" t="s">
        <v>541</v>
      </c>
      <c r="C69" s="670" t="s">
        <v>100</v>
      </c>
      <c r="D69" s="633" t="s">
        <v>102</v>
      </c>
      <c r="E69" s="633">
        <v>38</v>
      </c>
      <c r="F69" s="633"/>
      <c r="G69" s="712"/>
    </row>
    <row r="70" spans="1:7" s="620" customFormat="1" ht="15.75">
      <c r="A70" s="633">
        <v>63</v>
      </c>
      <c r="B70" s="682" t="s">
        <v>789</v>
      </c>
      <c r="C70" s="670" t="s">
        <v>100</v>
      </c>
      <c r="D70" s="633" t="s">
        <v>102</v>
      </c>
      <c r="E70" s="633">
        <v>23</v>
      </c>
      <c r="F70" s="633"/>
      <c r="G70" s="712"/>
    </row>
    <row r="71" spans="1:7" s="620" customFormat="1" ht="15.75">
      <c r="A71" s="633">
        <v>64</v>
      </c>
      <c r="B71" s="634" t="s">
        <v>790</v>
      </c>
      <c r="C71" s="670" t="s">
        <v>100</v>
      </c>
      <c r="D71" s="633" t="s">
        <v>102</v>
      </c>
      <c r="E71" s="633">
        <v>3</v>
      </c>
      <c r="F71" s="633"/>
      <c r="G71" s="712"/>
    </row>
    <row r="72" spans="1:7" s="620" customFormat="1" ht="15.75">
      <c r="A72" s="633">
        <v>65</v>
      </c>
      <c r="B72" s="634" t="s">
        <v>791</v>
      </c>
      <c r="C72" s="670" t="s">
        <v>100</v>
      </c>
      <c r="D72" s="633" t="s">
        <v>102</v>
      </c>
      <c r="E72" s="633">
        <v>3</v>
      </c>
      <c r="F72" s="633"/>
      <c r="G72" s="712"/>
    </row>
    <row r="73" spans="1:7" s="620" customFormat="1" ht="15.75">
      <c r="A73" s="633">
        <v>66</v>
      </c>
      <c r="B73" s="634" t="s">
        <v>792</v>
      </c>
      <c r="C73" s="670" t="s">
        <v>100</v>
      </c>
      <c r="D73" s="633" t="s">
        <v>102</v>
      </c>
      <c r="E73" s="633">
        <v>10</v>
      </c>
      <c r="F73" s="633"/>
      <c r="G73" s="712"/>
    </row>
    <row r="74" spans="1:7" s="620" customFormat="1" ht="15.75">
      <c r="A74" s="633">
        <v>67</v>
      </c>
      <c r="B74" s="634" t="s">
        <v>793</v>
      </c>
      <c r="C74" s="670" t="s">
        <v>100</v>
      </c>
      <c r="D74" s="633" t="s">
        <v>102</v>
      </c>
      <c r="E74" s="633">
        <v>10</v>
      </c>
      <c r="F74" s="633"/>
      <c r="G74" s="712"/>
    </row>
    <row r="75" spans="1:7" s="620" customFormat="1" ht="15.75">
      <c r="A75" s="633">
        <v>68</v>
      </c>
      <c r="B75" s="634" t="s">
        <v>794</v>
      </c>
      <c r="C75" s="670" t="s">
        <v>100</v>
      </c>
      <c r="D75" s="633" t="s">
        <v>102</v>
      </c>
      <c r="E75" s="633">
        <v>9</v>
      </c>
      <c r="F75" s="633"/>
      <c r="G75" s="712"/>
    </row>
    <row r="76" spans="1:7" s="620" customFormat="1" ht="15.75">
      <c r="A76" s="671" t="s">
        <v>82</v>
      </c>
      <c r="B76" s="686" t="s">
        <v>575</v>
      </c>
      <c r="C76" s="687"/>
      <c r="D76" s="671"/>
      <c r="E76" s="671"/>
      <c r="F76" s="633"/>
      <c r="G76" s="712"/>
    </row>
    <row r="77" spans="1:7" s="620" customFormat="1" ht="15.75">
      <c r="A77" s="633">
        <v>1</v>
      </c>
      <c r="B77" s="634" t="s">
        <v>576</v>
      </c>
      <c r="C77" s="670" t="s">
        <v>577</v>
      </c>
      <c r="D77" s="633" t="s">
        <v>134</v>
      </c>
      <c r="E77" s="633">
        <v>2</v>
      </c>
      <c r="F77" s="633"/>
      <c r="G77" s="712"/>
    </row>
    <row r="78" spans="1:7" s="620" customFormat="1" ht="15.75">
      <c r="A78" s="633">
        <v>2</v>
      </c>
      <c r="B78" s="634" t="s">
        <v>578</v>
      </c>
      <c r="C78" s="670" t="s">
        <v>577</v>
      </c>
      <c r="D78" s="633" t="s">
        <v>134</v>
      </c>
      <c r="E78" s="633">
        <v>82</v>
      </c>
      <c r="F78" s="633"/>
      <c r="G78" s="712"/>
    </row>
    <row r="79" spans="1:7" s="620" customFormat="1" ht="15.75">
      <c r="A79" s="633">
        <v>3</v>
      </c>
      <c r="B79" s="634" t="s">
        <v>795</v>
      </c>
      <c r="C79" s="670" t="s">
        <v>577</v>
      </c>
      <c r="D79" s="633" t="s">
        <v>134</v>
      </c>
      <c r="E79" s="633">
        <v>20</v>
      </c>
      <c r="F79" s="671"/>
      <c r="G79" s="712"/>
    </row>
    <row r="80" spans="1:7" s="620" customFormat="1" ht="15.75">
      <c r="A80" s="633">
        <v>4</v>
      </c>
      <c r="B80" s="634" t="s">
        <v>580</v>
      </c>
      <c r="C80" s="670" t="s">
        <v>577</v>
      </c>
      <c r="D80" s="633" t="s">
        <v>134</v>
      </c>
      <c r="E80" s="633">
        <v>32</v>
      </c>
      <c r="F80" s="685"/>
      <c r="G80" s="712"/>
    </row>
    <row r="81" spans="1:7" s="620" customFormat="1" ht="15.75">
      <c r="A81" s="633">
        <v>5</v>
      </c>
      <c r="B81" s="634" t="s">
        <v>581</v>
      </c>
      <c r="C81" s="670" t="s">
        <v>577</v>
      </c>
      <c r="D81" s="633" t="s">
        <v>134</v>
      </c>
      <c r="E81" s="633">
        <v>115</v>
      </c>
      <c r="F81" s="685"/>
      <c r="G81" s="712"/>
    </row>
    <row r="82" spans="1:7" s="620" customFormat="1" ht="15.75">
      <c r="A82" s="633">
        <v>6</v>
      </c>
      <c r="B82" s="634" t="s">
        <v>582</v>
      </c>
      <c r="C82" s="670" t="s">
        <v>577</v>
      </c>
      <c r="D82" s="633" t="s">
        <v>134</v>
      </c>
      <c r="E82" s="633">
        <v>122</v>
      </c>
      <c r="F82" s="685"/>
      <c r="G82" s="712"/>
    </row>
    <row r="83" spans="1:7" s="620" customFormat="1" ht="15.75">
      <c r="A83" s="633">
        <v>7</v>
      </c>
      <c r="B83" s="634" t="s">
        <v>583</v>
      </c>
      <c r="C83" s="670" t="s">
        <v>577</v>
      </c>
      <c r="D83" s="633" t="s">
        <v>102</v>
      </c>
      <c r="E83" s="633">
        <v>7</v>
      </c>
      <c r="F83" s="685"/>
      <c r="G83" s="712"/>
    </row>
    <row r="84" spans="1:7" s="620" customFormat="1" ht="15.75">
      <c r="A84" s="633">
        <v>8</v>
      </c>
      <c r="B84" s="634" t="s">
        <v>585</v>
      </c>
      <c r="C84" s="670" t="s">
        <v>577</v>
      </c>
      <c r="D84" s="633" t="s">
        <v>102</v>
      </c>
      <c r="E84" s="633">
        <v>7</v>
      </c>
      <c r="F84" s="685"/>
      <c r="G84" s="712"/>
    </row>
    <row r="85" spans="1:7" s="620" customFormat="1" ht="15.75">
      <c r="A85" s="633">
        <v>9</v>
      </c>
      <c r="B85" s="634" t="s">
        <v>796</v>
      </c>
      <c r="C85" s="670" t="s">
        <v>577</v>
      </c>
      <c r="D85" s="633" t="s">
        <v>99</v>
      </c>
      <c r="E85" s="633">
        <v>2</v>
      </c>
      <c r="F85" s="685"/>
      <c r="G85" s="712"/>
    </row>
    <row r="86" spans="1:7" s="620" customFormat="1" ht="15.75">
      <c r="A86" s="633">
        <v>10</v>
      </c>
      <c r="B86" s="634" t="s">
        <v>797</v>
      </c>
      <c r="C86" s="670" t="s">
        <v>577</v>
      </c>
      <c r="D86" s="633" t="s">
        <v>99</v>
      </c>
      <c r="E86" s="633">
        <v>6</v>
      </c>
      <c r="F86" s="685"/>
      <c r="G86" s="712"/>
    </row>
    <row r="87" spans="1:7" s="620" customFormat="1" ht="15.75">
      <c r="A87" s="633">
        <v>11</v>
      </c>
      <c r="B87" s="634" t="s">
        <v>591</v>
      </c>
      <c r="C87" s="670" t="s">
        <v>577</v>
      </c>
      <c r="D87" s="633" t="s">
        <v>99</v>
      </c>
      <c r="E87" s="633">
        <v>2</v>
      </c>
      <c r="F87" s="685"/>
      <c r="G87" s="712"/>
    </row>
    <row r="88" spans="1:7" s="620" customFormat="1" ht="15.75">
      <c r="A88" s="633">
        <v>12</v>
      </c>
      <c r="B88" s="634" t="s">
        <v>592</v>
      </c>
      <c r="C88" s="670" t="s">
        <v>577</v>
      </c>
      <c r="D88" s="633" t="s">
        <v>99</v>
      </c>
      <c r="E88" s="633">
        <v>2</v>
      </c>
      <c r="F88" s="685"/>
      <c r="G88" s="712"/>
    </row>
    <row r="89" spans="1:7" s="620" customFormat="1" ht="15.75">
      <c r="A89" s="633">
        <v>13</v>
      </c>
      <c r="B89" s="634" t="s">
        <v>798</v>
      </c>
      <c r="C89" s="670" t="s">
        <v>577</v>
      </c>
      <c r="D89" s="633" t="s">
        <v>144</v>
      </c>
      <c r="E89" s="633">
        <v>5</v>
      </c>
      <c r="F89" s="685"/>
      <c r="G89" s="712"/>
    </row>
    <row r="90" spans="1:7" s="620" customFormat="1" ht="15.75">
      <c r="A90" s="633">
        <v>14</v>
      </c>
      <c r="B90" s="634" t="s">
        <v>799</v>
      </c>
      <c r="C90" s="670" t="s">
        <v>577</v>
      </c>
      <c r="D90" s="633" t="s">
        <v>144</v>
      </c>
      <c r="E90" s="633">
        <v>46</v>
      </c>
      <c r="F90" s="685"/>
      <c r="G90" s="712"/>
    </row>
    <row r="91" spans="1:7" s="620" customFormat="1" ht="15.75">
      <c r="A91" s="633">
        <v>15</v>
      </c>
      <c r="B91" s="634" t="s">
        <v>596</v>
      </c>
      <c r="C91" s="670" t="s">
        <v>577</v>
      </c>
      <c r="D91" s="633" t="s">
        <v>104</v>
      </c>
      <c r="E91" s="633">
        <v>2</v>
      </c>
      <c r="F91" s="685"/>
      <c r="G91" s="712"/>
    </row>
    <row r="92" spans="1:7" s="620" customFormat="1" ht="15.75">
      <c r="A92" s="633">
        <v>16</v>
      </c>
      <c r="B92" s="634" t="s">
        <v>597</v>
      </c>
      <c r="C92" s="670" t="s">
        <v>577</v>
      </c>
      <c r="D92" s="633" t="s">
        <v>104</v>
      </c>
      <c r="E92" s="633">
        <v>1</v>
      </c>
      <c r="F92" s="685"/>
      <c r="G92" s="712"/>
    </row>
    <row r="93" spans="1:7" s="620" customFormat="1" ht="15.75">
      <c r="A93" s="671" t="s">
        <v>86</v>
      </c>
      <c r="B93" s="686" t="s">
        <v>489</v>
      </c>
      <c r="C93" s="687"/>
      <c r="D93" s="671"/>
      <c r="E93" s="671"/>
      <c r="F93" s="685"/>
      <c r="G93" s="712"/>
    </row>
    <row r="94" spans="1:7" s="620" customFormat="1" ht="31.5">
      <c r="A94" s="633">
        <v>1</v>
      </c>
      <c r="B94" s="634" t="s">
        <v>609</v>
      </c>
      <c r="C94" s="670" t="s">
        <v>471</v>
      </c>
      <c r="D94" s="633" t="s">
        <v>104</v>
      </c>
      <c r="E94" s="633">
        <v>18</v>
      </c>
      <c r="F94" s="685">
        <f>'Xuan Dong'!F116</f>
        <v>130000</v>
      </c>
      <c r="G94" s="712">
        <f t="shared" ref="G94:G101" si="0">F94*E94</f>
        <v>2340000</v>
      </c>
    </row>
    <row r="95" spans="1:7" s="620" customFormat="1" ht="31.5">
      <c r="A95" s="633">
        <v>2</v>
      </c>
      <c r="B95" s="634" t="s">
        <v>153</v>
      </c>
      <c r="C95" s="670" t="s">
        <v>471</v>
      </c>
      <c r="D95" s="633" t="s">
        <v>104</v>
      </c>
      <c r="E95" s="633">
        <v>15</v>
      </c>
      <c r="F95" s="685">
        <f>F94</f>
        <v>130000</v>
      </c>
      <c r="G95" s="712">
        <f t="shared" si="0"/>
        <v>1950000</v>
      </c>
    </row>
    <row r="96" spans="1:7" s="620" customFormat="1" ht="31.5">
      <c r="A96" s="633">
        <v>3</v>
      </c>
      <c r="B96" s="634" t="s">
        <v>416</v>
      </c>
      <c r="C96" s="670" t="s">
        <v>471</v>
      </c>
      <c r="D96" s="633" t="s">
        <v>81</v>
      </c>
      <c r="E96" s="633">
        <v>29</v>
      </c>
      <c r="F96" s="685">
        <f>'Xuan Dong'!F119</f>
        <v>60500</v>
      </c>
      <c r="G96" s="712">
        <f t="shared" si="0"/>
        <v>1754500</v>
      </c>
    </row>
    <row r="97" spans="1:7" s="620" customFormat="1" ht="31.5">
      <c r="A97" s="633">
        <v>4</v>
      </c>
      <c r="B97" s="634" t="s">
        <v>117</v>
      </c>
      <c r="C97" s="670" t="s">
        <v>471</v>
      </c>
      <c r="D97" s="633" t="s">
        <v>104</v>
      </c>
      <c r="E97" s="633">
        <v>35</v>
      </c>
      <c r="F97" s="685">
        <f>F96</f>
        <v>60500</v>
      </c>
      <c r="G97" s="712">
        <f t="shared" si="0"/>
        <v>2117500</v>
      </c>
    </row>
    <row r="98" spans="1:7" s="620" customFormat="1" ht="31.5">
      <c r="A98" s="633">
        <v>5</v>
      </c>
      <c r="B98" s="634" t="s">
        <v>532</v>
      </c>
      <c r="C98" s="670" t="s">
        <v>471</v>
      </c>
      <c r="D98" s="633" t="s">
        <v>104</v>
      </c>
      <c r="E98" s="633">
        <v>8</v>
      </c>
      <c r="F98" s="685">
        <f>'Xuan Dong'!F121</f>
        <v>130000</v>
      </c>
      <c r="G98" s="712">
        <f t="shared" si="0"/>
        <v>1040000</v>
      </c>
    </row>
    <row r="99" spans="1:7" s="620" customFormat="1" ht="31.5">
      <c r="A99" s="633">
        <v>6</v>
      </c>
      <c r="B99" s="634" t="s">
        <v>610</v>
      </c>
      <c r="C99" s="670" t="s">
        <v>471</v>
      </c>
      <c r="D99" s="633" t="s">
        <v>102</v>
      </c>
      <c r="E99" s="633">
        <v>156</v>
      </c>
      <c r="F99" s="685">
        <f>'Xuan Dong'!F122</f>
        <v>600000</v>
      </c>
      <c r="G99" s="712">
        <f t="shared" si="0"/>
        <v>93600000</v>
      </c>
    </row>
    <row r="100" spans="1:7" s="620" customFormat="1" ht="31.5">
      <c r="A100" s="633">
        <v>7</v>
      </c>
      <c r="B100" s="634" t="s">
        <v>598</v>
      </c>
      <c r="C100" s="670" t="s">
        <v>471</v>
      </c>
      <c r="D100" s="633" t="s">
        <v>104</v>
      </c>
      <c r="E100" s="633">
        <v>1</v>
      </c>
      <c r="F100" s="685">
        <f>'Xuan Dong'!F102</f>
        <v>360000</v>
      </c>
      <c r="G100" s="712">
        <f t="shared" si="0"/>
        <v>360000</v>
      </c>
    </row>
    <row r="101" spans="1:7" s="620" customFormat="1" ht="31.5">
      <c r="A101" s="633">
        <v>8</v>
      </c>
      <c r="B101" s="634" t="s">
        <v>599</v>
      </c>
      <c r="C101" s="670" t="s">
        <v>471</v>
      </c>
      <c r="D101" s="633" t="s">
        <v>104</v>
      </c>
      <c r="E101" s="633">
        <v>38</v>
      </c>
      <c r="F101" s="685">
        <f>'Xuan Dong'!F103</f>
        <v>500000</v>
      </c>
      <c r="G101" s="712">
        <f t="shared" si="0"/>
        <v>19000000</v>
      </c>
    </row>
    <row r="102" spans="1:7" s="620" customFormat="1" ht="31.5">
      <c r="A102" s="633">
        <v>9</v>
      </c>
      <c r="B102" s="634" t="s">
        <v>600</v>
      </c>
      <c r="C102" s="670" t="s">
        <v>471</v>
      </c>
      <c r="D102" s="633" t="s">
        <v>104</v>
      </c>
      <c r="E102" s="633">
        <v>3</v>
      </c>
      <c r="F102" s="685">
        <f>'Xuan Dong'!F104</f>
        <v>500000</v>
      </c>
      <c r="G102" s="712">
        <f t="shared" ref="G102:G165" si="1">F102*E102</f>
        <v>1500000</v>
      </c>
    </row>
    <row r="103" spans="1:7" s="620" customFormat="1" ht="31.5">
      <c r="A103" s="633">
        <v>10</v>
      </c>
      <c r="B103" s="634" t="s">
        <v>601</v>
      </c>
      <c r="C103" s="670" t="s">
        <v>471</v>
      </c>
      <c r="D103" s="633" t="s">
        <v>104</v>
      </c>
      <c r="E103" s="633">
        <v>4</v>
      </c>
      <c r="F103" s="685">
        <f>'Xuan Dong'!F105</f>
        <v>300000</v>
      </c>
      <c r="G103" s="712">
        <f t="shared" si="1"/>
        <v>1200000</v>
      </c>
    </row>
    <row r="104" spans="1:7" s="620" customFormat="1" ht="31.5">
      <c r="A104" s="633">
        <v>11</v>
      </c>
      <c r="B104" s="634" t="s">
        <v>602</v>
      </c>
      <c r="C104" s="670" t="s">
        <v>471</v>
      </c>
      <c r="D104" s="633" t="s">
        <v>104</v>
      </c>
      <c r="E104" s="633">
        <v>5</v>
      </c>
      <c r="F104" s="685">
        <f>'Xuan Dong'!F106</f>
        <v>300000</v>
      </c>
      <c r="G104" s="712">
        <f t="shared" si="1"/>
        <v>1500000</v>
      </c>
    </row>
    <row r="105" spans="1:7" s="620" customFormat="1" ht="31.5">
      <c r="A105" s="633">
        <v>12</v>
      </c>
      <c r="B105" s="634" t="s">
        <v>603</v>
      </c>
      <c r="C105" s="670" t="s">
        <v>471</v>
      </c>
      <c r="D105" s="633" t="s">
        <v>104</v>
      </c>
      <c r="E105" s="633">
        <v>2</v>
      </c>
      <c r="F105" s="685">
        <f>'Xuan Dong'!F107</f>
        <v>300000</v>
      </c>
      <c r="G105" s="712">
        <f t="shared" si="1"/>
        <v>600000</v>
      </c>
    </row>
    <row r="106" spans="1:7" s="620" customFormat="1" ht="31.5">
      <c r="A106" s="633">
        <v>13</v>
      </c>
      <c r="B106" s="634" t="s">
        <v>800</v>
      </c>
      <c r="C106" s="670" t="s">
        <v>471</v>
      </c>
      <c r="D106" s="633" t="s">
        <v>104</v>
      </c>
      <c r="E106" s="633">
        <v>9</v>
      </c>
      <c r="F106" s="685">
        <f>F101</f>
        <v>500000</v>
      </c>
      <c r="G106" s="712">
        <f t="shared" si="1"/>
        <v>4500000</v>
      </c>
    </row>
    <row r="107" spans="1:7" s="620" customFormat="1" ht="31.5">
      <c r="A107" s="633">
        <v>14</v>
      </c>
      <c r="B107" s="634" t="s">
        <v>801</v>
      </c>
      <c r="C107" s="670" t="s">
        <v>471</v>
      </c>
      <c r="D107" s="633" t="s">
        <v>104</v>
      </c>
      <c r="E107" s="633">
        <v>1</v>
      </c>
      <c r="F107" s="685">
        <f>F102</f>
        <v>500000</v>
      </c>
      <c r="G107" s="712">
        <f t="shared" si="1"/>
        <v>500000</v>
      </c>
    </row>
    <row r="108" spans="1:7" s="620" customFormat="1" ht="31.5">
      <c r="A108" s="633">
        <v>15</v>
      </c>
      <c r="B108" s="634" t="s">
        <v>802</v>
      </c>
      <c r="C108" s="670" t="s">
        <v>471</v>
      </c>
      <c r="D108" s="633" t="s">
        <v>104</v>
      </c>
      <c r="E108" s="633">
        <v>1</v>
      </c>
      <c r="F108" s="685">
        <f>F103</f>
        <v>300000</v>
      </c>
      <c r="G108" s="712">
        <f t="shared" si="1"/>
        <v>300000</v>
      </c>
    </row>
    <row r="109" spans="1:7" s="620" customFormat="1" ht="31.5">
      <c r="A109" s="633">
        <v>16</v>
      </c>
      <c r="B109" s="634" t="s">
        <v>604</v>
      </c>
      <c r="C109" s="670" t="s">
        <v>471</v>
      </c>
      <c r="D109" s="633" t="s">
        <v>104</v>
      </c>
      <c r="E109" s="633">
        <v>17</v>
      </c>
      <c r="F109" s="685">
        <f>'Xuan Dong'!F108</f>
        <v>300000</v>
      </c>
      <c r="G109" s="712">
        <f t="shared" si="1"/>
        <v>5100000</v>
      </c>
    </row>
    <row r="110" spans="1:7" s="620" customFormat="1" ht="31.5">
      <c r="A110" s="633">
        <v>17</v>
      </c>
      <c r="B110" s="634" t="s">
        <v>605</v>
      </c>
      <c r="C110" s="670" t="s">
        <v>471</v>
      </c>
      <c r="D110" s="633" t="s">
        <v>104</v>
      </c>
      <c r="E110" s="633">
        <v>7</v>
      </c>
      <c r="F110" s="685">
        <f>'Xuan Dong'!F109</f>
        <v>300000</v>
      </c>
      <c r="G110" s="712">
        <f t="shared" si="1"/>
        <v>2100000</v>
      </c>
    </row>
    <row r="111" spans="1:7" s="620" customFormat="1" ht="31.5">
      <c r="A111" s="633">
        <v>18</v>
      </c>
      <c r="B111" s="634" t="s">
        <v>606</v>
      </c>
      <c r="C111" s="670" t="s">
        <v>471</v>
      </c>
      <c r="D111" s="633" t="s">
        <v>104</v>
      </c>
      <c r="E111" s="633">
        <v>2</v>
      </c>
      <c r="F111" s="685">
        <f>'Xuan Dong'!F110</f>
        <v>300000</v>
      </c>
      <c r="G111" s="712">
        <f t="shared" si="1"/>
        <v>600000</v>
      </c>
    </row>
    <row r="112" spans="1:7" s="620" customFormat="1" ht="31.5">
      <c r="A112" s="633">
        <v>19</v>
      </c>
      <c r="B112" s="634" t="s">
        <v>611</v>
      </c>
      <c r="C112" s="670" t="s">
        <v>471</v>
      </c>
      <c r="D112" s="633" t="s">
        <v>104</v>
      </c>
      <c r="E112" s="633">
        <v>44</v>
      </c>
      <c r="F112" s="685">
        <f>'Xuan Dong'!F123</f>
        <v>20100</v>
      </c>
      <c r="G112" s="712">
        <f t="shared" si="1"/>
        <v>884400</v>
      </c>
    </row>
    <row r="113" spans="1:7" s="620" customFormat="1" ht="31.5">
      <c r="A113" s="633">
        <v>20</v>
      </c>
      <c r="B113" s="634" t="s">
        <v>119</v>
      </c>
      <c r="C113" s="670" t="s">
        <v>471</v>
      </c>
      <c r="D113" s="633" t="s">
        <v>104</v>
      </c>
      <c r="E113" s="633">
        <v>524</v>
      </c>
      <c r="F113" s="685">
        <f>'Xuan Dong'!F124</f>
        <v>24000</v>
      </c>
      <c r="G113" s="712">
        <f t="shared" si="1"/>
        <v>12576000</v>
      </c>
    </row>
    <row r="114" spans="1:7" s="620" customFormat="1" ht="31.5">
      <c r="A114" s="633">
        <v>21</v>
      </c>
      <c r="B114" s="634" t="s">
        <v>112</v>
      </c>
      <c r="C114" s="670" t="s">
        <v>471</v>
      </c>
      <c r="D114" s="633" t="s">
        <v>104</v>
      </c>
      <c r="E114" s="633">
        <v>278</v>
      </c>
      <c r="F114" s="685">
        <f>'Xuan Dong'!F125</f>
        <v>29000</v>
      </c>
      <c r="G114" s="712">
        <f t="shared" si="1"/>
        <v>8062000</v>
      </c>
    </row>
    <row r="115" spans="1:7" s="620" customFormat="1" ht="31.5">
      <c r="A115" s="633">
        <v>22</v>
      </c>
      <c r="B115" s="634" t="s">
        <v>423</v>
      </c>
      <c r="C115" s="670" t="s">
        <v>471</v>
      </c>
      <c r="D115" s="633" t="s">
        <v>104</v>
      </c>
      <c r="E115" s="633">
        <v>46</v>
      </c>
      <c r="F115" s="685">
        <f>'Xuan Dong'!F126</f>
        <v>31000</v>
      </c>
      <c r="G115" s="712">
        <f t="shared" si="1"/>
        <v>1426000</v>
      </c>
    </row>
    <row r="116" spans="1:7" s="620" customFormat="1" ht="31.5">
      <c r="A116" s="633">
        <v>23</v>
      </c>
      <c r="B116" s="634" t="s">
        <v>118</v>
      </c>
      <c r="C116" s="670" t="s">
        <v>471</v>
      </c>
      <c r="D116" s="633" t="s">
        <v>104</v>
      </c>
      <c r="E116" s="633">
        <v>59</v>
      </c>
      <c r="F116" s="685">
        <f>'Xuan Dong'!F127</f>
        <v>34000</v>
      </c>
      <c r="G116" s="712">
        <f t="shared" si="1"/>
        <v>2006000</v>
      </c>
    </row>
    <row r="117" spans="1:7" s="620" customFormat="1" ht="31.5">
      <c r="A117" s="633">
        <v>24</v>
      </c>
      <c r="B117" s="634" t="s">
        <v>612</v>
      </c>
      <c r="C117" s="670" t="s">
        <v>471</v>
      </c>
      <c r="D117" s="633" t="s">
        <v>104</v>
      </c>
      <c r="E117" s="633">
        <v>10</v>
      </c>
      <c r="F117" s="685">
        <f>'Xuan Dong'!F128</f>
        <v>36000</v>
      </c>
      <c r="G117" s="712">
        <f t="shared" si="1"/>
        <v>360000</v>
      </c>
    </row>
    <row r="118" spans="1:7" s="620" customFormat="1" ht="31.5">
      <c r="A118" s="633">
        <v>25</v>
      </c>
      <c r="B118" s="634" t="s">
        <v>613</v>
      </c>
      <c r="C118" s="670" t="s">
        <v>471</v>
      </c>
      <c r="D118" s="633" t="s">
        <v>104</v>
      </c>
      <c r="E118" s="633">
        <v>24</v>
      </c>
      <c r="F118" s="685">
        <f>'Xuan Dong'!F129</f>
        <v>41000</v>
      </c>
      <c r="G118" s="712">
        <f t="shared" si="1"/>
        <v>984000</v>
      </c>
    </row>
    <row r="119" spans="1:7" s="620" customFormat="1" ht="31.5">
      <c r="A119" s="633">
        <v>26</v>
      </c>
      <c r="B119" s="634" t="s">
        <v>429</v>
      </c>
      <c r="C119" s="670" t="s">
        <v>471</v>
      </c>
      <c r="D119" s="633" t="s">
        <v>104</v>
      </c>
      <c r="E119" s="633">
        <v>21</v>
      </c>
      <c r="F119" s="685">
        <f>'Xuan Dong'!F130</f>
        <v>46000</v>
      </c>
      <c r="G119" s="712">
        <f t="shared" si="1"/>
        <v>966000</v>
      </c>
    </row>
    <row r="120" spans="1:7" s="620" customFormat="1" ht="31.5">
      <c r="A120" s="633">
        <v>27</v>
      </c>
      <c r="B120" s="634" t="s">
        <v>430</v>
      </c>
      <c r="C120" s="670" t="s">
        <v>471</v>
      </c>
      <c r="D120" s="633" t="s">
        <v>104</v>
      </c>
      <c r="E120" s="633">
        <v>48</v>
      </c>
      <c r="F120" s="685">
        <f>F119</f>
        <v>46000</v>
      </c>
      <c r="G120" s="712">
        <f t="shared" si="1"/>
        <v>2208000</v>
      </c>
    </row>
    <row r="121" spans="1:7" s="620" customFormat="1" ht="31.5">
      <c r="A121" s="633">
        <v>28</v>
      </c>
      <c r="B121" s="634" t="s">
        <v>421</v>
      </c>
      <c r="C121" s="670" t="s">
        <v>471</v>
      </c>
      <c r="D121" s="633" t="s">
        <v>104</v>
      </c>
      <c r="E121" s="633">
        <v>137</v>
      </c>
      <c r="F121" s="685">
        <f>'Xuan Dong'!F131</f>
        <v>18000</v>
      </c>
      <c r="G121" s="712">
        <f t="shared" si="1"/>
        <v>2466000</v>
      </c>
    </row>
    <row r="122" spans="1:7" s="620" customFormat="1" ht="31.5">
      <c r="A122" s="633">
        <v>29</v>
      </c>
      <c r="B122" s="682" t="s">
        <v>614</v>
      </c>
      <c r="C122" s="670" t="s">
        <v>471</v>
      </c>
      <c r="D122" s="633" t="s">
        <v>104</v>
      </c>
      <c r="E122" s="633">
        <v>7</v>
      </c>
      <c r="F122" s="685">
        <f>'Xuan Dong'!F132</f>
        <v>53000</v>
      </c>
      <c r="G122" s="712">
        <f t="shared" si="1"/>
        <v>371000</v>
      </c>
    </row>
    <row r="123" spans="1:7" s="620" customFormat="1" ht="31.5">
      <c r="A123" s="633">
        <v>30</v>
      </c>
      <c r="B123" s="682" t="s">
        <v>636</v>
      </c>
      <c r="C123" s="670" t="s">
        <v>471</v>
      </c>
      <c r="D123" s="633" t="s">
        <v>102</v>
      </c>
      <c r="E123" s="633">
        <v>133</v>
      </c>
      <c r="F123" s="685">
        <f>'Xuan Dong'!F191</f>
        <v>2500</v>
      </c>
      <c r="G123" s="712">
        <f t="shared" si="1"/>
        <v>332500</v>
      </c>
    </row>
    <row r="124" spans="1:7" s="620" customFormat="1" ht="31.5">
      <c r="A124" s="633">
        <v>31</v>
      </c>
      <c r="B124" s="634" t="s">
        <v>410</v>
      </c>
      <c r="C124" s="670" t="s">
        <v>471</v>
      </c>
      <c r="D124" s="633" t="s">
        <v>104</v>
      </c>
      <c r="E124" s="633">
        <v>89</v>
      </c>
      <c r="F124" s="685">
        <f>'Xuan Dong'!F133</f>
        <v>58000</v>
      </c>
      <c r="G124" s="712">
        <f t="shared" si="1"/>
        <v>5162000</v>
      </c>
    </row>
    <row r="125" spans="1:7" s="620" customFormat="1" ht="31.5">
      <c r="A125" s="633">
        <v>32</v>
      </c>
      <c r="B125" s="682" t="s">
        <v>411</v>
      </c>
      <c r="C125" s="670" t="s">
        <v>471</v>
      </c>
      <c r="D125" s="633" t="s">
        <v>104</v>
      </c>
      <c r="E125" s="633">
        <v>14</v>
      </c>
      <c r="F125" s="685">
        <f>'Xuan Dong'!F134</f>
        <v>68000</v>
      </c>
      <c r="G125" s="712">
        <f t="shared" si="1"/>
        <v>952000</v>
      </c>
    </row>
    <row r="126" spans="1:7" s="620" customFormat="1" ht="31.5">
      <c r="A126" s="633">
        <v>33</v>
      </c>
      <c r="B126" s="634" t="s">
        <v>412</v>
      </c>
      <c r="C126" s="670" t="s">
        <v>471</v>
      </c>
      <c r="D126" s="633" t="s">
        <v>104</v>
      </c>
      <c r="E126" s="633">
        <v>51</v>
      </c>
      <c r="F126" s="685">
        <f>'Xuan Dong'!F135</f>
        <v>70000</v>
      </c>
      <c r="G126" s="712">
        <f t="shared" si="1"/>
        <v>3570000</v>
      </c>
    </row>
    <row r="127" spans="1:7" s="620" customFormat="1" ht="31.5">
      <c r="A127" s="633">
        <v>34</v>
      </c>
      <c r="B127" s="634" t="s">
        <v>432</v>
      </c>
      <c r="C127" s="670" t="s">
        <v>471</v>
      </c>
      <c r="D127" s="633" t="s">
        <v>104</v>
      </c>
      <c r="E127" s="633">
        <v>82</v>
      </c>
      <c r="F127" s="685">
        <f>'Xuan Dong'!F136</f>
        <v>27000</v>
      </c>
      <c r="G127" s="712">
        <f t="shared" si="1"/>
        <v>2214000</v>
      </c>
    </row>
    <row r="128" spans="1:7" s="620" customFormat="1" ht="31.5">
      <c r="A128" s="633">
        <v>35</v>
      </c>
      <c r="B128" s="634" t="s">
        <v>442</v>
      </c>
      <c r="C128" s="670" t="s">
        <v>471</v>
      </c>
      <c r="D128" s="633" t="s">
        <v>104</v>
      </c>
      <c r="E128" s="633">
        <v>66</v>
      </c>
      <c r="F128" s="685">
        <f>'Xuan Dong'!F137</f>
        <v>34000</v>
      </c>
      <c r="G128" s="712">
        <f t="shared" si="1"/>
        <v>2244000</v>
      </c>
    </row>
    <row r="129" spans="1:7" s="620" customFormat="1" ht="31.5">
      <c r="A129" s="633">
        <v>36</v>
      </c>
      <c r="B129" s="634" t="s">
        <v>531</v>
      </c>
      <c r="C129" s="670" t="s">
        <v>471</v>
      </c>
      <c r="D129" s="633" t="s">
        <v>104</v>
      </c>
      <c r="E129" s="633">
        <v>200</v>
      </c>
      <c r="F129" s="685">
        <f>'Xuan Dong'!F138</f>
        <v>30000</v>
      </c>
      <c r="G129" s="712">
        <f t="shared" si="1"/>
        <v>6000000</v>
      </c>
    </row>
    <row r="130" spans="1:7" s="620" customFormat="1" ht="31.5">
      <c r="A130" s="633">
        <v>37</v>
      </c>
      <c r="B130" s="634" t="s">
        <v>503</v>
      </c>
      <c r="C130" s="670" t="s">
        <v>471</v>
      </c>
      <c r="D130" s="633" t="s">
        <v>104</v>
      </c>
      <c r="E130" s="633">
        <v>213</v>
      </c>
      <c r="F130" s="685">
        <f>'Xuan Dong'!F139</f>
        <v>35000</v>
      </c>
      <c r="G130" s="712">
        <f t="shared" si="1"/>
        <v>7455000</v>
      </c>
    </row>
    <row r="131" spans="1:7" s="620" customFormat="1" ht="31.5">
      <c r="A131" s="633">
        <v>38</v>
      </c>
      <c r="B131" s="634" t="s">
        <v>543</v>
      </c>
      <c r="C131" s="670" t="s">
        <v>471</v>
      </c>
      <c r="D131" s="633" t="s">
        <v>104</v>
      </c>
      <c r="E131" s="633">
        <v>6</v>
      </c>
      <c r="F131" s="685">
        <v>45000</v>
      </c>
      <c r="G131" s="712">
        <f t="shared" si="1"/>
        <v>270000</v>
      </c>
    </row>
    <row r="132" spans="1:7" s="620" customFormat="1" ht="31.5">
      <c r="A132" s="633">
        <v>39</v>
      </c>
      <c r="B132" s="634" t="s">
        <v>615</v>
      </c>
      <c r="C132" s="670" t="s">
        <v>471</v>
      </c>
      <c r="D132" s="633" t="s">
        <v>144</v>
      </c>
      <c r="E132" s="633">
        <v>37</v>
      </c>
      <c r="F132" s="685">
        <f>'Xuan Dong'!F140</f>
        <v>46000</v>
      </c>
      <c r="G132" s="712">
        <f t="shared" si="1"/>
        <v>1702000</v>
      </c>
    </row>
    <row r="133" spans="1:7" s="620" customFormat="1" ht="31.5">
      <c r="A133" s="633">
        <v>40</v>
      </c>
      <c r="B133" s="634" t="s">
        <v>803</v>
      </c>
      <c r="C133" s="670" t="s">
        <v>471</v>
      </c>
      <c r="D133" s="633" t="s">
        <v>134</v>
      </c>
      <c r="E133" s="633">
        <v>10</v>
      </c>
      <c r="F133" s="685">
        <v>30000</v>
      </c>
      <c r="G133" s="712">
        <f t="shared" si="1"/>
        <v>300000</v>
      </c>
    </row>
    <row r="134" spans="1:7" s="620" customFormat="1" ht="31.5">
      <c r="A134" s="633">
        <v>41</v>
      </c>
      <c r="B134" s="634" t="s">
        <v>446</v>
      </c>
      <c r="C134" s="670" t="s">
        <v>471</v>
      </c>
      <c r="D134" s="633" t="s">
        <v>102</v>
      </c>
      <c r="E134" s="633">
        <v>73</v>
      </c>
      <c r="F134" s="685">
        <f>'Xuan Dong'!F141</f>
        <v>70000</v>
      </c>
      <c r="G134" s="712">
        <f t="shared" si="1"/>
        <v>5110000</v>
      </c>
    </row>
    <row r="135" spans="1:7" s="620" customFormat="1" ht="31.5">
      <c r="A135" s="633">
        <v>42</v>
      </c>
      <c r="B135" s="634" t="s">
        <v>790</v>
      </c>
      <c r="C135" s="670" t="s">
        <v>471</v>
      </c>
      <c r="D135" s="633" t="s">
        <v>102</v>
      </c>
      <c r="E135" s="633">
        <v>34</v>
      </c>
      <c r="F135" s="685">
        <f>'Xuan Dong'!F142</f>
        <v>2500</v>
      </c>
      <c r="G135" s="712">
        <f t="shared" si="1"/>
        <v>85000</v>
      </c>
    </row>
    <row r="136" spans="1:7" s="620" customFormat="1" ht="31.5">
      <c r="A136" s="633">
        <v>43</v>
      </c>
      <c r="B136" s="634" t="s">
        <v>804</v>
      </c>
      <c r="C136" s="670" t="s">
        <v>471</v>
      </c>
      <c r="D136" s="633" t="s">
        <v>102</v>
      </c>
      <c r="E136" s="633">
        <v>1</v>
      </c>
      <c r="F136" s="685">
        <f>'Xuan Dong'!F143</f>
        <v>4500</v>
      </c>
      <c r="G136" s="712">
        <f t="shared" si="1"/>
        <v>4500</v>
      </c>
    </row>
    <row r="137" spans="1:7" s="620" customFormat="1" ht="31.5">
      <c r="A137" s="633">
        <v>44</v>
      </c>
      <c r="B137" s="634" t="s">
        <v>792</v>
      </c>
      <c r="C137" s="670" t="s">
        <v>471</v>
      </c>
      <c r="D137" s="633" t="s">
        <v>102</v>
      </c>
      <c r="E137" s="633">
        <v>23</v>
      </c>
      <c r="F137" s="685">
        <f>F135</f>
        <v>2500</v>
      </c>
      <c r="G137" s="712">
        <f t="shared" si="1"/>
        <v>57500</v>
      </c>
    </row>
    <row r="138" spans="1:7" s="620" customFormat="1" ht="31.5">
      <c r="A138" s="633">
        <v>45</v>
      </c>
      <c r="B138" s="634" t="s">
        <v>805</v>
      </c>
      <c r="C138" s="670" t="s">
        <v>471</v>
      </c>
      <c r="D138" s="633" t="s">
        <v>102</v>
      </c>
      <c r="E138" s="633">
        <v>319</v>
      </c>
      <c r="F138" s="685">
        <f>F137</f>
        <v>2500</v>
      </c>
      <c r="G138" s="712">
        <f t="shared" si="1"/>
        <v>797500</v>
      </c>
    </row>
    <row r="139" spans="1:7" s="620" customFormat="1" ht="31.5">
      <c r="A139" s="633">
        <v>46</v>
      </c>
      <c r="B139" s="634" t="s">
        <v>793</v>
      </c>
      <c r="C139" s="670" t="s">
        <v>471</v>
      </c>
      <c r="D139" s="633" t="s">
        <v>102</v>
      </c>
      <c r="E139" s="633">
        <v>66</v>
      </c>
      <c r="F139" s="685">
        <f>F138</f>
        <v>2500</v>
      </c>
      <c r="G139" s="712">
        <f t="shared" si="1"/>
        <v>165000</v>
      </c>
    </row>
    <row r="140" spans="1:7" s="620" customFormat="1" ht="31.5">
      <c r="A140" s="633">
        <v>47</v>
      </c>
      <c r="B140" s="634" t="s">
        <v>454</v>
      </c>
      <c r="C140" s="670" t="s">
        <v>471</v>
      </c>
      <c r="D140" s="633" t="s">
        <v>102</v>
      </c>
      <c r="E140" s="633">
        <v>38</v>
      </c>
      <c r="F140" s="685">
        <f>'Xuan Dong'!F147</f>
        <v>75000</v>
      </c>
      <c r="G140" s="712">
        <f t="shared" si="1"/>
        <v>2850000</v>
      </c>
    </row>
    <row r="141" spans="1:7" s="620" customFormat="1" ht="31.5">
      <c r="A141" s="633">
        <v>48</v>
      </c>
      <c r="B141" s="634" t="s">
        <v>447</v>
      </c>
      <c r="C141" s="670" t="s">
        <v>471</v>
      </c>
      <c r="D141" s="633" t="s">
        <v>104</v>
      </c>
      <c r="E141" s="633">
        <v>50</v>
      </c>
      <c r="F141" s="685">
        <f>'Xuan Dong'!F148</f>
        <v>270000</v>
      </c>
      <c r="G141" s="712">
        <f t="shared" si="1"/>
        <v>13500000</v>
      </c>
    </row>
    <row r="142" spans="1:7" s="620" customFormat="1" ht="31.5">
      <c r="A142" s="633">
        <v>49</v>
      </c>
      <c r="B142" s="634" t="s">
        <v>453</v>
      </c>
      <c r="C142" s="670" t="s">
        <v>471</v>
      </c>
      <c r="D142" s="633" t="s">
        <v>102</v>
      </c>
      <c r="E142" s="633">
        <v>32</v>
      </c>
      <c r="F142" s="685">
        <f>'Xuan Dong'!F149</f>
        <v>60000</v>
      </c>
      <c r="G142" s="712">
        <f t="shared" si="1"/>
        <v>1920000</v>
      </c>
    </row>
    <row r="143" spans="1:7" s="620" customFormat="1" ht="31.5">
      <c r="A143" s="633">
        <v>50</v>
      </c>
      <c r="B143" s="634" t="s">
        <v>794</v>
      </c>
      <c r="C143" s="670" t="s">
        <v>471</v>
      </c>
      <c r="D143" s="633" t="s">
        <v>102</v>
      </c>
      <c r="E143" s="633">
        <v>9</v>
      </c>
      <c r="F143" s="685">
        <f>'Xuan Dong'!F151</f>
        <v>55000</v>
      </c>
      <c r="G143" s="712">
        <f t="shared" si="1"/>
        <v>495000</v>
      </c>
    </row>
    <row r="144" spans="1:7" s="620" customFormat="1" ht="31.5">
      <c r="A144" s="633">
        <v>51</v>
      </c>
      <c r="B144" s="634" t="s">
        <v>806</v>
      </c>
      <c r="C144" s="670" t="s">
        <v>471</v>
      </c>
      <c r="D144" s="633" t="s">
        <v>102</v>
      </c>
      <c r="E144" s="633">
        <v>122</v>
      </c>
      <c r="F144" s="685">
        <f>F143</f>
        <v>55000</v>
      </c>
      <c r="G144" s="712">
        <f t="shared" si="1"/>
        <v>6710000</v>
      </c>
    </row>
    <row r="145" spans="1:7" s="620" customFormat="1" ht="31.5">
      <c r="A145" s="633">
        <v>52</v>
      </c>
      <c r="B145" s="634" t="s">
        <v>462</v>
      </c>
      <c r="C145" s="670" t="s">
        <v>471</v>
      </c>
      <c r="D145" s="633" t="s">
        <v>102</v>
      </c>
      <c r="E145" s="633">
        <v>18</v>
      </c>
      <c r="F145" s="685">
        <f>F144</f>
        <v>55000</v>
      </c>
      <c r="G145" s="712">
        <f t="shared" si="1"/>
        <v>990000</v>
      </c>
    </row>
    <row r="146" spans="1:7" s="620" customFormat="1" ht="31.5">
      <c r="A146" s="633">
        <v>53</v>
      </c>
      <c r="B146" s="634" t="s">
        <v>457</v>
      </c>
      <c r="C146" s="670" t="s">
        <v>471</v>
      </c>
      <c r="D146" s="633" t="s">
        <v>102</v>
      </c>
      <c r="E146" s="633">
        <v>41</v>
      </c>
      <c r="F146" s="685">
        <f>F145</f>
        <v>55000</v>
      </c>
      <c r="G146" s="712">
        <f t="shared" si="1"/>
        <v>2255000</v>
      </c>
    </row>
    <row r="147" spans="1:7" s="620" customFormat="1" ht="31.5">
      <c r="A147" s="633">
        <v>54</v>
      </c>
      <c r="B147" s="634" t="s">
        <v>506</v>
      </c>
      <c r="C147" s="670" t="s">
        <v>471</v>
      </c>
      <c r="D147" s="633" t="s">
        <v>104</v>
      </c>
      <c r="E147" s="633">
        <v>31</v>
      </c>
      <c r="F147" s="685">
        <f>'Xuan Dong'!F153</f>
        <v>85000</v>
      </c>
      <c r="G147" s="712">
        <f t="shared" si="1"/>
        <v>2635000</v>
      </c>
    </row>
    <row r="148" spans="1:7" s="620" customFormat="1" ht="31.5">
      <c r="A148" s="633">
        <v>55</v>
      </c>
      <c r="B148" s="634" t="s">
        <v>460</v>
      </c>
      <c r="C148" s="670" t="s">
        <v>471</v>
      </c>
      <c r="D148" s="633" t="s">
        <v>104</v>
      </c>
      <c r="E148" s="633">
        <v>31</v>
      </c>
      <c r="F148" s="685">
        <f>F147</f>
        <v>85000</v>
      </c>
      <c r="G148" s="712">
        <f t="shared" si="1"/>
        <v>2635000</v>
      </c>
    </row>
    <row r="149" spans="1:7" s="620" customFormat="1" ht="31.5">
      <c r="A149" s="633">
        <v>56</v>
      </c>
      <c r="B149" s="634" t="s">
        <v>461</v>
      </c>
      <c r="C149" s="670" t="s">
        <v>471</v>
      </c>
      <c r="D149" s="633" t="s">
        <v>104</v>
      </c>
      <c r="E149" s="633">
        <v>31</v>
      </c>
      <c r="F149" s="685">
        <f>F148</f>
        <v>85000</v>
      </c>
      <c r="G149" s="712">
        <f t="shared" si="1"/>
        <v>2635000</v>
      </c>
    </row>
    <row r="150" spans="1:7" s="620" customFormat="1" ht="31.5">
      <c r="A150" s="633">
        <v>57</v>
      </c>
      <c r="B150" s="634" t="s">
        <v>455</v>
      </c>
      <c r="C150" s="670" t="s">
        <v>471</v>
      </c>
      <c r="D150" s="633" t="s">
        <v>104</v>
      </c>
      <c r="E150" s="633">
        <v>39</v>
      </c>
      <c r="F150" s="685">
        <f>'Xuan Dong'!F156</f>
        <v>75000</v>
      </c>
      <c r="G150" s="712">
        <f t="shared" si="1"/>
        <v>2925000</v>
      </c>
    </row>
    <row r="151" spans="1:7" s="620" customFormat="1" ht="31.5">
      <c r="A151" s="633">
        <v>58</v>
      </c>
      <c r="B151" s="634" t="s">
        <v>456</v>
      </c>
      <c r="C151" s="670" t="s">
        <v>471</v>
      </c>
      <c r="D151" s="633" t="s">
        <v>104</v>
      </c>
      <c r="E151" s="633">
        <v>39</v>
      </c>
      <c r="F151" s="685">
        <f>F150</f>
        <v>75000</v>
      </c>
      <c r="G151" s="712">
        <f t="shared" si="1"/>
        <v>2925000</v>
      </c>
    </row>
    <row r="152" spans="1:7" s="620" customFormat="1" ht="31.5">
      <c r="A152" s="633">
        <v>59</v>
      </c>
      <c r="B152" s="634" t="s">
        <v>616</v>
      </c>
      <c r="C152" s="670" t="s">
        <v>471</v>
      </c>
      <c r="D152" s="633" t="s">
        <v>104</v>
      </c>
      <c r="E152" s="633">
        <v>39</v>
      </c>
      <c r="F152" s="685">
        <f>F151</f>
        <v>75000</v>
      </c>
      <c r="G152" s="712">
        <f t="shared" si="1"/>
        <v>2925000</v>
      </c>
    </row>
    <row r="153" spans="1:7" s="620" customFormat="1" ht="31.5">
      <c r="A153" s="633">
        <v>60</v>
      </c>
      <c r="B153" s="634" t="s">
        <v>617</v>
      </c>
      <c r="C153" s="670" t="s">
        <v>471</v>
      </c>
      <c r="D153" s="633" t="s">
        <v>391</v>
      </c>
      <c r="E153" s="633">
        <v>418</v>
      </c>
      <c r="F153" s="685">
        <f>'Xuan Dong'!F159</f>
        <v>145000</v>
      </c>
      <c r="G153" s="712">
        <f t="shared" si="1"/>
        <v>60610000</v>
      </c>
    </row>
    <row r="154" spans="1:7" s="620" customFormat="1" ht="31.5">
      <c r="A154" s="633">
        <v>61</v>
      </c>
      <c r="B154" s="634" t="s">
        <v>656</v>
      </c>
      <c r="C154" s="670" t="s">
        <v>471</v>
      </c>
      <c r="D154" s="633" t="s">
        <v>104</v>
      </c>
      <c r="E154" s="633">
        <v>4</v>
      </c>
      <c r="F154" s="685">
        <f>'Xuan Dong'!F221</f>
        <v>350000</v>
      </c>
      <c r="G154" s="712">
        <f t="shared" si="1"/>
        <v>1400000</v>
      </c>
    </row>
    <row r="155" spans="1:7" s="620" customFormat="1" ht="31.5">
      <c r="A155" s="633">
        <v>62</v>
      </c>
      <c r="B155" s="634" t="s">
        <v>162</v>
      </c>
      <c r="C155" s="670" t="s">
        <v>471</v>
      </c>
      <c r="D155" s="633" t="s">
        <v>102</v>
      </c>
      <c r="E155" s="633">
        <v>37</v>
      </c>
      <c r="F155" s="685">
        <f>'Xuan Dong'!F178</f>
        <v>25000</v>
      </c>
      <c r="G155" s="712">
        <f t="shared" si="1"/>
        <v>925000</v>
      </c>
    </row>
    <row r="156" spans="1:7" s="620" customFormat="1" ht="31.5">
      <c r="A156" s="633">
        <v>63</v>
      </c>
      <c r="B156" s="634" t="s">
        <v>618</v>
      </c>
      <c r="C156" s="670" t="s">
        <v>471</v>
      </c>
      <c r="D156" s="633" t="s">
        <v>102</v>
      </c>
      <c r="E156" s="633">
        <v>3</v>
      </c>
      <c r="F156" s="685">
        <v>32000</v>
      </c>
      <c r="G156" s="712">
        <f t="shared" si="1"/>
        <v>96000</v>
      </c>
    </row>
    <row r="157" spans="1:7" s="620" customFormat="1" ht="31.5">
      <c r="A157" s="633">
        <v>64</v>
      </c>
      <c r="B157" s="634" t="s">
        <v>807</v>
      </c>
      <c r="C157" s="670" t="s">
        <v>471</v>
      </c>
      <c r="D157" s="633" t="s">
        <v>102</v>
      </c>
      <c r="E157" s="633">
        <v>1</v>
      </c>
      <c r="F157" s="685">
        <v>36000</v>
      </c>
      <c r="G157" s="712">
        <f t="shared" si="1"/>
        <v>36000</v>
      </c>
    </row>
    <row r="158" spans="1:7" s="620" customFormat="1" ht="31.5">
      <c r="A158" s="633">
        <v>65</v>
      </c>
      <c r="B158" s="634" t="s">
        <v>619</v>
      </c>
      <c r="C158" s="670" t="s">
        <v>471</v>
      </c>
      <c r="D158" s="633" t="s">
        <v>102</v>
      </c>
      <c r="E158" s="633">
        <v>33</v>
      </c>
      <c r="F158" s="685">
        <f>'Xuan Dong'!F179</f>
        <v>20000</v>
      </c>
      <c r="G158" s="712">
        <f t="shared" si="1"/>
        <v>660000</v>
      </c>
    </row>
    <row r="159" spans="1:7" s="620" customFormat="1" ht="31.5">
      <c r="A159" s="633">
        <v>66</v>
      </c>
      <c r="B159" s="634" t="s">
        <v>127</v>
      </c>
      <c r="C159" s="670" t="s">
        <v>471</v>
      </c>
      <c r="D159" s="633" t="s">
        <v>102</v>
      </c>
      <c r="E159" s="633">
        <v>319</v>
      </c>
      <c r="F159" s="685">
        <f>'Xuan Dong'!F180</f>
        <v>22000</v>
      </c>
      <c r="G159" s="712">
        <f t="shared" si="1"/>
        <v>7018000</v>
      </c>
    </row>
    <row r="160" spans="1:7" s="620" customFormat="1" ht="31.5">
      <c r="A160" s="633">
        <v>67</v>
      </c>
      <c r="B160" s="634" t="s">
        <v>620</v>
      </c>
      <c r="C160" s="670" t="s">
        <v>471</v>
      </c>
      <c r="D160" s="633" t="s">
        <v>102</v>
      </c>
      <c r="E160" s="633">
        <v>76</v>
      </c>
      <c r="F160" s="685">
        <f>'Xuan Dong'!F181</f>
        <v>23000</v>
      </c>
      <c r="G160" s="712">
        <f t="shared" si="1"/>
        <v>1748000</v>
      </c>
    </row>
    <row r="161" spans="1:7" s="620" customFormat="1" ht="31.5">
      <c r="A161" s="633">
        <v>68</v>
      </c>
      <c r="B161" s="634" t="s">
        <v>105</v>
      </c>
      <c r="C161" s="670" t="s">
        <v>471</v>
      </c>
      <c r="D161" s="633" t="s">
        <v>106</v>
      </c>
      <c r="E161" s="633">
        <v>21</v>
      </c>
      <c r="F161" s="685">
        <f>'Xuan Dong'!F165</f>
        <v>90000</v>
      </c>
      <c r="G161" s="712">
        <f t="shared" si="1"/>
        <v>1890000</v>
      </c>
    </row>
    <row r="162" spans="1:7" s="620" customFormat="1" ht="31.5">
      <c r="A162" s="633">
        <v>69</v>
      </c>
      <c r="B162" s="634" t="s">
        <v>448</v>
      </c>
      <c r="C162" s="670" t="s">
        <v>471</v>
      </c>
      <c r="D162" s="633" t="s">
        <v>106</v>
      </c>
      <c r="E162" s="633">
        <v>27</v>
      </c>
      <c r="F162" s="685">
        <f>F161</f>
        <v>90000</v>
      </c>
      <c r="G162" s="712">
        <f t="shared" si="1"/>
        <v>2430000</v>
      </c>
    </row>
    <row r="163" spans="1:7" s="620" customFormat="1" ht="31.5">
      <c r="A163" s="633">
        <v>70</v>
      </c>
      <c r="B163" s="634" t="s">
        <v>808</v>
      </c>
      <c r="C163" s="670" t="s">
        <v>471</v>
      </c>
      <c r="D163" s="633" t="s">
        <v>622</v>
      </c>
      <c r="E163" s="633">
        <v>147</v>
      </c>
      <c r="F163" s="685">
        <f>'Xuan Dong'!F167</f>
        <v>290000</v>
      </c>
      <c r="G163" s="712">
        <f t="shared" si="1"/>
        <v>42630000</v>
      </c>
    </row>
    <row r="164" spans="1:7" s="620" customFormat="1" ht="31.5">
      <c r="A164" s="633">
        <v>71</v>
      </c>
      <c r="B164" s="634" t="s">
        <v>809</v>
      </c>
      <c r="C164" s="670" t="s">
        <v>471</v>
      </c>
      <c r="D164" s="633" t="s">
        <v>622</v>
      </c>
      <c r="E164" s="633">
        <v>98</v>
      </c>
      <c r="F164" s="685">
        <f>'Xuan Dong'!F168</f>
        <v>295000</v>
      </c>
      <c r="G164" s="712">
        <f t="shared" si="1"/>
        <v>28910000</v>
      </c>
    </row>
    <row r="165" spans="1:7" s="620" customFormat="1" ht="31.5">
      <c r="A165" s="633">
        <v>72</v>
      </c>
      <c r="B165" s="634" t="s">
        <v>810</v>
      </c>
      <c r="C165" s="670" t="s">
        <v>471</v>
      </c>
      <c r="D165" s="633" t="s">
        <v>102</v>
      </c>
      <c r="E165" s="633">
        <v>1154</v>
      </c>
      <c r="F165" s="685">
        <f>'Xuan Dong'!F169</f>
        <v>85000</v>
      </c>
      <c r="G165" s="712">
        <f t="shared" si="1"/>
        <v>98090000</v>
      </c>
    </row>
    <row r="166" spans="1:7" s="620" customFormat="1" ht="31.5">
      <c r="A166" s="633">
        <v>73</v>
      </c>
      <c r="B166" s="634" t="s">
        <v>811</v>
      </c>
      <c r="C166" s="670" t="s">
        <v>471</v>
      </c>
      <c r="D166" s="633" t="s">
        <v>102</v>
      </c>
      <c r="E166" s="633">
        <v>168</v>
      </c>
      <c r="F166" s="685">
        <f>F165</f>
        <v>85000</v>
      </c>
      <c r="G166" s="712">
        <f t="shared" ref="G166:G229" si="2">F166*E166</f>
        <v>14280000</v>
      </c>
    </row>
    <row r="167" spans="1:7" s="620" customFormat="1" ht="31.5">
      <c r="A167" s="633">
        <v>74</v>
      </c>
      <c r="B167" s="634" t="s">
        <v>812</v>
      </c>
      <c r="C167" s="670" t="s">
        <v>471</v>
      </c>
      <c r="D167" s="633" t="s">
        <v>102</v>
      </c>
      <c r="E167" s="633">
        <v>219</v>
      </c>
      <c r="F167" s="685">
        <f>F166</f>
        <v>85000</v>
      </c>
      <c r="G167" s="712">
        <f t="shared" si="2"/>
        <v>18615000</v>
      </c>
    </row>
    <row r="168" spans="1:7" s="620" customFormat="1" ht="31.5">
      <c r="A168" s="633">
        <v>75</v>
      </c>
      <c r="B168" s="634" t="s">
        <v>626</v>
      </c>
      <c r="C168" s="670" t="s">
        <v>471</v>
      </c>
      <c r="D168" s="633" t="s">
        <v>104</v>
      </c>
      <c r="E168" s="633">
        <v>76</v>
      </c>
      <c r="F168" s="685">
        <f>'Xuan Dong'!F171</f>
        <v>300000</v>
      </c>
      <c r="G168" s="712">
        <f t="shared" si="2"/>
        <v>22800000</v>
      </c>
    </row>
    <row r="169" spans="1:7" s="620" customFormat="1" ht="31.5">
      <c r="A169" s="633">
        <v>76</v>
      </c>
      <c r="B169" s="634" t="s">
        <v>627</v>
      </c>
      <c r="C169" s="670" t="s">
        <v>471</v>
      </c>
      <c r="D169" s="633" t="s">
        <v>104</v>
      </c>
      <c r="E169" s="633">
        <v>41</v>
      </c>
      <c r="F169" s="685">
        <f>'Xuan Dong'!F172</f>
        <v>260000</v>
      </c>
      <c r="G169" s="712">
        <f t="shared" si="2"/>
        <v>10660000</v>
      </c>
    </row>
    <row r="170" spans="1:7" s="620" customFormat="1" ht="31.5">
      <c r="A170" s="633">
        <v>77</v>
      </c>
      <c r="B170" s="634" t="s">
        <v>628</v>
      </c>
      <c r="C170" s="670" t="s">
        <v>471</v>
      </c>
      <c r="D170" s="633" t="s">
        <v>102</v>
      </c>
      <c r="E170" s="633">
        <v>11</v>
      </c>
      <c r="F170" s="685">
        <f>'Xuan Dong'!F173</f>
        <v>500000</v>
      </c>
      <c r="G170" s="712">
        <f t="shared" si="2"/>
        <v>5500000</v>
      </c>
    </row>
    <row r="171" spans="1:7" s="620" customFormat="1" ht="31.5">
      <c r="A171" s="633">
        <v>78</v>
      </c>
      <c r="B171" s="634" t="s">
        <v>528</v>
      </c>
      <c r="C171" s="670" t="s">
        <v>471</v>
      </c>
      <c r="D171" s="633" t="s">
        <v>102</v>
      </c>
      <c r="E171" s="633">
        <v>292</v>
      </c>
      <c r="F171" s="685">
        <f>'Xuan Dong'!F174</f>
        <v>380000</v>
      </c>
      <c r="G171" s="712">
        <f t="shared" si="2"/>
        <v>110960000</v>
      </c>
    </row>
    <row r="172" spans="1:7" s="620" customFormat="1" ht="31.5">
      <c r="A172" s="633">
        <v>79</v>
      </c>
      <c r="B172" s="634" t="s">
        <v>147</v>
      </c>
      <c r="C172" s="670" t="s">
        <v>471</v>
      </c>
      <c r="D172" s="633" t="s">
        <v>148</v>
      </c>
      <c r="E172" s="633">
        <v>27</v>
      </c>
      <c r="F172" s="685">
        <f>'Xuan Dong'!F175</f>
        <v>30000</v>
      </c>
      <c r="G172" s="712">
        <f t="shared" si="2"/>
        <v>810000</v>
      </c>
    </row>
    <row r="173" spans="1:7" s="620" customFormat="1" ht="31.5">
      <c r="A173" s="633">
        <v>80</v>
      </c>
      <c r="B173" s="634" t="s">
        <v>434</v>
      </c>
      <c r="C173" s="670" t="s">
        <v>471</v>
      </c>
      <c r="D173" s="633" t="s">
        <v>102</v>
      </c>
      <c r="E173" s="633">
        <v>344</v>
      </c>
      <c r="F173" s="685">
        <f>'Xuan Dong'!F176</f>
        <v>55000</v>
      </c>
      <c r="G173" s="712">
        <f t="shared" si="2"/>
        <v>18920000</v>
      </c>
    </row>
    <row r="174" spans="1:7" s="620" customFormat="1" ht="31.5">
      <c r="A174" s="633">
        <v>81</v>
      </c>
      <c r="B174" s="634" t="s">
        <v>629</v>
      </c>
      <c r="C174" s="670" t="s">
        <v>471</v>
      </c>
      <c r="D174" s="633" t="s">
        <v>104</v>
      </c>
      <c r="E174" s="633">
        <v>418</v>
      </c>
      <c r="F174" s="685">
        <f>'Xuan Dong'!F177</f>
        <v>20000</v>
      </c>
      <c r="G174" s="712">
        <f t="shared" si="2"/>
        <v>8360000</v>
      </c>
    </row>
    <row r="175" spans="1:7" s="620" customFormat="1" ht="31.5">
      <c r="A175" s="633">
        <v>82</v>
      </c>
      <c r="B175" s="634" t="s">
        <v>630</v>
      </c>
      <c r="C175" s="670" t="s">
        <v>471</v>
      </c>
      <c r="D175" s="633" t="s">
        <v>102</v>
      </c>
      <c r="E175" s="633">
        <v>42</v>
      </c>
      <c r="F175" s="685">
        <f>'Xuan Dong'!F178</f>
        <v>25000</v>
      </c>
      <c r="G175" s="712">
        <f t="shared" si="2"/>
        <v>1050000</v>
      </c>
    </row>
    <row r="176" spans="1:7" s="620" customFormat="1" ht="31.5">
      <c r="A176" s="633">
        <v>83</v>
      </c>
      <c r="B176" s="634" t="s">
        <v>125</v>
      </c>
      <c r="C176" s="670" t="s">
        <v>471</v>
      </c>
      <c r="D176" s="633" t="s">
        <v>102</v>
      </c>
      <c r="E176" s="633">
        <v>92</v>
      </c>
      <c r="F176" s="685">
        <f>'Xuan Dong'!F179</f>
        <v>20000</v>
      </c>
      <c r="G176" s="712">
        <f t="shared" si="2"/>
        <v>1840000</v>
      </c>
    </row>
    <row r="177" spans="1:7" s="620" customFormat="1" ht="31.5">
      <c r="A177" s="633">
        <v>84</v>
      </c>
      <c r="B177" s="634" t="s">
        <v>631</v>
      </c>
      <c r="C177" s="670" t="s">
        <v>471</v>
      </c>
      <c r="D177" s="633" t="s">
        <v>102</v>
      </c>
      <c r="E177" s="633">
        <v>98</v>
      </c>
      <c r="F177" s="685">
        <f>'Xuan Dong'!F180</f>
        <v>22000</v>
      </c>
      <c r="G177" s="712">
        <f t="shared" si="2"/>
        <v>2156000</v>
      </c>
    </row>
    <row r="178" spans="1:7" s="620" customFormat="1" ht="31.5">
      <c r="A178" s="633">
        <v>85</v>
      </c>
      <c r="B178" s="634" t="s">
        <v>473</v>
      </c>
      <c r="C178" s="670" t="s">
        <v>471</v>
      </c>
      <c r="D178" s="633" t="s">
        <v>102</v>
      </c>
      <c r="E178" s="633">
        <v>18</v>
      </c>
      <c r="F178" s="685">
        <f>'Xuan Dong'!F181</f>
        <v>23000</v>
      </c>
      <c r="G178" s="712">
        <f t="shared" si="2"/>
        <v>414000</v>
      </c>
    </row>
    <row r="179" spans="1:7" s="620" customFormat="1" ht="31.5">
      <c r="A179" s="633">
        <v>86</v>
      </c>
      <c r="B179" s="634" t="s">
        <v>136</v>
      </c>
      <c r="C179" s="670" t="s">
        <v>471</v>
      </c>
      <c r="D179" s="633" t="s">
        <v>102</v>
      </c>
      <c r="E179" s="633">
        <v>56</v>
      </c>
      <c r="F179" s="685">
        <f>'Xuan Dong'!F182</f>
        <v>70000</v>
      </c>
      <c r="G179" s="712">
        <f t="shared" si="2"/>
        <v>3920000</v>
      </c>
    </row>
    <row r="180" spans="1:7" s="620" customFormat="1" ht="31.5">
      <c r="A180" s="633">
        <v>87</v>
      </c>
      <c r="B180" s="634" t="s">
        <v>632</v>
      </c>
      <c r="C180" s="670" t="s">
        <v>471</v>
      </c>
      <c r="D180" s="633" t="s">
        <v>102</v>
      </c>
      <c r="E180" s="633">
        <v>88</v>
      </c>
      <c r="F180" s="685">
        <f>'Xuan Dong'!F183</f>
        <v>85000</v>
      </c>
      <c r="G180" s="712">
        <f t="shared" si="2"/>
        <v>7480000</v>
      </c>
    </row>
    <row r="181" spans="1:7" s="620" customFormat="1" ht="31.5">
      <c r="A181" s="633">
        <v>88</v>
      </c>
      <c r="B181" s="634" t="s">
        <v>813</v>
      </c>
      <c r="C181" s="670" t="s">
        <v>471</v>
      </c>
      <c r="D181" s="633" t="s">
        <v>102</v>
      </c>
      <c r="E181" s="633">
        <v>16</v>
      </c>
      <c r="F181" s="685">
        <f>'Xuan Dong'!F187</f>
        <v>50000</v>
      </c>
      <c r="G181" s="712">
        <f t="shared" si="2"/>
        <v>800000</v>
      </c>
    </row>
    <row r="182" spans="1:7" s="620" customFormat="1" ht="31.5">
      <c r="A182" s="633">
        <v>89</v>
      </c>
      <c r="B182" s="634" t="s">
        <v>535</v>
      </c>
      <c r="C182" s="670" t="s">
        <v>471</v>
      </c>
      <c r="D182" s="633" t="s">
        <v>102</v>
      </c>
      <c r="E182" s="633">
        <v>53</v>
      </c>
      <c r="F182" s="685">
        <f>F181</f>
        <v>50000</v>
      </c>
      <c r="G182" s="712">
        <f t="shared" si="2"/>
        <v>2650000</v>
      </c>
    </row>
    <row r="183" spans="1:7" s="620" customFormat="1" ht="31.5">
      <c r="A183" s="633">
        <v>90</v>
      </c>
      <c r="B183" s="634" t="s">
        <v>449</v>
      </c>
      <c r="C183" s="670" t="s">
        <v>471</v>
      </c>
      <c r="D183" s="633" t="s">
        <v>102</v>
      </c>
      <c r="E183" s="633">
        <v>73</v>
      </c>
      <c r="F183" s="685">
        <f>'Xuan Dong'!F185</f>
        <v>150000</v>
      </c>
      <c r="G183" s="712">
        <f t="shared" si="2"/>
        <v>10950000</v>
      </c>
    </row>
    <row r="184" spans="1:7" s="620" customFormat="1" ht="31.5">
      <c r="A184" s="633">
        <v>91</v>
      </c>
      <c r="B184" s="634" t="s">
        <v>633</v>
      </c>
      <c r="C184" s="670" t="s">
        <v>471</v>
      </c>
      <c r="D184" s="633" t="s">
        <v>102</v>
      </c>
      <c r="E184" s="633">
        <v>222</v>
      </c>
      <c r="F184" s="685">
        <f>'Xuan Dong'!F186</f>
        <v>57000</v>
      </c>
      <c r="G184" s="712">
        <f t="shared" si="2"/>
        <v>12654000</v>
      </c>
    </row>
    <row r="185" spans="1:7" s="620" customFormat="1" ht="31.5">
      <c r="A185" s="633">
        <v>92</v>
      </c>
      <c r="B185" s="634" t="s">
        <v>529</v>
      </c>
      <c r="C185" s="670" t="s">
        <v>471</v>
      </c>
      <c r="D185" s="633" t="s">
        <v>102</v>
      </c>
      <c r="E185" s="633">
        <v>100</v>
      </c>
      <c r="F185" s="685">
        <f>'Xuan Dong'!F187</f>
        <v>50000</v>
      </c>
      <c r="G185" s="712">
        <f t="shared" si="2"/>
        <v>5000000</v>
      </c>
    </row>
    <row r="186" spans="1:7" s="620" customFormat="1" ht="31.5">
      <c r="A186" s="633">
        <v>93</v>
      </c>
      <c r="B186" s="634" t="s">
        <v>814</v>
      </c>
      <c r="C186" s="670" t="s">
        <v>471</v>
      </c>
      <c r="D186" s="633" t="s">
        <v>102</v>
      </c>
      <c r="E186" s="633">
        <v>20</v>
      </c>
      <c r="F186" s="685">
        <v>35000</v>
      </c>
      <c r="G186" s="712">
        <f t="shared" si="2"/>
        <v>700000</v>
      </c>
    </row>
    <row r="187" spans="1:7" s="620" customFormat="1" ht="31.5">
      <c r="A187" s="633">
        <v>94</v>
      </c>
      <c r="B187" s="634" t="s">
        <v>634</v>
      </c>
      <c r="C187" s="670" t="s">
        <v>471</v>
      </c>
      <c r="D187" s="633" t="s">
        <v>102</v>
      </c>
      <c r="E187" s="633">
        <v>39</v>
      </c>
      <c r="F187" s="685">
        <f>'Xuan Dong'!F188</f>
        <v>60000</v>
      </c>
      <c r="G187" s="712">
        <f t="shared" si="2"/>
        <v>2340000</v>
      </c>
    </row>
    <row r="188" spans="1:7" s="620" customFormat="1" ht="31.5">
      <c r="A188" s="633">
        <v>95</v>
      </c>
      <c r="B188" s="634" t="s">
        <v>635</v>
      </c>
      <c r="C188" s="670" t="s">
        <v>471</v>
      </c>
      <c r="D188" s="633" t="s">
        <v>102</v>
      </c>
      <c r="E188" s="633">
        <v>39</v>
      </c>
      <c r="F188" s="685">
        <f>F187</f>
        <v>60000</v>
      </c>
      <c r="G188" s="712">
        <f t="shared" si="2"/>
        <v>2340000</v>
      </c>
    </row>
    <row r="189" spans="1:7" s="620" customFormat="1" ht="31.5">
      <c r="A189" s="633">
        <v>96</v>
      </c>
      <c r="B189" s="634" t="s">
        <v>441</v>
      </c>
      <c r="C189" s="670" t="s">
        <v>471</v>
      </c>
      <c r="D189" s="633" t="s">
        <v>102</v>
      </c>
      <c r="E189" s="633">
        <v>66</v>
      </c>
      <c r="F189" s="685">
        <f>'Xuan Dong'!F190</f>
        <v>70000</v>
      </c>
      <c r="G189" s="712">
        <f t="shared" si="2"/>
        <v>4620000</v>
      </c>
    </row>
    <row r="190" spans="1:7" s="620" customFormat="1" ht="31.5">
      <c r="A190" s="633">
        <v>97</v>
      </c>
      <c r="B190" s="634" t="s">
        <v>436</v>
      </c>
      <c r="C190" s="670" t="s">
        <v>471</v>
      </c>
      <c r="D190" s="633" t="s">
        <v>102</v>
      </c>
      <c r="E190" s="633">
        <v>60</v>
      </c>
      <c r="F190" s="685">
        <f>'Xuan Dong'!F192</f>
        <v>95000</v>
      </c>
      <c r="G190" s="712">
        <f t="shared" si="2"/>
        <v>5700000</v>
      </c>
    </row>
    <row r="191" spans="1:7" s="620" customFormat="1" ht="31.5">
      <c r="A191" s="633">
        <v>98</v>
      </c>
      <c r="B191" s="634" t="s">
        <v>530</v>
      </c>
      <c r="C191" s="670" t="s">
        <v>471</v>
      </c>
      <c r="D191" s="633" t="s">
        <v>102</v>
      </c>
      <c r="E191" s="633">
        <v>51</v>
      </c>
      <c r="F191" s="685">
        <f>'Xuan Dong'!F193</f>
        <v>50000</v>
      </c>
      <c r="G191" s="712">
        <f t="shared" si="2"/>
        <v>2550000</v>
      </c>
    </row>
    <row r="192" spans="1:7" s="620" customFormat="1" ht="31.5">
      <c r="A192" s="633">
        <v>99</v>
      </c>
      <c r="B192" s="634" t="s">
        <v>444</v>
      </c>
      <c r="C192" s="670" t="s">
        <v>471</v>
      </c>
      <c r="D192" s="633" t="s">
        <v>102</v>
      </c>
      <c r="E192" s="633">
        <v>152</v>
      </c>
      <c r="F192" s="685">
        <f>'Xuan Dong'!F194</f>
        <v>32000</v>
      </c>
      <c r="G192" s="712">
        <f t="shared" si="2"/>
        <v>4864000</v>
      </c>
    </row>
    <row r="193" spans="1:7" s="620" customFormat="1" ht="31.5">
      <c r="A193" s="633">
        <v>100</v>
      </c>
      <c r="B193" s="634" t="s">
        <v>569</v>
      </c>
      <c r="C193" s="670" t="s">
        <v>471</v>
      </c>
      <c r="D193" s="633" t="s">
        <v>102</v>
      </c>
      <c r="E193" s="633">
        <v>58</v>
      </c>
      <c r="F193" s="685">
        <f>'Xuan Dong'!F195</f>
        <v>100000</v>
      </c>
      <c r="G193" s="712">
        <f t="shared" si="2"/>
        <v>5800000</v>
      </c>
    </row>
    <row r="194" spans="1:7" s="620" customFormat="1" ht="31.5">
      <c r="A194" s="633">
        <v>101</v>
      </c>
      <c r="B194" s="634" t="s">
        <v>815</v>
      </c>
      <c r="C194" s="670" t="s">
        <v>471</v>
      </c>
      <c r="D194" s="633" t="s">
        <v>102</v>
      </c>
      <c r="E194" s="633">
        <v>366</v>
      </c>
      <c r="F194" s="685">
        <f>'Xuan Dong'!F196</f>
        <v>25000</v>
      </c>
      <c r="G194" s="712">
        <f t="shared" si="2"/>
        <v>9150000</v>
      </c>
    </row>
    <row r="195" spans="1:7" s="620" customFormat="1" ht="31.5">
      <c r="A195" s="633">
        <v>102</v>
      </c>
      <c r="B195" s="634" t="s">
        <v>637</v>
      </c>
      <c r="C195" s="670" t="s">
        <v>471</v>
      </c>
      <c r="D195" s="633" t="s">
        <v>134</v>
      </c>
      <c r="E195" s="633">
        <v>34</v>
      </c>
      <c r="F195" s="685">
        <f>'Xuan Dong'!F197</f>
        <v>150000</v>
      </c>
      <c r="G195" s="712">
        <f t="shared" si="2"/>
        <v>5100000</v>
      </c>
    </row>
    <row r="196" spans="1:7" s="620" customFormat="1" ht="31.5">
      <c r="A196" s="633">
        <v>103</v>
      </c>
      <c r="B196" s="634" t="s">
        <v>474</v>
      </c>
      <c r="C196" s="670" t="s">
        <v>471</v>
      </c>
      <c r="D196" s="633" t="s">
        <v>102</v>
      </c>
      <c r="E196" s="633">
        <v>35.5</v>
      </c>
      <c r="F196" s="685">
        <f>'Xuan Dong'!F198</f>
        <v>45000</v>
      </c>
      <c r="G196" s="712">
        <f t="shared" si="2"/>
        <v>1597500</v>
      </c>
    </row>
    <row r="197" spans="1:7" s="620" customFormat="1" ht="31.5">
      <c r="A197" s="633">
        <v>104</v>
      </c>
      <c r="B197" s="634" t="s">
        <v>475</v>
      </c>
      <c r="C197" s="670" t="s">
        <v>471</v>
      </c>
      <c r="D197" s="633" t="s">
        <v>102</v>
      </c>
      <c r="E197" s="633">
        <v>11</v>
      </c>
      <c r="F197" s="685">
        <f>'Xuan Dong'!F199</f>
        <v>50000</v>
      </c>
      <c r="G197" s="712">
        <f t="shared" si="2"/>
        <v>550000</v>
      </c>
    </row>
    <row r="198" spans="1:7" s="620" customFormat="1" ht="31.5">
      <c r="A198" s="633">
        <v>105</v>
      </c>
      <c r="B198" s="634" t="s">
        <v>638</v>
      </c>
      <c r="C198" s="670" t="s">
        <v>471</v>
      </c>
      <c r="D198" s="633" t="s">
        <v>102</v>
      </c>
      <c r="E198" s="633">
        <v>16</v>
      </c>
      <c r="F198" s="685">
        <f>'Xuan Dong'!F200</f>
        <v>55000</v>
      </c>
      <c r="G198" s="712">
        <f t="shared" si="2"/>
        <v>880000</v>
      </c>
    </row>
    <row r="199" spans="1:7" s="620" customFormat="1" ht="31.5">
      <c r="A199" s="633">
        <v>106</v>
      </c>
      <c r="B199" s="634" t="s">
        <v>639</v>
      </c>
      <c r="C199" s="670" t="s">
        <v>471</v>
      </c>
      <c r="D199" s="633" t="s">
        <v>102</v>
      </c>
      <c r="E199" s="633">
        <v>55</v>
      </c>
      <c r="F199" s="685">
        <f>F198</f>
        <v>55000</v>
      </c>
      <c r="G199" s="712">
        <f t="shared" si="2"/>
        <v>3025000</v>
      </c>
    </row>
    <row r="200" spans="1:7" s="620" customFormat="1" ht="31.5">
      <c r="A200" s="633">
        <v>107</v>
      </c>
      <c r="B200" s="634" t="s">
        <v>816</v>
      </c>
      <c r="C200" s="670" t="s">
        <v>471</v>
      </c>
      <c r="D200" s="633" t="s">
        <v>104</v>
      </c>
      <c r="E200" s="633">
        <v>2</v>
      </c>
      <c r="F200" s="685">
        <f>'Xuan Dong'!F202</f>
        <v>140000</v>
      </c>
      <c r="G200" s="712">
        <f t="shared" si="2"/>
        <v>280000</v>
      </c>
    </row>
    <row r="201" spans="1:7" s="620" customFormat="1" ht="31.5">
      <c r="A201" s="633">
        <v>108</v>
      </c>
      <c r="B201" s="634" t="s">
        <v>640</v>
      </c>
      <c r="C201" s="670" t="s">
        <v>471</v>
      </c>
      <c r="D201" s="633" t="s">
        <v>104</v>
      </c>
      <c r="E201" s="633">
        <v>2</v>
      </c>
      <c r="F201" s="685">
        <v>152000</v>
      </c>
      <c r="G201" s="712">
        <f t="shared" si="2"/>
        <v>304000</v>
      </c>
    </row>
    <row r="202" spans="1:7" s="620" customFormat="1" ht="31.5">
      <c r="A202" s="633">
        <v>109</v>
      </c>
      <c r="B202" s="634" t="s">
        <v>536</v>
      </c>
      <c r="C202" s="670" t="s">
        <v>471</v>
      </c>
      <c r="D202" s="633" t="s">
        <v>102</v>
      </c>
      <c r="E202" s="633">
        <v>36</v>
      </c>
      <c r="F202" s="685">
        <f>'Xuan Dong'!F203</f>
        <v>180000</v>
      </c>
      <c r="G202" s="712">
        <f t="shared" si="2"/>
        <v>6480000</v>
      </c>
    </row>
    <row r="203" spans="1:7" s="620" customFormat="1" ht="31.5">
      <c r="A203" s="633">
        <v>110</v>
      </c>
      <c r="B203" s="634" t="s">
        <v>439</v>
      </c>
      <c r="C203" s="670" t="s">
        <v>471</v>
      </c>
      <c r="D203" s="633" t="s">
        <v>102</v>
      </c>
      <c r="E203" s="633">
        <v>22</v>
      </c>
      <c r="F203" s="685">
        <f>'Xuan Dong'!F204</f>
        <v>270000</v>
      </c>
      <c r="G203" s="712">
        <f t="shared" si="2"/>
        <v>5940000</v>
      </c>
    </row>
    <row r="204" spans="1:7" s="620" customFormat="1" ht="31.5">
      <c r="A204" s="633">
        <v>111</v>
      </c>
      <c r="B204" s="634" t="s">
        <v>641</v>
      </c>
      <c r="C204" s="670" t="s">
        <v>471</v>
      </c>
      <c r="D204" s="633" t="s">
        <v>104</v>
      </c>
      <c r="E204" s="633">
        <v>273</v>
      </c>
      <c r="F204" s="685">
        <f>'Xuan Dong'!F205</f>
        <v>20000</v>
      </c>
      <c r="G204" s="712">
        <f t="shared" si="2"/>
        <v>5460000</v>
      </c>
    </row>
    <row r="205" spans="1:7" s="620" customFormat="1" ht="31.5">
      <c r="A205" s="633">
        <v>112</v>
      </c>
      <c r="B205" s="634" t="s">
        <v>435</v>
      </c>
      <c r="C205" s="670" t="s">
        <v>471</v>
      </c>
      <c r="D205" s="633" t="s">
        <v>102</v>
      </c>
      <c r="E205" s="633">
        <v>120</v>
      </c>
      <c r="F205" s="685">
        <f>'Xuan Dong'!F206</f>
        <v>9000</v>
      </c>
      <c r="G205" s="712">
        <f t="shared" si="2"/>
        <v>1080000</v>
      </c>
    </row>
    <row r="206" spans="1:7" s="620" customFormat="1" ht="31.5">
      <c r="A206" s="633">
        <v>113</v>
      </c>
      <c r="B206" s="634" t="s">
        <v>407</v>
      </c>
      <c r="C206" s="670" t="s">
        <v>471</v>
      </c>
      <c r="D206" s="633" t="s">
        <v>193</v>
      </c>
      <c r="E206" s="633">
        <v>55.271000000000001</v>
      </c>
      <c r="F206" s="685">
        <f>'Xuan Dong'!F112</f>
        <v>450000</v>
      </c>
      <c r="G206" s="712">
        <f t="shared" si="2"/>
        <v>24871950</v>
      </c>
    </row>
    <row r="207" spans="1:7" s="620" customFormat="1" ht="31.5">
      <c r="A207" s="633">
        <v>114</v>
      </c>
      <c r="B207" s="634" t="s">
        <v>408</v>
      </c>
      <c r="C207" s="670" t="s">
        <v>471</v>
      </c>
      <c r="D207" s="633" t="s">
        <v>193</v>
      </c>
      <c r="E207" s="633">
        <v>102.18300000000001</v>
      </c>
      <c r="F207" s="685">
        <f>'Xuan Dong'!F113</f>
        <v>450000</v>
      </c>
      <c r="G207" s="712">
        <f t="shared" si="2"/>
        <v>45982350</v>
      </c>
    </row>
    <row r="208" spans="1:7" s="620" customFormat="1" ht="31.5">
      <c r="A208" s="633">
        <v>115</v>
      </c>
      <c r="B208" s="634" t="s">
        <v>406</v>
      </c>
      <c r="C208" s="670" t="s">
        <v>471</v>
      </c>
      <c r="D208" s="633" t="s">
        <v>122</v>
      </c>
      <c r="E208" s="633">
        <v>32548.2</v>
      </c>
      <c r="F208" s="685">
        <f>'Xuan Dong'!F114</f>
        <v>2600</v>
      </c>
      <c r="G208" s="712">
        <f t="shared" si="2"/>
        <v>84625320</v>
      </c>
    </row>
    <row r="209" spans="1:7" s="620" customFormat="1" ht="31.5">
      <c r="A209" s="633">
        <v>116</v>
      </c>
      <c r="B209" s="634" t="s">
        <v>608</v>
      </c>
      <c r="C209" s="670" t="s">
        <v>471</v>
      </c>
      <c r="D209" s="633" t="s">
        <v>122</v>
      </c>
      <c r="E209" s="633">
        <v>32.5</v>
      </c>
      <c r="F209" s="685">
        <f>F208</f>
        <v>2600</v>
      </c>
      <c r="G209" s="712">
        <f t="shared" si="2"/>
        <v>84500</v>
      </c>
    </row>
    <row r="210" spans="1:7" s="620" customFormat="1" ht="15.75">
      <c r="A210" s="671" t="s">
        <v>94</v>
      </c>
      <c r="B210" s="686" t="s">
        <v>537</v>
      </c>
      <c r="C210" s="687"/>
      <c r="D210" s="671"/>
      <c r="E210" s="671"/>
      <c r="F210" s="685"/>
      <c r="G210" s="712">
        <f t="shared" si="2"/>
        <v>0</v>
      </c>
    </row>
    <row r="211" spans="1:7" s="620" customFormat="1" ht="15.75">
      <c r="A211" s="633">
        <v>1</v>
      </c>
      <c r="B211" s="634" t="s">
        <v>642</v>
      </c>
      <c r="C211" s="670" t="s">
        <v>643</v>
      </c>
      <c r="D211" s="633" t="s">
        <v>104</v>
      </c>
      <c r="E211" s="633">
        <v>12</v>
      </c>
      <c r="F211" s="685">
        <f>'Xuan Dong'!F208</f>
        <v>1300000</v>
      </c>
      <c r="G211" s="712">
        <f t="shared" si="2"/>
        <v>15600000</v>
      </c>
    </row>
    <row r="212" spans="1:7" s="620" customFormat="1" ht="15.75">
      <c r="A212" s="633">
        <v>2</v>
      </c>
      <c r="B212" s="634" t="s">
        <v>644</v>
      </c>
      <c r="C212" s="670" t="s">
        <v>643</v>
      </c>
      <c r="D212" s="633" t="s">
        <v>104</v>
      </c>
      <c r="E212" s="633">
        <v>3</v>
      </c>
      <c r="F212" s="685">
        <f>'Xuan Dong'!F209</f>
        <v>2200000</v>
      </c>
      <c r="G212" s="712">
        <f t="shared" si="2"/>
        <v>6600000</v>
      </c>
    </row>
    <row r="213" spans="1:7" s="620" customFormat="1" ht="15.75">
      <c r="A213" s="633">
        <v>3</v>
      </c>
      <c r="B213" s="634" t="s">
        <v>645</v>
      </c>
      <c r="C213" s="670" t="s">
        <v>643</v>
      </c>
      <c r="D213" s="633" t="s">
        <v>104</v>
      </c>
      <c r="E213" s="633">
        <v>2</v>
      </c>
      <c r="F213" s="685">
        <f>'Xuan Dong'!F210</f>
        <v>1300000</v>
      </c>
      <c r="G213" s="712">
        <f t="shared" si="2"/>
        <v>2600000</v>
      </c>
    </row>
    <row r="214" spans="1:7" s="620" customFormat="1" ht="15.75">
      <c r="A214" s="633">
        <v>4</v>
      </c>
      <c r="B214" s="634" t="s">
        <v>646</v>
      </c>
      <c r="C214" s="670" t="s">
        <v>643</v>
      </c>
      <c r="D214" s="633" t="s">
        <v>104</v>
      </c>
      <c r="E214" s="633">
        <v>1</v>
      </c>
      <c r="F214" s="685">
        <f>'Xuan Dong'!F211</f>
        <v>1300000</v>
      </c>
      <c r="G214" s="712">
        <f t="shared" si="2"/>
        <v>1300000</v>
      </c>
    </row>
    <row r="215" spans="1:7" s="620" customFormat="1" ht="15.75">
      <c r="A215" s="633">
        <v>5</v>
      </c>
      <c r="B215" s="634" t="s">
        <v>647</v>
      </c>
      <c r="C215" s="670" t="s">
        <v>643</v>
      </c>
      <c r="D215" s="633" t="s">
        <v>104</v>
      </c>
      <c r="E215" s="633">
        <v>7</v>
      </c>
      <c r="F215" s="685">
        <f>'Xuan Dong'!F212</f>
        <v>2200000</v>
      </c>
      <c r="G215" s="712">
        <f t="shared" si="2"/>
        <v>15400000</v>
      </c>
    </row>
    <row r="216" spans="1:7" s="620" customFormat="1" ht="15.75">
      <c r="A216" s="633">
        <v>6</v>
      </c>
      <c r="B216" s="634" t="s">
        <v>649</v>
      </c>
      <c r="C216" s="670" t="s">
        <v>643</v>
      </c>
      <c r="D216" s="633" t="s">
        <v>104</v>
      </c>
      <c r="E216" s="633">
        <v>1</v>
      </c>
      <c r="F216" s="685">
        <f>'Xuan Dong'!F214</f>
        <v>1300000</v>
      </c>
      <c r="G216" s="712">
        <f t="shared" si="2"/>
        <v>1300000</v>
      </c>
    </row>
    <row r="217" spans="1:7" s="620" customFormat="1" ht="15.75">
      <c r="A217" s="633">
        <v>7</v>
      </c>
      <c r="B217" s="634" t="s">
        <v>650</v>
      </c>
      <c r="C217" s="670" t="s">
        <v>643</v>
      </c>
      <c r="D217" s="633" t="s">
        <v>104</v>
      </c>
      <c r="E217" s="633">
        <v>2</v>
      </c>
      <c r="F217" s="685">
        <f>'Xuan Dong'!F215</f>
        <v>1300000</v>
      </c>
      <c r="G217" s="712">
        <f t="shared" si="2"/>
        <v>2600000</v>
      </c>
    </row>
    <row r="218" spans="1:7" s="620" customFormat="1" ht="15.75">
      <c r="A218" s="633">
        <v>8</v>
      </c>
      <c r="B218" s="634" t="s">
        <v>651</v>
      </c>
      <c r="C218" s="670" t="s">
        <v>643</v>
      </c>
      <c r="D218" s="633" t="s">
        <v>104</v>
      </c>
      <c r="E218" s="633">
        <v>11</v>
      </c>
      <c r="F218" s="685">
        <f>'Xuan Dong'!F216</f>
        <v>1300000</v>
      </c>
      <c r="G218" s="712">
        <f t="shared" si="2"/>
        <v>14300000</v>
      </c>
    </row>
    <row r="219" spans="1:7" s="620" customFormat="1" ht="15.75">
      <c r="A219" s="633">
        <v>9</v>
      </c>
      <c r="B219" s="634" t="s">
        <v>817</v>
      </c>
      <c r="C219" s="670" t="s">
        <v>643</v>
      </c>
      <c r="D219" s="633" t="s">
        <v>104</v>
      </c>
      <c r="E219" s="633">
        <v>3</v>
      </c>
      <c r="F219" s="685">
        <f>F218</f>
        <v>1300000</v>
      </c>
      <c r="G219" s="712">
        <f t="shared" si="2"/>
        <v>3900000</v>
      </c>
    </row>
    <row r="220" spans="1:7" s="620" customFormat="1" ht="15.75">
      <c r="A220" s="633">
        <v>10</v>
      </c>
      <c r="B220" s="634" t="s">
        <v>818</v>
      </c>
      <c r="C220" s="670" t="s">
        <v>643</v>
      </c>
      <c r="D220" s="633" t="s">
        <v>104</v>
      </c>
      <c r="E220" s="633">
        <v>5</v>
      </c>
      <c r="F220" s="685">
        <f>F219</f>
        <v>1300000</v>
      </c>
      <c r="G220" s="712">
        <f t="shared" si="2"/>
        <v>6500000</v>
      </c>
    </row>
    <row r="221" spans="1:7" s="620" customFormat="1" ht="15.75">
      <c r="A221" s="633">
        <v>11</v>
      </c>
      <c r="B221" s="634" t="s">
        <v>652</v>
      </c>
      <c r="C221" s="670" t="s">
        <v>643</v>
      </c>
      <c r="D221" s="633" t="s">
        <v>104</v>
      </c>
      <c r="E221" s="633">
        <v>8</v>
      </c>
      <c r="F221" s="685">
        <f>'Xuan Dong'!F217</f>
        <v>350000</v>
      </c>
      <c r="G221" s="712">
        <f t="shared" si="2"/>
        <v>2800000</v>
      </c>
    </row>
    <row r="222" spans="1:7" s="620" customFormat="1" ht="15.75">
      <c r="A222" s="633">
        <v>12</v>
      </c>
      <c r="B222" s="634" t="s">
        <v>653</v>
      </c>
      <c r="C222" s="670" t="s">
        <v>643</v>
      </c>
      <c r="D222" s="633" t="s">
        <v>104</v>
      </c>
      <c r="E222" s="633">
        <v>1</v>
      </c>
      <c r="F222" s="685">
        <f>'Xuan Dong'!F218</f>
        <v>800000</v>
      </c>
      <c r="G222" s="712">
        <f t="shared" si="2"/>
        <v>800000</v>
      </c>
    </row>
    <row r="223" spans="1:7" s="620" customFormat="1" ht="15.75">
      <c r="A223" s="633">
        <v>13</v>
      </c>
      <c r="B223" s="634" t="s">
        <v>654</v>
      </c>
      <c r="C223" s="670" t="s">
        <v>643</v>
      </c>
      <c r="D223" s="633" t="s">
        <v>104</v>
      </c>
      <c r="E223" s="633">
        <v>25</v>
      </c>
      <c r="F223" s="685">
        <f>'Xuan Dong'!F219</f>
        <v>350000</v>
      </c>
      <c r="G223" s="712">
        <f t="shared" si="2"/>
        <v>8750000</v>
      </c>
    </row>
    <row r="224" spans="1:7" s="620" customFormat="1" ht="15.75">
      <c r="A224" s="633">
        <v>14</v>
      </c>
      <c r="B224" s="634" t="s">
        <v>655</v>
      </c>
      <c r="C224" s="670" t="s">
        <v>643</v>
      </c>
      <c r="D224" s="633" t="s">
        <v>104</v>
      </c>
      <c r="E224" s="633">
        <v>38</v>
      </c>
      <c r="F224" s="685">
        <f>'Xuan Dong'!F220</f>
        <v>800000</v>
      </c>
      <c r="G224" s="712">
        <f t="shared" si="2"/>
        <v>30400000</v>
      </c>
    </row>
    <row r="225" spans="1:7" s="620" customFormat="1" ht="15.75">
      <c r="A225" s="633">
        <v>15</v>
      </c>
      <c r="B225" s="634" t="s">
        <v>657</v>
      </c>
      <c r="C225" s="670" t="s">
        <v>643</v>
      </c>
      <c r="D225" s="633" t="s">
        <v>104</v>
      </c>
      <c r="E225" s="633">
        <v>5</v>
      </c>
      <c r="F225" s="685">
        <f>'Xuan Dong'!F222</f>
        <v>350000</v>
      </c>
      <c r="G225" s="712">
        <f t="shared" si="2"/>
        <v>1750000</v>
      </c>
    </row>
    <row r="226" spans="1:7" s="620" customFormat="1" ht="15.75">
      <c r="A226" s="633">
        <v>16</v>
      </c>
      <c r="B226" s="634" t="s">
        <v>819</v>
      </c>
      <c r="C226" s="670" t="s">
        <v>643</v>
      </c>
      <c r="D226" s="633" t="s">
        <v>104</v>
      </c>
      <c r="E226" s="633">
        <v>7</v>
      </c>
      <c r="F226" s="685">
        <v>650000</v>
      </c>
      <c r="G226" s="712">
        <f t="shared" si="2"/>
        <v>4550000</v>
      </c>
    </row>
    <row r="227" spans="1:7" s="620" customFormat="1" ht="15.75">
      <c r="A227" s="633">
        <v>17</v>
      </c>
      <c r="B227" s="634" t="s">
        <v>820</v>
      </c>
      <c r="C227" s="670" t="s">
        <v>643</v>
      </c>
      <c r="D227" s="633" t="s">
        <v>104</v>
      </c>
      <c r="E227" s="633">
        <v>9</v>
      </c>
      <c r="F227" s="685">
        <v>1400000</v>
      </c>
      <c r="G227" s="712">
        <f t="shared" si="2"/>
        <v>12600000</v>
      </c>
    </row>
    <row r="228" spans="1:7" s="620" customFormat="1" ht="15.75">
      <c r="A228" s="633">
        <v>18</v>
      </c>
      <c r="B228" s="634" t="s">
        <v>821</v>
      </c>
      <c r="C228" s="670" t="s">
        <v>643</v>
      </c>
      <c r="D228" s="633" t="s">
        <v>104</v>
      </c>
      <c r="E228" s="633">
        <v>1</v>
      </c>
      <c r="F228" s="685">
        <v>2500000</v>
      </c>
      <c r="G228" s="712">
        <f t="shared" si="2"/>
        <v>2500000</v>
      </c>
    </row>
    <row r="229" spans="1:7" s="620" customFormat="1" ht="15.75">
      <c r="A229" s="633">
        <v>19</v>
      </c>
      <c r="B229" s="634" t="s">
        <v>822</v>
      </c>
      <c r="C229" s="670" t="s">
        <v>643</v>
      </c>
      <c r="D229" s="633" t="s">
        <v>104</v>
      </c>
      <c r="E229" s="633">
        <v>1</v>
      </c>
      <c r="F229" s="685">
        <f>F226</f>
        <v>650000</v>
      </c>
      <c r="G229" s="712">
        <f t="shared" si="2"/>
        <v>650000</v>
      </c>
    </row>
    <row r="230" spans="1:7" s="620" customFormat="1" ht="15.75">
      <c r="A230" s="633">
        <v>20</v>
      </c>
      <c r="B230" s="634" t="s">
        <v>658</v>
      </c>
      <c r="C230" s="670" t="s">
        <v>643</v>
      </c>
      <c r="D230" s="633" t="s">
        <v>104</v>
      </c>
      <c r="E230" s="633">
        <v>42</v>
      </c>
      <c r="F230" s="685">
        <f>'Xuan Dong'!F223</f>
        <v>350000</v>
      </c>
      <c r="G230" s="712">
        <f t="shared" ref="G230:G293" si="3">F230*E230</f>
        <v>14700000</v>
      </c>
    </row>
    <row r="231" spans="1:7" s="620" customFormat="1" ht="15.75">
      <c r="A231" s="633">
        <v>21</v>
      </c>
      <c r="B231" s="634" t="s">
        <v>659</v>
      </c>
      <c r="C231" s="670" t="s">
        <v>643</v>
      </c>
      <c r="D231" s="633" t="s">
        <v>104</v>
      </c>
      <c r="E231" s="633">
        <v>17</v>
      </c>
      <c r="F231" s="685">
        <f>'Xuan Dong'!F224</f>
        <v>800000</v>
      </c>
      <c r="G231" s="712">
        <f t="shared" si="3"/>
        <v>13600000</v>
      </c>
    </row>
    <row r="232" spans="1:7" s="620" customFormat="1" ht="15.75">
      <c r="A232" s="633">
        <v>22</v>
      </c>
      <c r="B232" s="634" t="s">
        <v>660</v>
      </c>
      <c r="C232" s="670" t="s">
        <v>643</v>
      </c>
      <c r="D232" s="633" t="s">
        <v>104</v>
      </c>
      <c r="E232" s="633">
        <v>2</v>
      </c>
      <c r="F232" s="685">
        <f>'Xuan Dong'!F225</f>
        <v>300000</v>
      </c>
      <c r="G232" s="712">
        <f t="shared" si="3"/>
        <v>600000</v>
      </c>
    </row>
    <row r="233" spans="1:7" s="620" customFormat="1" ht="15.75">
      <c r="A233" s="633">
        <v>23</v>
      </c>
      <c r="B233" s="634" t="s">
        <v>661</v>
      </c>
      <c r="C233" s="670" t="s">
        <v>643</v>
      </c>
      <c r="D233" s="633" t="s">
        <v>104</v>
      </c>
      <c r="E233" s="633">
        <v>7</v>
      </c>
      <c r="F233" s="685">
        <f>'Xuan Dong'!F226</f>
        <v>300000</v>
      </c>
      <c r="G233" s="712">
        <f t="shared" si="3"/>
        <v>2100000</v>
      </c>
    </row>
    <row r="234" spans="1:7" s="620" customFormat="1" ht="15.75">
      <c r="A234" s="633">
        <v>24</v>
      </c>
      <c r="B234" s="634" t="s">
        <v>662</v>
      </c>
      <c r="C234" s="670" t="s">
        <v>643</v>
      </c>
      <c r="D234" s="633" t="s">
        <v>104</v>
      </c>
      <c r="E234" s="633">
        <v>2</v>
      </c>
      <c r="F234" s="685">
        <f>F233</f>
        <v>300000</v>
      </c>
      <c r="G234" s="712">
        <f t="shared" si="3"/>
        <v>600000</v>
      </c>
    </row>
    <row r="235" spans="1:7" s="620" customFormat="1" ht="15.75">
      <c r="A235" s="633">
        <v>25</v>
      </c>
      <c r="B235" s="634" t="s">
        <v>663</v>
      </c>
      <c r="C235" s="670" t="s">
        <v>643</v>
      </c>
      <c r="D235" s="633" t="s">
        <v>104</v>
      </c>
      <c r="E235" s="633">
        <v>26</v>
      </c>
      <c r="F235" s="685">
        <f>'Xuan Dong'!F228</f>
        <v>300000</v>
      </c>
      <c r="G235" s="712">
        <f t="shared" si="3"/>
        <v>7800000</v>
      </c>
    </row>
    <row r="236" spans="1:7" s="620" customFormat="1" ht="15.75">
      <c r="A236" s="633">
        <v>26</v>
      </c>
      <c r="B236" s="634" t="s">
        <v>664</v>
      </c>
      <c r="C236" s="670" t="s">
        <v>643</v>
      </c>
      <c r="D236" s="633" t="s">
        <v>104</v>
      </c>
      <c r="E236" s="633">
        <v>6</v>
      </c>
      <c r="F236" s="685">
        <f>F235</f>
        <v>300000</v>
      </c>
      <c r="G236" s="712">
        <f t="shared" si="3"/>
        <v>1800000</v>
      </c>
    </row>
    <row r="237" spans="1:7" s="620" customFormat="1" ht="15.75">
      <c r="A237" s="633">
        <v>27</v>
      </c>
      <c r="B237" s="634" t="s">
        <v>823</v>
      </c>
      <c r="C237" s="670" t="s">
        <v>643</v>
      </c>
      <c r="D237" s="633" t="s">
        <v>104</v>
      </c>
      <c r="E237" s="633">
        <v>3</v>
      </c>
      <c r="F237" s="685">
        <f>'Xuan Dong'!F230</f>
        <v>800000</v>
      </c>
      <c r="G237" s="712">
        <f t="shared" si="3"/>
        <v>2400000</v>
      </c>
    </row>
    <row r="238" spans="1:7" s="620" customFormat="1" ht="15.75">
      <c r="A238" s="633">
        <v>28</v>
      </c>
      <c r="B238" s="634" t="s">
        <v>824</v>
      </c>
      <c r="C238" s="670" t="s">
        <v>643</v>
      </c>
      <c r="D238" s="633" t="s">
        <v>104</v>
      </c>
      <c r="E238" s="633">
        <v>1</v>
      </c>
      <c r="F238" s="685">
        <f>'Xuan Dong'!F231</f>
        <v>800000</v>
      </c>
      <c r="G238" s="712">
        <f t="shared" si="3"/>
        <v>800000</v>
      </c>
    </row>
    <row r="239" spans="1:7" s="620" customFormat="1" ht="15.75">
      <c r="A239" s="633">
        <v>29</v>
      </c>
      <c r="B239" s="634" t="s">
        <v>667</v>
      </c>
      <c r="C239" s="670" t="s">
        <v>643</v>
      </c>
      <c r="D239" s="633" t="s">
        <v>104</v>
      </c>
      <c r="E239" s="633">
        <v>2</v>
      </c>
      <c r="F239" s="685">
        <f>'Xuan Dong'!F232</f>
        <v>27000</v>
      </c>
      <c r="G239" s="712">
        <f t="shared" si="3"/>
        <v>54000</v>
      </c>
    </row>
    <row r="240" spans="1:7" s="620" customFormat="1" ht="15.75">
      <c r="A240" s="633">
        <v>30</v>
      </c>
      <c r="B240" s="634" t="s">
        <v>825</v>
      </c>
      <c r="C240" s="670" t="s">
        <v>643</v>
      </c>
      <c r="D240" s="633" t="s">
        <v>104</v>
      </c>
      <c r="E240" s="633">
        <v>15</v>
      </c>
      <c r="F240" s="685">
        <f>F239</f>
        <v>27000</v>
      </c>
      <c r="G240" s="712">
        <f t="shared" si="3"/>
        <v>405000</v>
      </c>
    </row>
    <row r="241" spans="1:7" s="620" customFormat="1" ht="15.75">
      <c r="A241" s="633">
        <v>31</v>
      </c>
      <c r="B241" s="634" t="s">
        <v>826</v>
      </c>
      <c r="C241" s="670" t="s">
        <v>643</v>
      </c>
      <c r="D241" s="633" t="s">
        <v>104</v>
      </c>
      <c r="E241" s="633">
        <v>3</v>
      </c>
      <c r="F241" s="685">
        <f>F240</f>
        <v>27000</v>
      </c>
      <c r="G241" s="712">
        <f t="shared" si="3"/>
        <v>81000</v>
      </c>
    </row>
    <row r="242" spans="1:7" s="620" customFormat="1" ht="15.75">
      <c r="A242" s="633">
        <v>32</v>
      </c>
      <c r="B242" s="634" t="s">
        <v>668</v>
      </c>
      <c r="C242" s="670" t="s">
        <v>643</v>
      </c>
      <c r="D242" s="633" t="s">
        <v>104</v>
      </c>
      <c r="E242" s="633">
        <v>66</v>
      </c>
      <c r="F242" s="685">
        <f>F241</f>
        <v>27000</v>
      </c>
      <c r="G242" s="712">
        <f t="shared" si="3"/>
        <v>1782000</v>
      </c>
    </row>
    <row r="243" spans="1:7" s="620" customFormat="1" ht="15.75">
      <c r="A243" s="633">
        <v>33</v>
      </c>
      <c r="B243" s="634" t="s">
        <v>669</v>
      </c>
      <c r="C243" s="670" t="s">
        <v>643</v>
      </c>
      <c r="D243" s="633" t="s">
        <v>104</v>
      </c>
      <c r="E243" s="633">
        <v>11</v>
      </c>
      <c r="F243" s="685">
        <f>'Xuan Dong'!F235</f>
        <v>27000</v>
      </c>
      <c r="G243" s="712">
        <f t="shared" si="3"/>
        <v>297000</v>
      </c>
    </row>
    <row r="244" spans="1:7" s="620" customFormat="1" ht="15.75">
      <c r="A244" s="633">
        <v>34</v>
      </c>
      <c r="B244" s="634" t="s">
        <v>670</v>
      </c>
      <c r="C244" s="670" t="s">
        <v>643</v>
      </c>
      <c r="D244" s="633" t="s">
        <v>104</v>
      </c>
      <c r="E244" s="633">
        <v>8</v>
      </c>
      <c r="F244" s="685">
        <f>F243</f>
        <v>27000</v>
      </c>
      <c r="G244" s="712">
        <f t="shared" si="3"/>
        <v>216000</v>
      </c>
    </row>
    <row r="245" spans="1:7" s="620" customFormat="1" ht="15.75">
      <c r="A245" s="633">
        <v>35</v>
      </c>
      <c r="B245" s="634" t="s">
        <v>409</v>
      </c>
      <c r="C245" s="670" t="s">
        <v>643</v>
      </c>
      <c r="D245" s="633" t="s">
        <v>193</v>
      </c>
      <c r="E245" s="633">
        <v>115.83</v>
      </c>
      <c r="F245" s="685">
        <f>'Xuan Dong'!F237</f>
        <v>450000</v>
      </c>
      <c r="G245" s="712">
        <f t="shared" si="3"/>
        <v>52123500</v>
      </c>
    </row>
    <row r="246" spans="1:7" s="620" customFormat="1" ht="15.75">
      <c r="A246" s="633">
        <v>36</v>
      </c>
      <c r="B246" s="634" t="s">
        <v>413</v>
      </c>
      <c r="C246" s="670" t="s">
        <v>643</v>
      </c>
      <c r="D246" s="633" t="s">
        <v>391</v>
      </c>
      <c r="E246" s="633">
        <v>196</v>
      </c>
      <c r="F246" s="685">
        <f>'Xuan Dong'!F248</f>
        <v>80000</v>
      </c>
      <c r="G246" s="712">
        <f t="shared" si="3"/>
        <v>15680000</v>
      </c>
    </row>
    <row r="247" spans="1:7" s="620" customFormat="1" ht="15.75">
      <c r="A247" s="633">
        <v>37</v>
      </c>
      <c r="B247" s="634" t="s">
        <v>451</v>
      </c>
      <c r="C247" s="670" t="s">
        <v>643</v>
      </c>
      <c r="D247" s="633" t="s">
        <v>391</v>
      </c>
      <c r="E247" s="633">
        <v>222</v>
      </c>
      <c r="F247" s="685">
        <f>F246</f>
        <v>80000</v>
      </c>
      <c r="G247" s="712">
        <f t="shared" si="3"/>
        <v>17760000</v>
      </c>
    </row>
    <row r="248" spans="1:7" s="620" customFormat="1" ht="15.75">
      <c r="A248" s="633">
        <v>38</v>
      </c>
      <c r="B248" s="634" t="s">
        <v>827</v>
      </c>
      <c r="C248" s="670" t="s">
        <v>643</v>
      </c>
      <c r="D248" s="633" t="s">
        <v>385</v>
      </c>
      <c r="E248" s="633">
        <v>10</v>
      </c>
      <c r="F248" s="685">
        <f>'Xuan Dong'!F250</f>
        <v>900000</v>
      </c>
      <c r="G248" s="712">
        <f t="shared" si="3"/>
        <v>9000000</v>
      </c>
    </row>
    <row r="249" spans="1:7" s="620" customFormat="1" ht="15.75">
      <c r="A249" s="633">
        <v>39</v>
      </c>
      <c r="B249" s="634" t="s">
        <v>828</v>
      </c>
      <c r="C249" s="670" t="s">
        <v>643</v>
      </c>
      <c r="D249" s="633" t="s">
        <v>385</v>
      </c>
      <c r="E249" s="633">
        <v>92</v>
      </c>
      <c r="F249" s="685">
        <f>'Xuan Dong'!F253</f>
        <v>600000</v>
      </c>
      <c r="G249" s="712">
        <f t="shared" si="3"/>
        <v>55200000</v>
      </c>
    </row>
    <row r="250" spans="1:7" s="620" customFormat="1" ht="15.75">
      <c r="A250" s="633">
        <v>40</v>
      </c>
      <c r="B250" s="634" t="s">
        <v>414</v>
      </c>
      <c r="C250" s="670" t="s">
        <v>643</v>
      </c>
      <c r="D250" s="633" t="s">
        <v>385</v>
      </c>
      <c r="E250" s="633">
        <v>125</v>
      </c>
      <c r="F250" s="685">
        <f>'Xuan Dong'!F252</f>
        <v>1200000</v>
      </c>
      <c r="G250" s="712">
        <f t="shared" si="3"/>
        <v>150000000</v>
      </c>
    </row>
    <row r="251" spans="1:7" s="620" customFormat="1" ht="15.75">
      <c r="A251" s="633">
        <v>41</v>
      </c>
      <c r="B251" s="634" t="s">
        <v>829</v>
      </c>
      <c r="C251" s="670" t="s">
        <v>643</v>
      </c>
      <c r="D251" s="633" t="s">
        <v>385</v>
      </c>
      <c r="E251" s="633">
        <v>5</v>
      </c>
      <c r="F251" s="685">
        <v>9500000</v>
      </c>
      <c r="G251" s="712">
        <f t="shared" si="3"/>
        <v>47500000</v>
      </c>
    </row>
    <row r="252" spans="1:7" s="620" customFormat="1" ht="15.75">
      <c r="A252" s="633">
        <v>42</v>
      </c>
      <c r="B252" s="634" t="s">
        <v>516</v>
      </c>
      <c r="C252" s="670" t="s">
        <v>643</v>
      </c>
      <c r="D252" s="633" t="s">
        <v>385</v>
      </c>
      <c r="E252" s="633">
        <v>28</v>
      </c>
      <c r="F252" s="685">
        <v>2700000</v>
      </c>
      <c r="G252" s="712">
        <f t="shared" si="3"/>
        <v>75600000</v>
      </c>
    </row>
    <row r="253" spans="1:7" s="620" customFormat="1" ht="15.75">
      <c r="A253" s="633">
        <v>43</v>
      </c>
      <c r="B253" s="634" t="s">
        <v>683</v>
      </c>
      <c r="C253" s="670" t="s">
        <v>643</v>
      </c>
      <c r="D253" s="633" t="s">
        <v>405</v>
      </c>
      <c r="E253" s="633">
        <v>0.90280000000000005</v>
      </c>
      <c r="F253" s="685">
        <f>'Xuan Dong'!F254</f>
        <v>10000000</v>
      </c>
      <c r="G253" s="712">
        <f t="shared" si="3"/>
        <v>9028000</v>
      </c>
    </row>
    <row r="254" spans="1:7" s="620" customFormat="1" ht="15.75">
      <c r="A254" s="633">
        <v>44</v>
      </c>
      <c r="B254" s="634" t="s">
        <v>684</v>
      </c>
      <c r="C254" s="670" t="s">
        <v>643</v>
      </c>
      <c r="D254" s="633" t="s">
        <v>405</v>
      </c>
      <c r="E254" s="633">
        <v>1.6486000000000001</v>
      </c>
      <c r="F254" s="685">
        <f>'Xuan Dong'!F255</f>
        <v>8000000</v>
      </c>
      <c r="G254" s="712">
        <f t="shared" si="3"/>
        <v>13188800</v>
      </c>
    </row>
    <row r="255" spans="1:7" s="620" customFormat="1" ht="15.75">
      <c r="A255" s="633">
        <v>45</v>
      </c>
      <c r="B255" s="634" t="s">
        <v>685</v>
      </c>
      <c r="C255" s="670" t="s">
        <v>643</v>
      </c>
      <c r="D255" s="633" t="s">
        <v>405</v>
      </c>
      <c r="E255" s="633">
        <v>6.0301999999999998</v>
      </c>
      <c r="F255" s="685">
        <f>'Xuan Dong'!F256</f>
        <v>11000000</v>
      </c>
      <c r="G255" s="712">
        <f t="shared" si="3"/>
        <v>66332200</v>
      </c>
    </row>
    <row r="256" spans="1:7" s="620" customFormat="1" ht="15.75">
      <c r="A256" s="633">
        <v>46</v>
      </c>
      <c r="B256" s="634" t="s">
        <v>686</v>
      </c>
      <c r="C256" s="670" t="s">
        <v>643</v>
      </c>
      <c r="D256" s="633" t="s">
        <v>405</v>
      </c>
      <c r="E256" s="633">
        <v>1.8297000000000001</v>
      </c>
      <c r="F256" s="685">
        <f>'Xuan Dong'!F257</f>
        <v>9000000</v>
      </c>
      <c r="G256" s="712">
        <f t="shared" si="3"/>
        <v>16467300.000000002</v>
      </c>
    </row>
    <row r="257" spans="1:7" s="620" customFormat="1" ht="15.75">
      <c r="A257" s="633">
        <v>47</v>
      </c>
      <c r="B257" s="634" t="s">
        <v>687</v>
      </c>
      <c r="C257" s="670" t="s">
        <v>643</v>
      </c>
      <c r="D257" s="633" t="s">
        <v>405</v>
      </c>
      <c r="E257" s="633">
        <v>6.2629999999999999</v>
      </c>
      <c r="F257" s="685">
        <f>'Xuan Dong'!F258</f>
        <v>4400000</v>
      </c>
      <c r="G257" s="712">
        <f t="shared" si="3"/>
        <v>27557200</v>
      </c>
    </row>
    <row r="258" spans="1:7" s="620" customFormat="1" ht="15.75">
      <c r="A258" s="633">
        <v>48</v>
      </c>
      <c r="B258" s="634" t="s">
        <v>508</v>
      </c>
      <c r="C258" s="670" t="s">
        <v>643</v>
      </c>
      <c r="D258" s="633" t="s">
        <v>405</v>
      </c>
      <c r="E258" s="633">
        <v>3.6640000000000001</v>
      </c>
      <c r="F258" s="685">
        <f>'Xuan Dong'!F259</f>
        <v>2800000</v>
      </c>
      <c r="G258" s="712">
        <f t="shared" si="3"/>
        <v>10259200</v>
      </c>
    </row>
    <row r="259" spans="1:7" s="620" customFormat="1" ht="15.75">
      <c r="A259" s="633">
        <v>49</v>
      </c>
      <c r="B259" s="634" t="s">
        <v>688</v>
      </c>
      <c r="C259" s="670" t="s">
        <v>643</v>
      </c>
      <c r="D259" s="633" t="s">
        <v>122</v>
      </c>
      <c r="E259" s="633">
        <v>252.672</v>
      </c>
      <c r="F259" s="685">
        <f>'Xuan Dong'!F260</f>
        <v>4700</v>
      </c>
      <c r="G259" s="712">
        <f t="shared" si="3"/>
        <v>1187558.3999999999</v>
      </c>
    </row>
    <row r="260" spans="1:7" s="620" customFormat="1" ht="15.75">
      <c r="A260" s="633">
        <v>50</v>
      </c>
      <c r="B260" s="634" t="s">
        <v>158</v>
      </c>
      <c r="C260" s="670" t="s">
        <v>643</v>
      </c>
      <c r="D260" s="633" t="s">
        <v>134</v>
      </c>
      <c r="E260" s="633">
        <v>1058</v>
      </c>
      <c r="F260" s="685">
        <f>'Xuan Dong'!F261</f>
        <v>8000</v>
      </c>
      <c r="G260" s="712">
        <f t="shared" si="3"/>
        <v>8464000</v>
      </c>
    </row>
    <row r="261" spans="1:7" s="620" customFormat="1" ht="15.75">
      <c r="A261" s="633">
        <v>51</v>
      </c>
      <c r="B261" s="634" t="s">
        <v>830</v>
      </c>
      <c r="C261" s="670" t="s">
        <v>643</v>
      </c>
      <c r="D261" s="633" t="s">
        <v>104</v>
      </c>
      <c r="E261" s="633">
        <v>2</v>
      </c>
      <c r="F261" s="685">
        <f>'Xuan Dong'!F269</f>
        <v>20000</v>
      </c>
      <c r="G261" s="712">
        <f t="shared" si="3"/>
        <v>40000</v>
      </c>
    </row>
    <row r="262" spans="1:7" s="620" customFormat="1" ht="15.75">
      <c r="A262" s="633">
        <v>52</v>
      </c>
      <c r="B262" s="634" t="s">
        <v>696</v>
      </c>
      <c r="C262" s="670" t="s">
        <v>643</v>
      </c>
      <c r="D262" s="633" t="s">
        <v>104</v>
      </c>
      <c r="E262" s="633">
        <v>2</v>
      </c>
      <c r="F262" s="685">
        <f>F261</f>
        <v>20000</v>
      </c>
      <c r="G262" s="712">
        <f t="shared" si="3"/>
        <v>40000</v>
      </c>
    </row>
    <row r="263" spans="1:7" s="620" customFormat="1" ht="15.75">
      <c r="A263" s="633">
        <v>53</v>
      </c>
      <c r="B263" s="634" t="s">
        <v>509</v>
      </c>
      <c r="C263" s="670" t="s">
        <v>643</v>
      </c>
      <c r="D263" s="633" t="s">
        <v>81</v>
      </c>
      <c r="E263" s="633">
        <v>160</v>
      </c>
      <c r="F263" s="685">
        <f>'Xuan Dong'!F270</f>
        <v>59000</v>
      </c>
      <c r="G263" s="712">
        <f t="shared" si="3"/>
        <v>9440000</v>
      </c>
    </row>
    <row r="264" spans="1:7" s="620" customFormat="1" ht="15.75">
      <c r="A264" s="633">
        <v>54</v>
      </c>
      <c r="B264" s="634" t="s">
        <v>699</v>
      </c>
      <c r="C264" s="670" t="s">
        <v>643</v>
      </c>
      <c r="D264" s="633" t="s">
        <v>81</v>
      </c>
      <c r="E264" s="633">
        <v>194</v>
      </c>
      <c r="F264" s="685">
        <f>'Xuan Dong'!F273</f>
        <v>15000</v>
      </c>
      <c r="G264" s="712">
        <f t="shared" si="3"/>
        <v>2910000</v>
      </c>
    </row>
    <row r="265" spans="1:7" s="620" customFormat="1" ht="15.75">
      <c r="A265" s="633">
        <v>55</v>
      </c>
      <c r="B265" s="634" t="s">
        <v>700</v>
      </c>
      <c r="C265" s="670" t="s">
        <v>643</v>
      </c>
      <c r="D265" s="633" t="s">
        <v>104</v>
      </c>
      <c r="E265" s="633">
        <v>66</v>
      </c>
      <c r="F265" s="685">
        <f>F264</f>
        <v>15000</v>
      </c>
      <c r="G265" s="712">
        <f t="shared" si="3"/>
        <v>990000</v>
      </c>
    </row>
    <row r="266" spans="1:7" s="620" customFormat="1" ht="15.75">
      <c r="A266" s="633">
        <v>56</v>
      </c>
      <c r="B266" s="634" t="s">
        <v>701</v>
      </c>
      <c r="C266" s="670" t="s">
        <v>643</v>
      </c>
      <c r="D266" s="633" t="s">
        <v>104</v>
      </c>
      <c r="E266" s="633">
        <v>13</v>
      </c>
      <c r="F266" s="685">
        <f>F265</f>
        <v>15000</v>
      </c>
      <c r="G266" s="712">
        <f t="shared" si="3"/>
        <v>195000</v>
      </c>
    </row>
    <row r="267" spans="1:7" s="620" customFormat="1" ht="15.75">
      <c r="A267" s="633">
        <v>57</v>
      </c>
      <c r="B267" s="634" t="s">
        <v>674</v>
      </c>
      <c r="C267" s="670" t="s">
        <v>643</v>
      </c>
      <c r="D267" s="633" t="s">
        <v>104</v>
      </c>
      <c r="E267" s="633">
        <v>4</v>
      </c>
      <c r="F267" s="685">
        <v>170000</v>
      </c>
      <c r="G267" s="712">
        <f t="shared" si="3"/>
        <v>680000</v>
      </c>
    </row>
    <row r="268" spans="1:7" s="620" customFormat="1" ht="15.75">
      <c r="A268" s="633">
        <v>58</v>
      </c>
      <c r="B268" s="634" t="s">
        <v>689</v>
      </c>
      <c r="C268" s="670" t="s">
        <v>643</v>
      </c>
      <c r="D268" s="633" t="s">
        <v>104</v>
      </c>
      <c r="E268" s="633">
        <v>22</v>
      </c>
      <c r="F268" s="685">
        <f>'Xuan Dong'!F263</f>
        <v>68000</v>
      </c>
      <c r="G268" s="712">
        <f t="shared" si="3"/>
        <v>1496000</v>
      </c>
    </row>
    <row r="269" spans="1:7" s="620" customFormat="1" ht="15.75">
      <c r="A269" s="633">
        <v>59</v>
      </c>
      <c r="B269" s="634" t="s">
        <v>690</v>
      </c>
      <c r="C269" s="670" t="s">
        <v>643</v>
      </c>
      <c r="D269" s="633" t="s">
        <v>104</v>
      </c>
      <c r="E269" s="633">
        <v>54</v>
      </c>
      <c r="F269" s="685">
        <f>F268</f>
        <v>68000</v>
      </c>
      <c r="G269" s="712">
        <f t="shared" si="3"/>
        <v>3672000</v>
      </c>
    </row>
    <row r="270" spans="1:7" s="620" customFormat="1" ht="15.75">
      <c r="A270" s="633">
        <v>60</v>
      </c>
      <c r="B270" s="634" t="s">
        <v>831</v>
      </c>
      <c r="C270" s="670" t="s">
        <v>643</v>
      </c>
      <c r="D270" s="633" t="s">
        <v>104</v>
      </c>
      <c r="E270" s="633">
        <v>4</v>
      </c>
      <c r="F270" s="685">
        <f>'Xuan Dong'!F264</f>
        <v>145000</v>
      </c>
      <c r="G270" s="712">
        <f t="shared" si="3"/>
        <v>580000</v>
      </c>
    </row>
    <row r="271" spans="1:7" s="620" customFormat="1" ht="15.75">
      <c r="A271" s="633">
        <v>61</v>
      </c>
      <c r="B271" s="634" t="s">
        <v>832</v>
      </c>
      <c r="C271" s="670" t="s">
        <v>643</v>
      </c>
      <c r="D271" s="633" t="s">
        <v>104</v>
      </c>
      <c r="E271" s="633">
        <v>16</v>
      </c>
      <c r="F271" s="685">
        <f>F270</f>
        <v>145000</v>
      </c>
      <c r="G271" s="712">
        <f t="shared" si="3"/>
        <v>2320000</v>
      </c>
    </row>
    <row r="272" spans="1:7" s="620" customFormat="1" ht="15.75">
      <c r="A272" s="633">
        <v>62</v>
      </c>
      <c r="B272" s="634" t="s">
        <v>833</v>
      </c>
      <c r="C272" s="670" t="s">
        <v>643</v>
      </c>
      <c r="D272" s="633" t="s">
        <v>104</v>
      </c>
      <c r="E272" s="633">
        <v>2</v>
      </c>
      <c r="F272" s="685">
        <f>F271</f>
        <v>145000</v>
      </c>
      <c r="G272" s="712">
        <f t="shared" si="3"/>
        <v>290000</v>
      </c>
    </row>
    <row r="273" spans="1:7" s="620" customFormat="1" ht="15.75">
      <c r="A273" s="633">
        <v>63</v>
      </c>
      <c r="B273" s="634" t="s">
        <v>834</v>
      </c>
      <c r="C273" s="670" t="s">
        <v>643</v>
      </c>
      <c r="D273" s="633" t="s">
        <v>104</v>
      </c>
      <c r="E273" s="633">
        <v>1</v>
      </c>
      <c r="F273" s="685">
        <v>250000</v>
      </c>
      <c r="G273" s="712">
        <f t="shared" si="3"/>
        <v>250000</v>
      </c>
    </row>
    <row r="274" spans="1:7" s="620" customFormat="1" ht="15.75">
      <c r="A274" s="633">
        <v>64</v>
      </c>
      <c r="B274" s="634" t="s">
        <v>835</v>
      </c>
      <c r="C274" s="670" t="s">
        <v>643</v>
      </c>
      <c r="D274" s="633" t="s">
        <v>104</v>
      </c>
      <c r="E274" s="633">
        <v>3</v>
      </c>
      <c r="F274" s="685">
        <f>F273</f>
        <v>250000</v>
      </c>
      <c r="G274" s="712">
        <f t="shared" si="3"/>
        <v>750000</v>
      </c>
    </row>
    <row r="275" spans="1:7" s="620" customFormat="1" ht="15.75">
      <c r="A275" s="633">
        <v>65</v>
      </c>
      <c r="B275" s="634" t="s">
        <v>836</v>
      </c>
      <c r="C275" s="670" t="s">
        <v>643</v>
      </c>
      <c r="D275" s="633" t="s">
        <v>104</v>
      </c>
      <c r="E275" s="633">
        <v>8</v>
      </c>
      <c r="F275" s="685">
        <f>F272</f>
        <v>145000</v>
      </c>
      <c r="G275" s="712">
        <f t="shared" si="3"/>
        <v>1160000</v>
      </c>
    </row>
    <row r="276" spans="1:7" s="620" customFormat="1" ht="15.75">
      <c r="A276" s="633">
        <v>66</v>
      </c>
      <c r="B276" s="634" t="s">
        <v>837</v>
      </c>
      <c r="C276" s="670" t="s">
        <v>643</v>
      </c>
      <c r="D276" s="633" t="s">
        <v>104</v>
      </c>
      <c r="E276" s="633">
        <v>26</v>
      </c>
      <c r="F276" s="685">
        <f>F275</f>
        <v>145000</v>
      </c>
      <c r="G276" s="712">
        <f t="shared" si="3"/>
        <v>3770000</v>
      </c>
    </row>
    <row r="277" spans="1:7" s="620" customFormat="1" ht="15.75">
      <c r="A277" s="633">
        <v>67</v>
      </c>
      <c r="B277" s="634" t="s">
        <v>697</v>
      </c>
      <c r="C277" s="670" t="s">
        <v>643</v>
      </c>
      <c r="D277" s="633" t="s">
        <v>104</v>
      </c>
      <c r="E277" s="633">
        <v>33</v>
      </c>
      <c r="F277" s="685">
        <f>F263</f>
        <v>59000</v>
      </c>
      <c r="G277" s="712">
        <f t="shared" si="3"/>
        <v>1947000</v>
      </c>
    </row>
    <row r="278" spans="1:7" s="620" customFormat="1" ht="15.75">
      <c r="A278" s="633">
        <v>68</v>
      </c>
      <c r="B278" s="634" t="s">
        <v>698</v>
      </c>
      <c r="C278" s="670" t="s">
        <v>643</v>
      </c>
      <c r="D278" s="633" t="s">
        <v>104</v>
      </c>
      <c r="E278" s="633">
        <v>26</v>
      </c>
      <c r="F278" s="685">
        <f>F277</f>
        <v>59000</v>
      </c>
      <c r="G278" s="712">
        <f t="shared" si="3"/>
        <v>1534000</v>
      </c>
    </row>
    <row r="279" spans="1:7" s="620" customFormat="1" ht="15.75">
      <c r="A279" s="633">
        <v>69</v>
      </c>
      <c r="B279" s="634" t="s">
        <v>671</v>
      </c>
      <c r="C279" s="670" t="s">
        <v>643</v>
      </c>
      <c r="D279" s="633" t="s">
        <v>104</v>
      </c>
      <c r="E279" s="633">
        <v>1</v>
      </c>
      <c r="F279" s="685">
        <f>F267</f>
        <v>170000</v>
      </c>
      <c r="G279" s="712">
        <f t="shared" si="3"/>
        <v>170000</v>
      </c>
    </row>
    <row r="280" spans="1:7" s="620" customFormat="1" ht="15.75">
      <c r="A280" s="633">
        <v>70</v>
      </c>
      <c r="B280" s="634" t="s">
        <v>672</v>
      </c>
      <c r="C280" s="670" t="s">
        <v>643</v>
      </c>
      <c r="D280" s="633" t="s">
        <v>104</v>
      </c>
      <c r="E280" s="633">
        <v>38</v>
      </c>
      <c r="F280" s="685">
        <f>F279</f>
        <v>170000</v>
      </c>
      <c r="G280" s="712">
        <f t="shared" si="3"/>
        <v>6460000</v>
      </c>
    </row>
    <row r="281" spans="1:7" s="620" customFormat="1" ht="15.75">
      <c r="A281" s="633">
        <v>71</v>
      </c>
      <c r="B281" s="634" t="s">
        <v>673</v>
      </c>
      <c r="C281" s="670" t="s">
        <v>643</v>
      </c>
      <c r="D281" s="633" t="s">
        <v>104</v>
      </c>
      <c r="E281" s="633">
        <v>3</v>
      </c>
      <c r="F281" s="685">
        <f>F280</f>
        <v>170000</v>
      </c>
      <c r="G281" s="712">
        <f t="shared" si="3"/>
        <v>510000</v>
      </c>
    </row>
    <row r="282" spans="1:7" s="620" customFormat="1" ht="15.75">
      <c r="A282" s="633">
        <v>72</v>
      </c>
      <c r="B282" s="634" t="s">
        <v>675</v>
      </c>
      <c r="C282" s="670" t="s">
        <v>643</v>
      </c>
      <c r="D282" s="633" t="s">
        <v>104</v>
      </c>
      <c r="E282" s="633">
        <v>5</v>
      </c>
      <c r="F282" s="685">
        <f>F281</f>
        <v>170000</v>
      </c>
      <c r="G282" s="712">
        <f t="shared" si="3"/>
        <v>850000</v>
      </c>
    </row>
    <row r="283" spans="1:7" s="620" customFormat="1" ht="15.75">
      <c r="A283" s="633">
        <v>73</v>
      </c>
      <c r="B283" s="634" t="s">
        <v>676</v>
      </c>
      <c r="C283" s="670" t="s">
        <v>643</v>
      </c>
      <c r="D283" s="633" t="s">
        <v>104</v>
      </c>
      <c r="E283" s="633">
        <v>2</v>
      </c>
      <c r="F283" s="685">
        <f>F282</f>
        <v>170000</v>
      </c>
      <c r="G283" s="712">
        <f t="shared" si="3"/>
        <v>340000</v>
      </c>
    </row>
    <row r="284" spans="1:7" s="620" customFormat="1" ht="15.75">
      <c r="A284" s="633">
        <v>74</v>
      </c>
      <c r="B284" s="634" t="s">
        <v>838</v>
      </c>
      <c r="C284" s="670" t="s">
        <v>643</v>
      </c>
      <c r="D284" s="633" t="s">
        <v>104</v>
      </c>
      <c r="E284" s="633">
        <v>9</v>
      </c>
      <c r="F284" s="685">
        <v>250000</v>
      </c>
      <c r="G284" s="712">
        <f t="shared" si="3"/>
        <v>2250000</v>
      </c>
    </row>
    <row r="285" spans="1:7" s="620" customFormat="1" ht="15.75">
      <c r="A285" s="633">
        <v>75</v>
      </c>
      <c r="B285" s="634" t="s">
        <v>839</v>
      </c>
      <c r="C285" s="670" t="s">
        <v>643</v>
      </c>
      <c r="D285" s="633" t="s">
        <v>104</v>
      </c>
      <c r="E285" s="633">
        <v>1</v>
      </c>
      <c r="F285" s="685">
        <f>F284</f>
        <v>250000</v>
      </c>
      <c r="G285" s="712">
        <f t="shared" si="3"/>
        <v>250000</v>
      </c>
    </row>
    <row r="286" spans="1:7" s="620" customFormat="1" ht="15.75">
      <c r="A286" s="633">
        <v>76</v>
      </c>
      <c r="B286" s="634" t="s">
        <v>840</v>
      </c>
      <c r="C286" s="670" t="s">
        <v>643</v>
      </c>
      <c r="D286" s="633" t="s">
        <v>104</v>
      </c>
      <c r="E286" s="633">
        <v>1</v>
      </c>
      <c r="F286" s="685">
        <f>F285</f>
        <v>250000</v>
      </c>
      <c r="G286" s="712">
        <f t="shared" si="3"/>
        <v>250000</v>
      </c>
    </row>
    <row r="287" spans="1:7" s="620" customFormat="1" ht="15.75">
      <c r="A287" s="633">
        <v>77</v>
      </c>
      <c r="B287" s="634" t="s">
        <v>677</v>
      </c>
      <c r="C287" s="670" t="s">
        <v>643</v>
      </c>
      <c r="D287" s="633" t="s">
        <v>104</v>
      </c>
      <c r="E287" s="633">
        <v>17</v>
      </c>
      <c r="F287" s="685">
        <f>F282</f>
        <v>170000</v>
      </c>
      <c r="G287" s="712">
        <f t="shared" si="3"/>
        <v>2890000</v>
      </c>
    </row>
    <row r="288" spans="1:7" s="620" customFormat="1" ht="15.75">
      <c r="A288" s="633">
        <v>78</v>
      </c>
      <c r="B288" s="634" t="s">
        <v>678</v>
      </c>
      <c r="C288" s="670" t="s">
        <v>643</v>
      </c>
      <c r="D288" s="633" t="s">
        <v>104</v>
      </c>
      <c r="E288" s="633">
        <v>7</v>
      </c>
      <c r="F288" s="685">
        <f>F287</f>
        <v>170000</v>
      </c>
      <c r="G288" s="712">
        <f t="shared" si="3"/>
        <v>1190000</v>
      </c>
    </row>
    <row r="289" spans="1:7" s="620" customFormat="1" ht="15.75">
      <c r="A289" s="633">
        <v>79</v>
      </c>
      <c r="B289" s="634" t="s">
        <v>679</v>
      </c>
      <c r="C289" s="670" t="s">
        <v>643</v>
      </c>
      <c r="D289" s="633" t="s">
        <v>104</v>
      </c>
      <c r="E289" s="633">
        <v>2</v>
      </c>
      <c r="F289" s="685">
        <f>F288</f>
        <v>170000</v>
      </c>
      <c r="G289" s="712">
        <f t="shared" si="3"/>
        <v>340000</v>
      </c>
    </row>
    <row r="290" spans="1:7" s="620" customFormat="1" ht="15.75">
      <c r="A290" s="633">
        <v>80</v>
      </c>
      <c r="B290" s="634" t="s">
        <v>841</v>
      </c>
      <c r="C290" s="670" t="s">
        <v>643</v>
      </c>
      <c r="D290" s="633" t="s">
        <v>144</v>
      </c>
      <c r="E290" s="633">
        <v>30</v>
      </c>
      <c r="F290" s="685">
        <v>55000</v>
      </c>
      <c r="G290" s="712">
        <f t="shared" si="3"/>
        <v>1650000</v>
      </c>
    </row>
    <row r="291" spans="1:7" s="620" customFormat="1" ht="15.75">
      <c r="A291" s="633">
        <v>81</v>
      </c>
      <c r="B291" s="634" t="s">
        <v>702</v>
      </c>
      <c r="C291" s="670" t="s">
        <v>643</v>
      </c>
      <c r="D291" s="633" t="s">
        <v>144</v>
      </c>
      <c r="E291" s="633">
        <v>463</v>
      </c>
      <c r="F291" s="685">
        <v>45000</v>
      </c>
      <c r="G291" s="712">
        <f t="shared" si="3"/>
        <v>20835000</v>
      </c>
    </row>
    <row r="292" spans="1:7" s="620" customFormat="1" ht="15.75">
      <c r="A292" s="633">
        <v>82</v>
      </c>
      <c r="B292" s="634" t="s">
        <v>703</v>
      </c>
      <c r="C292" s="670" t="s">
        <v>643</v>
      </c>
      <c r="D292" s="633" t="s">
        <v>144</v>
      </c>
      <c r="E292" s="707">
        <v>1696</v>
      </c>
      <c r="F292" s="685">
        <f>'Xuan Dong'!F277</f>
        <v>30000</v>
      </c>
      <c r="G292" s="712">
        <f t="shared" si="3"/>
        <v>50880000</v>
      </c>
    </row>
    <row r="293" spans="1:7" s="620" customFormat="1" ht="15.75">
      <c r="A293" s="633">
        <v>83</v>
      </c>
      <c r="B293" s="634" t="s">
        <v>842</v>
      </c>
      <c r="C293" s="670" t="s">
        <v>643</v>
      </c>
      <c r="D293" s="633" t="s">
        <v>104</v>
      </c>
      <c r="E293" s="633">
        <v>7</v>
      </c>
      <c r="F293" s="685">
        <f>'Xuan Dong'!F282</f>
        <v>245000</v>
      </c>
      <c r="G293" s="712">
        <f t="shared" si="3"/>
        <v>1715000</v>
      </c>
    </row>
    <row r="294" spans="1:7" s="620" customFormat="1" ht="15.75">
      <c r="A294" s="633">
        <v>84</v>
      </c>
      <c r="B294" s="634" t="s">
        <v>843</v>
      </c>
      <c r="C294" s="670" t="s">
        <v>643</v>
      </c>
      <c r="D294" s="633" t="s">
        <v>104</v>
      </c>
      <c r="E294" s="633">
        <v>5</v>
      </c>
      <c r="F294" s="685">
        <f>F293</f>
        <v>245000</v>
      </c>
      <c r="G294" s="712">
        <f t="shared" ref="G294:G357" si="4">F294*E294</f>
        <v>1225000</v>
      </c>
    </row>
    <row r="295" spans="1:7" s="620" customFormat="1" ht="15.75">
      <c r="A295" s="633">
        <v>85</v>
      </c>
      <c r="B295" s="634" t="s">
        <v>844</v>
      </c>
      <c r="C295" s="670" t="s">
        <v>643</v>
      </c>
      <c r="D295" s="633" t="s">
        <v>104</v>
      </c>
      <c r="E295" s="633">
        <v>8</v>
      </c>
      <c r="F295" s="685">
        <f>F294</f>
        <v>245000</v>
      </c>
      <c r="G295" s="712">
        <f t="shared" si="4"/>
        <v>1960000</v>
      </c>
    </row>
    <row r="296" spans="1:7" s="620" customFormat="1" ht="15.75">
      <c r="A296" s="633">
        <v>86</v>
      </c>
      <c r="B296" s="634" t="s">
        <v>845</v>
      </c>
      <c r="C296" s="670" t="s">
        <v>643</v>
      </c>
      <c r="D296" s="633" t="s">
        <v>104</v>
      </c>
      <c r="E296" s="633">
        <v>11</v>
      </c>
      <c r="F296" s="685">
        <f>F295</f>
        <v>245000</v>
      </c>
      <c r="G296" s="712">
        <f t="shared" si="4"/>
        <v>2695000</v>
      </c>
    </row>
    <row r="297" spans="1:7" s="620" customFormat="1" ht="15.75">
      <c r="A297" s="633">
        <v>87</v>
      </c>
      <c r="B297" s="634" t="s">
        <v>431</v>
      </c>
      <c r="C297" s="670" t="s">
        <v>643</v>
      </c>
      <c r="D297" s="633" t="s">
        <v>104</v>
      </c>
      <c r="E297" s="633">
        <v>2</v>
      </c>
      <c r="F297" s="685">
        <f>'Xuan Dong'!F284</f>
        <v>525000</v>
      </c>
      <c r="G297" s="712">
        <f t="shared" si="4"/>
        <v>1050000</v>
      </c>
    </row>
    <row r="298" spans="1:7" s="620" customFormat="1" ht="15.75">
      <c r="A298" s="633">
        <v>88</v>
      </c>
      <c r="B298" s="634" t="s">
        <v>422</v>
      </c>
      <c r="C298" s="670" t="s">
        <v>643</v>
      </c>
      <c r="D298" s="633" t="s">
        <v>104</v>
      </c>
      <c r="E298" s="633">
        <v>5</v>
      </c>
      <c r="F298" s="685">
        <f>'Xuan Dong'!F285</f>
        <v>345000</v>
      </c>
      <c r="G298" s="712">
        <f t="shared" si="4"/>
        <v>1725000</v>
      </c>
    </row>
    <row r="299" spans="1:7" s="620" customFormat="1" ht="15.75">
      <c r="A299" s="633">
        <v>89</v>
      </c>
      <c r="B299" s="634" t="s">
        <v>846</v>
      </c>
      <c r="C299" s="670" t="s">
        <v>643</v>
      </c>
      <c r="D299" s="633" t="s">
        <v>104</v>
      </c>
      <c r="E299" s="633">
        <v>1</v>
      </c>
      <c r="F299" s="685">
        <f>F298</f>
        <v>345000</v>
      </c>
      <c r="G299" s="712">
        <f t="shared" si="4"/>
        <v>345000</v>
      </c>
    </row>
    <row r="300" spans="1:7" s="620" customFormat="1" ht="15.75">
      <c r="A300" s="633">
        <v>90</v>
      </c>
      <c r="B300" s="634" t="s">
        <v>426</v>
      </c>
      <c r="C300" s="670" t="s">
        <v>643</v>
      </c>
      <c r="D300" s="633" t="s">
        <v>104</v>
      </c>
      <c r="E300" s="633">
        <v>14</v>
      </c>
      <c r="F300" s="685">
        <f>F299</f>
        <v>345000</v>
      </c>
      <c r="G300" s="712">
        <f t="shared" si="4"/>
        <v>4830000</v>
      </c>
    </row>
    <row r="301" spans="1:7" s="620" customFormat="1" ht="15.75">
      <c r="A301" s="633">
        <v>91</v>
      </c>
      <c r="B301" s="634" t="s">
        <v>847</v>
      </c>
      <c r="C301" s="670" t="s">
        <v>643</v>
      </c>
      <c r="D301" s="633" t="s">
        <v>104</v>
      </c>
      <c r="E301" s="633">
        <v>12</v>
      </c>
      <c r="F301" s="685">
        <f>'Xuan Dong'!F287</f>
        <v>450000</v>
      </c>
      <c r="G301" s="712">
        <f t="shared" si="4"/>
        <v>5400000</v>
      </c>
    </row>
    <row r="302" spans="1:7" s="620" customFormat="1" ht="15.75">
      <c r="A302" s="633">
        <v>92</v>
      </c>
      <c r="B302" s="634" t="s">
        <v>517</v>
      </c>
      <c r="C302" s="670" t="s">
        <v>643</v>
      </c>
      <c r="D302" s="633" t="s">
        <v>104</v>
      </c>
      <c r="E302" s="633">
        <v>2</v>
      </c>
      <c r="F302" s="685">
        <f>F299</f>
        <v>345000</v>
      </c>
      <c r="G302" s="712">
        <f t="shared" si="4"/>
        <v>690000</v>
      </c>
    </row>
    <row r="303" spans="1:7" s="620" customFormat="1" ht="15.75">
      <c r="A303" s="633">
        <v>93</v>
      </c>
      <c r="B303" s="634" t="s">
        <v>428</v>
      </c>
      <c r="C303" s="670" t="s">
        <v>643</v>
      </c>
      <c r="D303" s="633" t="s">
        <v>104</v>
      </c>
      <c r="E303" s="633">
        <v>15</v>
      </c>
      <c r="F303" s="685">
        <f>F301</f>
        <v>450000</v>
      </c>
      <c r="G303" s="712">
        <f t="shared" si="4"/>
        <v>6750000</v>
      </c>
    </row>
    <row r="304" spans="1:7" s="620" customFormat="1" ht="15.75">
      <c r="A304" s="633">
        <v>94</v>
      </c>
      <c r="B304" s="634" t="s">
        <v>716</v>
      </c>
      <c r="C304" s="670" t="s">
        <v>643</v>
      </c>
      <c r="D304" s="633" t="s">
        <v>102</v>
      </c>
      <c r="E304" s="633">
        <v>18</v>
      </c>
      <c r="F304" s="685">
        <f>'Xuan Dong'!F290</f>
        <v>280000</v>
      </c>
      <c r="G304" s="712">
        <f t="shared" si="4"/>
        <v>5040000</v>
      </c>
    </row>
    <row r="305" spans="1:7" s="620" customFormat="1" ht="15.75">
      <c r="A305" s="633">
        <v>95</v>
      </c>
      <c r="B305" s="634" t="s">
        <v>848</v>
      </c>
      <c r="C305" s="670" t="s">
        <v>643</v>
      </c>
      <c r="D305" s="633" t="s">
        <v>102</v>
      </c>
      <c r="E305" s="633">
        <v>7</v>
      </c>
      <c r="F305" s="685">
        <f>F304</f>
        <v>280000</v>
      </c>
      <c r="G305" s="712">
        <f t="shared" si="4"/>
        <v>1960000</v>
      </c>
    </row>
    <row r="306" spans="1:7" s="620" customFormat="1" ht="15.75">
      <c r="A306" s="633">
        <v>96</v>
      </c>
      <c r="B306" s="634" t="s">
        <v>717</v>
      </c>
      <c r="C306" s="670" t="s">
        <v>643</v>
      </c>
      <c r="D306" s="633" t="s">
        <v>102</v>
      </c>
      <c r="E306" s="633">
        <v>28</v>
      </c>
      <c r="F306" s="685">
        <f>F305</f>
        <v>280000</v>
      </c>
      <c r="G306" s="712">
        <f t="shared" si="4"/>
        <v>7840000</v>
      </c>
    </row>
    <row r="307" spans="1:7" s="620" customFormat="1" ht="15.75">
      <c r="A307" s="633">
        <v>97</v>
      </c>
      <c r="B307" s="634" t="s">
        <v>718</v>
      </c>
      <c r="C307" s="670" t="s">
        <v>643</v>
      </c>
      <c r="D307" s="633" t="s">
        <v>81</v>
      </c>
      <c r="E307" s="633">
        <v>3</v>
      </c>
      <c r="F307" s="685">
        <f>'Xuan Dong'!F292</f>
        <v>180000</v>
      </c>
      <c r="G307" s="712">
        <f t="shared" si="4"/>
        <v>540000</v>
      </c>
    </row>
    <row r="308" spans="1:7" s="620" customFormat="1" ht="15.75">
      <c r="A308" s="633">
        <v>98</v>
      </c>
      <c r="B308" s="634" t="s">
        <v>719</v>
      </c>
      <c r="C308" s="670" t="s">
        <v>643</v>
      </c>
      <c r="D308" s="633" t="s">
        <v>81</v>
      </c>
      <c r="E308" s="633">
        <v>5</v>
      </c>
      <c r="F308" s="685">
        <f>F307</f>
        <v>180000</v>
      </c>
      <c r="G308" s="712">
        <f t="shared" si="4"/>
        <v>900000</v>
      </c>
    </row>
    <row r="309" spans="1:7" s="620" customFormat="1" ht="15.75">
      <c r="A309" s="633">
        <v>99</v>
      </c>
      <c r="B309" s="634" t="s">
        <v>720</v>
      </c>
      <c r="C309" s="670" t="s">
        <v>643</v>
      </c>
      <c r="D309" s="633" t="s">
        <v>102</v>
      </c>
      <c r="E309" s="633">
        <v>292</v>
      </c>
      <c r="F309" s="685">
        <f>'Xuan Dong'!F294</f>
        <v>215000</v>
      </c>
      <c r="G309" s="712">
        <f t="shared" si="4"/>
        <v>62780000</v>
      </c>
    </row>
    <row r="310" spans="1:7" s="620" customFormat="1" ht="15.75">
      <c r="A310" s="633">
        <v>100</v>
      </c>
      <c r="B310" s="634" t="s">
        <v>721</v>
      </c>
      <c r="C310" s="670" t="s">
        <v>643</v>
      </c>
      <c r="D310" s="633" t="s">
        <v>102</v>
      </c>
      <c r="E310" s="633">
        <v>7</v>
      </c>
      <c r="F310" s="685">
        <f>'Xuan Dong'!F296</f>
        <v>85000</v>
      </c>
      <c r="G310" s="712">
        <f t="shared" si="4"/>
        <v>595000</v>
      </c>
    </row>
    <row r="311" spans="1:7" s="620" customFormat="1" ht="15.75">
      <c r="A311" s="633">
        <v>101</v>
      </c>
      <c r="B311" s="634" t="s">
        <v>849</v>
      </c>
      <c r="C311" s="670" t="s">
        <v>643</v>
      </c>
      <c r="D311" s="633" t="s">
        <v>102</v>
      </c>
      <c r="E311" s="633">
        <v>7</v>
      </c>
      <c r="F311" s="685">
        <f>F310</f>
        <v>85000</v>
      </c>
      <c r="G311" s="712">
        <f t="shared" si="4"/>
        <v>595000</v>
      </c>
    </row>
    <row r="312" spans="1:7" s="620" customFormat="1" ht="15.75">
      <c r="A312" s="633">
        <v>102</v>
      </c>
      <c r="B312" s="634" t="s">
        <v>722</v>
      </c>
      <c r="C312" s="670" t="s">
        <v>643</v>
      </c>
      <c r="D312" s="633" t="s">
        <v>102</v>
      </c>
      <c r="E312" s="633">
        <v>28</v>
      </c>
      <c r="F312" s="685">
        <f>F311</f>
        <v>85000</v>
      </c>
      <c r="G312" s="712">
        <f t="shared" si="4"/>
        <v>2380000</v>
      </c>
    </row>
    <row r="313" spans="1:7" s="620" customFormat="1" ht="15.75">
      <c r="A313" s="633">
        <v>103</v>
      </c>
      <c r="B313" s="634" t="s">
        <v>850</v>
      </c>
      <c r="C313" s="670" t="s">
        <v>643</v>
      </c>
      <c r="D313" s="633" t="s">
        <v>99</v>
      </c>
      <c r="E313" s="633">
        <v>2</v>
      </c>
      <c r="F313" s="685">
        <f>'Xuan Dong'!F297</f>
        <v>2550000</v>
      </c>
      <c r="G313" s="712">
        <f t="shared" si="4"/>
        <v>5100000</v>
      </c>
    </row>
    <row r="314" spans="1:7" s="620" customFormat="1" ht="15.75">
      <c r="A314" s="633">
        <v>104</v>
      </c>
      <c r="B314" s="634" t="s">
        <v>851</v>
      </c>
      <c r="C314" s="670" t="s">
        <v>643</v>
      </c>
      <c r="D314" s="633" t="s">
        <v>99</v>
      </c>
      <c r="E314" s="633">
        <v>6</v>
      </c>
      <c r="F314" s="685">
        <f>'Xuan Dong'!F300</f>
        <v>2450000</v>
      </c>
      <c r="G314" s="712">
        <f t="shared" si="4"/>
        <v>14700000</v>
      </c>
    </row>
    <row r="315" spans="1:7" s="620" customFormat="1" ht="15.75">
      <c r="A315" s="633">
        <v>105</v>
      </c>
      <c r="B315" s="634" t="s">
        <v>728</v>
      </c>
      <c r="C315" s="670" t="s">
        <v>643</v>
      </c>
      <c r="D315" s="633" t="s">
        <v>99</v>
      </c>
      <c r="E315" s="633">
        <v>1</v>
      </c>
      <c r="F315" s="685">
        <f>F313</f>
        <v>2550000</v>
      </c>
      <c r="G315" s="712">
        <f t="shared" si="4"/>
        <v>2550000</v>
      </c>
    </row>
    <row r="316" spans="1:7" s="620" customFormat="1" ht="15.75">
      <c r="A316" s="633">
        <v>106</v>
      </c>
      <c r="B316" s="634" t="s">
        <v>852</v>
      </c>
      <c r="C316" s="670" t="s">
        <v>643</v>
      </c>
      <c r="D316" s="633" t="s">
        <v>99</v>
      </c>
      <c r="E316" s="633">
        <v>2</v>
      </c>
      <c r="F316" s="685">
        <f>F315</f>
        <v>2550000</v>
      </c>
      <c r="G316" s="712">
        <f t="shared" si="4"/>
        <v>5100000</v>
      </c>
    </row>
    <row r="317" spans="1:7" s="620" customFormat="1" ht="15.75">
      <c r="A317" s="633">
        <v>107</v>
      </c>
      <c r="B317" s="634" t="s">
        <v>729</v>
      </c>
      <c r="C317" s="670" t="s">
        <v>643</v>
      </c>
      <c r="D317" s="633" t="s">
        <v>99</v>
      </c>
      <c r="E317" s="633">
        <v>8</v>
      </c>
      <c r="F317" s="685">
        <f>F314</f>
        <v>2450000</v>
      </c>
      <c r="G317" s="712">
        <f t="shared" si="4"/>
        <v>19600000</v>
      </c>
    </row>
    <row r="318" spans="1:7" s="620" customFormat="1" ht="15.75">
      <c r="A318" s="633">
        <v>108</v>
      </c>
      <c r="B318" s="634" t="s">
        <v>853</v>
      </c>
      <c r="C318" s="670" t="s">
        <v>643</v>
      </c>
      <c r="D318" s="633" t="s">
        <v>99</v>
      </c>
      <c r="E318" s="633">
        <v>2</v>
      </c>
      <c r="F318" s="685">
        <f>F317</f>
        <v>2450000</v>
      </c>
      <c r="G318" s="712">
        <f t="shared" si="4"/>
        <v>4900000</v>
      </c>
    </row>
    <row r="319" spans="1:7" s="620" customFormat="1" ht="15.75">
      <c r="A319" s="633">
        <v>109</v>
      </c>
      <c r="B319" s="634" t="s">
        <v>730</v>
      </c>
      <c r="C319" s="670" t="s">
        <v>643</v>
      </c>
      <c r="D319" s="633" t="s">
        <v>99</v>
      </c>
      <c r="E319" s="633">
        <v>17</v>
      </c>
      <c r="F319" s="685">
        <f>'Xuan Dong'!F301</f>
        <v>1900000</v>
      </c>
      <c r="G319" s="712">
        <f t="shared" si="4"/>
        <v>32300000</v>
      </c>
    </row>
    <row r="320" spans="1:7" s="620" customFormat="1" ht="15.75">
      <c r="A320" s="633">
        <v>110</v>
      </c>
      <c r="B320" s="634" t="s">
        <v>731</v>
      </c>
      <c r="C320" s="670" t="s">
        <v>643</v>
      </c>
      <c r="D320" s="633" t="s">
        <v>102</v>
      </c>
      <c r="E320" s="633">
        <v>44</v>
      </c>
      <c r="F320" s="685">
        <v>500000</v>
      </c>
      <c r="G320" s="712">
        <f t="shared" si="4"/>
        <v>22000000</v>
      </c>
    </row>
    <row r="321" spans="1:7" s="620" customFormat="1" ht="15.75">
      <c r="A321" s="633">
        <v>111</v>
      </c>
      <c r="B321" s="634" t="s">
        <v>732</v>
      </c>
      <c r="C321" s="670" t="s">
        <v>643</v>
      </c>
      <c r="D321" s="633" t="s">
        <v>102</v>
      </c>
      <c r="E321" s="633">
        <v>12</v>
      </c>
      <c r="F321" s="685">
        <f>F320</f>
        <v>500000</v>
      </c>
      <c r="G321" s="712">
        <f t="shared" si="4"/>
        <v>6000000</v>
      </c>
    </row>
    <row r="322" spans="1:7" s="620" customFormat="1" ht="15.75">
      <c r="A322" s="633">
        <v>112</v>
      </c>
      <c r="B322" s="634" t="s">
        <v>854</v>
      </c>
      <c r="C322" s="670" t="s">
        <v>643</v>
      </c>
      <c r="D322" s="633" t="s">
        <v>102</v>
      </c>
      <c r="E322" s="633">
        <v>1</v>
      </c>
      <c r="F322" s="685">
        <f>F321</f>
        <v>500000</v>
      </c>
      <c r="G322" s="712">
        <f t="shared" si="4"/>
        <v>500000</v>
      </c>
    </row>
    <row r="323" spans="1:7" s="620" customFormat="1" ht="15.75">
      <c r="A323" s="633">
        <v>113</v>
      </c>
      <c r="B323" s="634" t="s">
        <v>463</v>
      </c>
      <c r="C323" s="670" t="s">
        <v>643</v>
      </c>
      <c r="D323" s="633" t="s">
        <v>134</v>
      </c>
      <c r="E323" s="633">
        <v>58</v>
      </c>
      <c r="F323" s="685">
        <f>'Xuan Dong'!F307</f>
        <v>38000</v>
      </c>
      <c r="G323" s="712">
        <f t="shared" si="4"/>
        <v>2204000</v>
      </c>
    </row>
    <row r="324" spans="1:7" s="620" customFormat="1" ht="15.75">
      <c r="A324" s="633">
        <v>114</v>
      </c>
      <c r="B324" s="634" t="s">
        <v>458</v>
      </c>
      <c r="C324" s="670" t="s">
        <v>643</v>
      </c>
      <c r="D324" s="633" t="s">
        <v>134</v>
      </c>
      <c r="E324" s="633">
        <v>317.5</v>
      </c>
      <c r="F324" s="685">
        <f>F323</f>
        <v>38000</v>
      </c>
      <c r="G324" s="712">
        <f t="shared" si="4"/>
        <v>12065000</v>
      </c>
    </row>
    <row r="325" spans="1:7" s="620" customFormat="1" ht="15.75">
      <c r="A325" s="633">
        <v>115</v>
      </c>
      <c r="B325" s="634" t="s">
        <v>855</v>
      </c>
      <c r="C325" s="670" t="s">
        <v>643</v>
      </c>
      <c r="D325" s="633" t="s">
        <v>104</v>
      </c>
      <c r="E325" s="633">
        <v>17</v>
      </c>
      <c r="F325" s="685">
        <f>'Xuan Dong'!F309</f>
        <v>1550000</v>
      </c>
      <c r="G325" s="712">
        <f t="shared" si="4"/>
        <v>26350000</v>
      </c>
    </row>
    <row r="326" spans="1:7" s="620" customFormat="1" ht="15.75">
      <c r="A326" s="633">
        <v>116</v>
      </c>
      <c r="B326" s="634" t="s">
        <v>856</v>
      </c>
      <c r="C326" s="670" t="s">
        <v>643</v>
      </c>
      <c r="D326" s="633" t="s">
        <v>104</v>
      </c>
      <c r="E326" s="633">
        <v>3</v>
      </c>
      <c r="F326" s="685">
        <f>F325</f>
        <v>1550000</v>
      </c>
      <c r="G326" s="712">
        <f t="shared" si="4"/>
        <v>4650000</v>
      </c>
    </row>
    <row r="327" spans="1:7" s="620" customFormat="1" ht="15.75">
      <c r="A327" s="633">
        <v>117</v>
      </c>
      <c r="B327" s="634" t="s">
        <v>465</v>
      </c>
      <c r="C327" s="670" t="s">
        <v>643</v>
      </c>
      <c r="D327" s="633" t="s">
        <v>385</v>
      </c>
      <c r="E327" s="633">
        <v>2</v>
      </c>
      <c r="F327" s="685">
        <f>'Xuan Dong'!F312</f>
        <v>1100000</v>
      </c>
      <c r="G327" s="712">
        <f t="shared" si="4"/>
        <v>2200000</v>
      </c>
    </row>
    <row r="328" spans="1:7" s="620" customFormat="1" ht="15.75">
      <c r="A328" s="633">
        <v>118</v>
      </c>
      <c r="B328" s="634" t="s">
        <v>735</v>
      </c>
      <c r="C328" s="670" t="s">
        <v>643</v>
      </c>
      <c r="D328" s="633" t="s">
        <v>385</v>
      </c>
      <c r="E328" s="633">
        <v>23</v>
      </c>
      <c r="F328" s="685">
        <f>'Xuan Dong'!F313</f>
        <v>700000</v>
      </c>
      <c r="G328" s="712">
        <f t="shared" si="4"/>
        <v>16100000</v>
      </c>
    </row>
    <row r="329" spans="1:7" s="620" customFormat="1" ht="15.75">
      <c r="A329" s="633">
        <v>119</v>
      </c>
      <c r="B329" s="634" t="s">
        <v>736</v>
      </c>
      <c r="C329" s="670" t="s">
        <v>643</v>
      </c>
      <c r="D329" s="633" t="s">
        <v>385</v>
      </c>
      <c r="E329" s="633">
        <v>20</v>
      </c>
      <c r="F329" s="685">
        <f>'Xuan Dong'!F314</f>
        <v>900000</v>
      </c>
      <c r="G329" s="712">
        <f t="shared" si="4"/>
        <v>18000000</v>
      </c>
    </row>
    <row r="330" spans="1:7" s="620" customFormat="1" ht="15.75">
      <c r="A330" s="633">
        <v>120</v>
      </c>
      <c r="B330" s="634" t="s">
        <v>737</v>
      </c>
      <c r="C330" s="670" t="s">
        <v>643</v>
      </c>
      <c r="D330" s="633" t="s">
        <v>81</v>
      </c>
      <c r="E330" s="633">
        <v>43</v>
      </c>
      <c r="F330" s="685">
        <f>'Xuan Dong'!F315</f>
        <v>120000</v>
      </c>
      <c r="G330" s="712">
        <f t="shared" si="4"/>
        <v>5160000</v>
      </c>
    </row>
    <row r="331" spans="1:7" s="620" customFormat="1" ht="15.75">
      <c r="A331" s="633">
        <v>121</v>
      </c>
      <c r="B331" s="634" t="s">
        <v>738</v>
      </c>
      <c r="C331" s="670" t="s">
        <v>643</v>
      </c>
      <c r="D331" s="633" t="s">
        <v>102</v>
      </c>
      <c r="E331" s="633">
        <v>6</v>
      </c>
      <c r="F331" s="685">
        <f>'Xuan Dong'!F316</f>
        <v>500000</v>
      </c>
      <c r="G331" s="712">
        <f t="shared" si="4"/>
        <v>3000000</v>
      </c>
    </row>
    <row r="332" spans="1:7" s="620" customFormat="1" ht="15.75">
      <c r="A332" s="633">
        <v>122</v>
      </c>
      <c r="B332" s="634" t="s">
        <v>739</v>
      </c>
      <c r="C332" s="670" t="s">
        <v>643</v>
      </c>
      <c r="D332" s="633" t="s">
        <v>102</v>
      </c>
      <c r="E332" s="633">
        <v>6</v>
      </c>
      <c r="F332" s="685">
        <f>'Xuan Dong'!F317</f>
        <v>270000</v>
      </c>
      <c r="G332" s="712">
        <f t="shared" si="4"/>
        <v>1620000</v>
      </c>
    </row>
    <row r="333" spans="1:7" s="620" customFormat="1" ht="15.75">
      <c r="A333" s="633">
        <v>123</v>
      </c>
      <c r="B333" s="634" t="s">
        <v>740</v>
      </c>
      <c r="C333" s="670" t="s">
        <v>643</v>
      </c>
      <c r="D333" s="633" t="s">
        <v>102</v>
      </c>
      <c r="E333" s="633">
        <v>117</v>
      </c>
      <c r="F333" s="685">
        <f>'Xuan Dong'!F318</f>
        <v>80000</v>
      </c>
      <c r="G333" s="712">
        <f t="shared" si="4"/>
        <v>9360000</v>
      </c>
    </row>
    <row r="334" spans="1:7" s="620" customFormat="1" ht="15.75">
      <c r="A334" s="633">
        <v>124</v>
      </c>
      <c r="B334" s="634" t="s">
        <v>741</v>
      </c>
      <c r="C334" s="670" t="s">
        <v>643</v>
      </c>
      <c r="D334" s="633" t="s">
        <v>134</v>
      </c>
      <c r="E334" s="633">
        <v>36</v>
      </c>
      <c r="F334" s="685">
        <f>'Xuan Dong'!F319</f>
        <v>10000</v>
      </c>
      <c r="G334" s="712">
        <f t="shared" si="4"/>
        <v>360000</v>
      </c>
    </row>
    <row r="335" spans="1:7" s="620" customFormat="1" ht="15.75">
      <c r="A335" s="633">
        <v>125</v>
      </c>
      <c r="B335" s="634" t="s">
        <v>742</v>
      </c>
      <c r="C335" s="670" t="s">
        <v>643</v>
      </c>
      <c r="D335" s="633" t="s">
        <v>134</v>
      </c>
      <c r="E335" s="633">
        <v>213</v>
      </c>
      <c r="F335" s="685">
        <f>'Xuan Dong'!F320</f>
        <v>11000</v>
      </c>
      <c r="G335" s="712">
        <f t="shared" si="4"/>
        <v>2343000</v>
      </c>
    </row>
    <row r="336" spans="1:7" s="620" customFormat="1" ht="15.75">
      <c r="A336" s="633">
        <v>126</v>
      </c>
      <c r="B336" s="634" t="s">
        <v>743</v>
      </c>
      <c r="C336" s="670" t="s">
        <v>643</v>
      </c>
      <c r="D336" s="633" t="s">
        <v>134</v>
      </c>
      <c r="E336" s="633">
        <v>85</v>
      </c>
      <c r="F336" s="685">
        <f>'Xuan Dong'!F321</f>
        <v>12000</v>
      </c>
      <c r="G336" s="712">
        <f t="shared" si="4"/>
        <v>1020000</v>
      </c>
    </row>
    <row r="337" spans="1:7" s="620" customFormat="1" ht="15.75">
      <c r="A337" s="633">
        <v>127</v>
      </c>
      <c r="B337" s="634" t="s">
        <v>744</v>
      </c>
      <c r="C337" s="670" t="s">
        <v>643</v>
      </c>
      <c r="D337" s="633" t="s">
        <v>102</v>
      </c>
      <c r="E337" s="633">
        <v>537</v>
      </c>
      <c r="F337" s="685"/>
      <c r="G337" s="712">
        <f t="shared" si="4"/>
        <v>0</v>
      </c>
    </row>
    <row r="338" spans="1:7" s="620" customFormat="1" ht="15.75">
      <c r="A338" s="633">
        <v>128</v>
      </c>
      <c r="B338" s="634" t="s">
        <v>745</v>
      </c>
      <c r="C338" s="670" t="s">
        <v>643</v>
      </c>
      <c r="D338" s="633" t="s">
        <v>102</v>
      </c>
      <c r="E338" s="633">
        <v>232</v>
      </c>
      <c r="F338" s="685">
        <f>'Xuan Dong'!F323</f>
        <v>220000</v>
      </c>
      <c r="G338" s="712">
        <f t="shared" si="4"/>
        <v>51040000</v>
      </c>
    </row>
    <row r="339" spans="1:7" s="620" customFormat="1" ht="15.75">
      <c r="A339" s="633">
        <v>129</v>
      </c>
      <c r="B339" s="634" t="s">
        <v>538</v>
      </c>
      <c r="C339" s="670" t="s">
        <v>643</v>
      </c>
      <c r="D339" s="633" t="s">
        <v>102</v>
      </c>
      <c r="E339" s="633">
        <v>50</v>
      </c>
      <c r="F339" s="685">
        <f>'Xuan Dong'!F324</f>
        <v>75000</v>
      </c>
      <c r="G339" s="712">
        <f t="shared" si="4"/>
        <v>3750000</v>
      </c>
    </row>
    <row r="340" spans="1:7" s="620" customFormat="1" ht="15.75">
      <c r="A340" s="633">
        <v>130</v>
      </c>
      <c r="B340" s="634" t="s">
        <v>857</v>
      </c>
      <c r="C340" s="670" t="s">
        <v>643</v>
      </c>
      <c r="D340" s="633" t="s">
        <v>99</v>
      </c>
      <c r="E340" s="633">
        <v>3</v>
      </c>
      <c r="F340" s="685">
        <f>'Xuan Dong'!F325</f>
        <v>1800000</v>
      </c>
      <c r="G340" s="712">
        <f t="shared" si="4"/>
        <v>5400000</v>
      </c>
    </row>
    <row r="341" spans="1:7" s="620" customFormat="1" ht="15.75">
      <c r="A341" s="633">
        <v>131</v>
      </c>
      <c r="B341" s="634" t="s">
        <v>858</v>
      </c>
      <c r="C341" s="670" t="s">
        <v>643</v>
      </c>
      <c r="D341" s="633" t="s">
        <v>99</v>
      </c>
      <c r="E341" s="633">
        <v>8</v>
      </c>
      <c r="F341" s="685">
        <f>'Xuan Dong'!F328</f>
        <v>1600000</v>
      </c>
      <c r="G341" s="712">
        <f t="shared" si="4"/>
        <v>12800000</v>
      </c>
    </row>
    <row r="342" spans="1:7" s="620" customFormat="1" ht="15.75">
      <c r="A342" s="633">
        <v>132</v>
      </c>
      <c r="B342" s="634" t="s">
        <v>750</v>
      </c>
      <c r="C342" s="670" t="s">
        <v>643</v>
      </c>
      <c r="D342" s="633" t="s">
        <v>134</v>
      </c>
      <c r="E342" s="633">
        <v>100</v>
      </c>
      <c r="F342" s="685">
        <f>'Xuan Dong'!F330</f>
        <v>24000</v>
      </c>
      <c r="G342" s="712">
        <f t="shared" si="4"/>
        <v>2400000</v>
      </c>
    </row>
    <row r="343" spans="1:7" s="620" customFormat="1" ht="15.75">
      <c r="A343" s="633">
        <v>133</v>
      </c>
      <c r="B343" s="634" t="s">
        <v>752</v>
      </c>
      <c r="C343" s="670" t="s">
        <v>643</v>
      </c>
      <c r="D343" s="633" t="s">
        <v>81</v>
      </c>
      <c r="E343" s="633">
        <v>91</v>
      </c>
      <c r="F343" s="685">
        <f>'Xuan Dong'!F332</f>
        <v>40000</v>
      </c>
      <c r="G343" s="712">
        <f t="shared" si="4"/>
        <v>3640000</v>
      </c>
    </row>
    <row r="344" spans="1:7" s="620" customFormat="1" ht="15.75">
      <c r="A344" s="633">
        <v>134</v>
      </c>
      <c r="B344" s="634" t="s">
        <v>753</v>
      </c>
      <c r="C344" s="670" t="s">
        <v>643</v>
      </c>
      <c r="D344" s="633" t="s">
        <v>81</v>
      </c>
      <c r="E344" s="633">
        <v>43</v>
      </c>
      <c r="F344" s="685">
        <f>F343</f>
        <v>40000</v>
      </c>
      <c r="G344" s="712">
        <f t="shared" si="4"/>
        <v>1720000</v>
      </c>
    </row>
    <row r="345" spans="1:7" s="620" customFormat="1" ht="15.75">
      <c r="A345" s="633">
        <v>135</v>
      </c>
      <c r="B345" s="634" t="s">
        <v>484</v>
      </c>
      <c r="C345" s="670" t="s">
        <v>643</v>
      </c>
      <c r="D345" s="633" t="s">
        <v>464</v>
      </c>
      <c r="E345" s="633">
        <v>4</v>
      </c>
      <c r="F345" s="685">
        <f>'Xuan Dong'!F338</f>
        <v>50000</v>
      </c>
      <c r="G345" s="712">
        <f t="shared" si="4"/>
        <v>200000</v>
      </c>
    </row>
    <row r="346" spans="1:7" s="620" customFormat="1" ht="15.75">
      <c r="A346" s="633">
        <v>136</v>
      </c>
      <c r="B346" s="634" t="s">
        <v>754</v>
      </c>
      <c r="C346" s="670" t="s">
        <v>643</v>
      </c>
      <c r="D346" s="633" t="s">
        <v>102</v>
      </c>
      <c r="E346" s="633">
        <v>7</v>
      </c>
      <c r="F346" s="685">
        <f>'Xuan Dong'!F335</f>
        <v>800000</v>
      </c>
      <c r="G346" s="712">
        <f t="shared" si="4"/>
        <v>5600000</v>
      </c>
    </row>
    <row r="347" spans="1:7" s="620" customFormat="1" ht="15.75">
      <c r="A347" s="633">
        <v>137</v>
      </c>
      <c r="B347" s="634" t="s">
        <v>756</v>
      </c>
      <c r="C347" s="670" t="s">
        <v>643</v>
      </c>
      <c r="D347" s="633" t="s">
        <v>104</v>
      </c>
      <c r="E347" s="633">
        <v>7</v>
      </c>
      <c r="F347" s="685">
        <f>'Xuan Dong'!F336</f>
        <v>600000</v>
      </c>
      <c r="G347" s="712">
        <f t="shared" si="4"/>
        <v>4200000</v>
      </c>
    </row>
    <row r="348" spans="1:7" s="620" customFormat="1" ht="15.75">
      <c r="A348" s="633">
        <v>138</v>
      </c>
      <c r="B348" s="634" t="s">
        <v>511</v>
      </c>
      <c r="C348" s="670" t="s">
        <v>643</v>
      </c>
      <c r="D348" s="633" t="s">
        <v>81</v>
      </c>
      <c r="E348" s="633">
        <v>1</v>
      </c>
      <c r="F348" s="685">
        <v>350000</v>
      </c>
      <c r="G348" s="712">
        <f t="shared" si="4"/>
        <v>350000</v>
      </c>
    </row>
    <row r="349" spans="1:7" s="620" customFormat="1" ht="15.75">
      <c r="A349" s="633">
        <v>139</v>
      </c>
      <c r="B349" s="634" t="s">
        <v>859</v>
      </c>
      <c r="C349" s="670" t="s">
        <v>643</v>
      </c>
      <c r="D349" s="633" t="s">
        <v>134</v>
      </c>
      <c r="E349" s="633">
        <v>8</v>
      </c>
      <c r="F349" s="685">
        <f>'Xuan Dong'!F342</f>
        <v>10000</v>
      </c>
      <c r="G349" s="712">
        <f t="shared" si="4"/>
        <v>80000</v>
      </c>
    </row>
    <row r="350" spans="1:7" s="620" customFormat="1" ht="15.75">
      <c r="A350" s="633">
        <v>140</v>
      </c>
      <c r="B350" s="634" t="s">
        <v>759</v>
      </c>
      <c r="C350" s="670" t="s">
        <v>643</v>
      </c>
      <c r="D350" s="633" t="s">
        <v>134</v>
      </c>
      <c r="E350" s="633">
        <v>118</v>
      </c>
      <c r="F350" s="685">
        <f>'Xuan Dong'!F340</f>
        <v>18000</v>
      </c>
      <c r="G350" s="712">
        <f t="shared" si="4"/>
        <v>2124000</v>
      </c>
    </row>
    <row r="351" spans="1:7" s="620" customFormat="1" ht="15.75">
      <c r="A351" s="633">
        <v>141</v>
      </c>
      <c r="B351" s="634" t="s">
        <v>860</v>
      </c>
      <c r="C351" s="670" t="s">
        <v>643</v>
      </c>
      <c r="D351" s="633" t="s">
        <v>134</v>
      </c>
      <c r="E351" s="633">
        <v>20</v>
      </c>
      <c r="F351" s="685">
        <v>25000</v>
      </c>
      <c r="G351" s="712">
        <f t="shared" si="4"/>
        <v>500000</v>
      </c>
    </row>
    <row r="352" spans="1:7" s="620" customFormat="1" ht="15.75">
      <c r="A352" s="633">
        <v>142</v>
      </c>
      <c r="B352" s="634" t="s">
        <v>861</v>
      </c>
      <c r="C352" s="670" t="s">
        <v>643</v>
      </c>
      <c r="D352" s="633" t="s">
        <v>405</v>
      </c>
      <c r="E352" s="633">
        <v>0.27239999999999998</v>
      </c>
      <c r="F352" s="685">
        <f>'Xuan Dong'!F343</f>
        <v>2450000</v>
      </c>
      <c r="G352" s="712">
        <f t="shared" si="4"/>
        <v>667379.99999999988</v>
      </c>
    </row>
    <row r="353" spans="1:7" s="620" customFormat="1" ht="15.75">
      <c r="A353" s="633">
        <v>143</v>
      </c>
      <c r="B353" s="634" t="s">
        <v>762</v>
      </c>
      <c r="C353" s="670" t="s">
        <v>643</v>
      </c>
      <c r="D353" s="633" t="s">
        <v>405</v>
      </c>
      <c r="E353" s="633">
        <v>4.5579999999999998</v>
      </c>
      <c r="F353" s="685">
        <v>3000000</v>
      </c>
      <c r="G353" s="712">
        <f t="shared" si="4"/>
        <v>13674000</v>
      </c>
    </row>
    <row r="354" spans="1:7" s="620" customFormat="1" ht="15.75">
      <c r="A354" s="633">
        <v>144</v>
      </c>
      <c r="B354" s="634" t="s">
        <v>763</v>
      </c>
      <c r="C354" s="670" t="s">
        <v>643</v>
      </c>
      <c r="D354" s="633" t="s">
        <v>405</v>
      </c>
      <c r="E354" s="633">
        <v>9.5244999999999997</v>
      </c>
      <c r="F354" s="685">
        <v>3500000</v>
      </c>
      <c r="G354" s="712">
        <f t="shared" si="4"/>
        <v>33335750</v>
      </c>
    </row>
    <row r="355" spans="1:7" s="620" customFormat="1" ht="15.75">
      <c r="A355" s="633">
        <v>145</v>
      </c>
      <c r="B355" s="634" t="s">
        <v>862</v>
      </c>
      <c r="C355" s="670" t="s">
        <v>643</v>
      </c>
      <c r="D355" s="633" t="s">
        <v>405</v>
      </c>
      <c r="E355" s="633">
        <v>1.1343000000000001</v>
      </c>
      <c r="F355" s="685">
        <f>F356</f>
        <v>6500000</v>
      </c>
      <c r="G355" s="712">
        <f t="shared" si="4"/>
        <v>7372950.0000000009</v>
      </c>
    </row>
    <row r="356" spans="1:7" s="620" customFormat="1" ht="15.75">
      <c r="A356" s="633">
        <v>146</v>
      </c>
      <c r="B356" s="634" t="s">
        <v>863</v>
      </c>
      <c r="C356" s="670" t="s">
        <v>643</v>
      </c>
      <c r="D356" s="633" t="s">
        <v>405</v>
      </c>
      <c r="E356" s="633">
        <v>2.9034</v>
      </c>
      <c r="F356" s="685">
        <v>6500000</v>
      </c>
      <c r="G356" s="712">
        <f t="shared" si="4"/>
        <v>18872100</v>
      </c>
    </row>
    <row r="357" spans="1:7" s="620" customFormat="1" ht="15.75">
      <c r="A357" s="633">
        <v>147</v>
      </c>
      <c r="B357" s="634" t="s">
        <v>864</v>
      </c>
      <c r="C357" s="670" t="s">
        <v>643</v>
      </c>
      <c r="D357" s="633" t="s">
        <v>405</v>
      </c>
      <c r="E357" s="633">
        <v>0.24160000000000001</v>
      </c>
      <c r="F357" s="685">
        <f>F356</f>
        <v>6500000</v>
      </c>
      <c r="G357" s="712">
        <f t="shared" si="4"/>
        <v>1570400</v>
      </c>
    </row>
    <row r="358" spans="1:7" s="620" customFormat="1" ht="15.75">
      <c r="A358" s="633">
        <v>148</v>
      </c>
      <c r="B358" s="634" t="s">
        <v>865</v>
      </c>
      <c r="C358" s="670" t="s">
        <v>643</v>
      </c>
      <c r="D358" s="633" t="s">
        <v>385</v>
      </c>
      <c r="E358" s="633">
        <v>1</v>
      </c>
      <c r="F358" s="685">
        <f>'Xuan Dong'!F348</f>
        <v>600000</v>
      </c>
      <c r="G358" s="712">
        <f t="shared" ref="G358:G369" si="5">F358*E358</f>
        <v>600000</v>
      </c>
    </row>
    <row r="359" spans="1:7" s="620" customFormat="1" ht="15.75">
      <c r="A359" s="633">
        <v>149</v>
      </c>
      <c r="B359" s="634" t="s">
        <v>769</v>
      </c>
      <c r="C359" s="670" t="s">
        <v>643</v>
      </c>
      <c r="D359" s="633" t="s">
        <v>102</v>
      </c>
      <c r="E359" s="633">
        <v>117</v>
      </c>
      <c r="F359" s="685">
        <f>'Xuan Dong'!F351</f>
        <v>100000</v>
      </c>
      <c r="G359" s="712">
        <f t="shared" si="5"/>
        <v>11700000</v>
      </c>
    </row>
    <row r="360" spans="1:7" s="620" customFormat="1" ht="15.75">
      <c r="A360" s="633">
        <v>150</v>
      </c>
      <c r="B360" s="634" t="s">
        <v>866</v>
      </c>
      <c r="C360" s="670" t="s">
        <v>643</v>
      </c>
      <c r="D360" s="633" t="s">
        <v>464</v>
      </c>
      <c r="E360" s="633">
        <v>4</v>
      </c>
      <c r="F360" s="685">
        <f>'Xuan Dong'!F338</f>
        <v>50000</v>
      </c>
      <c r="G360" s="712">
        <f t="shared" si="5"/>
        <v>200000</v>
      </c>
    </row>
    <row r="361" spans="1:7" s="620" customFormat="1" ht="15.75">
      <c r="A361" s="633">
        <v>151</v>
      </c>
      <c r="B361" s="634" t="s">
        <v>867</v>
      </c>
      <c r="C361" s="670" t="s">
        <v>643</v>
      </c>
      <c r="D361" s="633" t="s">
        <v>104</v>
      </c>
      <c r="E361" s="633">
        <v>7</v>
      </c>
      <c r="F361" s="685">
        <f>'Xuan Dong'!F352</f>
        <v>100000</v>
      </c>
      <c r="G361" s="712">
        <f t="shared" si="5"/>
        <v>700000</v>
      </c>
    </row>
    <row r="362" spans="1:7" s="620" customFormat="1" ht="15.75">
      <c r="A362" s="633">
        <v>152</v>
      </c>
      <c r="B362" s="634" t="s">
        <v>868</v>
      </c>
      <c r="C362" s="670" t="s">
        <v>643</v>
      </c>
      <c r="D362" s="633" t="s">
        <v>81</v>
      </c>
      <c r="E362" s="633">
        <v>1</v>
      </c>
      <c r="F362" s="685">
        <f>F299</f>
        <v>345000</v>
      </c>
      <c r="G362" s="712">
        <f t="shared" si="5"/>
        <v>345000</v>
      </c>
    </row>
    <row r="363" spans="1:7" s="620" customFormat="1" ht="15.75">
      <c r="A363" s="671" t="s">
        <v>497</v>
      </c>
      <c r="B363" s="672" t="s">
        <v>494</v>
      </c>
      <c r="C363" s="687"/>
      <c r="D363" s="671"/>
      <c r="E363" s="671"/>
      <c r="F363" s="685"/>
      <c r="G363" s="712">
        <f t="shared" si="5"/>
        <v>0</v>
      </c>
    </row>
    <row r="364" spans="1:7" s="620" customFormat="1" ht="15.75">
      <c r="A364" s="633">
        <v>1</v>
      </c>
      <c r="B364" s="634" t="s">
        <v>869</v>
      </c>
      <c r="C364" s="670" t="s">
        <v>494</v>
      </c>
      <c r="D364" s="633" t="s">
        <v>870</v>
      </c>
      <c r="E364" s="633">
        <v>9</v>
      </c>
      <c r="F364" s="685">
        <v>6290000</v>
      </c>
      <c r="G364" s="712">
        <f t="shared" si="5"/>
        <v>56610000</v>
      </c>
    </row>
    <row r="365" spans="1:7" s="620" customFormat="1" ht="15.75">
      <c r="A365" s="633">
        <v>2</v>
      </c>
      <c r="B365" s="634" t="s">
        <v>871</v>
      </c>
      <c r="C365" s="670" t="s">
        <v>494</v>
      </c>
      <c r="D365" s="633" t="s">
        <v>485</v>
      </c>
      <c r="E365" s="633">
        <v>6</v>
      </c>
      <c r="F365" s="685">
        <v>5000000</v>
      </c>
      <c r="G365" s="712">
        <f t="shared" si="5"/>
        <v>30000000</v>
      </c>
    </row>
    <row r="366" spans="1:7" s="620" customFormat="1" ht="15.75">
      <c r="A366" s="633">
        <v>3</v>
      </c>
      <c r="B366" s="634" t="s">
        <v>495</v>
      </c>
      <c r="C366" s="670" t="s">
        <v>494</v>
      </c>
      <c r="D366" s="633" t="s">
        <v>466</v>
      </c>
      <c r="E366" s="633">
        <v>2</v>
      </c>
      <c r="F366" s="685">
        <f>F365</f>
        <v>5000000</v>
      </c>
      <c r="G366" s="712">
        <f t="shared" si="5"/>
        <v>10000000</v>
      </c>
    </row>
    <row r="367" spans="1:7" s="620" customFormat="1" ht="15.75">
      <c r="A367" s="633">
        <v>4</v>
      </c>
      <c r="B367" s="634" t="s">
        <v>872</v>
      </c>
      <c r="C367" s="670" t="s">
        <v>494</v>
      </c>
      <c r="D367" s="633" t="s">
        <v>486</v>
      </c>
      <c r="E367" s="633">
        <v>3</v>
      </c>
      <c r="F367" s="685">
        <v>6500000</v>
      </c>
      <c r="G367" s="712">
        <f t="shared" si="5"/>
        <v>19500000</v>
      </c>
    </row>
    <row r="368" spans="1:7" s="620" customFormat="1" ht="15.75">
      <c r="A368" s="633">
        <v>5</v>
      </c>
      <c r="B368" s="634" t="s">
        <v>496</v>
      </c>
      <c r="C368" s="670" t="s">
        <v>494</v>
      </c>
      <c r="D368" s="633" t="s">
        <v>486</v>
      </c>
      <c r="E368" s="633">
        <v>2</v>
      </c>
      <c r="F368" s="685">
        <f>F367</f>
        <v>6500000</v>
      </c>
      <c r="G368" s="712">
        <f t="shared" si="5"/>
        <v>13000000</v>
      </c>
    </row>
    <row r="369" spans="1:9" s="620" customFormat="1" ht="15.75">
      <c r="A369" s="633">
        <v>6</v>
      </c>
      <c r="B369" s="634" t="s">
        <v>873</v>
      </c>
      <c r="C369" s="670" t="s">
        <v>494</v>
      </c>
      <c r="D369" s="633" t="s">
        <v>510</v>
      </c>
      <c r="E369" s="633">
        <v>4</v>
      </c>
      <c r="F369" s="685">
        <v>12000000</v>
      </c>
      <c r="G369" s="712">
        <f t="shared" si="5"/>
        <v>48000000</v>
      </c>
    </row>
    <row r="370" spans="1:9" s="620" customFormat="1" ht="15.75">
      <c r="A370" s="673"/>
      <c r="B370" s="673"/>
      <c r="C370" s="674"/>
      <c r="D370" s="674"/>
      <c r="E370" s="675"/>
      <c r="F370" s="676"/>
      <c r="G370" s="713"/>
    </row>
    <row r="371" spans="1:9" s="636" customFormat="1" ht="15.75">
      <c r="A371" s="637"/>
      <c r="B371" s="638" t="s">
        <v>524</v>
      </c>
      <c r="C371" s="637"/>
      <c r="D371" s="637"/>
      <c r="E371" s="639"/>
      <c r="F371" s="640"/>
      <c r="G371" s="714">
        <f>SUM(G8:G370)</f>
        <v>2551339358.4000001</v>
      </c>
      <c r="H371" s="635">
        <v>2679971422</v>
      </c>
      <c r="I371" s="706">
        <f>H371*4.8%</f>
        <v>128638628.256</v>
      </c>
    </row>
    <row r="372" spans="1:9">
      <c r="H372" s="624"/>
      <c r="I372" s="718">
        <f>H371-I371</f>
        <v>2551332793.744</v>
      </c>
    </row>
    <row r="373" spans="1:9" s="604" customFormat="1" ht="15.75">
      <c r="A373" s="603" t="s">
        <v>971</v>
      </c>
      <c r="C373" s="606"/>
      <c r="E373" s="606"/>
      <c r="F373" s="605"/>
      <c r="G373" s="716"/>
      <c r="H373" s="632"/>
      <c r="I373" s="666">
        <f>G371-I372</f>
        <v>6564.6560001373291</v>
      </c>
    </row>
    <row r="374" spans="1:9" s="604" customFormat="1" ht="15.75">
      <c r="C374" s="606"/>
      <c r="E374" s="606"/>
      <c r="F374" s="605"/>
      <c r="G374" s="716"/>
      <c r="H374" s="605"/>
      <c r="I374" s="667"/>
    </row>
    <row r="375" spans="1:9" s="604" customFormat="1" ht="15.75">
      <c r="D375" s="837" t="s">
        <v>970</v>
      </c>
      <c r="E375" s="837"/>
      <c r="F375" s="837"/>
      <c r="G375" s="837"/>
      <c r="H375" s="605"/>
    </row>
    <row r="376" spans="1:9" s="604" customFormat="1" ht="15.75">
      <c r="B376" s="607"/>
      <c r="D376" s="832" t="s">
        <v>389</v>
      </c>
      <c r="E376" s="832"/>
      <c r="F376" s="832"/>
      <c r="G376" s="832"/>
      <c r="H376" s="665"/>
    </row>
    <row r="377" spans="1:9" s="604" customFormat="1" ht="15.75">
      <c r="B377" s="607"/>
      <c r="D377" s="832" t="s">
        <v>969</v>
      </c>
      <c r="E377" s="832"/>
      <c r="F377" s="832"/>
      <c r="G377" s="832"/>
      <c r="H377" s="605"/>
    </row>
    <row r="378" spans="1:9" s="604" customFormat="1" ht="15.75">
      <c r="B378" s="607"/>
      <c r="D378" s="832" t="s">
        <v>386</v>
      </c>
      <c r="E378" s="832"/>
      <c r="F378" s="832"/>
      <c r="G378" s="832"/>
      <c r="H378" s="605"/>
    </row>
    <row r="379" spans="1:9" s="604" customFormat="1" ht="15.75">
      <c r="C379" s="606"/>
      <c r="F379" s="605"/>
      <c r="G379" s="716"/>
      <c r="H379" s="605"/>
    </row>
  </sheetData>
  <mergeCells count="8">
    <mergeCell ref="D375:G375"/>
    <mergeCell ref="D376:G376"/>
    <mergeCell ref="D377:G377"/>
    <mergeCell ref="D378:G378"/>
    <mergeCell ref="A1:G1"/>
    <mergeCell ref="A2:G2"/>
    <mergeCell ref="A3:G3"/>
    <mergeCell ref="A4:G4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opLeftCell="A219" workbookViewId="0">
      <selection activeCell="G230" sqref="G230"/>
    </sheetView>
  </sheetViews>
  <sheetFormatPr defaultRowHeight="12.75"/>
  <cols>
    <col min="1" max="1" width="5" style="621" customWidth="1"/>
    <col min="2" max="2" width="55.7109375" style="621" customWidth="1"/>
    <col min="3" max="3" width="38.42578125" style="621" bestFit="1" customWidth="1"/>
    <col min="4" max="4" width="9.140625" style="621"/>
    <col min="5" max="5" width="11.28515625" style="622" bestFit="1" customWidth="1"/>
    <col min="6" max="6" width="11.85546875" style="623" bestFit="1" customWidth="1"/>
    <col min="7" max="7" width="17.28515625" style="715" bestFit="1" customWidth="1"/>
    <col min="8" max="8" width="16.85546875" style="621" bestFit="1" customWidth="1"/>
    <col min="9" max="9" width="17.7109375" style="621" bestFit="1" customWidth="1"/>
    <col min="10" max="10" width="12.5703125" style="621" bestFit="1" customWidth="1"/>
    <col min="11" max="16384" width="9.140625" style="621"/>
  </cols>
  <sheetData>
    <row r="1" spans="1:15" s="609" customFormat="1" ht="25.5">
      <c r="A1" s="833" t="s">
        <v>487</v>
      </c>
      <c r="B1" s="833"/>
      <c r="C1" s="833"/>
      <c r="D1" s="833"/>
      <c r="E1" s="833"/>
      <c r="F1" s="833"/>
      <c r="G1" s="833"/>
      <c r="H1" s="702"/>
      <c r="I1" s="702"/>
      <c r="J1" s="702"/>
      <c r="K1" s="702"/>
      <c r="M1" s="610"/>
      <c r="N1" s="610"/>
      <c r="O1" s="610"/>
    </row>
    <row r="2" spans="1:15" s="609" customFormat="1" ht="19.5">
      <c r="A2" s="834" t="s">
        <v>499</v>
      </c>
      <c r="B2" s="834"/>
      <c r="C2" s="834"/>
      <c r="D2" s="834"/>
      <c r="E2" s="834"/>
      <c r="F2" s="834"/>
      <c r="G2" s="834"/>
      <c r="H2" s="703"/>
      <c r="I2" s="703"/>
      <c r="J2" s="703"/>
      <c r="K2" s="703"/>
      <c r="M2" s="610"/>
      <c r="N2" s="610"/>
      <c r="O2" s="610"/>
    </row>
    <row r="3" spans="1:15" s="609" customFormat="1" ht="19.5">
      <c r="A3" s="835" t="s">
        <v>874</v>
      </c>
      <c r="B3" s="835"/>
      <c r="C3" s="835"/>
      <c r="D3" s="835"/>
      <c r="E3" s="835"/>
      <c r="F3" s="835"/>
      <c r="G3" s="835"/>
      <c r="H3" s="704"/>
      <c r="I3" s="704"/>
      <c r="J3" s="704"/>
      <c r="K3" s="704"/>
      <c r="M3" s="610"/>
      <c r="N3" s="610"/>
      <c r="O3" s="610"/>
    </row>
    <row r="4" spans="1:15" s="609" customFormat="1" ht="19.5">
      <c r="A4" s="836" t="s">
        <v>500</v>
      </c>
      <c r="B4" s="836"/>
      <c r="C4" s="836"/>
      <c r="D4" s="836"/>
      <c r="E4" s="836"/>
      <c r="F4" s="836"/>
      <c r="G4" s="836"/>
      <c r="H4" s="705"/>
      <c r="I4" s="705"/>
      <c r="J4" s="705"/>
      <c r="K4" s="705"/>
      <c r="M4" s="610"/>
      <c r="N4" s="610"/>
      <c r="O4" s="610"/>
    </row>
    <row r="5" spans="1:15" s="616" customFormat="1" ht="18.75">
      <c r="A5" s="614"/>
      <c r="B5" s="614"/>
      <c r="C5" s="614"/>
      <c r="D5" s="614"/>
      <c r="E5" s="614"/>
      <c r="F5" s="615"/>
      <c r="G5" s="708"/>
      <c r="H5" s="614"/>
      <c r="I5" s="614"/>
      <c r="J5" s="614"/>
      <c r="K5" s="614"/>
      <c r="M5" s="617"/>
      <c r="N5" s="617"/>
      <c r="O5" s="617"/>
    </row>
    <row r="6" spans="1:15" s="618" customFormat="1" ht="47.25">
      <c r="A6" s="668" t="s">
        <v>71</v>
      </c>
      <c r="B6" s="668" t="s">
        <v>468</v>
      </c>
      <c r="C6" s="668" t="s">
        <v>513</v>
      </c>
      <c r="D6" s="668" t="s">
        <v>470</v>
      </c>
      <c r="E6" s="668" t="s">
        <v>469</v>
      </c>
      <c r="F6" s="669" t="s">
        <v>271</v>
      </c>
      <c r="G6" s="709" t="s">
        <v>321</v>
      </c>
    </row>
    <row r="7" spans="1:15" s="619" customFormat="1" ht="15.75">
      <c r="A7" s="680" t="s">
        <v>75</v>
      </c>
      <c r="B7" s="681" t="s">
        <v>540</v>
      </c>
      <c r="C7" s="680"/>
      <c r="D7" s="681"/>
      <c r="E7" s="717"/>
      <c r="F7" s="680"/>
      <c r="G7" s="710"/>
    </row>
    <row r="8" spans="1:15" s="619" customFormat="1" ht="15.75">
      <c r="A8" s="633">
        <v>1</v>
      </c>
      <c r="B8" s="634" t="s">
        <v>501</v>
      </c>
      <c r="C8" s="670" t="s">
        <v>100</v>
      </c>
      <c r="D8" s="633" t="s">
        <v>152</v>
      </c>
      <c r="E8" s="683">
        <v>20</v>
      </c>
      <c r="F8" s="633"/>
      <c r="G8" s="711"/>
    </row>
    <row r="9" spans="1:15" s="620" customFormat="1" ht="15.75">
      <c r="A9" s="633">
        <v>2</v>
      </c>
      <c r="B9" s="634" t="s">
        <v>875</v>
      </c>
      <c r="C9" s="670" t="s">
        <v>100</v>
      </c>
      <c r="D9" s="633" t="s">
        <v>152</v>
      </c>
      <c r="E9" s="683">
        <v>20</v>
      </c>
      <c r="F9" s="633"/>
      <c r="G9" s="712"/>
    </row>
    <row r="10" spans="1:15" s="619" customFormat="1" ht="15.75">
      <c r="A10" s="633">
        <v>3</v>
      </c>
      <c r="B10" s="634" t="s">
        <v>876</v>
      </c>
      <c r="C10" s="670" t="s">
        <v>100</v>
      </c>
      <c r="D10" s="633" t="s">
        <v>152</v>
      </c>
      <c r="E10" s="683">
        <v>20</v>
      </c>
      <c r="F10" s="633"/>
      <c r="G10" s="712"/>
    </row>
    <row r="11" spans="1:15" s="620" customFormat="1" ht="15.75">
      <c r="A11" s="633">
        <v>4</v>
      </c>
      <c r="B11" s="634" t="s">
        <v>117</v>
      </c>
      <c r="C11" s="670" t="s">
        <v>100</v>
      </c>
      <c r="D11" s="633" t="s">
        <v>104</v>
      </c>
      <c r="E11" s="683">
        <v>18</v>
      </c>
      <c r="F11" s="633"/>
      <c r="G11" s="712"/>
    </row>
    <row r="12" spans="1:15" s="620" customFormat="1" ht="15.75">
      <c r="A12" s="633">
        <v>5</v>
      </c>
      <c r="B12" s="634" t="s">
        <v>877</v>
      </c>
      <c r="C12" s="670" t="s">
        <v>100</v>
      </c>
      <c r="D12" s="633" t="s">
        <v>104</v>
      </c>
      <c r="E12" s="683">
        <v>1</v>
      </c>
      <c r="F12" s="633"/>
      <c r="G12" s="712"/>
    </row>
    <row r="13" spans="1:15" s="620" customFormat="1" ht="15.75">
      <c r="A13" s="633">
        <v>6</v>
      </c>
      <c r="B13" s="634" t="s">
        <v>119</v>
      </c>
      <c r="C13" s="670" t="s">
        <v>100</v>
      </c>
      <c r="D13" s="633" t="s">
        <v>104</v>
      </c>
      <c r="E13" s="683">
        <v>24</v>
      </c>
      <c r="F13" s="633"/>
      <c r="G13" s="712"/>
    </row>
    <row r="14" spans="1:15" s="619" customFormat="1" ht="15.75">
      <c r="A14" s="633">
        <v>7</v>
      </c>
      <c r="B14" s="634" t="s">
        <v>112</v>
      </c>
      <c r="C14" s="670" t="s">
        <v>100</v>
      </c>
      <c r="D14" s="633" t="s">
        <v>104</v>
      </c>
      <c r="E14" s="683">
        <v>77</v>
      </c>
      <c r="F14" s="633"/>
      <c r="G14" s="712"/>
    </row>
    <row r="15" spans="1:15" s="620" customFormat="1" ht="15.75">
      <c r="A15" s="633">
        <v>8</v>
      </c>
      <c r="B15" s="634" t="s">
        <v>612</v>
      </c>
      <c r="C15" s="670" t="s">
        <v>100</v>
      </c>
      <c r="D15" s="633" t="s">
        <v>104</v>
      </c>
      <c r="E15" s="683">
        <v>18</v>
      </c>
      <c r="F15" s="633"/>
      <c r="G15" s="712"/>
    </row>
    <row r="16" spans="1:15" s="620" customFormat="1" ht="15.75">
      <c r="A16" s="633">
        <v>9</v>
      </c>
      <c r="B16" s="634" t="s">
        <v>614</v>
      </c>
      <c r="C16" s="670" t="s">
        <v>100</v>
      </c>
      <c r="D16" s="633" t="s">
        <v>104</v>
      </c>
      <c r="E16" s="683">
        <v>3</v>
      </c>
      <c r="F16" s="633"/>
      <c r="G16" s="712"/>
    </row>
    <row r="17" spans="1:9" s="620" customFormat="1" ht="15.75">
      <c r="A17" s="633">
        <v>10</v>
      </c>
      <c r="B17" s="634" t="s">
        <v>410</v>
      </c>
      <c r="C17" s="670" t="s">
        <v>100</v>
      </c>
      <c r="D17" s="633" t="s">
        <v>104</v>
      </c>
      <c r="E17" s="683">
        <v>4</v>
      </c>
      <c r="F17" s="633"/>
      <c r="G17" s="712"/>
    </row>
    <row r="18" spans="1:9" s="620" customFormat="1" ht="15.75">
      <c r="A18" s="633">
        <v>11</v>
      </c>
      <c r="B18" s="634" t="s">
        <v>411</v>
      </c>
      <c r="C18" s="670" t="s">
        <v>100</v>
      </c>
      <c r="D18" s="633" t="s">
        <v>104</v>
      </c>
      <c r="E18" s="683">
        <v>1</v>
      </c>
      <c r="F18" s="633"/>
      <c r="G18" s="712"/>
    </row>
    <row r="19" spans="1:9" s="620" customFormat="1" ht="15.75">
      <c r="A19" s="633">
        <v>12</v>
      </c>
      <c r="B19" s="634" t="s">
        <v>878</v>
      </c>
      <c r="C19" s="670" t="s">
        <v>100</v>
      </c>
      <c r="D19" s="633" t="s">
        <v>104</v>
      </c>
      <c r="E19" s="683">
        <v>2</v>
      </c>
      <c r="F19" s="633"/>
      <c r="G19" s="712"/>
    </row>
    <row r="20" spans="1:9" s="619" customFormat="1" ht="15.75">
      <c r="A20" s="633">
        <v>13</v>
      </c>
      <c r="B20" s="634" t="s">
        <v>879</v>
      </c>
      <c r="C20" s="670" t="s">
        <v>100</v>
      </c>
      <c r="D20" s="633" t="s">
        <v>104</v>
      </c>
      <c r="E20" s="683">
        <v>9</v>
      </c>
      <c r="F20" s="633"/>
      <c r="G20" s="712"/>
      <c r="I20" s="620"/>
    </row>
    <row r="21" spans="1:9" s="620" customFormat="1" ht="15.75">
      <c r="A21" s="633">
        <v>14</v>
      </c>
      <c r="B21" s="634" t="s">
        <v>531</v>
      </c>
      <c r="C21" s="670" t="s">
        <v>100</v>
      </c>
      <c r="D21" s="633" t="s">
        <v>104</v>
      </c>
      <c r="E21" s="683">
        <v>4</v>
      </c>
      <c r="F21" s="633"/>
      <c r="G21" s="712"/>
    </row>
    <row r="22" spans="1:9" s="620" customFormat="1" ht="15.75">
      <c r="A22" s="633">
        <v>15</v>
      </c>
      <c r="B22" s="634" t="s">
        <v>503</v>
      </c>
      <c r="C22" s="670" t="s">
        <v>100</v>
      </c>
      <c r="D22" s="633" t="s">
        <v>104</v>
      </c>
      <c r="E22" s="683">
        <v>34</v>
      </c>
      <c r="F22" s="633"/>
      <c r="G22" s="712"/>
    </row>
    <row r="23" spans="1:9" s="620" customFormat="1" ht="15.75">
      <c r="A23" s="633">
        <v>16</v>
      </c>
      <c r="B23" s="634" t="s">
        <v>556</v>
      </c>
      <c r="C23" s="670" t="s">
        <v>100</v>
      </c>
      <c r="D23" s="633" t="s">
        <v>102</v>
      </c>
      <c r="E23" s="683">
        <v>21</v>
      </c>
      <c r="F23" s="633"/>
      <c r="G23" s="712"/>
    </row>
    <row r="24" spans="1:9" s="620" customFormat="1" ht="15.75">
      <c r="A24" s="633">
        <v>17</v>
      </c>
      <c r="B24" s="634" t="s">
        <v>482</v>
      </c>
      <c r="C24" s="670" t="s">
        <v>100</v>
      </c>
      <c r="D24" s="633" t="s">
        <v>102</v>
      </c>
      <c r="E24" s="683">
        <v>22</v>
      </c>
      <c r="F24" s="633"/>
      <c r="G24" s="712"/>
    </row>
    <row r="25" spans="1:9" s="620" customFormat="1" ht="15.75">
      <c r="A25" s="633">
        <v>18</v>
      </c>
      <c r="B25" s="634" t="s">
        <v>880</v>
      </c>
      <c r="C25" s="670" t="s">
        <v>100</v>
      </c>
      <c r="D25" s="633" t="s">
        <v>104</v>
      </c>
      <c r="E25" s="683">
        <v>26</v>
      </c>
      <c r="F25" s="633"/>
      <c r="G25" s="712"/>
    </row>
    <row r="26" spans="1:9" s="620" customFormat="1" ht="15.75">
      <c r="A26" s="633">
        <v>19</v>
      </c>
      <c r="B26" s="634" t="s">
        <v>881</v>
      </c>
      <c r="C26" s="670" t="s">
        <v>100</v>
      </c>
      <c r="D26" s="633" t="s">
        <v>102</v>
      </c>
      <c r="E26" s="683">
        <v>1</v>
      </c>
      <c r="F26" s="633"/>
      <c r="G26" s="712"/>
    </row>
    <row r="27" spans="1:9" s="620" customFormat="1" ht="15.75">
      <c r="A27" s="633">
        <v>20</v>
      </c>
      <c r="B27" s="634" t="s">
        <v>417</v>
      </c>
      <c r="C27" s="670" t="s">
        <v>100</v>
      </c>
      <c r="D27" s="633" t="s">
        <v>102</v>
      </c>
      <c r="E27" s="683">
        <v>3</v>
      </c>
      <c r="F27" s="633"/>
      <c r="G27" s="712"/>
    </row>
    <row r="28" spans="1:9" s="620" customFormat="1" ht="15.75">
      <c r="A28" s="633">
        <v>21</v>
      </c>
      <c r="B28" s="634" t="s">
        <v>419</v>
      </c>
      <c r="C28" s="670" t="s">
        <v>100</v>
      </c>
      <c r="D28" s="633" t="s">
        <v>102</v>
      </c>
      <c r="E28" s="683">
        <v>3</v>
      </c>
      <c r="F28" s="633"/>
      <c r="G28" s="712"/>
    </row>
    <row r="29" spans="1:9" s="619" customFormat="1" ht="15.75">
      <c r="A29" s="633">
        <v>22</v>
      </c>
      <c r="B29" s="634" t="s">
        <v>781</v>
      </c>
      <c r="C29" s="670" t="s">
        <v>100</v>
      </c>
      <c r="D29" s="633" t="s">
        <v>102</v>
      </c>
      <c r="E29" s="683">
        <v>1</v>
      </c>
      <c r="F29" s="633"/>
      <c r="G29" s="712"/>
    </row>
    <row r="30" spans="1:9" s="620" customFormat="1" ht="15.75">
      <c r="A30" s="633">
        <v>23</v>
      </c>
      <c r="B30" s="634" t="s">
        <v>424</v>
      </c>
      <c r="C30" s="670" t="s">
        <v>100</v>
      </c>
      <c r="D30" s="633" t="s">
        <v>102</v>
      </c>
      <c r="E30" s="683">
        <v>1</v>
      </c>
      <c r="F30" s="633"/>
      <c r="G30" s="712"/>
    </row>
    <row r="31" spans="1:9" s="620" customFormat="1" ht="15.75">
      <c r="A31" s="633">
        <v>24</v>
      </c>
      <c r="B31" s="634" t="s">
        <v>882</v>
      </c>
      <c r="C31" s="670" t="s">
        <v>100</v>
      </c>
      <c r="D31" s="633" t="s">
        <v>102</v>
      </c>
      <c r="E31" s="683">
        <v>1</v>
      </c>
      <c r="F31" s="633"/>
      <c r="G31" s="712"/>
    </row>
    <row r="32" spans="1:9" s="620" customFormat="1" ht="15.75">
      <c r="A32" s="633">
        <v>25</v>
      </c>
      <c r="B32" s="634" t="s">
        <v>883</v>
      </c>
      <c r="C32" s="670" t="s">
        <v>100</v>
      </c>
      <c r="D32" s="633" t="s">
        <v>106</v>
      </c>
      <c r="E32" s="683">
        <v>25</v>
      </c>
      <c r="F32" s="633"/>
      <c r="G32" s="712"/>
    </row>
    <row r="33" spans="1:7" s="620" customFormat="1" ht="15.75">
      <c r="A33" s="633">
        <v>26</v>
      </c>
      <c r="B33" s="634" t="s">
        <v>105</v>
      </c>
      <c r="C33" s="670" t="s">
        <v>100</v>
      </c>
      <c r="D33" s="633" t="s">
        <v>106</v>
      </c>
      <c r="E33" s="683">
        <v>12</v>
      </c>
      <c r="F33" s="633"/>
      <c r="G33" s="712"/>
    </row>
    <row r="34" spans="1:7" s="620" customFormat="1" ht="15.75">
      <c r="A34" s="633">
        <v>27</v>
      </c>
      <c r="B34" s="634" t="s">
        <v>884</v>
      </c>
      <c r="C34" s="670" t="s">
        <v>100</v>
      </c>
      <c r="D34" s="633" t="s">
        <v>81</v>
      </c>
      <c r="E34" s="683">
        <v>6</v>
      </c>
      <c r="F34" s="633"/>
      <c r="G34" s="712"/>
    </row>
    <row r="35" spans="1:7" s="619" customFormat="1" ht="15.75">
      <c r="A35" s="633">
        <v>28</v>
      </c>
      <c r="B35" s="634" t="s">
        <v>632</v>
      </c>
      <c r="C35" s="670" t="s">
        <v>100</v>
      </c>
      <c r="D35" s="633" t="s">
        <v>102</v>
      </c>
      <c r="E35" s="683">
        <v>18</v>
      </c>
      <c r="F35" s="633"/>
      <c r="G35" s="712"/>
    </row>
    <row r="36" spans="1:7" s="620" customFormat="1" ht="15.75">
      <c r="A36" s="633">
        <v>29</v>
      </c>
      <c r="B36" s="634" t="s">
        <v>813</v>
      </c>
      <c r="C36" s="670" t="s">
        <v>100</v>
      </c>
      <c r="D36" s="633" t="s">
        <v>102</v>
      </c>
      <c r="E36" s="683">
        <v>10</v>
      </c>
      <c r="F36" s="633"/>
      <c r="G36" s="712"/>
    </row>
    <row r="37" spans="1:7" s="620" customFormat="1" ht="15.75">
      <c r="A37" s="633">
        <v>30</v>
      </c>
      <c r="B37" s="634" t="s">
        <v>814</v>
      </c>
      <c r="C37" s="670" t="s">
        <v>100</v>
      </c>
      <c r="D37" s="633" t="s">
        <v>102</v>
      </c>
      <c r="E37" s="683">
        <v>24</v>
      </c>
      <c r="F37" s="633"/>
      <c r="G37" s="712"/>
    </row>
    <row r="38" spans="1:7" s="620" customFormat="1" ht="15.75">
      <c r="A38" s="633">
        <v>31</v>
      </c>
      <c r="B38" s="634" t="s">
        <v>885</v>
      </c>
      <c r="C38" s="670" t="s">
        <v>100</v>
      </c>
      <c r="D38" s="633" t="s">
        <v>99</v>
      </c>
      <c r="E38" s="683">
        <v>15</v>
      </c>
      <c r="F38" s="633"/>
      <c r="G38" s="712"/>
    </row>
    <row r="39" spans="1:7" s="620" customFormat="1" ht="15.75">
      <c r="A39" s="633">
        <v>32</v>
      </c>
      <c r="B39" s="634" t="s">
        <v>886</v>
      </c>
      <c r="C39" s="670" t="s">
        <v>100</v>
      </c>
      <c r="D39" s="633" t="s">
        <v>99</v>
      </c>
      <c r="E39" s="683">
        <v>2</v>
      </c>
      <c r="F39" s="633"/>
      <c r="G39" s="712"/>
    </row>
    <row r="40" spans="1:7" s="620" customFormat="1" ht="15.75">
      <c r="A40" s="633">
        <v>33</v>
      </c>
      <c r="B40" s="634" t="s">
        <v>887</v>
      </c>
      <c r="C40" s="670" t="s">
        <v>100</v>
      </c>
      <c r="D40" s="633" t="s">
        <v>99</v>
      </c>
      <c r="E40" s="683">
        <v>30</v>
      </c>
      <c r="F40" s="633"/>
      <c r="G40" s="712"/>
    </row>
    <row r="41" spans="1:7" s="620" customFormat="1" ht="15.75">
      <c r="A41" s="633">
        <v>34</v>
      </c>
      <c r="B41" s="634" t="s">
        <v>888</v>
      </c>
      <c r="C41" s="670" t="s">
        <v>100</v>
      </c>
      <c r="D41" s="633" t="s">
        <v>102</v>
      </c>
      <c r="E41" s="683">
        <v>14</v>
      </c>
      <c r="F41" s="633"/>
      <c r="G41" s="712"/>
    </row>
    <row r="42" spans="1:7" s="620" customFormat="1" ht="15.75">
      <c r="A42" s="633">
        <v>35</v>
      </c>
      <c r="B42" s="634" t="s">
        <v>564</v>
      </c>
      <c r="C42" s="670" t="s">
        <v>100</v>
      </c>
      <c r="D42" s="633" t="s">
        <v>102</v>
      </c>
      <c r="E42" s="683">
        <v>31</v>
      </c>
      <c r="F42" s="633"/>
      <c r="G42" s="712"/>
    </row>
    <row r="43" spans="1:7" s="620" customFormat="1" ht="15.75">
      <c r="A43" s="633">
        <v>36</v>
      </c>
      <c r="B43" s="634" t="s">
        <v>565</v>
      </c>
      <c r="C43" s="670" t="s">
        <v>100</v>
      </c>
      <c r="D43" s="633" t="s">
        <v>102</v>
      </c>
      <c r="E43" s="683">
        <v>4</v>
      </c>
      <c r="F43" s="633"/>
      <c r="G43" s="712"/>
    </row>
    <row r="44" spans="1:7" s="620" customFormat="1" ht="15.75">
      <c r="A44" s="633">
        <v>37</v>
      </c>
      <c r="B44" s="634" t="s">
        <v>566</v>
      </c>
      <c r="C44" s="670" t="s">
        <v>100</v>
      </c>
      <c r="D44" s="633" t="s">
        <v>102</v>
      </c>
      <c r="E44" s="683">
        <v>7</v>
      </c>
      <c r="F44" s="633"/>
      <c r="G44" s="712"/>
    </row>
    <row r="45" spans="1:7" s="620" customFormat="1" ht="15.75">
      <c r="A45" s="633">
        <v>38</v>
      </c>
      <c r="B45" s="634" t="s">
        <v>638</v>
      </c>
      <c r="C45" s="670" t="s">
        <v>100</v>
      </c>
      <c r="D45" s="633" t="s">
        <v>102</v>
      </c>
      <c r="E45" s="683">
        <v>6</v>
      </c>
      <c r="F45" s="633"/>
      <c r="G45" s="712"/>
    </row>
    <row r="46" spans="1:7" s="620" customFormat="1" ht="15.75">
      <c r="A46" s="633">
        <v>39</v>
      </c>
      <c r="B46" s="634" t="s">
        <v>418</v>
      </c>
      <c r="C46" s="670" t="s">
        <v>100</v>
      </c>
      <c r="D46" s="633" t="s">
        <v>102</v>
      </c>
      <c r="E46" s="683">
        <v>6</v>
      </c>
      <c r="F46" s="633"/>
      <c r="G46" s="712"/>
    </row>
    <row r="47" spans="1:7" s="620" customFormat="1" ht="15.75">
      <c r="A47" s="633">
        <v>40</v>
      </c>
      <c r="B47" s="634" t="s">
        <v>518</v>
      </c>
      <c r="C47" s="670" t="s">
        <v>100</v>
      </c>
      <c r="D47" s="633" t="s">
        <v>102</v>
      </c>
      <c r="E47" s="683">
        <v>2</v>
      </c>
      <c r="F47" s="633"/>
      <c r="G47" s="712"/>
    </row>
    <row r="48" spans="1:7" s="620" customFormat="1" ht="15.75">
      <c r="A48" s="633">
        <v>41</v>
      </c>
      <c r="B48" s="634" t="s">
        <v>425</v>
      </c>
      <c r="C48" s="670" t="s">
        <v>100</v>
      </c>
      <c r="D48" s="633" t="s">
        <v>102</v>
      </c>
      <c r="E48" s="683">
        <v>1</v>
      </c>
      <c r="F48" s="633"/>
      <c r="G48" s="712"/>
    </row>
    <row r="49" spans="1:7" s="620" customFormat="1" ht="15.75">
      <c r="A49" s="633">
        <v>42</v>
      </c>
      <c r="B49" s="634" t="s">
        <v>420</v>
      </c>
      <c r="C49" s="670" t="s">
        <v>100</v>
      </c>
      <c r="D49" s="633" t="s">
        <v>102</v>
      </c>
      <c r="E49" s="683">
        <v>10</v>
      </c>
      <c r="F49" s="633"/>
      <c r="G49" s="712"/>
    </row>
    <row r="50" spans="1:7" s="620" customFormat="1" ht="15.75">
      <c r="A50" s="671" t="s">
        <v>82</v>
      </c>
      <c r="B50" s="686" t="s">
        <v>489</v>
      </c>
      <c r="C50" s="687"/>
      <c r="D50" s="671"/>
      <c r="E50" s="672"/>
      <c r="F50" s="633"/>
      <c r="G50" s="712"/>
    </row>
    <row r="51" spans="1:7" s="620" customFormat="1" ht="31.5">
      <c r="A51" s="633">
        <v>1</v>
      </c>
      <c r="B51" s="634" t="s">
        <v>450</v>
      </c>
      <c r="C51" s="670" t="s">
        <v>471</v>
      </c>
      <c r="D51" s="633" t="s">
        <v>102</v>
      </c>
      <c r="E51" s="683">
        <v>37</v>
      </c>
      <c r="F51" s="685">
        <v>2100000</v>
      </c>
      <c r="G51" s="712">
        <f t="shared" ref="G51:G93" si="0">F51*E51</f>
        <v>77700000</v>
      </c>
    </row>
    <row r="52" spans="1:7" s="620" customFormat="1" ht="31.5">
      <c r="A52" s="633">
        <v>2</v>
      </c>
      <c r="B52" s="634" t="s">
        <v>404</v>
      </c>
      <c r="C52" s="670" t="s">
        <v>471</v>
      </c>
      <c r="D52" s="633" t="s">
        <v>102</v>
      </c>
      <c r="E52" s="683">
        <v>37</v>
      </c>
      <c r="F52" s="685">
        <v>1100000</v>
      </c>
      <c r="G52" s="712">
        <f t="shared" si="0"/>
        <v>40700000</v>
      </c>
    </row>
    <row r="53" spans="1:7" s="620" customFormat="1" ht="31.5">
      <c r="A53" s="633">
        <v>3</v>
      </c>
      <c r="B53" s="634" t="s">
        <v>566</v>
      </c>
      <c r="C53" s="670" t="s">
        <v>471</v>
      </c>
      <c r="D53" s="633" t="s">
        <v>102</v>
      </c>
      <c r="E53" s="683">
        <v>5</v>
      </c>
      <c r="F53" s="685">
        <v>2500000</v>
      </c>
      <c r="G53" s="712">
        <f t="shared" si="0"/>
        <v>12500000</v>
      </c>
    </row>
    <row r="54" spans="1:7" s="620" customFormat="1" ht="31.5">
      <c r="A54" s="633">
        <v>4</v>
      </c>
      <c r="B54" s="634" t="s">
        <v>567</v>
      </c>
      <c r="C54" s="670" t="s">
        <v>471</v>
      </c>
      <c r="D54" s="633" t="s">
        <v>102</v>
      </c>
      <c r="E54" s="683">
        <v>2</v>
      </c>
      <c r="F54" s="685">
        <v>2900000</v>
      </c>
      <c r="G54" s="712">
        <f t="shared" si="0"/>
        <v>5800000</v>
      </c>
    </row>
    <row r="55" spans="1:7" s="620" customFormat="1" ht="31.5">
      <c r="A55" s="633">
        <v>5</v>
      </c>
      <c r="B55" s="634" t="s">
        <v>573</v>
      </c>
      <c r="C55" s="670" t="s">
        <v>471</v>
      </c>
      <c r="D55" s="633" t="s">
        <v>385</v>
      </c>
      <c r="E55" s="683">
        <v>7</v>
      </c>
      <c r="F55" s="685">
        <v>5400000</v>
      </c>
      <c r="G55" s="712">
        <f t="shared" si="0"/>
        <v>37800000</v>
      </c>
    </row>
    <row r="56" spans="1:7" s="620" customFormat="1" ht="31.5">
      <c r="A56" s="633">
        <v>6</v>
      </c>
      <c r="B56" s="634" t="s">
        <v>574</v>
      </c>
      <c r="C56" s="670" t="s">
        <v>471</v>
      </c>
      <c r="D56" s="633" t="s">
        <v>385</v>
      </c>
      <c r="E56" s="683">
        <v>6</v>
      </c>
      <c r="F56" s="685">
        <v>2400000</v>
      </c>
      <c r="G56" s="712">
        <f t="shared" si="0"/>
        <v>14400000</v>
      </c>
    </row>
    <row r="57" spans="1:7" s="620" customFormat="1" ht="31.5">
      <c r="A57" s="633">
        <v>7</v>
      </c>
      <c r="B57" s="634" t="s">
        <v>477</v>
      </c>
      <c r="C57" s="670" t="s">
        <v>471</v>
      </c>
      <c r="D57" s="633" t="s">
        <v>104</v>
      </c>
      <c r="E57" s="683">
        <v>13</v>
      </c>
      <c r="F57" s="685">
        <v>5300000</v>
      </c>
      <c r="G57" s="712">
        <f t="shared" si="0"/>
        <v>68900000</v>
      </c>
    </row>
    <row r="58" spans="1:7" s="620" customFormat="1" ht="31.5">
      <c r="A58" s="633">
        <v>8</v>
      </c>
      <c r="B58" s="634" t="s">
        <v>481</v>
      </c>
      <c r="C58" s="670" t="s">
        <v>471</v>
      </c>
      <c r="D58" s="633" t="s">
        <v>104</v>
      </c>
      <c r="E58" s="683">
        <v>6</v>
      </c>
      <c r="F58" s="685">
        <f>F57</f>
        <v>5300000</v>
      </c>
      <c r="G58" s="712">
        <f t="shared" si="0"/>
        <v>31800000</v>
      </c>
    </row>
    <row r="59" spans="1:7" s="620" customFormat="1" ht="31.5">
      <c r="A59" s="633">
        <v>9</v>
      </c>
      <c r="B59" s="634" t="s">
        <v>889</v>
      </c>
      <c r="C59" s="670" t="s">
        <v>471</v>
      </c>
      <c r="D59" s="633" t="s">
        <v>104</v>
      </c>
      <c r="E59" s="683">
        <v>1</v>
      </c>
      <c r="F59" s="685">
        <f>F58</f>
        <v>5300000</v>
      </c>
      <c r="G59" s="712">
        <f t="shared" si="0"/>
        <v>5300000</v>
      </c>
    </row>
    <row r="60" spans="1:7" s="620" customFormat="1" ht="31.5">
      <c r="A60" s="633">
        <v>10</v>
      </c>
      <c r="B60" s="634" t="s">
        <v>153</v>
      </c>
      <c r="C60" s="670" t="s">
        <v>471</v>
      </c>
      <c r="D60" s="633" t="s">
        <v>104</v>
      </c>
      <c r="E60" s="683">
        <v>21</v>
      </c>
      <c r="F60" s="685">
        <f>'Bao Binh'!F95</f>
        <v>130000</v>
      </c>
      <c r="G60" s="712">
        <f t="shared" si="0"/>
        <v>2730000</v>
      </c>
    </row>
    <row r="61" spans="1:7" s="620" customFormat="1" ht="31.5">
      <c r="A61" s="633">
        <v>11</v>
      </c>
      <c r="B61" s="634" t="s">
        <v>117</v>
      </c>
      <c r="C61" s="670" t="s">
        <v>471</v>
      </c>
      <c r="D61" s="633" t="s">
        <v>104</v>
      </c>
      <c r="E61" s="683">
        <v>19</v>
      </c>
      <c r="F61" s="685">
        <f>'Bao Binh'!F97</f>
        <v>60500</v>
      </c>
      <c r="G61" s="712">
        <f t="shared" si="0"/>
        <v>1149500</v>
      </c>
    </row>
    <row r="62" spans="1:7" s="620" customFormat="1" ht="31.5">
      <c r="A62" s="633">
        <v>12</v>
      </c>
      <c r="B62" s="634" t="s">
        <v>611</v>
      </c>
      <c r="C62" s="670" t="s">
        <v>471</v>
      </c>
      <c r="D62" s="633" t="s">
        <v>104</v>
      </c>
      <c r="E62" s="683">
        <v>27</v>
      </c>
      <c r="F62" s="685">
        <f>'Bao Binh'!F112</f>
        <v>20100</v>
      </c>
      <c r="G62" s="712">
        <f t="shared" si="0"/>
        <v>542700</v>
      </c>
    </row>
    <row r="63" spans="1:7" s="620" customFormat="1" ht="31.5">
      <c r="A63" s="633">
        <v>13</v>
      </c>
      <c r="B63" s="634" t="s">
        <v>890</v>
      </c>
      <c r="C63" s="670" t="s">
        <v>471</v>
      </c>
      <c r="D63" s="633" t="s">
        <v>104</v>
      </c>
      <c r="E63" s="683">
        <v>4</v>
      </c>
      <c r="F63" s="685">
        <v>16000</v>
      </c>
      <c r="G63" s="712">
        <f t="shared" si="0"/>
        <v>64000</v>
      </c>
    </row>
    <row r="64" spans="1:7" s="620" customFormat="1" ht="31.5">
      <c r="A64" s="633">
        <v>14</v>
      </c>
      <c r="B64" s="634" t="s">
        <v>891</v>
      </c>
      <c r="C64" s="670" t="s">
        <v>471</v>
      </c>
      <c r="D64" s="633" t="s">
        <v>104</v>
      </c>
      <c r="E64" s="683">
        <v>7</v>
      </c>
      <c r="F64" s="685">
        <f>'Bao Binh'!F113</f>
        <v>24000</v>
      </c>
      <c r="G64" s="712">
        <f t="shared" si="0"/>
        <v>168000</v>
      </c>
    </row>
    <row r="65" spans="1:7" s="620" customFormat="1" ht="31.5">
      <c r="A65" s="633">
        <v>15</v>
      </c>
      <c r="B65" s="634" t="s">
        <v>502</v>
      </c>
      <c r="C65" s="670" t="s">
        <v>471</v>
      </c>
      <c r="D65" s="633" t="s">
        <v>104</v>
      </c>
      <c r="E65" s="683">
        <v>4</v>
      </c>
      <c r="F65" s="685">
        <v>28000</v>
      </c>
      <c r="G65" s="712">
        <f t="shared" si="0"/>
        <v>112000</v>
      </c>
    </row>
    <row r="66" spans="1:7" s="620" customFormat="1" ht="31.5">
      <c r="A66" s="633">
        <v>16</v>
      </c>
      <c r="B66" s="634" t="s">
        <v>118</v>
      </c>
      <c r="C66" s="670" t="s">
        <v>471</v>
      </c>
      <c r="D66" s="633" t="s">
        <v>104</v>
      </c>
      <c r="E66" s="683">
        <v>60</v>
      </c>
      <c r="F66" s="685">
        <f>'Bao Binh'!F116</f>
        <v>34000</v>
      </c>
      <c r="G66" s="712">
        <f t="shared" si="0"/>
        <v>2040000</v>
      </c>
    </row>
    <row r="67" spans="1:7" s="620" customFormat="1" ht="31.5">
      <c r="A67" s="633">
        <v>17</v>
      </c>
      <c r="B67" s="634" t="s">
        <v>613</v>
      </c>
      <c r="C67" s="670" t="s">
        <v>471</v>
      </c>
      <c r="D67" s="633" t="s">
        <v>104</v>
      </c>
      <c r="E67" s="683">
        <v>3</v>
      </c>
      <c r="F67" s="685">
        <f>'Bao Binh'!F118</f>
        <v>41000</v>
      </c>
      <c r="G67" s="712">
        <f t="shared" si="0"/>
        <v>123000</v>
      </c>
    </row>
    <row r="68" spans="1:7" s="620" customFormat="1" ht="31.5">
      <c r="A68" s="633">
        <v>18</v>
      </c>
      <c r="B68" s="634" t="s">
        <v>429</v>
      </c>
      <c r="C68" s="670" t="s">
        <v>471</v>
      </c>
      <c r="D68" s="633" t="s">
        <v>104</v>
      </c>
      <c r="E68" s="683">
        <v>2</v>
      </c>
      <c r="F68" s="685">
        <f>'Bao Binh'!F119</f>
        <v>46000</v>
      </c>
      <c r="G68" s="712">
        <f t="shared" si="0"/>
        <v>92000</v>
      </c>
    </row>
    <row r="69" spans="1:7" s="620" customFormat="1" ht="31.5">
      <c r="A69" s="633">
        <v>19</v>
      </c>
      <c r="B69" s="634" t="s">
        <v>421</v>
      </c>
      <c r="C69" s="670" t="s">
        <v>471</v>
      </c>
      <c r="D69" s="633" t="s">
        <v>104</v>
      </c>
      <c r="E69" s="683">
        <v>61</v>
      </c>
      <c r="F69" s="685">
        <f>'Bao Binh'!F121</f>
        <v>18000</v>
      </c>
      <c r="G69" s="712">
        <f t="shared" si="0"/>
        <v>1098000</v>
      </c>
    </row>
    <row r="70" spans="1:7" s="620" customFormat="1" ht="31.5">
      <c r="A70" s="633">
        <v>20</v>
      </c>
      <c r="B70" s="634" t="s">
        <v>412</v>
      </c>
      <c r="C70" s="670" t="s">
        <v>471</v>
      </c>
      <c r="D70" s="633" t="s">
        <v>104</v>
      </c>
      <c r="E70" s="683">
        <v>1</v>
      </c>
      <c r="F70" s="685">
        <f>'Bao Binh'!F126</f>
        <v>70000</v>
      </c>
      <c r="G70" s="712">
        <f t="shared" si="0"/>
        <v>70000</v>
      </c>
    </row>
    <row r="71" spans="1:7" s="620" customFormat="1" ht="31.5">
      <c r="A71" s="633">
        <v>21</v>
      </c>
      <c r="B71" s="634" t="s">
        <v>133</v>
      </c>
      <c r="C71" s="670" t="s">
        <v>471</v>
      </c>
      <c r="D71" s="633" t="s">
        <v>134</v>
      </c>
      <c r="E71" s="683">
        <v>169.5</v>
      </c>
      <c r="F71" s="685">
        <v>75000</v>
      </c>
      <c r="G71" s="712">
        <f t="shared" si="0"/>
        <v>12712500</v>
      </c>
    </row>
    <row r="72" spans="1:7" s="620" customFormat="1" ht="31.5">
      <c r="A72" s="633">
        <v>22</v>
      </c>
      <c r="B72" s="634" t="s">
        <v>478</v>
      </c>
      <c r="C72" s="670" t="s">
        <v>471</v>
      </c>
      <c r="D72" s="633" t="s">
        <v>134</v>
      </c>
      <c r="E72" s="683">
        <v>35.1</v>
      </c>
      <c r="F72" s="685">
        <v>46000</v>
      </c>
      <c r="G72" s="712">
        <f t="shared" si="0"/>
        <v>1614600</v>
      </c>
    </row>
    <row r="73" spans="1:7" s="620" customFormat="1" ht="31.5">
      <c r="A73" s="633">
        <v>23</v>
      </c>
      <c r="B73" s="634" t="s">
        <v>545</v>
      </c>
      <c r="C73" s="670" t="s">
        <v>471</v>
      </c>
      <c r="D73" s="633" t="s">
        <v>134</v>
      </c>
      <c r="E73" s="683">
        <v>8.6</v>
      </c>
      <c r="F73" s="685">
        <v>65000</v>
      </c>
      <c r="G73" s="712">
        <f t="shared" si="0"/>
        <v>559000</v>
      </c>
    </row>
    <row r="74" spans="1:7" s="620" customFormat="1" ht="31.5">
      <c r="A74" s="633">
        <v>24</v>
      </c>
      <c r="B74" s="634" t="s">
        <v>161</v>
      </c>
      <c r="C74" s="670" t="s">
        <v>471</v>
      </c>
      <c r="D74" s="633" t="s">
        <v>134</v>
      </c>
      <c r="E74" s="683">
        <v>285</v>
      </c>
      <c r="F74" s="685">
        <v>300000</v>
      </c>
      <c r="G74" s="712">
        <f t="shared" si="0"/>
        <v>85500000</v>
      </c>
    </row>
    <row r="75" spans="1:7" s="620" customFormat="1" ht="31.5">
      <c r="A75" s="633">
        <v>25</v>
      </c>
      <c r="B75" s="634" t="s">
        <v>546</v>
      </c>
      <c r="C75" s="670" t="s">
        <v>471</v>
      </c>
      <c r="D75" s="633" t="s">
        <v>134</v>
      </c>
      <c r="E75" s="683">
        <v>54</v>
      </c>
      <c r="F75" s="685">
        <v>320000</v>
      </c>
      <c r="G75" s="712">
        <f t="shared" si="0"/>
        <v>17280000</v>
      </c>
    </row>
    <row r="76" spans="1:7" s="620" customFormat="1" ht="31.5">
      <c r="A76" s="633">
        <v>26</v>
      </c>
      <c r="B76" s="634" t="s">
        <v>547</v>
      </c>
      <c r="C76" s="670" t="s">
        <v>471</v>
      </c>
      <c r="D76" s="633" t="s">
        <v>134</v>
      </c>
      <c r="E76" s="683">
        <v>589</v>
      </c>
      <c r="F76" s="685">
        <v>130000</v>
      </c>
      <c r="G76" s="712">
        <f t="shared" si="0"/>
        <v>76570000</v>
      </c>
    </row>
    <row r="77" spans="1:7" s="620" customFormat="1" ht="31.5">
      <c r="A77" s="633">
        <v>27</v>
      </c>
      <c r="B77" s="634" t="s">
        <v>140</v>
      </c>
      <c r="C77" s="670" t="s">
        <v>471</v>
      </c>
      <c r="D77" s="633" t="s">
        <v>134</v>
      </c>
      <c r="E77" s="683">
        <v>841.5</v>
      </c>
      <c r="F77" s="685">
        <v>158000</v>
      </c>
      <c r="G77" s="712">
        <f t="shared" si="0"/>
        <v>132957000</v>
      </c>
    </row>
    <row r="78" spans="1:7" s="620" customFormat="1" ht="31.5">
      <c r="A78" s="633">
        <v>28</v>
      </c>
      <c r="B78" s="634" t="s">
        <v>548</v>
      </c>
      <c r="C78" s="670" t="s">
        <v>471</v>
      </c>
      <c r="D78" s="633" t="s">
        <v>134</v>
      </c>
      <c r="E78" s="683">
        <v>268</v>
      </c>
      <c r="F78" s="685">
        <v>275000</v>
      </c>
      <c r="G78" s="712">
        <f t="shared" si="0"/>
        <v>73700000</v>
      </c>
    </row>
    <row r="79" spans="1:7" s="620" customFormat="1" ht="31.5">
      <c r="A79" s="633">
        <v>29</v>
      </c>
      <c r="B79" s="634" t="s">
        <v>476</v>
      </c>
      <c r="C79" s="670" t="s">
        <v>471</v>
      </c>
      <c r="D79" s="633" t="s">
        <v>122</v>
      </c>
      <c r="E79" s="683">
        <v>263.08999999999997</v>
      </c>
      <c r="F79" s="685">
        <v>265000</v>
      </c>
      <c r="G79" s="712">
        <f t="shared" si="0"/>
        <v>69718850</v>
      </c>
    </row>
    <row r="80" spans="1:7" s="620" customFormat="1" ht="31.5">
      <c r="A80" s="633">
        <v>30</v>
      </c>
      <c r="B80" s="634" t="s">
        <v>892</v>
      </c>
      <c r="C80" s="670" t="s">
        <v>471</v>
      </c>
      <c r="D80" s="633" t="s">
        <v>144</v>
      </c>
      <c r="E80" s="683">
        <v>3</v>
      </c>
      <c r="F80" s="685">
        <v>15000</v>
      </c>
      <c r="G80" s="712">
        <f t="shared" si="0"/>
        <v>45000</v>
      </c>
    </row>
    <row r="81" spans="1:7" s="620" customFormat="1" ht="31.5">
      <c r="A81" s="633">
        <v>31</v>
      </c>
      <c r="B81" s="634" t="s">
        <v>552</v>
      </c>
      <c r="C81" s="670" t="s">
        <v>471</v>
      </c>
      <c r="D81" s="633" t="s">
        <v>134</v>
      </c>
      <c r="E81" s="683">
        <v>4</v>
      </c>
      <c r="F81" s="685">
        <v>160000</v>
      </c>
      <c r="G81" s="712">
        <f t="shared" si="0"/>
        <v>640000</v>
      </c>
    </row>
    <row r="82" spans="1:7" s="620" customFormat="1" ht="31.5">
      <c r="A82" s="633">
        <v>32</v>
      </c>
      <c r="B82" s="634" t="s">
        <v>803</v>
      </c>
      <c r="C82" s="670" t="s">
        <v>471</v>
      </c>
      <c r="D82" s="633" t="s">
        <v>134</v>
      </c>
      <c r="E82" s="683">
        <v>26</v>
      </c>
      <c r="F82" s="685">
        <v>35000</v>
      </c>
      <c r="G82" s="712">
        <f t="shared" si="0"/>
        <v>910000</v>
      </c>
    </row>
    <row r="83" spans="1:7" s="620" customFormat="1" ht="31.5">
      <c r="A83" s="633">
        <v>33</v>
      </c>
      <c r="B83" s="634" t="s">
        <v>893</v>
      </c>
      <c r="C83" s="670" t="s">
        <v>471</v>
      </c>
      <c r="D83" s="633" t="s">
        <v>134</v>
      </c>
      <c r="E83" s="683">
        <v>34</v>
      </c>
      <c r="F83" s="685">
        <v>45000</v>
      </c>
      <c r="G83" s="712">
        <f t="shared" si="0"/>
        <v>1530000</v>
      </c>
    </row>
    <row r="84" spans="1:7" s="620" customFormat="1" ht="31.5">
      <c r="A84" s="633">
        <v>34</v>
      </c>
      <c r="B84" s="634" t="s">
        <v>445</v>
      </c>
      <c r="C84" s="670" t="s">
        <v>471</v>
      </c>
      <c r="D84" s="633" t="s">
        <v>122</v>
      </c>
      <c r="E84" s="683">
        <v>2.34</v>
      </c>
      <c r="F84" s="685">
        <v>75000</v>
      </c>
      <c r="G84" s="712">
        <f t="shared" si="0"/>
        <v>175500</v>
      </c>
    </row>
    <row r="85" spans="1:7" s="620" customFormat="1" ht="31.5">
      <c r="A85" s="633">
        <v>35</v>
      </c>
      <c r="B85" s="634" t="s">
        <v>553</v>
      </c>
      <c r="C85" s="670" t="s">
        <v>471</v>
      </c>
      <c r="D85" s="633" t="s">
        <v>122</v>
      </c>
      <c r="E85" s="683">
        <v>2.5</v>
      </c>
      <c r="F85" s="685">
        <v>80000</v>
      </c>
      <c r="G85" s="712">
        <f t="shared" si="0"/>
        <v>200000</v>
      </c>
    </row>
    <row r="86" spans="1:7" s="620" customFormat="1" ht="31.5">
      <c r="A86" s="633">
        <v>36</v>
      </c>
      <c r="B86" s="634" t="s">
        <v>555</v>
      </c>
      <c r="C86" s="670" t="s">
        <v>471</v>
      </c>
      <c r="D86" s="633" t="s">
        <v>102</v>
      </c>
      <c r="E86" s="683">
        <v>4</v>
      </c>
      <c r="F86" s="685">
        <v>165000</v>
      </c>
      <c r="G86" s="712">
        <f t="shared" si="0"/>
        <v>660000</v>
      </c>
    </row>
    <row r="87" spans="1:7" s="620" customFormat="1" ht="31.5">
      <c r="A87" s="633">
        <v>37</v>
      </c>
      <c r="B87" s="634" t="s">
        <v>446</v>
      </c>
      <c r="C87" s="670" t="s">
        <v>471</v>
      </c>
      <c r="D87" s="633" t="s">
        <v>102</v>
      </c>
      <c r="E87" s="683">
        <v>37</v>
      </c>
      <c r="F87" s="685">
        <f>'Bao Binh'!F134</f>
        <v>70000</v>
      </c>
      <c r="G87" s="712">
        <f t="shared" si="0"/>
        <v>2590000</v>
      </c>
    </row>
    <row r="88" spans="1:7" s="620" customFormat="1" ht="31.5">
      <c r="A88" s="633">
        <v>38</v>
      </c>
      <c r="B88" s="634" t="s">
        <v>504</v>
      </c>
      <c r="C88" s="670" t="s">
        <v>471</v>
      </c>
      <c r="D88" s="633" t="s">
        <v>102</v>
      </c>
      <c r="E88" s="683">
        <v>30</v>
      </c>
      <c r="F88" s="685">
        <f>'Bao Binh'!F135</f>
        <v>2500</v>
      </c>
      <c r="G88" s="712">
        <f t="shared" si="0"/>
        <v>75000</v>
      </c>
    </row>
    <row r="89" spans="1:7" s="620" customFormat="1" ht="31.5">
      <c r="A89" s="633">
        <v>39</v>
      </c>
      <c r="B89" s="634" t="s">
        <v>557</v>
      </c>
      <c r="C89" s="670" t="s">
        <v>471</v>
      </c>
      <c r="D89" s="633" t="s">
        <v>102</v>
      </c>
      <c r="E89" s="683">
        <v>12</v>
      </c>
      <c r="F89" s="685">
        <f>'Bao Binh'!F136</f>
        <v>4500</v>
      </c>
      <c r="G89" s="712">
        <f t="shared" si="0"/>
        <v>54000</v>
      </c>
    </row>
    <row r="90" spans="1:7" s="620" customFormat="1" ht="31.5">
      <c r="A90" s="633">
        <v>40</v>
      </c>
      <c r="B90" s="634" t="s">
        <v>558</v>
      </c>
      <c r="C90" s="670" t="s">
        <v>471</v>
      </c>
      <c r="D90" s="633" t="s">
        <v>102</v>
      </c>
      <c r="E90" s="683">
        <v>122</v>
      </c>
      <c r="F90" s="685">
        <f>'Bao Binh'!F137</f>
        <v>2500</v>
      </c>
      <c r="G90" s="712">
        <f t="shared" si="0"/>
        <v>305000</v>
      </c>
    </row>
    <row r="91" spans="1:7" s="620" customFormat="1" ht="31.5">
      <c r="A91" s="633">
        <v>41</v>
      </c>
      <c r="B91" s="634" t="s">
        <v>505</v>
      </c>
      <c r="C91" s="670" t="s">
        <v>471</v>
      </c>
      <c r="D91" s="633" t="s">
        <v>102</v>
      </c>
      <c r="E91" s="683">
        <v>203</v>
      </c>
      <c r="F91" s="685">
        <f>F90</f>
        <v>2500</v>
      </c>
      <c r="G91" s="712">
        <f t="shared" si="0"/>
        <v>507500</v>
      </c>
    </row>
    <row r="92" spans="1:7" s="620" customFormat="1" ht="31.5">
      <c r="A92" s="633">
        <v>42</v>
      </c>
      <c r="B92" s="634" t="s">
        <v>559</v>
      </c>
      <c r="C92" s="670" t="s">
        <v>471</v>
      </c>
      <c r="D92" s="633" t="s">
        <v>102</v>
      </c>
      <c r="E92" s="683">
        <v>54</v>
      </c>
      <c r="F92" s="685">
        <f>F91</f>
        <v>2500</v>
      </c>
      <c r="G92" s="712">
        <f t="shared" si="0"/>
        <v>135000</v>
      </c>
    </row>
    <row r="93" spans="1:7" s="620" customFormat="1" ht="31.5">
      <c r="A93" s="633">
        <v>43</v>
      </c>
      <c r="B93" s="634" t="s">
        <v>454</v>
      </c>
      <c r="C93" s="670" t="s">
        <v>471</v>
      </c>
      <c r="D93" s="633" t="s">
        <v>102</v>
      </c>
      <c r="E93" s="683">
        <v>50</v>
      </c>
      <c r="F93" s="685">
        <f>'Bao Binh'!F140</f>
        <v>75000</v>
      </c>
      <c r="G93" s="712">
        <f t="shared" si="0"/>
        <v>3750000</v>
      </c>
    </row>
    <row r="94" spans="1:7" s="620" customFormat="1" ht="31.5">
      <c r="A94" s="633">
        <v>44</v>
      </c>
      <c r="B94" s="634" t="s">
        <v>447</v>
      </c>
      <c r="C94" s="670" t="s">
        <v>471</v>
      </c>
      <c r="D94" s="633" t="s">
        <v>104</v>
      </c>
      <c r="E94" s="683">
        <v>37</v>
      </c>
      <c r="F94" s="685">
        <f>'Bao Binh'!F141</f>
        <v>270000</v>
      </c>
      <c r="G94" s="712">
        <f t="shared" ref="G94:G157" si="1">F94*E94</f>
        <v>9990000</v>
      </c>
    </row>
    <row r="95" spans="1:7" s="620" customFormat="1" ht="31.5">
      <c r="A95" s="633">
        <v>45</v>
      </c>
      <c r="B95" s="634" t="s">
        <v>453</v>
      </c>
      <c r="C95" s="670" t="s">
        <v>471</v>
      </c>
      <c r="D95" s="633" t="s">
        <v>102</v>
      </c>
      <c r="E95" s="683">
        <v>37</v>
      </c>
      <c r="F95" s="685">
        <f>'Bao Binh'!F142</f>
        <v>60000</v>
      </c>
      <c r="G95" s="712">
        <f t="shared" si="1"/>
        <v>2220000</v>
      </c>
    </row>
    <row r="96" spans="1:7" s="620" customFormat="1" ht="31.5">
      <c r="A96" s="633">
        <v>46</v>
      </c>
      <c r="B96" s="634" t="s">
        <v>479</v>
      </c>
      <c r="C96" s="670" t="s">
        <v>471</v>
      </c>
      <c r="D96" s="633" t="s">
        <v>102</v>
      </c>
      <c r="E96" s="683">
        <v>126</v>
      </c>
      <c r="F96" s="685">
        <f>'Bao Binh'!F143</f>
        <v>55000</v>
      </c>
      <c r="G96" s="712">
        <f t="shared" si="1"/>
        <v>6930000</v>
      </c>
    </row>
    <row r="97" spans="1:7" s="620" customFormat="1" ht="31.5">
      <c r="A97" s="633">
        <v>47</v>
      </c>
      <c r="B97" s="634" t="s">
        <v>462</v>
      </c>
      <c r="C97" s="670" t="s">
        <v>471</v>
      </c>
      <c r="D97" s="633" t="s">
        <v>102</v>
      </c>
      <c r="E97" s="683">
        <v>21</v>
      </c>
      <c r="F97" s="685">
        <f>F96</f>
        <v>55000</v>
      </c>
      <c r="G97" s="712">
        <f t="shared" si="1"/>
        <v>1155000</v>
      </c>
    </row>
    <row r="98" spans="1:7" s="620" customFormat="1" ht="31.5">
      <c r="A98" s="633">
        <v>48</v>
      </c>
      <c r="B98" s="634" t="s">
        <v>457</v>
      </c>
      <c r="C98" s="670" t="s">
        <v>471</v>
      </c>
      <c r="D98" s="633" t="s">
        <v>102</v>
      </c>
      <c r="E98" s="683">
        <v>42</v>
      </c>
      <c r="F98" s="685">
        <f>F97</f>
        <v>55000</v>
      </c>
      <c r="G98" s="712">
        <f t="shared" si="1"/>
        <v>2310000</v>
      </c>
    </row>
    <row r="99" spans="1:7" s="620" customFormat="1" ht="31.5">
      <c r="A99" s="633">
        <v>49</v>
      </c>
      <c r="B99" s="634" t="s">
        <v>894</v>
      </c>
      <c r="C99" s="670" t="s">
        <v>471</v>
      </c>
      <c r="D99" s="633" t="s">
        <v>104</v>
      </c>
      <c r="E99" s="683">
        <v>20</v>
      </c>
      <c r="F99" s="685">
        <f>'Bao Binh'!F147</f>
        <v>85000</v>
      </c>
      <c r="G99" s="712">
        <f t="shared" si="1"/>
        <v>1700000</v>
      </c>
    </row>
    <row r="100" spans="1:7" s="620" customFormat="1" ht="31.5">
      <c r="A100" s="633">
        <v>50</v>
      </c>
      <c r="B100" s="634" t="s">
        <v>895</v>
      </c>
      <c r="C100" s="670" t="s">
        <v>471</v>
      </c>
      <c r="D100" s="633" t="s">
        <v>104</v>
      </c>
      <c r="E100" s="683">
        <v>20</v>
      </c>
      <c r="F100" s="685">
        <f>F99</f>
        <v>85000</v>
      </c>
      <c r="G100" s="712">
        <f t="shared" si="1"/>
        <v>1700000</v>
      </c>
    </row>
    <row r="101" spans="1:7" s="620" customFormat="1" ht="31.5">
      <c r="A101" s="633">
        <v>51</v>
      </c>
      <c r="B101" s="634" t="s">
        <v>896</v>
      </c>
      <c r="C101" s="670" t="s">
        <v>471</v>
      </c>
      <c r="D101" s="633" t="s">
        <v>104</v>
      </c>
      <c r="E101" s="683">
        <v>20</v>
      </c>
      <c r="F101" s="685">
        <f>F100</f>
        <v>85000</v>
      </c>
      <c r="G101" s="712">
        <f t="shared" si="1"/>
        <v>1700000</v>
      </c>
    </row>
    <row r="102" spans="1:7" s="620" customFormat="1" ht="31.5">
      <c r="A102" s="633">
        <v>52</v>
      </c>
      <c r="B102" s="634" t="s">
        <v>897</v>
      </c>
      <c r="C102" s="670" t="s">
        <v>471</v>
      </c>
      <c r="D102" s="633" t="s">
        <v>104</v>
      </c>
      <c r="E102" s="683">
        <v>1</v>
      </c>
      <c r="F102" s="685">
        <f>F101</f>
        <v>85000</v>
      </c>
      <c r="G102" s="712">
        <f t="shared" si="1"/>
        <v>85000</v>
      </c>
    </row>
    <row r="103" spans="1:7" s="620" customFormat="1" ht="31.5">
      <c r="A103" s="633">
        <v>53</v>
      </c>
      <c r="B103" s="634" t="s">
        <v>898</v>
      </c>
      <c r="C103" s="670" t="s">
        <v>471</v>
      </c>
      <c r="D103" s="633" t="s">
        <v>104</v>
      </c>
      <c r="E103" s="683">
        <v>1</v>
      </c>
      <c r="F103" s="685">
        <f>F102</f>
        <v>85000</v>
      </c>
      <c r="G103" s="712">
        <f t="shared" si="1"/>
        <v>85000</v>
      </c>
    </row>
    <row r="104" spans="1:7" s="620" customFormat="1" ht="31.5">
      <c r="A104" s="633">
        <v>54</v>
      </c>
      <c r="B104" s="634" t="s">
        <v>899</v>
      </c>
      <c r="C104" s="670" t="s">
        <v>471</v>
      </c>
      <c r="D104" s="633" t="s">
        <v>104</v>
      </c>
      <c r="E104" s="683">
        <v>1</v>
      </c>
      <c r="F104" s="685">
        <f>F103</f>
        <v>85000</v>
      </c>
      <c r="G104" s="712">
        <f t="shared" si="1"/>
        <v>85000</v>
      </c>
    </row>
    <row r="105" spans="1:7" s="620" customFormat="1" ht="31.5">
      <c r="A105" s="633">
        <v>55</v>
      </c>
      <c r="B105" s="634" t="s">
        <v>900</v>
      </c>
      <c r="C105" s="670" t="s">
        <v>471</v>
      </c>
      <c r="D105" s="633" t="s">
        <v>104</v>
      </c>
      <c r="E105" s="683">
        <v>40</v>
      </c>
      <c r="F105" s="685">
        <f>'Bao Binh'!F151</f>
        <v>75000</v>
      </c>
      <c r="G105" s="712">
        <f t="shared" si="1"/>
        <v>3000000</v>
      </c>
    </row>
    <row r="106" spans="1:7" s="620" customFormat="1" ht="31.5">
      <c r="A106" s="633">
        <v>56</v>
      </c>
      <c r="B106" s="634" t="s">
        <v>901</v>
      </c>
      <c r="C106" s="670" t="s">
        <v>471</v>
      </c>
      <c r="D106" s="633" t="s">
        <v>104</v>
      </c>
      <c r="E106" s="683">
        <v>40</v>
      </c>
      <c r="F106" s="685">
        <f>F105</f>
        <v>75000</v>
      </c>
      <c r="G106" s="712">
        <f t="shared" si="1"/>
        <v>3000000</v>
      </c>
    </row>
    <row r="107" spans="1:7" s="620" customFormat="1" ht="31.5">
      <c r="A107" s="633">
        <v>57</v>
      </c>
      <c r="B107" s="634" t="s">
        <v>902</v>
      </c>
      <c r="C107" s="670" t="s">
        <v>471</v>
      </c>
      <c r="D107" s="633" t="s">
        <v>104</v>
      </c>
      <c r="E107" s="683">
        <v>40</v>
      </c>
      <c r="F107" s="685">
        <f>F106</f>
        <v>75000</v>
      </c>
      <c r="G107" s="712">
        <f t="shared" si="1"/>
        <v>3000000</v>
      </c>
    </row>
    <row r="108" spans="1:7" s="620" customFormat="1" ht="31.5">
      <c r="A108" s="633">
        <v>58</v>
      </c>
      <c r="B108" s="634" t="s">
        <v>903</v>
      </c>
      <c r="C108" s="670" t="s">
        <v>471</v>
      </c>
      <c r="D108" s="633" t="s">
        <v>104</v>
      </c>
      <c r="E108" s="683">
        <v>2</v>
      </c>
      <c r="F108" s="685">
        <f>F107</f>
        <v>75000</v>
      </c>
      <c r="G108" s="712">
        <f t="shared" si="1"/>
        <v>150000</v>
      </c>
    </row>
    <row r="109" spans="1:7" s="620" customFormat="1" ht="31.5">
      <c r="A109" s="633">
        <v>59</v>
      </c>
      <c r="B109" s="634" t="s">
        <v>904</v>
      </c>
      <c r="C109" s="670" t="s">
        <v>471</v>
      </c>
      <c r="D109" s="633" t="s">
        <v>104</v>
      </c>
      <c r="E109" s="683">
        <v>2</v>
      </c>
      <c r="F109" s="685">
        <f>F108</f>
        <v>75000</v>
      </c>
      <c r="G109" s="712">
        <f t="shared" si="1"/>
        <v>150000</v>
      </c>
    </row>
    <row r="110" spans="1:7" s="620" customFormat="1" ht="31.5">
      <c r="A110" s="633">
        <v>60</v>
      </c>
      <c r="B110" s="634" t="s">
        <v>905</v>
      </c>
      <c r="C110" s="670" t="s">
        <v>471</v>
      </c>
      <c r="D110" s="633" t="s">
        <v>104</v>
      </c>
      <c r="E110" s="683">
        <v>2</v>
      </c>
      <c r="F110" s="685">
        <f>F109</f>
        <v>75000</v>
      </c>
      <c r="G110" s="712">
        <f t="shared" si="1"/>
        <v>150000</v>
      </c>
    </row>
    <row r="111" spans="1:7" s="620" customFormat="1" ht="31.5">
      <c r="A111" s="633">
        <v>61</v>
      </c>
      <c r="B111" s="634" t="s">
        <v>617</v>
      </c>
      <c r="C111" s="670" t="s">
        <v>471</v>
      </c>
      <c r="D111" s="633" t="s">
        <v>391</v>
      </c>
      <c r="E111" s="683">
        <v>252</v>
      </c>
      <c r="F111" s="685">
        <f>'Bao Binh'!F153</f>
        <v>145000</v>
      </c>
      <c r="G111" s="712">
        <f t="shared" si="1"/>
        <v>36540000</v>
      </c>
    </row>
    <row r="112" spans="1:7" s="620" customFormat="1" ht="31.5">
      <c r="A112" s="633">
        <v>62</v>
      </c>
      <c r="B112" s="634" t="s">
        <v>417</v>
      </c>
      <c r="C112" s="670" t="s">
        <v>471</v>
      </c>
      <c r="D112" s="633" t="s">
        <v>102</v>
      </c>
      <c r="E112" s="683">
        <v>4</v>
      </c>
      <c r="F112" s="685">
        <v>1090000</v>
      </c>
      <c r="G112" s="712">
        <f t="shared" si="1"/>
        <v>4360000</v>
      </c>
    </row>
    <row r="113" spans="1:7" s="620" customFormat="1" ht="31.5">
      <c r="A113" s="633">
        <v>63</v>
      </c>
      <c r="B113" s="634" t="s">
        <v>906</v>
      </c>
      <c r="C113" s="670" t="s">
        <v>471</v>
      </c>
      <c r="D113" s="633" t="s">
        <v>102</v>
      </c>
      <c r="E113" s="683">
        <v>1</v>
      </c>
      <c r="F113" s="685">
        <v>1210000</v>
      </c>
      <c r="G113" s="712">
        <f t="shared" si="1"/>
        <v>1210000</v>
      </c>
    </row>
    <row r="114" spans="1:7" s="620" customFormat="1" ht="31.5">
      <c r="A114" s="633">
        <v>64</v>
      </c>
      <c r="B114" s="634" t="s">
        <v>415</v>
      </c>
      <c r="C114" s="670" t="s">
        <v>471</v>
      </c>
      <c r="D114" s="633" t="s">
        <v>102</v>
      </c>
      <c r="E114" s="683">
        <v>13</v>
      </c>
      <c r="F114" s="685">
        <v>565000</v>
      </c>
      <c r="G114" s="712">
        <f t="shared" si="1"/>
        <v>7345000</v>
      </c>
    </row>
    <row r="115" spans="1:7" s="620" customFormat="1" ht="31.5">
      <c r="A115" s="633">
        <v>65</v>
      </c>
      <c r="B115" s="634" t="s">
        <v>427</v>
      </c>
      <c r="C115" s="670" t="s">
        <v>471</v>
      </c>
      <c r="D115" s="633" t="s">
        <v>102</v>
      </c>
      <c r="E115" s="683">
        <v>2</v>
      </c>
      <c r="F115" s="685">
        <v>667000</v>
      </c>
      <c r="G115" s="712">
        <f t="shared" si="1"/>
        <v>1334000</v>
      </c>
    </row>
    <row r="116" spans="1:7" s="620" customFormat="1" ht="31.5">
      <c r="A116" s="633">
        <v>66</v>
      </c>
      <c r="B116" s="634" t="s">
        <v>907</v>
      </c>
      <c r="C116" s="670" t="s">
        <v>471</v>
      </c>
      <c r="D116" s="633" t="s">
        <v>102</v>
      </c>
      <c r="E116" s="683">
        <v>2</v>
      </c>
      <c r="F116" s="685">
        <v>710000</v>
      </c>
      <c r="G116" s="712">
        <f t="shared" si="1"/>
        <v>1420000</v>
      </c>
    </row>
    <row r="117" spans="1:7" s="620" customFormat="1" ht="31.5">
      <c r="A117" s="633">
        <v>67</v>
      </c>
      <c r="B117" s="634" t="s">
        <v>908</v>
      </c>
      <c r="C117" s="670" t="s">
        <v>471</v>
      </c>
      <c r="D117" s="633" t="s">
        <v>102</v>
      </c>
      <c r="E117" s="683">
        <v>4</v>
      </c>
      <c r="F117" s="685">
        <v>125000</v>
      </c>
      <c r="G117" s="712">
        <f t="shared" si="1"/>
        <v>500000</v>
      </c>
    </row>
    <row r="118" spans="1:7" s="620" customFormat="1" ht="31.5">
      <c r="A118" s="633">
        <v>68</v>
      </c>
      <c r="B118" s="634" t="s">
        <v>909</v>
      </c>
      <c r="C118" s="670" t="s">
        <v>471</v>
      </c>
      <c r="D118" s="633" t="s">
        <v>102</v>
      </c>
      <c r="E118" s="683">
        <v>2</v>
      </c>
      <c r="F118" s="685">
        <v>220000</v>
      </c>
      <c r="G118" s="712">
        <f t="shared" si="1"/>
        <v>440000</v>
      </c>
    </row>
    <row r="119" spans="1:7" s="620" customFormat="1" ht="31.5">
      <c r="A119" s="633">
        <v>69</v>
      </c>
      <c r="B119" s="634" t="s">
        <v>910</v>
      </c>
      <c r="C119" s="670" t="s">
        <v>471</v>
      </c>
      <c r="D119" s="633" t="s">
        <v>102</v>
      </c>
      <c r="E119" s="683">
        <v>2</v>
      </c>
      <c r="F119" s="685">
        <v>1700000</v>
      </c>
      <c r="G119" s="712">
        <f t="shared" si="1"/>
        <v>3400000</v>
      </c>
    </row>
    <row r="120" spans="1:7" s="620" customFormat="1" ht="31.5">
      <c r="A120" s="633">
        <v>70</v>
      </c>
      <c r="B120" s="634" t="s">
        <v>162</v>
      </c>
      <c r="C120" s="670" t="s">
        <v>471</v>
      </c>
      <c r="D120" s="633" t="s">
        <v>102</v>
      </c>
      <c r="E120" s="683">
        <v>30</v>
      </c>
      <c r="F120" s="685">
        <f>'Bao Binh'!F155</f>
        <v>25000</v>
      </c>
      <c r="G120" s="712">
        <f t="shared" si="1"/>
        <v>750000</v>
      </c>
    </row>
    <row r="121" spans="1:7" s="620" customFormat="1" ht="31.5">
      <c r="A121" s="633">
        <v>71</v>
      </c>
      <c r="B121" s="634" t="s">
        <v>618</v>
      </c>
      <c r="C121" s="670" t="s">
        <v>471</v>
      </c>
      <c r="D121" s="633" t="s">
        <v>102</v>
      </c>
      <c r="E121" s="683">
        <v>12</v>
      </c>
      <c r="F121" s="685">
        <f>'Bao Binh'!F156</f>
        <v>32000</v>
      </c>
      <c r="G121" s="712">
        <f t="shared" si="1"/>
        <v>384000</v>
      </c>
    </row>
    <row r="122" spans="1:7" s="620" customFormat="1" ht="31.5">
      <c r="A122" s="633">
        <v>72</v>
      </c>
      <c r="B122" s="634" t="s">
        <v>619</v>
      </c>
      <c r="C122" s="670" t="s">
        <v>471</v>
      </c>
      <c r="D122" s="633" t="s">
        <v>102</v>
      </c>
      <c r="E122" s="683">
        <v>122</v>
      </c>
      <c r="F122" s="685">
        <f>'Bao Binh'!F158</f>
        <v>20000</v>
      </c>
      <c r="G122" s="712">
        <f t="shared" si="1"/>
        <v>2440000</v>
      </c>
    </row>
    <row r="123" spans="1:7" s="620" customFormat="1" ht="31.5">
      <c r="A123" s="633">
        <v>73</v>
      </c>
      <c r="B123" s="634" t="s">
        <v>127</v>
      </c>
      <c r="C123" s="670" t="s">
        <v>471</v>
      </c>
      <c r="D123" s="633" t="s">
        <v>102</v>
      </c>
      <c r="E123" s="683">
        <v>203</v>
      </c>
      <c r="F123" s="685">
        <f>'Bao Binh'!F159</f>
        <v>22000</v>
      </c>
      <c r="G123" s="712">
        <f t="shared" si="1"/>
        <v>4466000</v>
      </c>
    </row>
    <row r="124" spans="1:7" s="620" customFormat="1" ht="31.5">
      <c r="A124" s="633">
        <v>74</v>
      </c>
      <c r="B124" s="634" t="s">
        <v>620</v>
      </c>
      <c r="C124" s="670" t="s">
        <v>471</v>
      </c>
      <c r="D124" s="633" t="s">
        <v>102</v>
      </c>
      <c r="E124" s="683">
        <v>54</v>
      </c>
      <c r="F124" s="685">
        <f>'Bao Binh'!F160</f>
        <v>23000</v>
      </c>
      <c r="G124" s="712">
        <f t="shared" si="1"/>
        <v>1242000</v>
      </c>
    </row>
    <row r="125" spans="1:7" s="620" customFormat="1" ht="31.5">
      <c r="A125" s="633">
        <v>75</v>
      </c>
      <c r="B125" s="634" t="s">
        <v>911</v>
      </c>
      <c r="C125" s="670" t="s">
        <v>471</v>
      </c>
      <c r="D125" s="633" t="s">
        <v>622</v>
      </c>
      <c r="E125" s="683">
        <v>9</v>
      </c>
      <c r="F125" s="685">
        <f>'Bao Binh'!F164</f>
        <v>295000</v>
      </c>
      <c r="G125" s="712">
        <f t="shared" si="1"/>
        <v>2655000</v>
      </c>
    </row>
    <row r="126" spans="1:7" s="620" customFormat="1" ht="31.5">
      <c r="A126" s="633">
        <v>76</v>
      </c>
      <c r="B126" s="634" t="s">
        <v>912</v>
      </c>
      <c r="C126" s="670" t="s">
        <v>471</v>
      </c>
      <c r="D126" s="633" t="s">
        <v>622</v>
      </c>
      <c r="E126" s="683">
        <v>3</v>
      </c>
      <c r="F126" s="685">
        <f>F125</f>
        <v>295000</v>
      </c>
      <c r="G126" s="712">
        <f t="shared" si="1"/>
        <v>885000</v>
      </c>
    </row>
    <row r="127" spans="1:7" s="620" customFormat="1" ht="31.5">
      <c r="A127" s="633">
        <v>77</v>
      </c>
      <c r="B127" s="634" t="s">
        <v>913</v>
      </c>
      <c r="C127" s="670" t="s">
        <v>471</v>
      </c>
      <c r="D127" s="633" t="s">
        <v>622</v>
      </c>
      <c r="E127" s="683">
        <v>3</v>
      </c>
      <c r="F127" s="685">
        <f>F126</f>
        <v>295000</v>
      </c>
      <c r="G127" s="712">
        <f t="shared" si="1"/>
        <v>885000</v>
      </c>
    </row>
    <row r="128" spans="1:7" s="620" customFormat="1" ht="31.5">
      <c r="A128" s="633">
        <v>78</v>
      </c>
      <c r="B128" s="634" t="s">
        <v>914</v>
      </c>
      <c r="C128" s="670" t="s">
        <v>471</v>
      </c>
      <c r="D128" s="633" t="s">
        <v>622</v>
      </c>
      <c r="E128" s="683">
        <v>3</v>
      </c>
      <c r="F128" s="685">
        <f>F127</f>
        <v>295000</v>
      </c>
      <c r="G128" s="712">
        <f t="shared" si="1"/>
        <v>885000</v>
      </c>
    </row>
    <row r="129" spans="1:7" s="620" customFormat="1" ht="31.5">
      <c r="A129" s="633">
        <v>79</v>
      </c>
      <c r="B129" s="634" t="s">
        <v>627</v>
      </c>
      <c r="C129" s="670" t="s">
        <v>471</v>
      </c>
      <c r="D129" s="633" t="s">
        <v>104</v>
      </c>
      <c r="E129" s="683">
        <v>1</v>
      </c>
      <c r="F129" s="685">
        <f>'Bao Binh'!F169</f>
        <v>260000</v>
      </c>
      <c r="G129" s="712">
        <f t="shared" si="1"/>
        <v>260000</v>
      </c>
    </row>
    <row r="130" spans="1:7" s="620" customFormat="1" ht="31.5">
      <c r="A130" s="633">
        <v>80</v>
      </c>
      <c r="B130" s="634" t="s">
        <v>147</v>
      </c>
      <c r="C130" s="670" t="s">
        <v>471</v>
      </c>
      <c r="D130" s="633" t="s">
        <v>148</v>
      </c>
      <c r="E130" s="683">
        <v>21</v>
      </c>
      <c r="F130" s="685">
        <f>'Bao Binh'!F172</f>
        <v>30000</v>
      </c>
      <c r="G130" s="712">
        <f t="shared" si="1"/>
        <v>630000</v>
      </c>
    </row>
    <row r="131" spans="1:7" s="620" customFormat="1" ht="31.5">
      <c r="A131" s="633">
        <v>81</v>
      </c>
      <c r="B131" s="634" t="s">
        <v>629</v>
      </c>
      <c r="C131" s="670" t="s">
        <v>471</v>
      </c>
      <c r="D131" s="633" t="s">
        <v>104</v>
      </c>
      <c r="E131" s="683">
        <v>252</v>
      </c>
      <c r="F131" s="685">
        <f>'Bao Binh'!F174</f>
        <v>20000</v>
      </c>
      <c r="G131" s="712">
        <f t="shared" si="1"/>
        <v>5040000</v>
      </c>
    </row>
    <row r="132" spans="1:7" s="620" customFormat="1" ht="31.5">
      <c r="A132" s="633">
        <v>82</v>
      </c>
      <c r="B132" s="634" t="s">
        <v>630</v>
      </c>
      <c r="C132" s="670" t="s">
        <v>471</v>
      </c>
      <c r="D132" s="633" t="s">
        <v>102</v>
      </c>
      <c r="E132" s="683">
        <v>16</v>
      </c>
      <c r="F132" s="685">
        <f>'Bao Binh'!F175</f>
        <v>25000</v>
      </c>
      <c r="G132" s="712">
        <f t="shared" si="1"/>
        <v>400000</v>
      </c>
    </row>
    <row r="133" spans="1:7" s="620" customFormat="1" ht="31.5">
      <c r="A133" s="633">
        <v>83</v>
      </c>
      <c r="B133" s="634" t="s">
        <v>125</v>
      </c>
      <c r="C133" s="670" t="s">
        <v>471</v>
      </c>
      <c r="D133" s="633" t="s">
        <v>102</v>
      </c>
      <c r="E133" s="683">
        <v>4</v>
      </c>
      <c r="F133" s="685">
        <f>'Bao Binh'!F176</f>
        <v>20000</v>
      </c>
      <c r="G133" s="712">
        <f t="shared" si="1"/>
        <v>80000</v>
      </c>
    </row>
    <row r="134" spans="1:7" s="620" customFormat="1" ht="31.5">
      <c r="A134" s="633">
        <v>84</v>
      </c>
      <c r="B134" s="634" t="s">
        <v>631</v>
      </c>
      <c r="C134" s="670" t="s">
        <v>471</v>
      </c>
      <c r="D134" s="633" t="s">
        <v>102</v>
      </c>
      <c r="E134" s="683">
        <v>2</v>
      </c>
      <c r="F134" s="685">
        <f>'Bao Binh'!F177</f>
        <v>22000</v>
      </c>
      <c r="G134" s="712">
        <f t="shared" si="1"/>
        <v>44000</v>
      </c>
    </row>
    <row r="135" spans="1:7" s="620" customFormat="1" ht="31.5">
      <c r="A135" s="633">
        <v>85</v>
      </c>
      <c r="B135" s="634" t="s">
        <v>473</v>
      </c>
      <c r="C135" s="670" t="s">
        <v>471</v>
      </c>
      <c r="D135" s="633" t="s">
        <v>102</v>
      </c>
      <c r="E135" s="683">
        <v>22</v>
      </c>
      <c r="F135" s="685">
        <f>'Bao Binh'!F178</f>
        <v>23000</v>
      </c>
      <c r="G135" s="712">
        <f t="shared" si="1"/>
        <v>506000</v>
      </c>
    </row>
    <row r="136" spans="1:7" s="620" customFormat="1" ht="31.5">
      <c r="A136" s="633">
        <v>86</v>
      </c>
      <c r="B136" s="634" t="s">
        <v>136</v>
      </c>
      <c r="C136" s="670" t="s">
        <v>471</v>
      </c>
      <c r="D136" s="633" t="s">
        <v>102</v>
      </c>
      <c r="E136" s="683">
        <v>37</v>
      </c>
      <c r="F136" s="685">
        <f>'Bao Binh'!F179</f>
        <v>70000</v>
      </c>
      <c r="G136" s="712">
        <f t="shared" si="1"/>
        <v>2590000</v>
      </c>
    </row>
    <row r="137" spans="1:7" s="620" customFormat="1" ht="31.5">
      <c r="A137" s="633">
        <v>87</v>
      </c>
      <c r="B137" s="634" t="s">
        <v>535</v>
      </c>
      <c r="C137" s="670" t="s">
        <v>471</v>
      </c>
      <c r="D137" s="633" t="s">
        <v>102</v>
      </c>
      <c r="E137" s="683">
        <v>4</v>
      </c>
      <c r="F137" s="685">
        <f>'Bao Binh'!F180</f>
        <v>85000</v>
      </c>
      <c r="G137" s="712">
        <f t="shared" si="1"/>
        <v>340000</v>
      </c>
    </row>
    <row r="138" spans="1:7" s="620" customFormat="1" ht="31.5">
      <c r="A138" s="633">
        <v>88</v>
      </c>
      <c r="B138" s="634" t="s">
        <v>449</v>
      </c>
      <c r="C138" s="670" t="s">
        <v>471</v>
      </c>
      <c r="D138" s="633" t="s">
        <v>102</v>
      </c>
      <c r="E138" s="683">
        <v>37</v>
      </c>
      <c r="F138" s="685">
        <f>'Bao Binh'!F183</f>
        <v>150000</v>
      </c>
      <c r="G138" s="712">
        <f t="shared" si="1"/>
        <v>5550000</v>
      </c>
    </row>
    <row r="139" spans="1:7" s="620" customFormat="1" ht="31.5">
      <c r="A139" s="633">
        <v>89</v>
      </c>
      <c r="B139" s="634" t="s">
        <v>814</v>
      </c>
      <c r="C139" s="670" t="s">
        <v>471</v>
      </c>
      <c r="D139" s="633" t="s">
        <v>102</v>
      </c>
      <c r="E139" s="683">
        <v>80</v>
      </c>
      <c r="F139" s="685">
        <f>'Bao Binh'!F186</f>
        <v>35000</v>
      </c>
      <c r="G139" s="712">
        <f t="shared" si="1"/>
        <v>2800000</v>
      </c>
    </row>
    <row r="140" spans="1:7" s="620" customFormat="1" ht="31.5">
      <c r="A140" s="633">
        <v>90</v>
      </c>
      <c r="B140" s="634" t="s">
        <v>915</v>
      </c>
      <c r="C140" s="670" t="s">
        <v>471</v>
      </c>
      <c r="D140" s="633" t="s">
        <v>102</v>
      </c>
      <c r="E140" s="683">
        <v>120</v>
      </c>
      <c r="F140" s="685">
        <f>F139</f>
        <v>35000</v>
      </c>
      <c r="G140" s="712">
        <f t="shared" si="1"/>
        <v>4200000</v>
      </c>
    </row>
    <row r="141" spans="1:7" s="620" customFormat="1" ht="31.5">
      <c r="A141" s="633">
        <v>91</v>
      </c>
      <c r="B141" s="634" t="s">
        <v>916</v>
      </c>
      <c r="C141" s="670" t="s">
        <v>471</v>
      </c>
      <c r="D141" s="633" t="s">
        <v>102</v>
      </c>
      <c r="E141" s="683">
        <v>1</v>
      </c>
      <c r="F141" s="685">
        <f>'Bao Binh'!F187</f>
        <v>60000</v>
      </c>
      <c r="G141" s="712">
        <f t="shared" si="1"/>
        <v>60000</v>
      </c>
    </row>
    <row r="142" spans="1:7" s="620" customFormat="1" ht="31.5">
      <c r="A142" s="633">
        <v>92</v>
      </c>
      <c r="B142" s="634" t="s">
        <v>634</v>
      </c>
      <c r="C142" s="670" t="s">
        <v>471</v>
      </c>
      <c r="D142" s="633" t="s">
        <v>102</v>
      </c>
      <c r="E142" s="683">
        <v>42</v>
      </c>
      <c r="F142" s="685">
        <f>F141</f>
        <v>60000</v>
      </c>
      <c r="G142" s="712">
        <f t="shared" si="1"/>
        <v>2520000</v>
      </c>
    </row>
    <row r="143" spans="1:7" s="620" customFormat="1" ht="31.5">
      <c r="A143" s="633">
        <v>93</v>
      </c>
      <c r="B143" s="634" t="s">
        <v>917</v>
      </c>
      <c r="C143" s="670" t="s">
        <v>471</v>
      </c>
      <c r="D143" s="633" t="s">
        <v>102</v>
      </c>
      <c r="E143" s="683">
        <v>1</v>
      </c>
      <c r="F143" s="685">
        <f>F142</f>
        <v>60000</v>
      </c>
      <c r="G143" s="712">
        <f t="shared" si="1"/>
        <v>60000</v>
      </c>
    </row>
    <row r="144" spans="1:7" s="620" customFormat="1" ht="31.5">
      <c r="A144" s="633">
        <v>94</v>
      </c>
      <c r="B144" s="634" t="s">
        <v>635</v>
      </c>
      <c r="C144" s="670" t="s">
        <v>471</v>
      </c>
      <c r="D144" s="633" t="s">
        <v>102</v>
      </c>
      <c r="E144" s="683">
        <v>42</v>
      </c>
      <c r="F144" s="685">
        <f>F143</f>
        <v>60000</v>
      </c>
      <c r="G144" s="712">
        <f t="shared" si="1"/>
        <v>2520000</v>
      </c>
    </row>
    <row r="145" spans="1:7" s="620" customFormat="1" ht="31.5">
      <c r="A145" s="633">
        <v>95</v>
      </c>
      <c r="B145" s="634" t="s">
        <v>815</v>
      </c>
      <c r="C145" s="670" t="s">
        <v>471</v>
      </c>
      <c r="D145" s="633" t="s">
        <v>102</v>
      </c>
      <c r="E145" s="683">
        <v>126</v>
      </c>
      <c r="F145" s="685">
        <f>'Bao Binh'!F194</f>
        <v>25000</v>
      </c>
      <c r="G145" s="712">
        <f t="shared" si="1"/>
        <v>3150000</v>
      </c>
    </row>
    <row r="146" spans="1:7" s="620" customFormat="1" ht="31.5">
      <c r="A146" s="633">
        <v>96</v>
      </c>
      <c r="B146" s="634" t="s">
        <v>474</v>
      </c>
      <c r="C146" s="670" t="s">
        <v>471</v>
      </c>
      <c r="D146" s="633" t="s">
        <v>102</v>
      </c>
      <c r="E146" s="683">
        <v>5</v>
      </c>
      <c r="F146" s="685">
        <f>'Bao Binh'!F196</f>
        <v>45000</v>
      </c>
      <c r="G146" s="712">
        <f t="shared" si="1"/>
        <v>225000</v>
      </c>
    </row>
    <row r="147" spans="1:7" s="620" customFormat="1" ht="31.5">
      <c r="A147" s="633">
        <v>97</v>
      </c>
      <c r="B147" s="634" t="s">
        <v>475</v>
      </c>
      <c r="C147" s="670" t="s">
        <v>471</v>
      </c>
      <c r="D147" s="633" t="s">
        <v>102</v>
      </c>
      <c r="E147" s="683">
        <v>36</v>
      </c>
      <c r="F147" s="685">
        <f>'Bao Binh'!F197</f>
        <v>50000</v>
      </c>
      <c r="G147" s="712">
        <f t="shared" si="1"/>
        <v>1800000</v>
      </c>
    </row>
    <row r="148" spans="1:7" s="620" customFormat="1" ht="31.5">
      <c r="A148" s="633">
        <v>98</v>
      </c>
      <c r="B148" s="634" t="s">
        <v>480</v>
      </c>
      <c r="C148" s="670" t="s">
        <v>471</v>
      </c>
      <c r="D148" s="633" t="s">
        <v>102</v>
      </c>
      <c r="E148" s="683">
        <v>19</v>
      </c>
      <c r="F148" s="685">
        <f>'Bao Binh'!F197</f>
        <v>50000</v>
      </c>
      <c r="G148" s="712">
        <f t="shared" si="1"/>
        <v>950000</v>
      </c>
    </row>
    <row r="149" spans="1:7" s="620" customFormat="1" ht="31.5">
      <c r="A149" s="633">
        <v>99</v>
      </c>
      <c r="B149" s="634" t="s">
        <v>918</v>
      </c>
      <c r="C149" s="670" t="s">
        <v>471</v>
      </c>
      <c r="D149" s="633" t="s">
        <v>102</v>
      </c>
      <c r="E149" s="683">
        <v>21</v>
      </c>
      <c r="F149" s="685">
        <f>F148</f>
        <v>50000</v>
      </c>
      <c r="G149" s="712">
        <f t="shared" si="1"/>
        <v>1050000</v>
      </c>
    </row>
    <row r="150" spans="1:7" s="620" customFormat="1" ht="31.5">
      <c r="A150" s="633">
        <v>100</v>
      </c>
      <c r="B150" s="634" t="s">
        <v>638</v>
      </c>
      <c r="C150" s="670" t="s">
        <v>471</v>
      </c>
      <c r="D150" s="633" t="s">
        <v>102</v>
      </c>
      <c r="E150" s="683">
        <v>14</v>
      </c>
      <c r="F150" s="685">
        <f>F149</f>
        <v>50000</v>
      </c>
      <c r="G150" s="712">
        <f t="shared" si="1"/>
        <v>700000</v>
      </c>
    </row>
    <row r="151" spans="1:7" s="620" customFormat="1" ht="31.5">
      <c r="A151" s="633">
        <v>101</v>
      </c>
      <c r="B151" s="634" t="s">
        <v>639</v>
      </c>
      <c r="C151" s="670" t="s">
        <v>471</v>
      </c>
      <c r="D151" s="633" t="s">
        <v>102</v>
      </c>
      <c r="E151" s="683">
        <v>42</v>
      </c>
      <c r="F151" s="685">
        <f>'Bao Binh'!F199</f>
        <v>55000</v>
      </c>
      <c r="G151" s="712">
        <f t="shared" si="1"/>
        <v>2310000</v>
      </c>
    </row>
    <row r="152" spans="1:7" s="620" customFormat="1" ht="31.5">
      <c r="A152" s="633">
        <v>102</v>
      </c>
      <c r="B152" s="634" t="s">
        <v>782</v>
      </c>
      <c r="C152" s="670" t="s">
        <v>471</v>
      </c>
      <c r="D152" s="633" t="s">
        <v>144</v>
      </c>
      <c r="E152" s="683">
        <v>112</v>
      </c>
      <c r="F152" s="685">
        <v>130000</v>
      </c>
      <c r="G152" s="712">
        <f t="shared" si="1"/>
        <v>14560000</v>
      </c>
    </row>
    <row r="153" spans="1:7" s="620" customFormat="1" ht="31.5">
      <c r="A153" s="633">
        <v>103</v>
      </c>
      <c r="B153" s="634" t="s">
        <v>783</v>
      </c>
      <c r="C153" s="670" t="s">
        <v>471</v>
      </c>
      <c r="D153" s="633" t="s">
        <v>144</v>
      </c>
      <c r="E153" s="683">
        <v>256</v>
      </c>
      <c r="F153" s="685">
        <v>110000</v>
      </c>
      <c r="G153" s="712">
        <f t="shared" si="1"/>
        <v>28160000</v>
      </c>
    </row>
    <row r="154" spans="1:7" s="620" customFormat="1" ht="31.5">
      <c r="A154" s="633">
        <v>104</v>
      </c>
      <c r="B154" s="634" t="s">
        <v>816</v>
      </c>
      <c r="C154" s="670" t="s">
        <v>471</v>
      </c>
      <c r="D154" s="633" t="s">
        <v>104</v>
      </c>
      <c r="E154" s="683">
        <v>15</v>
      </c>
      <c r="F154" s="685">
        <f>'Bao Binh'!F200</f>
        <v>140000</v>
      </c>
      <c r="G154" s="712">
        <f t="shared" si="1"/>
        <v>2100000</v>
      </c>
    </row>
    <row r="155" spans="1:7" s="620" customFormat="1" ht="31.5">
      <c r="A155" s="633">
        <v>105</v>
      </c>
      <c r="B155" s="634" t="s">
        <v>640</v>
      </c>
      <c r="C155" s="670" t="s">
        <v>471</v>
      </c>
      <c r="D155" s="633" t="s">
        <v>104</v>
      </c>
      <c r="E155" s="683">
        <v>7</v>
      </c>
      <c r="F155" s="685">
        <f>'Bao Binh'!F201</f>
        <v>152000</v>
      </c>
      <c r="G155" s="712">
        <f t="shared" si="1"/>
        <v>1064000</v>
      </c>
    </row>
    <row r="156" spans="1:7" s="620" customFormat="1" ht="31.5">
      <c r="A156" s="633">
        <v>106</v>
      </c>
      <c r="B156" s="634" t="s">
        <v>526</v>
      </c>
      <c r="C156" s="670" t="s">
        <v>471</v>
      </c>
      <c r="D156" s="633" t="s">
        <v>102</v>
      </c>
      <c r="E156" s="683">
        <v>12</v>
      </c>
      <c r="F156" s="685">
        <v>50000</v>
      </c>
      <c r="G156" s="712">
        <f t="shared" si="1"/>
        <v>600000</v>
      </c>
    </row>
    <row r="157" spans="1:7" s="620" customFormat="1" ht="31.5">
      <c r="A157" s="633">
        <v>107</v>
      </c>
      <c r="B157" s="634" t="s">
        <v>570</v>
      </c>
      <c r="C157" s="670" t="s">
        <v>471</v>
      </c>
      <c r="D157" s="633" t="s">
        <v>102</v>
      </c>
      <c r="E157" s="683">
        <v>25</v>
      </c>
      <c r="F157" s="685">
        <v>220000</v>
      </c>
      <c r="G157" s="712">
        <f t="shared" si="1"/>
        <v>5500000</v>
      </c>
    </row>
    <row r="158" spans="1:7" s="620" customFormat="1" ht="31.5">
      <c r="A158" s="633">
        <v>108</v>
      </c>
      <c r="B158" s="634" t="s">
        <v>784</v>
      </c>
      <c r="C158" s="670" t="s">
        <v>471</v>
      </c>
      <c r="D158" s="633" t="s">
        <v>102</v>
      </c>
      <c r="E158" s="683">
        <v>84</v>
      </c>
      <c r="F158" s="685">
        <v>22000</v>
      </c>
      <c r="G158" s="712">
        <f t="shared" ref="G158:G221" si="2">F158*E158</f>
        <v>1848000</v>
      </c>
    </row>
    <row r="159" spans="1:7" s="620" customFormat="1" ht="31.5">
      <c r="A159" s="633">
        <v>109</v>
      </c>
      <c r="B159" s="634" t="s">
        <v>571</v>
      </c>
      <c r="C159" s="670" t="s">
        <v>471</v>
      </c>
      <c r="D159" s="633" t="s">
        <v>102</v>
      </c>
      <c r="E159" s="683">
        <v>13</v>
      </c>
      <c r="F159" s="685">
        <v>160000</v>
      </c>
      <c r="G159" s="712">
        <f t="shared" si="2"/>
        <v>2080000</v>
      </c>
    </row>
    <row r="160" spans="1:7" s="620" customFormat="1" ht="31.5">
      <c r="A160" s="633">
        <v>110</v>
      </c>
      <c r="B160" s="634" t="s">
        <v>418</v>
      </c>
      <c r="C160" s="670" t="s">
        <v>471</v>
      </c>
      <c r="D160" s="633" t="s">
        <v>102</v>
      </c>
      <c r="E160" s="683">
        <v>8</v>
      </c>
      <c r="F160" s="685">
        <v>200000</v>
      </c>
      <c r="G160" s="712">
        <f t="shared" si="2"/>
        <v>1600000</v>
      </c>
    </row>
    <row r="161" spans="1:7" s="620" customFormat="1" ht="31.5">
      <c r="A161" s="633">
        <v>111</v>
      </c>
      <c r="B161" s="634" t="s">
        <v>919</v>
      </c>
      <c r="C161" s="670" t="s">
        <v>471</v>
      </c>
      <c r="D161" s="633" t="s">
        <v>102</v>
      </c>
      <c r="E161" s="683">
        <v>7</v>
      </c>
      <c r="F161" s="685">
        <v>100000</v>
      </c>
      <c r="G161" s="712">
        <f t="shared" si="2"/>
        <v>700000</v>
      </c>
    </row>
    <row r="162" spans="1:7" s="620" customFormat="1" ht="31.5">
      <c r="A162" s="633">
        <v>112</v>
      </c>
      <c r="B162" s="634" t="s">
        <v>641</v>
      </c>
      <c r="C162" s="670" t="s">
        <v>471</v>
      </c>
      <c r="D162" s="633" t="s">
        <v>104</v>
      </c>
      <c r="E162" s="683">
        <v>11</v>
      </c>
      <c r="F162" s="685">
        <f>'Bao Binh'!F204</f>
        <v>20000</v>
      </c>
      <c r="G162" s="712">
        <f t="shared" si="2"/>
        <v>220000</v>
      </c>
    </row>
    <row r="163" spans="1:7" s="620" customFormat="1" ht="31.5">
      <c r="A163" s="633">
        <v>113</v>
      </c>
      <c r="B163" s="634" t="s">
        <v>920</v>
      </c>
      <c r="C163" s="670" t="s">
        <v>471</v>
      </c>
      <c r="D163" s="633" t="s">
        <v>104</v>
      </c>
      <c r="E163" s="683">
        <v>1</v>
      </c>
      <c r="F163" s="685">
        <f>'Cay TBA'!F59</f>
        <v>5300000</v>
      </c>
      <c r="G163" s="712">
        <f t="shared" si="2"/>
        <v>5300000</v>
      </c>
    </row>
    <row r="164" spans="1:7" s="620" customFormat="1" ht="31.5">
      <c r="A164" s="633">
        <v>114</v>
      </c>
      <c r="B164" s="634" t="s">
        <v>407</v>
      </c>
      <c r="C164" s="670" t="s">
        <v>471</v>
      </c>
      <c r="D164" s="633" t="s">
        <v>193</v>
      </c>
      <c r="E164" s="683">
        <v>12.677</v>
      </c>
      <c r="F164" s="685">
        <f>'Bao Binh'!F206</f>
        <v>450000</v>
      </c>
      <c r="G164" s="712">
        <f t="shared" si="2"/>
        <v>5704650</v>
      </c>
    </row>
    <row r="165" spans="1:7" s="620" customFormat="1" ht="31.5">
      <c r="A165" s="633">
        <v>115</v>
      </c>
      <c r="B165" s="634" t="s">
        <v>408</v>
      </c>
      <c r="C165" s="670" t="s">
        <v>471</v>
      </c>
      <c r="D165" s="633" t="s">
        <v>193</v>
      </c>
      <c r="E165" s="683">
        <v>23.437999999999999</v>
      </c>
      <c r="F165" s="685">
        <f>'Bao Binh'!F207</f>
        <v>450000</v>
      </c>
      <c r="G165" s="712">
        <f t="shared" si="2"/>
        <v>10547100</v>
      </c>
    </row>
    <row r="166" spans="1:7" s="620" customFormat="1" ht="31.5">
      <c r="A166" s="633">
        <v>116</v>
      </c>
      <c r="B166" s="634" t="s">
        <v>406</v>
      </c>
      <c r="C166" s="670" t="s">
        <v>471</v>
      </c>
      <c r="D166" s="633" t="s">
        <v>122</v>
      </c>
      <c r="E166" s="684">
        <v>7467</v>
      </c>
      <c r="F166" s="685">
        <f>'Bao Binh'!F208</f>
        <v>2600</v>
      </c>
      <c r="G166" s="712">
        <f t="shared" si="2"/>
        <v>19414200</v>
      </c>
    </row>
    <row r="167" spans="1:7" s="620" customFormat="1" ht="31.5">
      <c r="A167" s="633">
        <v>117</v>
      </c>
      <c r="B167" s="634" t="s">
        <v>921</v>
      </c>
      <c r="C167" s="670" t="s">
        <v>471</v>
      </c>
      <c r="D167" s="633" t="s">
        <v>104</v>
      </c>
      <c r="E167" s="683">
        <v>1</v>
      </c>
      <c r="F167" s="685">
        <f>F169</f>
        <v>300000</v>
      </c>
      <c r="G167" s="712">
        <f t="shared" si="2"/>
        <v>300000</v>
      </c>
    </row>
    <row r="168" spans="1:7" s="620" customFormat="1" ht="31.5">
      <c r="A168" s="633">
        <v>118</v>
      </c>
      <c r="B168" s="634" t="s">
        <v>922</v>
      </c>
      <c r="C168" s="670" t="s">
        <v>471</v>
      </c>
      <c r="D168" s="633" t="s">
        <v>104</v>
      </c>
      <c r="E168" s="683">
        <v>1</v>
      </c>
      <c r="F168" s="685">
        <f>'Bao Binh'!F101</f>
        <v>500000</v>
      </c>
      <c r="G168" s="712">
        <f t="shared" si="2"/>
        <v>500000</v>
      </c>
    </row>
    <row r="169" spans="1:7" s="620" customFormat="1" ht="31.5">
      <c r="A169" s="633">
        <v>119</v>
      </c>
      <c r="B169" s="634" t="s">
        <v>923</v>
      </c>
      <c r="C169" s="670" t="s">
        <v>471</v>
      </c>
      <c r="D169" s="633" t="s">
        <v>104</v>
      </c>
      <c r="E169" s="683">
        <v>3</v>
      </c>
      <c r="F169" s="685">
        <f>'Bao Binh'!F109</f>
        <v>300000</v>
      </c>
      <c r="G169" s="712">
        <f t="shared" si="2"/>
        <v>900000</v>
      </c>
    </row>
    <row r="170" spans="1:7" s="620" customFormat="1" ht="31.5">
      <c r="A170" s="633">
        <v>120</v>
      </c>
      <c r="B170" s="634" t="s">
        <v>924</v>
      </c>
      <c r="C170" s="670" t="s">
        <v>471</v>
      </c>
      <c r="D170" s="633" t="s">
        <v>104</v>
      </c>
      <c r="E170" s="683">
        <v>5</v>
      </c>
      <c r="F170" s="685">
        <f>'Bao Binh'!F103</f>
        <v>300000</v>
      </c>
      <c r="G170" s="712">
        <f t="shared" si="2"/>
        <v>1500000</v>
      </c>
    </row>
    <row r="171" spans="1:7" s="620" customFormat="1" ht="31.5">
      <c r="A171" s="633">
        <v>121</v>
      </c>
      <c r="B171" s="634" t="s">
        <v>925</v>
      </c>
      <c r="C171" s="670" t="s">
        <v>471</v>
      </c>
      <c r="D171" s="633" t="s">
        <v>104</v>
      </c>
      <c r="E171" s="683">
        <v>16</v>
      </c>
      <c r="F171" s="685">
        <f>'Bao Binh'!F104</f>
        <v>300000</v>
      </c>
      <c r="G171" s="712">
        <f t="shared" si="2"/>
        <v>4800000</v>
      </c>
    </row>
    <row r="172" spans="1:7" s="620" customFormat="1" ht="15.75">
      <c r="A172" s="671" t="s">
        <v>94</v>
      </c>
      <c r="B172" s="686" t="s">
        <v>537</v>
      </c>
      <c r="C172" s="687"/>
      <c r="D172" s="671"/>
      <c r="E172" s="672"/>
      <c r="F172" s="685"/>
      <c r="G172" s="712">
        <f t="shared" si="2"/>
        <v>0</v>
      </c>
    </row>
    <row r="173" spans="1:7" s="620" customFormat="1" ht="15.75">
      <c r="A173" s="633">
        <v>1</v>
      </c>
      <c r="B173" s="634" t="s">
        <v>926</v>
      </c>
      <c r="C173" s="670" t="s">
        <v>643</v>
      </c>
      <c r="D173" s="633" t="s">
        <v>104</v>
      </c>
      <c r="E173" s="683">
        <v>1</v>
      </c>
      <c r="F173" s="685">
        <f>'Bao Binh'!F224</f>
        <v>800000</v>
      </c>
      <c r="G173" s="712">
        <f t="shared" si="2"/>
        <v>800000</v>
      </c>
    </row>
    <row r="174" spans="1:7" s="620" customFormat="1" ht="15.75">
      <c r="A174" s="633">
        <v>2</v>
      </c>
      <c r="B174" s="634" t="s">
        <v>927</v>
      </c>
      <c r="C174" s="670" t="s">
        <v>643</v>
      </c>
      <c r="D174" s="633" t="s">
        <v>104</v>
      </c>
      <c r="E174" s="683">
        <v>3</v>
      </c>
      <c r="F174" s="685">
        <f>'Bao Binh'!F231</f>
        <v>800000</v>
      </c>
      <c r="G174" s="712">
        <f t="shared" si="2"/>
        <v>2400000</v>
      </c>
    </row>
    <row r="175" spans="1:7" s="620" customFormat="1" ht="15.75">
      <c r="A175" s="633">
        <v>3</v>
      </c>
      <c r="B175" s="634" t="s">
        <v>928</v>
      </c>
      <c r="C175" s="670" t="s">
        <v>643</v>
      </c>
      <c r="D175" s="633" t="s">
        <v>104</v>
      </c>
      <c r="E175" s="683">
        <v>5</v>
      </c>
      <c r="F175" s="685">
        <f>'Bao Binh'!F223</f>
        <v>350000</v>
      </c>
      <c r="G175" s="712">
        <f t="shared" si="2"/>
        <v>1750000</v>
      </c>
    </row>
    <row r="176" spans="1:7" s="620" customFormat="1" ht="15.75">
      <c r="A176" s="633">
        <v>4</v>
      </c>
      <c r="B176" s="634" t="s">
        <v>929</v>
      </c>
      <c r="C176" s="670" t="s">
        <v>643</v>
      </c>
      <c r="D176" s="633" t="s">
        <v>104</v>
      </c>
      <c r="E176" s="683">
        <v>16</v>
      </c>
      <c r="F176" s="685">
        <f>'Bao Binh'!F225</f>
        <v>350000</v>
      </c>
      <c r="G176" s="712">
        <f t="shared" si="2"/>
        <v>5600000</v>
      </c>
    </row>
    <row r="177" spans="1:7" s="620" customFormat="1" ht="15.75">
      <c r="A177" s="633">
        <v>5</v>
      </c>
      <c r="B177" s="634" t="s">
        <v>930</v>
      </c>
      <c r="C177" s="670" t="s">
        <v>643</v>
      </c>
      <c r="D177" s="633" t="s">
        <v>104</v>
      </c>
      <c r="E177" s="683">
        <v>13</v>
      </c>
      <c r="F177" s="685">
        <f>'Bao Binh'!F243</f>
        <v>27000</v>
      </c>
      <c r="G177" s="712">
        <f t="shared" si="2"/>
        <v>351000</v>
      </c>
    </row>
    <row r="178" spans="1:7" s="620" customFormat="1" ht="15.75">
      <c r="A178" s="633">
        <v>6</v>
      </c>
      <c r="B178" s="634" t="s">
        <v>931</v>
      </c>
      <c r="C178" s="670" t="s">
        <v>643</v>
      </c>
      <c r="D178" s="633" t="s">
        <v>104</v>
      </c>
      <c r="E178" s="683">
        <v>8</v>
      </c>
      <c r="F178" s="685">
        <f>F177</f>
        <v>27000</v>
      </c>
      <c r="G178" s="712">
        <f t="shared" si="2"/>
        <v>216000</v>
      </c>
    </row>
    <row r="179" spans="1:7" s="620" customFormat="1" ht="15.75">
      <c r="A179" s="633">
        <v>7</v>
      </c>
      <c r="B179" s="634" t="s">
        <v>451</v>
      </c>
      <c r="C179" s="670" t="s">
        <v>643</v>
      </c>
      <c r="D179" s="633" t="s">
        <v>391</v>
      </c>
      <c r="E179" s="683">
        <v>252</v>
      </c>
      <c r="F179" s="685">
        <f>'Bao Binh'!F247</f>
        <v>80000</v>
      </c>
      <c r="G179" s="712">
        <f t="shared" si="2"/>
        <v>20160000</v>
      </c>
    </row>
    <row r="180" spans="1:7" s="620" customFormat="1" ht="15.75">
      <c r="A180" s="633">
        <v>8</v>
      </c>
      <c r="B180" s="634" t="s">
        <v>414</v>
      </c>
      <c r="C180" s="670" t="s">
        <v>643</v>
      </c>
      <c r="D180" s="633" t="s">
        <v>385</v>
      </c>
      <c r="E180" s="683">
        <v>7</v>
      </c>
      <c r="F180" s="685">
        <f>'Bao Binh'!F250</f>
        <v>1200000</v>
      </c>
      <c r="G180" s="712">
        <f t="shared" si="2"/>
        <v>8400000</v>
      </c>
    </row>
    <row r="181" spans="1:7" s="620" customFormat="1" ht="15.75">
      <c r="A181" s="633">
        <v>9</v>
      </c>
      <c r="B181" s="634" t="s">
        <v>682</v>
      </c>
      <c r="C181" s="670" t="s">
        <v>643</v>
      </c>
      <c r="D181" s="633" t="s">
        <v>385</v>
      </c>
      <c r="E181" s="683">
        <v>6</v>
      </c>
      <c r="F181" s="685">
        <f>'Bao Binh'!F249</f>
        <v>600000</v>
      </c>
      <c r="G181" s="712">
        <f t="shared" si="2"/>
        <v>3600000</v>
      </c>
    </row>
    <row r="182" spans="1:7" s="620" customFormat="1" ht="15.75">
      <c r="A182" s="633">
        <v>10</v>
      </c>
      <c r="B182" s="634" t="s">
        <v>158</v>
      </c>
      <c r="C182" s="670" t="s">
        <v>643</v>
      </c>
      <c r="D182" s="633" t="s">
        <v>134</v>
      </c>
      <c r="E182" s="685">
        <v>1175</v>
      </c>
      <c r="F182" s="685">
        <f>'Bao Binh'!F260</f>
        <v>8000</v>
      </c>
      <c r="G182" s="712">
        <f t="shared" si="2"/>
        <v>9400000</v>
      </c>
    </row>
    <row r="183" spans="1:7" s="620" customFormat="1" ht="15.75">
      <c r="A183" s="633">
        <v>11</v>
      </c>
      <c r="B183" s="634" t="s">
        <v>932</v>
      </c>
      <c r="C183" s="670" t="s">
        <v>643</v>
      </c>
      <c r="D183" s="633" t="s">
        <v>104</v>
      </c>
      <c r="E183" s="683">
        <v>1</v>
      </c>
      <c r="F183" s="685">
        <v>450000</v>
      </c>
      <c r="G183" s="712">
        <f t="shared" si="2"/>
        <v>450000</v>
      </c>
    </row>
    <row r="184" spans="1:7" s="620" customFormat="1" ht="15.75">
      <c r="A184" s="633">
        <v>12</v>
      </c>
      <c r="B184" s="634" t="s">
        <v>933</v>
      </c>
      <c r="C184" s="670" t="s">
        <v>643</v>
      </c>
      <c r="D184" s="633" t="s">
        <v>104</v>
      </c>
      <c r="E184" s="683">
        <v>1</v>
      </c>
      <c r="F184" s="685">
        <v>550000</v>
      </c>
      <c r="G184" s="712">
        <f t="shared" si="2"/>
        <v>550000</v>
      </c>
    </row>
    <row r="185" spans="1:7" s="620" customFormat="1" ht="15.75">
      <c r="A185" s="633">
        <v>13</v>
      </c>
      <c r="B185" s="634" t="s">
        <v>934</v>
      </c>
      <c r="C185" s="670" t="s">
        <v>643</v>
      </c>
      <c r="D185" s="633" t="s">
        <v>81</v>
      </c>
      <c r="E185" s="683">
        <v>6</v>
      </c>
      <c r="F185" s="685">
        <f>'Bao Binh'!F308</f>
        <v>180000</v>
      </c>
      <c r="G185" s="712">
        <f t="shared" si="2"/>
        <v>1080000</v>
      </c>
    </row>
    <row r="186" spans="1:7" s="620" customFormat="1" ht="15.75">
      <c r="A186" s="633">
        <v>14</v>
      </c>
      <c r="B186" s="634" t="s">
        <v>935</v>
      </c>
      <c r="C186" s="670" t="s">
        <v>643</v>
      </c>
      <c r="D186" s="633" t="s">
        <v>104</v>
      </c>
      <c r="E186" s="683">
        <v>18</v>
      </c>
      <c r="F186" s="685">
        <f>'Bao Binh'!F261</f>
        <v>20000</v>
      </c>
      <c r="G186" s="712">
        <f t="shared" si="2"/>
        <v>360000</v>
      </c>
    </row>
    <row r="187" spans="1:7" s="620" customFormat="1" ht="15.75">
      <c r="A187" s="633">
        <v>15</v>
      </c>
      <c r="B187" s="634" t="s">
        <v>936</v>
      </c>
      <c r="C187" s="670" t="s">
        <v>643</v>
      </c>
      <c r="D187" s="633" t="s">
        <v>104</v>
      </c>
      <c r="E187" s="683">
        <v>4</v>
      </c>
      <c r="F187" s="685">
        <f>F186</f>
        <v>20000</v>
      </c>
      <c r="G187" s="712">
        <f t="shared" si="2"/>
        <v>80000</v>
      </c>
    </row>
    <row r="188" spans="1:7" s="620" customFormat="1" ht="15.75">
      <c r="A188" s="633">
        <v>16</v>
      </c>
      <c r="B188" s="634" t="s">
        <v>937</v>
      </c>
      <c r="C188" s="670" t="s">
        <v>643</v>
      </c>
      <c r="D188" s="633" t="s">
        <v>104</v>
      </c>
      <c r="E188" s="683">
        <v>4</v>
      </c>
      <c r="F188" s="685">
        <f>'Bao Binh'!F263</f>
        <v>59000</v>
      </c>
      <c r="G188" s="712">
        <f t="shared" si="2"/>
        <v>236000</v>
      </c>
    </row>
    <row r="189" spans="1:7" s="620" customFormat="1" ht="15.75">
      <c r="A189" s="633">
        <v>17</v>
      </c>
      <c r="B189" s="634" t="s">
        <v>509</v>
      </c>
      <c r="C189" s="670" t="s">
        <v>643</v>
      </c>
      <c r="D189" s="633" t="s">
        <v>104</v>
      </c>
      <c r="E189" s="683">
        <v>21</v>
      </c>
      <c r="F189" s="685">
        <f>F188</f>
        <v>59000</v>
      </c>
      <c r="G189" s="712">
        <f t="shared" si="2"/>
        <v>1239000</v>
      </c>
    </row>
    <row r="190" spans="1:7" s="620" customFormat="1" ht="15.75">
      <c r="A190" s="633">
        <v>18</v>
      </c>
      <c r="B190" s="634" t="s">
        <v>938</v>
      </c>
      <c r="C190" s="670" t="s">
        <v>643</v>
      </c>
      <c r="D190" s="633" t="s">
        <v>104</v>
      </c>
      <c r="E190" s="683">
        <v>10</v>
      </c>
      <c r="F190" s="685">
        <f>'Bao Binh'!F264</f>
        <v>15000</v>
      </c>
      <c r="G190" s="712">
        <f t="shared" si="2"/>
        <v>150000</v>
      </c>
    </row>
    <row r="191" spans="1:7" s="620" customFormat="1" ht="15.75">
      <c r="A191" s="633">
        <v>19</v>
      </c>
      <c r="B191" s="634" t="s">
        <v>939</v>
      </c>
      <c r="C191" s="670" t="s">
        <v>643</v>
      </c>
      <c r="D191" s="633" t="s">
        <v>104</v>
      </c>
      <c r="E191" s="683">
        <v>1</v>
      </c>
      <c r="F191" s="685">
        <f>'Bao Binh'!F283</f>
        <v>170000</v>
      </c>
      <c r="G191" s="712">
        <f t="shared" si="2"/>
        <v>170000</v>
      </c>
    </row>
    <row r="192" spans="1:7" s="620" customFormat="1" ht="15.75">
      <c r="A192" s="633">
        <v>20</v>
      </c>
      <c r="B192" s="634" t="s">
        <v>940</v>
      </c>
      <c r="C192" s="670" t="s">
        <v>643</v>
      </c>
      <c r="D192" s="633" t="s">
        <v>104</v>
      </c>
      <c r="E192" s="683">
        <v>1</v>
      </c>
      <c r="F192" s="685">
        <f>F191</f>
        <v>170000</v>
      </c>
      <c r="G192" s="712">
        <f t="shared" si="2"/>
        <v>170000</v>
      </c>
    </row>
    <row r="193" spans="1:7" s="620" customFormat="1" ht="15.75">
      <c r="A193" s="633">
        <v>21</v>
      </c>
      <c r="B193" s="634" t="s">
        <v>941</v>
      </c>
      <c r="C193" s="670" t="s">
        <v>643</v>
      </c>
      <c r="D193" s="633" t="s">
        <v>104</v>
      </c>
      <c r="E193" s="683">
        <v>3</v>
      </c>
      <c r="F193" s="685">
        <f>F192</f>
        <v>170000</v>
      </c>
      <c r="G193" s="712">
        <f t="shared" si="2"/>
        <v>510000</v>
      </c>
    </row>
    <row r="194" spans="1:7" s="620" customFormat="1" ht="15.75">
      <c r="A194" s="633">
        <v>22</v>
      </c>
      <c r="B194" s="634" t="s">
        <v>942</v>
      </c>
      <c r="C194" s="670" t="s">
        <v>643</v>
      </c>
      <c r="D194" s="633" t="s">
        <v>104</v>
      </c>
      <c r="E194" s="683">
        <v>5</v>
      </c>
      <c r="F194" s="685">
        <f>F193</f>
        <v>170000</v>
      </c>
      <c r="G194" s="712">
        <f t="shared" si="2"/>
        <v>850000</v>
      </c>
    </row>
    <row r="195" spans="1:7" s="620" customFormat="1" ht="15.75">
      <c r="A195" s="633">
        <v>23</v>
      </c>
      <c r="B195" s="634" t="s">
        <v>943</v>
      </c>
      <c r="C195" s="670" t="s">
        <v>643</v>
      </c>
      <c r="D195" s="633" t="s">
        <v>104</v>
      </c>
      <c r="E195" s="683">
        <v>16</v>
      </c>
      <c r="F195" s="685">
        <f>F193</f>
        <v>170000</v>
      </c>
      <c r="G195" s="712">
        <f t="shared" si="2"/>
        <v>2720000</v>
      </c>
    </row>
    <row r="196" spans="1:7" s="620" customFormat="1" ht="15.75">
      <c r="A196" s="633">
        <v>24</v>
      </c>
      <c r="B196" s="634" t="s">
        <v>944</v>
      </c>
      <c r="C196" s="670" t="s">
        <v>643</v>
      </c>
      <c r="D196" s="633" t="s">
        <v>134</v>
      </c>
      <c r="E196" s="683">
        <v>169.5</v>
      </c>
      <c r="F196" s="685">
        <v>20000</v>
      </c>
      <c r="G196" s="712">
        <f t="shared" si="2"/>
        <v>3390000</v>
      </c>
    </row>
    <row r="197" spans="1:7" s="620" customFormat="1" ht="15.75">
      <c r="A197" s="633">
        <v>25</v>
      </c>
      <c r="B197" s="634" t="s">
        <v>945</v>
      </c>
      <c r="C197" s="670" t="s">
        <v>643</v>
      </c>
      <c r="D197" s="633" t="s">
        <v>134</v>
      </c>
      <c r="E197" s="683">
        <v>285</v>
      </c>
      <c r="F197" s="685">
        <v>50000</v>
      </c>
      <c r="G197" s="712">
        <f t="shared" si="2"/>
        <v>14250000</v>
      </c>
    </row>
    <row r="198" spans="1:7" s="620" customFormat="1" ht="15.75">
      <c r="A198" s="633">
        <v>26</v>
      </c>
      <c r="B198" s="634" t="s">
        <v>946</v>
      </c>
      <c r="C198" s="670" t="s">
        <v>643</v>
      </c>
      <c r="D198" s="633" t="s">
        <v>134</v>
      </c>
      <c r="E198" s="683">
        <v>54</v>
      </c>
      <c r="F198" s="685">
        <f>F197</f>
        <v>50000</v>
      </c>
      <c r="G198" s="712">
        <f t="shared" si="2"/>
        <v>2700000</v>
      </c>
    </row>
    <row r="199" spans="1:7" s="620" customFormat="1" ht="15.75">
      <c r="A199" s="633">
        <v>27</v>
      </c>
      <c r="B199" s="634" t="s">
        <v>947</v>
      </c>
      <c r="C199" s="670" t="s">
        <v>643</v>
      </c>
      <c r="D199" s="633" t="s">
        <v>144</v>
      </c>
      <c r="E199" s="683">
        <v>589</v>
      </c>
      <c r="F199" s="685">
        <v>25000</v>
      </c>
      <c r="G199" s="712">
        <f t="shared" si="2"/>
        <v>14725000</v>
      </c>
    </row>
    <row r="200" spans="1:7" s="620" customFormat="1" ht="15.75">
      <c r="A200" s="633">
        <v>28</v>
      </c>
      <c r="B200" s="634" t="s">
        <v>948</v>
      </c>
      <c r="C200" s="670" t="s">
        <v>643</v>
      </c>
      <c r="D200" s="633" t="s">
        <v>134</v>
      </c>
      <c r="E200" s="683">
        <v>841.5</v>
      </c>
      <c r="F200" s="685">
        <v>30000</v>
      </c>
      <c r="G200" s="712">
        <f t="shared" si="2"/>
        <v>25245000</v>
      </c>
    </row>
    <row r="201" spans="1:7" s="620" customFormat="1" ht="15.75">
      <c r="A201" s="633">
        <v>29</v>
      </c>
      <c r="B201" s="634" t="s">
        <v>949</v>
      </c>
      <c r="C201" s="670" t="s">
        <v>643</v>
      </c>
      <c r="D201" s="633" t="s">
        <v>134</v>
      </c>
      <c r="E201" s="683">
        <v>268</v>
      </c>
      <c r="F201" s="685">
        <f>'Bao Binh'!F292</f>
        <v>30000</v>
      </c>
      <c r="G201" s="712">
        <f t="shared" si="2"/>
        <v>8040000</v>
      </c>
    </row>
    <row r="202" spans="1:7" s="620" customFormat="1" ht="15.75">
      <c r="A202" s="633">
        <v>30</v>
      </c>
      <c r="B202" s="682" t="s">
        <v>950</v>
      </c>
      <c r="C202" s="670" t="s">
        <v>643</v>
      </c>
      <c r="D202" s="633" t="s">
        <v>104</v>
      </c>
      <c r="E202" s="683">
        <v>7</v>
      </c>
      <c r="F202" s="685">
        <v>370000</v>
      </c>
      <c r="G202" s="712">
        <f t="shared" si="2"/>
        <v>2590000</v>
      </c>
    </row>
    <row r="203" spans="1:7" s="620" customFormat="1" ht="15.75">
      <c r="A203" s="633">
        <v>31</v>
      </c>
      <c r="B203" s="682" t="s">
        <v>951</v>
      </c>
      <c r="C203" s="670" t="s">
        <v>643</v>
      </c>
      <c r="D203" s="633" t="s">
        <v>104</v>
      </c>
      <c r="E203" s="683">
        <v>1</v>
      </c>
      <c r="F203" s="685">
        <f>F202</f>
        <v>370000</v>
      </c>
      <c r="G203" s="712">
        <f t="shared" si="2"/>
        <v>370000</v>
      </c>
    </row>
    <row r="204" spans="1:7" s="620" customFormat="1" ht="15.75">
      <c r="A204" s="633">
        <v>32</v>
      </c>
      <c r="B204" s="682" t="s">
        <v>708</v>
      </c>
      <c r="C204" s="670" t="s">
        <v>643</v>
      </c>
      <c r="D204" s="633" t="s">
        <v>104</v>
      </c>
      <c r="E204" s="683">
        <v>13</v>
      </c>
      <c r="F204" s="685">
        <f>F203</f>
        <v>370000</v>
      </c>
      <c r="G204" s="712">
        <f t="shared" si="2"/>
        <v>4810000</v>
      </c>
    </row>
    <row r="205" spans="1:7" s="620" customFormat="1" ht="15.75">
      <c r="A205" s="633">
        <v>33</v>
      </c>
      <c r="B205" s="634" t="s">
        <v>952</v>
      </c>
      <c r="C205" s="670" t="s">
        <v>643</v>
      </c>
      <c r="D205" s="633" t="s">
        <v>102</v>
      </c>
      <c r="E205" s="683">
        <v>2</v>
      </c>
      <c r="F205" s="685">
        <v>550000</v>
      </c>
      <c r="G205" s="712">
        <f t="shared" si="2"/>
        <v>1100000</v>
      </c>
    </row>
    <row r="206" spans="1:7" s="620" customFormat="1" ht="15.75">
      <c r="A206" s="633">
        <v>34</v>
      </c>
      <c r="B206" s="634" t="s">
        <v>953</v>
      </c>
      <c r="C206" s="670" t="s">
        <v>643</v>
      </c>
      <c r="D206" s="633" t="s">
        <v>102</v>
      </c>
      <c r="E206" s="683">
        <v>1</v>
      </c>
      <c r="F206" s="685">
        <f>F205</f>
        <v>550000</v>
      </c>
      <c r="G206" s="712">
        <f t="shared" si="2"/>
        <v>550000</v>
      </c>
    </row>
    <row r="207" spans="1:7" s="620" customFormat="1" ht="15.75">
      <c r="A207" s="633">
        <v>35</v>
      </c>
      <c r="B207" s="634" t="s">
        <v>711</v>
      </c>
      <c r="C207" s="670" t="s">
        <v>643</v>
      </c>
      <c r="D207" s="633" t="s">
        <v>104</v>
      </c>
      <c r="E207" s="683">
        <v>3</v>
      </c>
      <c r="F207" s="685">
        <f>'Bao Binh'!F298</f>
        <v>345000</v>
      </c>
      <c r="G207" s="712">
        <f t="shared" si="2"/>
        <v>1035000</v>
      </c>
    </row>
    <row r="208" spans="1:7" s="620" customFormat="1" ht="15.75">
      <c r="A208" s="633">
        <v>36</v>
      </c>
      <c r="B208" s="634" t="s">
        <v>954</v>
      </c>
      <c r="C208" s="670" t="s">
        <v>643</v>
      </c>
      <c r="D208" s="633" t="s">
        <v>104</v>
      </c>
      <c r="E208" s="683">
        <v>1</v>
      </c>
      <c r="F208" s="685">
        <f>'Bao Binh'!F299</f>
        <v>345000</v>
      </c>
      <c r="G208" s="712">
        <f t="shared" si="2"/>
        <v>345000</v>
      </c>
    </row>
    <row r="209" spans="1:7" s="620" customFormat="1" ht="15.75">
      <c r="A209" s="633">
        <v>37</v>
      </c>
      <c r="B209" s="634" t="s">
        <v>712</v>
      </c>
      <c r="C209" s="670" t="s">
        <v>643</v>
      </c>
      <c r="D209" s="633" t="s">
        <v>104</v>
      </c>
      <c r="E209" s="683">
        <v>1</v>
      </c>
      <c r="F209" s="685">
        <f>'Bao Binh'!F300</f>
        <v>345000</v>
      </c>
      <c r="G209" s="712">
        <f t="shared" si="2"/>
        <v>345000</v>
      </c>
    </row>
    <row r="210" spans="1:7" s="620" customFormat="1" ht="15.75">
      <c r="A210" s="633">
        <v>38</v>
      </c>
      <c r="B210" s="634" t="s">
        <v>955</v>
      </c>
      <c r="C210" s="670" t="s">
        <v>643</v>
      </c>
      <c r="D210" s="633" t="s">
        <v>104</v>
      </c>
      <c r="E210" s="683">
        <v>2</v>
      </c>
      <c r="F210" s="685">
        <f>'Bao Binh'!F302</f>
        <v>345000</v>
      </c>
      <c r="G210" s="712">
        <f t="shared" si="2"/>
        <v>690000</v>
      </c>
    </row>
    <row r="211" spans="1:7" s="620" customFormat="1" ht="15.75">
      <c r="A211" s="633">
        <v>39</v>
      </c>
      <c r="B211" s="634" t="s">
        <v>716</v>
      </c>
      <c r="C211" s="670" t="s">
        <v>643</v>
      </c>
      <c r="D211" s="633" t="s">
        <v>102</v>
      </c>
      <c r="E211" s="683">
        <v>37</v>
      </c>
      <c r="F211" s="685">
        <f>'Bao Binh'!F304</f>
        <v>280000</v>
      </c>
      <c r="G211" s="712">
        <f t="shared" si="2"/>
        <v>10360000</v>
      </c>
    </row>
    <row r="212" spans="1:7" s="620" customFormat="1" ht="15.75">
      <c r="A212" s="633">
        <v>40</v>
      </c>
      <c r="B212" s="634" t="s">
        <v>956</v>
      </c>
      <c r="C212" s="670" t="s">
        <v>643</v>
      </c>
      <c r="D212" s="633" t="s">
        <v>102</v>
      </c>
      <c r="E212" s="683">
        <v>18</v>
      </c>
      <c r="F212" s="685">
        <v>40000</v>
      </c>
      <c r="G212" s="712">
        <f t="shared" si="2"/>
        <v>720000</v>
      </c>
    </row>
    <row r="213" spans="1:7" s="620" customFormat="1" ht="15.75">
      <c r="A213" s="633">
        <v>41</v>
      </c>
      <c r="B213" s="634" t="s">
        <v>957</v>
      </c>
      <c r="C213" s="670" t="s">
        <v>643</v>
      </c>
      <c r="D213" s="633" t="s">
        <v>102</v>
      </c>
      <c r="E213" s="683">
        <v>10</v>
      </c>
      <c r="F213" s="685">
        <f>F212</f>
        <v>40000</v>
      </c>
      <c r="G213" s="712">
        <f t="shared" si="2"/>
        <v>400000</v>
      </c>
    </row>
    <row r="214" spans="1:7" s="620" customFormat="1" ht="15.75">
      <c r="A214" s="633">
        <v>42</v>
      </c>
      <c r="B214" s="634" t="s">
        <v>958</v>
      </c>
      <c r="C214" s="670" t="s">
        <v>643</v>
      </c>
      <c r="D214" s="633" t="s">
        <v>102</v>
      </c>
      <c r="E214" s="683">
        <v>4</v>
      </c>
      <c r="F214" s="685">
        <f>F213</f>
        <v>40000</v>
      </c>
      <c r="G214" s="712">
        <f t="shared" si="2"/>
        <v>160000</v>
      </c>
    </row>
    <row r="215" spans="1:7" s="620" customFormat="1" ht="15.75">
      <c r="A215" s="633">
        <v>43</v>
      </c>
      <c r="B215" s="634" t="s">
        <v>721</v>
      </c>
      <c r="C215" s="670" t="s">
        <v>643</v>
      </c>
      <c r="D215" s="633" t="s">
        <v>102</v>
      </c>
      <c r="E215" s="683">
        <v>37</v>
      </c>
      <c r="F215" s="685">
        <f>'Bao Binh'!F310</f>
        <v>85000</v>
      </c>
      <c r="G215" s="712">
        <f t="shared" si="2"/>
        <v>3145000</v>
      </c>
    </row>
    <row r="216" spans="1:7" s="620" customFormat="1" ht="15.75">
      <c r="A216" s="633">
        <v>44</v>
      </c>
      <c r="B216" s="634" t="s">
        <v>959</v>
      </c>
      <c r="C216" s="670" t="s">
        <v>643</v>
      </c>
      <c r="D216" s="633" t="s">
        <v>99</v>
      </c>
      <c r="E216" s="683">
        <v>14</v>
      </c>
      <c r="F216" s="685">
        <f>'Bao Binh'!F319</f>
        <v>1900000</v>
      </c>
      <c r="G216" s="712">
        <f t="shared" si="2"/>
        <v>26600000</v>
      </c>
    </row>
    <row r="217" spans="1:7" s="620" customFormat="1" ht="15.75">
      <c r="A217" s="633">
        <v>45</v>
      </c>
      <c r="B217" s="634" t="s">
        <v>960</v>
      </c>
      <c r="C217" s="670" t="s">
        <v>643</v>
      </c>
      <c r="D217" s="633" t="s">
        <v>99</v>
      </c>
      <c r="E217" s="683">
        <v>2</v>
      </c>
      <c r="F217" s="685">
        <v>3500000</v>
      </c>
      <c r="G217" s="712">
        <f t="shared" si="2"/>
        <v>7000000</v>
      </c>
    </row>
    <row r="218" spans="1:7" s="620" customFormat="1" ht="15.75">
      <c r="A218" s="633">
        <v>46</v>
      </c>
      <c r="B218" s="634" t="s">
        <v>961</v>
      </c>
      <c r="C218" s="670" t="s">
        <v>643</v>
      </c>
      <c r="D218" s="633" t="s">
        <v>99</v>
      </c>
      <c r="E218" s="683">
        <v>30</v>
      </c>
      <c r="F218" s="685">
        <f>'Bao Binh'!F319</f>
        <v>1900000</v>
      </c>
      <c r="G218" s="712">
        <f t="shared" si="2"/>
        <v>57000000</v>
      </c>
    </row>
    <row r="219" spans="1:7" s="620" customFormat="1" ht="15.75">
      <c r="A219" s="633">
        <v>47</v>
      </c>
      <c r="B219" s="634" t="s">
        <v>962</v>
      </c>
      <c r="C219" s="670" t="s">
        <v>643</v>
      </c>
      <c r="D219" s="633" t="s">
        <v>102</v>
      </c>
      <c r="E219" s="683">
        <v>14</v>
      </c>
      <c r="F219" s="685">
        <f>'Bao Binh'!F321</f>
        <v>500000</v>
      </c>
      <c r="G219" s="712">
        <f t="shared" si="2"/>
        <v>7000000</v>
      </c>
    </row>
    <row r="220" spans="1:7" s="620" customFormat="1" ht="15.75">
      <c r="A220" s="633">
        <v>48</v>
      </c>
      <c r="B220" s="634" t="s">
        <v>963</v>
      </c>
      <c r="C220" s="670" t="s">
        <v>643</v>
      </c>
      <c r="D220" s="633" t="s">
        <v>102</v>
      </c>
      <c r="E220" s="683">
        <v>24</v>
      </c>
      <c r="F220" s="685">
        <f>F219</f>
        <v>500000</v>
      </c>
      <c r="G220" s="712">
        <f t="shared" si="2"/>
        <v>12000000</v>
      </c>
    </row>
    <row r="221" spans="1:7" s="620" customFormat="1" ht="15.75">
      <c r="A221" s="633">
        <v>49</v>
      </c>
      <c r="B221" s="634" t="s">
        <v>964</v>
      </c>
      <c r="C221" s="670" t="s">
        <v>643</v>
      </c>
      <c r="D221" s="633" t="s">
        <v>102</v>
      </c>
      <c r="E221" s="683">
        <v>4</v>
      </c>
      <c r="F221" s="685">
        <f>F220</f>
        <v>500000</v>
      </c>
      <c r="G221" s="712">
        <f t="shared" si="2"/>
        <v>2000000</v>
      </c>
    </row>
    <row r="222" spans="1:7" s="620" customFormat="1" ht="15.75">
      <c r="A222" s="633">
        <v>50</v>
      </c>
      <c r="B222" s="634" t="s">
        <v>463</v>
      </c>
      <c r="C222" s="670" t="s">
        <v>643</v>
      </c>
      <c r="D222" s="633" t="s">
        <v>134</v>
      </c>
      <c r="E222" s="683">
        <v>112</v>
      </c>
      <c r="F222" s="685">
        <f>'Bao Binh'!F323</f>
        <v>38000</v>
      </c>
      <c r="G222" s="712">
        <f t="shared" ref="G222:G228" si="3">F222*E222</f>
        <v>4256000</v>
      </c>
    </row>
    <row r="223" spans="1:7" s="620" customFormat="1" ht="15.75">
      <c r="A223" s="633">
        <v>51</v>
      </c>
      <c r="B223" s="634" t="s">
        <v>458</v>
      </c>
      <c r="C223" s="670" t="s">
        <v>643</v>
      </c>
      <c r="D223" s="633" t="s">
        <v>134</v>
      </c>
      <c r="E223" s="683">
        <v>256</v>
      </c>
      <c r="F223" s="685">
        <f>F222</f>
        <v>38000</v>
      </c>
      <c r="G223" s="712">
        <f t="shared" si="3"/>
        <v>9728000</v>
      </c>
    </row>
    <row r="224" spans="1:7" s="620" customFormat="1" ht="15.75">
      <c r="A224" s="633">
        <v>52</v>
      </c>
      <c r="B224" s="634" t="s">
        <v>965</v>
      </c>
      <c r="C224" s="670" t="s">
        <v>643</v>
      </c>
      <c r="D224" s="633" t="s">
        <v>104</v>
      </c>
      <c r="E224" s="683">
        <v>1</v>
      </c>
      <c r="F224" s="685">
        <f>F226</f>
        <v>1550000</v>
      </c>
      <c r="G224" s="712">
        <f t="shared" si="3"/>
        <v>1550000</v>
      </c>
    </row>
    <row r="225" spans="1:9" s="620" customFormat="1" ht="15.75">
      <c r="A225" s="633">
        <v>53</v>
      </c>
      <c r="B225" s="634" t="s">
        <v>966</v>
      </c>
      <c r="C225" s="670" t="s">
        <v>643</v>
      </c>
      <c r="D225" s="633" t="s">
        <v>104</v>
      </c>
      <c r="E225" s="683">
        <v>1</v>
      </c>
      <c r="F225" s="685">
        <f>F226</f>
        <v>1550000</v>
      </c>
      <c r="G225" s="712">
        <f t="shared" si="3"/>
        <v>1550000</v>
      </c>
    </row>
    <row r="226" spans="1:9" s="620" customFormat="1" ht="15.75">
      <c r="A226" s="633">
        <v>54</v>
      </c>
      <c r="B226" s="634" t="s">
        <v>967</v>
      </c>
      <c r="C226" s="670" t="s">
        <v>643</v>
      </c>
      <c r="D226" s="633" t="s">
        <v>104</v>
      </c>
      <c r="E226" s="683">
        <v>13</v>
      </c>
      <c r="F226" s="685">
        <f>F227</f>
        <v>1550000</v>
      </c>
      <c r="G226" s="712">
        <f t="shared" si="3"/>
        <v>20150000</v>
      </c>
    </row>
    <row r="227" spans="1:9" s="620" customFormat="1" ht="15.75">
      <c r="A227" s="633">
        <v>55</v>
      </c>
      <c r="B227" s="634" t="s">
        <v>734</v>
      </c>
      <c r="C227" s="670" t="s">
        <v>643</v>
      </c>
      <c r="D227" s="633" t="s">
        <v>104</v>
      </c>
      <c r="E227" s="683">
        <v>6</v>
      </c>
      <c r="F227" s="685">
        <f>'Bao Binh'!F326</f>
        <v>1550000</v>
      </c>
      <c r="G227" s="712">
        <f t="shared" si="3"/>
        <v>9300000</v>
      </c>
    </row>
    <row r="228" spans="1:9" s="620" customFormat="1" ht="15.75">
      <c r="A228" s="633">
        <v>56</v>
      </c>
      <c r="B228" s="634" t="s">
        <v>968</v>
      </c>
      <c r="C228" s="670" t="s">
        <v>643</v>
      </c>
      <c r="D228" s="633" t="s">
        <v>104</v>
      </c>
      <c r="E228" s="683">
        <v>1</v>
      </c>
      <c r="F228" s="685">
        <f>'Bao Binh'!F359+'Bao Binh'!F333</f>
        <v>180000</v>
      </c>
      <c r="G228" s="712">
        <f t="shared" si="3"/>
        <v>180000</v>
      </c>
    </row>
    <row r="229" spans="1:9" s="620" customFormat="1" ht="15.75">
      <c r="A229" s="673"/>
      <c r="B229" s="673"/>
      <c r="C229" s="674"/>
      <c r="D229" s="674"/>
      <c r="E229" s="675"/>
      <c r="F229" s="676"/>
      <c r="G229" s="713"/>
    </row>
    <row r="230" spans="1:9" s="636" customFormat="1" ht="15.75">
      <c r="A230" s="637"/>
      <c r="B230" s="638" t="s">
        <v>524</v>
      </c>
      <c r="C230" s="637"/>
      <c r="D230" s="637"/>
      <c r="E230" s="639"/>
      <c r="F230" s="640"/>
      <c r="G230" s="714">
        <f>SUM(G8:G229)</f>
        <v>1353538100</v>
      </c>
      <c r="H230" s="635">
        <v>1426255374</v>
      </c>
      <c r="I230" s="706">
        <f>H230*5.1%</f>
        <v>72739024.074000001</v>
      </c>
    </row>
    <row r="231" spans="1:9">
      <c r="H231" s="624"/>
      <c r="I231" s="718">
        <f>H230-I230</f>
        <v>1353516349.9260001</v>
      </c>
    </row>
    <row r="232" spans="1:9" s="604" customFormat="1" ht="15.75">
      <c r="A232" s="603" t="s">
        <v>973</v>
      </c>
      <c r="C232" s="606"/>
      <c r="E232" s="606"/>
      <c r="F232" s="605"/>
      <c r="G232" s="716"/>
      <c r="H232" s="632"/>
      <c r="I232" s="666">
        <f>G230-I231</f>
        <v>21750.073999881744</v>
      </c>
    </row>
    <row r="233" spans="1:9" s="604" customFormat="1" ht="15.75">
      <c r="C233" s="606"/>
      <c r="E233" s="606"/>
      <c r="F233" s="605"/>
      <c r="G233" s="716"/>
      <c r="H233" s="605"/>
      <c r="I233" s="667"/>
    </row>
    <row r="234" spans="1:9" s="604" customFormat="1" ht="15.75">
      <c r="D234" s="837" t="s">
        <v>970</v>
      </c>
      <c r="E234" s="837"/>
      <c r="F234" s="837"/>
      <c r="G234" s="837"/>
      <c r="H234" s="605"/>
    </row>
    <row r="235" spans="1:9" s="604" customFormat="1" ht="15.75">
      <c r="B235" s="607"/>
      <c r="D235" s="832" t="s">
        <v>389</v>
      </c>
      <c r="E235" s="832"/>
      <c r="F235" s="832"/>
      <c r="G235" s="832"/>
      <c r="H235" s="665"/>
    </row>
    <row r="236" spans="1:9" s="604" customFormat="1" ht="15.75">
      <c r="B236" s="607"/>
      <c r="D236" s="832" t="s">
        <v>969</v>
      </c>
      <c r="E236" s="832"/>
      <c r="F236" s="832"/>
      <c r="G236" s="832"/>
      <c r="H236" s="605"/>
    </row>
    <row r="237" spans="1:9" s="604" customFormat="1" ht="15.75">
      <c r="B237" s="607"/>
      <c r="D237" s="832" t="s">
        <v>386</v>
      </c>
      <c r="E237" s="832"/>
      <c r="F237" s="832"/>
      <c r="G237" s="832"/>
      <c r="H237" s="605"/>
    </row>
    <row r="238" spans="1:9" s="604" customFormat="1" ht="15.75">
      <c r="C238" s="606"/>
      <c r="F238" s="605"/>
      <c r="G238" s="716"/>
      <c r="H238" s="605"/>
    </row>
  </sheetData>
  <mergeCells count="8">
    <mergeCell ref="D234:G234"/>
    <mergeCell ref="D235:G235"/>
    <mergeCell ref="D236:G236"/>
    <mergeCell ref="D237:G237"/>
    <mergeCell ref="A1:G1"/>
    <mergeCell ref="A2:G2"/>
    <mergeCell ref="A3:G3"/>
    <mergeCell ref="A4:G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0"/>
  <sheetViews>
    <sheetView tabSelected="1" topLeftCell="A305" workbookViewId="0">
      <selection activeCell="D327" sqref="D327:G327"/>
    </sheetView>
  </sheetViews>
  <sheetFormatPr defaultRowHeight="12.75"/>
  <cols>
    <col min="1" max="1" width="5" style="621" customWidth="1"/>
    <col min="2" max="2" width="61.140625" style="621" customWidth="1"/>
    <col min="3" max="3" width="35.85546875" style="621" customWidth="1"/>
    <col min="4" max="4" width="9.140625" style="621"/>
    <col min="5" max="5" width="11.28515625" style="622" bestFit="1" customWidth="1"/>
    <col min="6" max="6" width="11.85546875" style="623" bestFit="1" customWidth="1"/>
    <col min="7" max="7" width="18.7109375" style="624" bestFit="1" customWidth="1"/>
    <col min="8" max="8" width="16.85546875" style="621" bestFit="1" customWidth="1"/>
    <col min="9" max="9" width="17.7109375" style="621" bestFit="1" customWidth="1"/>
    <col min="10" max="10" width="12.5703125" style="621" bestFit="1" customWidth="1"/>
    <col min="11" max="16384" width="9.140625" style="621"/>
  </cols>
  <sheetData>
    <row r="1" spans="1:15" s="609" customFormat="1" ht="25.5">
      <c r="A1" s="833" t="s">
        <v>487</v>
      </c>
      <c r="B1" s="833"/>
      <c r="C1" s="833"/>
      <c r="D1" s="833"/>
      <c r="E1" s="833"/>
      <c r="F1" s="833"/>
      <c r="G1" s="833"/>
      <c r="H1" s="729"/>
      <c r="I1" s="729"/>
      <c r="J1" s="729"/>
      <c r="K1" s="729"/>
      <c r="M1" s="610"/>
      <c r="N1" s="610"/>
      <c r="O1" s="610"/>
    </row>
    <row r="2" spans="1:15" s="609" customFormat="1" ht="19.5">
      <c r="A2" s="834" t="s">
        <v>499</v>
      </c>
      <c r="B2" s="834"/>
      <c r="C2" s="834"/>
      <c r="D2" s="834"/>
      <c r="E2" s="834"/>
      <c r="F2" s="834"/>
      <c r="G2" s="834"/>
      <c r="H2" s="730"/>
      <c r="I2" s="730"/>
      <c r="J2" s="730"/>
      <c r="K2" s="730"/>
      <c r="M2" s="610"/>
      <c r="N2" s="610"/>
      <c r="O2" s="610"/>
    </row>
    <row r="3" spans="1:15" s="609" customFormat="1" ht="45" customHeight="1">
      <c r="A3" s="842" t="s">
        <v>974</v>
      </c>
      <c r="B3" s="835"/>
      <c r="C3" s="835"/>
      <c r="D3" s="835"/>
      <c r="E3" s="835"/>
      <c r="F3" s="835"/>
      <c r="G3" s="835"/>
      <c r="H3" s="731"/>
      <c r="I3" s="731"/>
      <c r="J3" s="731"/>
      <c r="K3" s="731"/>
      <c r="M3" s="610"/>
      <c r="N3" s="610"/>
      <c r="O3" s="610"/>
    </row>
    <row r="4" spans="1:15" s="609" customFormat="1" ht="19.5">
      <c r="A4" s="836" t="s">
        <v>500</v>
      </c>
      <c r="B4" s="836"/>
      <c r="C4" s="836"/>
      <c r="D4" s="836"/>
      <c r="E4" s="836"/>
      <c r="F4" s="836"/>
      <c r="G4" s="836"/>
      <c r="H4" s="732"/>
      <c r="I4" s="732"/>
      <c r="J4" s="732"/>
      <c r="K4" s="732"/>
      <c r="M4" s="610"/>
      <c r="N4" s="610"/>
      <c r="O4" s="610"/>
    </row>
    <row r="5" spans="1:15" s="616" customFormat="1" ht="18.75">
      <c r="A5" s="614"/>
      <c r="B5" s="614"/>
      <c r="C5" s="614"/>
      <c r="D5" s="614"/>
      <c r="E5" s="614"/>
      <c r="F5" s="615"/>
      <c r="G5" s="735"/>
      <c r="H5" s="614"/>
      <c r="I5" s="614"/>
      <c r="J5" s="614"/>
      <c r="K5" s="614"/>
      <c r="M5" s="617"/>
      <c r="N5" s="617"/>
      <c r="O5" s="617"/>
    </row>
    <row r="6" spans="1:15" s="618" customFormat="1" ht="47.25">
      <c r="A6" s="668" t="s">
        <v>71</v>
      </c>
      <c r="B6" s="668" t="s">
        <v>468</v>
      </c>
      <c r="C6" s="668" t="s">
        <v>513</v>
      </c>
      <c r="D6" s="668" t="s">
        <v>470</v>
      </c>
      <c r="E6" s="668" t="s">
        <v>469</v>
      </c>
      <c r="F6" s="669" t="s">
        <v>271</v>
      </c>
      <c r="G6" s="736" t="s">
        <v>321</v>
      </c>
    </row>
    <row r="7" spans="1:15" s="619" customFormat="1" ht="15.75">
      <c r="A7" s="680" t="s">
        <v>75</v>
      </c>
      <c r="B7" s="681" t="s">
        <v>540</v>
      </c>
      <c r="C7" s="680"/>
      <c r="D7" s="681"/>
      <c r="E7" s="681"/>
      <c r="F7" s="680"/>
      <c r="G7" s="737"/>
    </row>
    <row r="8" spans="1:15" s="619" customFormat="1" ht="15.75">
      <c r="A8" s="633">
        <v>1</v>
      </c>
      <c r="B8" s="682" t="s">
        <v>544</v>
      </c>
      <c r="C8" s="670" t="s">
        <v>100</v>
      </c>
      <c r="D8" s="633" t="s">
        <v>134</v>
      </c>
      <c r="E8" s="683">
        <v>14906</v>
      </c>
      <c r="F8" s="633"/>
      <c r="G8" s="738"/>
    </row>
    <row r="9" spans="1:15" s="620" customFormat="1" ht="15.75">
      <c r="A9" s="633">
        <v>2</v>
      </c>
      <c r="B9" s="682" t="s">
        <v>133</v>
      </c>
      <c r="C9" s="670" t="s">
        <v>100</v>
      </c>
      <c r="D9" s="633" t="s">
        <v>134</v>
      </c>
      <c r="E9" s="683">
        <v>331.5</v>
      </c>
      <c r="F9" s="633"/>
      <c r="G9" s="739"/>
    </row>
    <row r="10" spans="1:15" s="619" customFormat="1" ht="15.75">
      <c r="A10" s="633">
        <v>3</v>
      </c>
      <c r="B10" s="682" t="s">
        <v>478</v>
      </c>
      <c r="C10" s="670" t="s">
        <v>100</v>
      </c>
      <c r="D10" s="633" t="s">
        <v>134</v>
      </c>
      <c r="E10" s="683">
        <v>27.5</v>
      </c>
      <c r="F10" s="633"/>
      <c r="G10" s="739"/>
    </row>
    <row r="11" spans="1:15" s="620" customFormat="1" ht="15.75">
      <c r="A11" s="633">
        <v>4</v>
      </c>
      <c r="B11" s="682" t="s">
        <v>545</v>
      </c>
      <c r="C11" s="670" t="s">
        <v>100</v>
      </c>
      <c r="D11" s="633" t="s">
        <v>134</v>
      </c>
      <c r="E11" s="683">
        <v>12</v>
      </c>
      <c r="F11" s="633"/>
      <c r="G11" s="739"/>
    </row>
    <row r="12" spans="1:15" s="620" customFormat="1" ht="15.75">
      <c r="A12" s="633">
        <v>5</v>
      </c>
      <c r="B12" s="682" t="s">
        <v>161</v>
      </c>
      <c r="C12" s="670" t="s">
        <v>100</v>
      </c>
      <c r="D12" s="633" t="s">
        <v>134</v>
      </c>
      <c r="E12" s="683">
        <v>374.5</v>
      </c>
      <c r="F12" s="633"/>
      <c r="G12" s="739"/>
    </row>
    <row r="13" spans="1:15" s="620" customFormat="1" ht="15.75">
      <c r="A13" s="633">
        <v>6</v>
      </c>
      <c r="B13" s="682" t="s">
        <v>546</v>
      </c>
      <c r="C13" s="670" t="s">
        <v>100</v>
      </c>
      <c r="D13" s="633" t="s">
        <v>134</v>
      </c>
      <c r="E13" s="683">
        <v>85.5</v>
      </c>
      <c r="F13" s="633"/>
      <c r="G13" s="739"/>
    </row>
    <row r="14" spans="1:15" s="619" customFormat="1" ht="15.75">
      <c r="A14" s="633">
        <v>7</v>
      </c>
      <c r="B14" s="682" t="s">
        <v>533</v>
      </c>
      <c r="C14" s="670" t="s">
        <v>100</v>
      </c>
      <c r="D14" s="633" t="s">
        <v>134</v>
      </c>
      <c r="E14" s="683">
        <v>1460</v>
      </c>
      <c r="F14" s="633"/>
      <c r="G14" s="739"/>
    </row>
    <row r="15" spans="1:15" s="620" customFormat="1" ht="15.75">
      <c r="A15" s="633">
        <v>8</v>
      </c>
      <c r="B15" s="682" t="s">
        <v>547</v>
      </c>
      <c r="C15" s="670" t="s">
        <v>100</v>
      </c>
      <c r="D15" s="633" t="s">
        <v>134</v>
      </c>
      <c r="E15" s="683">
        <v>280.5</v>
      </c>
      <c r="F15" s="633"/>
      <c r="G15" s="739"/>
    </row>
    <row r="16" spans="1:15" s="620" customFormat="1" ht="15.75">
      <c r="A16" s="633">
        <v>9</v>
      </c>
      <c r="B16" s="682" t="s">
        <v>140</v>
      </c>
      <c r="C16" s="670" t="s">
        <v>100</v>
      </c>
      <c r="D16" s="633" t="s">
        <v>134</v>
      </c>
      <c r="E16" s="683">
        <v>1023</v>
      </c>
      <c r="F16" s="633"/>
      <c r="G16" s="739"/>
    </row>
    <row r="17" spans="1:9" s="620" customFormat="1" ht="15.75">
      <c r="A17" s="633">
        <v>10</v>
      </c>
      <c r="B17" s="682" t="s">
        <v>548</v>
      </c>
      <c r="C17" s="670" t="s">
        <v>100</v>
      </c>
      <c r="D17" s="633" t="s">
        <v>134</v>
      </c>
      <c r="E17" s="683">
        <v>123.5</v>
      </c>
      <c r="F17" s="633"/>
      <c r="G17" s="739"/>
    </row>
    <row r="18" spans="1:9" s="620" customFormat="1" ht="15.75">
      <c r="A18" s="633">
        <v>11</v>
      </c>
      <c r="B18" s="682" t="s">
        <v>476</v>
      </c>
      <c r="C18" s="670" t="s">
        <v>100</v>
      </c>
      <c r="D18" s="633" t="s">
        <v>122</v>
      </c>
      <c r="E18" s="683">
        <v>658.89599999999996</v>
      </c>
      <c r="F18" s="633"/>
      <c r="G18" s="739"/>
    </row>
    <row r="19" spans="1:9" s="620" customFormat="1" ht="15.75">
      <c r="A19" s="633">
        <v>12</v>
      </c>
      <c r="B19" s="682" t="s">
        <v>549</v>
      </c>
      <c r="C19" s="670" t="s">
        <v>100</v>
      </c>
      <c r="D19" s="633" t="s">
        <v>122</v>
      </c>
      <c r="E19" s="683">
        <v>2.7</v>
      </c>
      <c r="F19" s="633"/>
      <c r="G19" s="739"/>
    </row>
    <row r="20" spans="1:9" s="619" customFormat="1" ht="15.75">
      <c r="A20" s="633">
        <v>13</v>
      </c>
      <c r="B20" s="682" t="s">
        <v>552</v>
      </c>
      <c r="C20" s="670" t="s">
        <v>100</v>
      </c>
      <c r="D20" s="633" t="s">
        <v>134</v>
      </c>
      <c r="E20" s="683">
        <v>7960</v>
      </c>
      <c r="F20" s="633"/>
      <c r="G20" s="739"/>
      <c r="I20" s="620"/>
    </row>
    <row r="21" spans="1:9" s="620" customFormat="1" ht="15.75">
      <c r="A21" s="633">
        <v>14</v>
      </c>
      <c r="B21" s="682" t="s">
        <v>534</v>
      </c>
      <c r="C21" s="670" t="s">
        <v>100</v>
      </c>
      <c r="D21" s="633" t="s">
        <v>134</v>
      </c>
      <c r="E21" s="683">
        <v>7636</v>
      </c>
      <c r="F21" s="633"/>
      <c r="G21" s="739"/>
    </row>
    <row r="22" spans="1:9" s="620" customFormat="1" ht="15.75">
      <c r="A22" s="633">
        <v>15</v>
      </c>
      <c r="B22" s="682" t="s">
        <v>445</v>
      </c>
      <c r="C22" s="670" t="s">
        <v>100</v>
      </c>
      <c r="D22" s="633" t="s">
        <v>122</v>
      </c>
      <c r="E22" s="683">
        <v>1260.8</v>
      </c>
      <c r="F22" s="633"/>
      <c r="G22" s="739"/>
    </row>
    <row r="23" spans="1:9" s="620" customFormat="1" ht="15.75">
      <c r="A23" s="633">
        <v>16</v>
      </c>
      <c r="B23" s="682" t="s">
        <v>553</v>
      </c>
      <c r="C23" s="670" t="s">
        <v>100</v>
      </c>
      <c r="D23" s="633" t="s">
        <v>122</v>
      </c>
      <c r="E23" s="683">
        <v>755</v>
      </c>
      <c r="F23" s="633"/>
      <c r="G23" s="739"/>
    </row>
    <row r="24" spans="1:9" s="620" customFormat="1" ht="15.75">
      <c r="A24" s="633">
        <v>17</v>
      </c>
      <c r="B24" s="682" t="s">
        <v>527</v>
      </c>
      <c r="C24" s="670" t="s">
        <v>100</v>
      </c>
      <c r="D24" s="633" t="s">
        <v>134</v>
      </c>
      <c r="E24" s="683">
        <v>44</v>
      </c>
      <c r="F24" s="633"/>
      <c r="G24" s="739"/>
    </row>
    <row r="25" spans="1:9" s="620" customFormat="1" ht="15.75">
      <c r="A25" s="633">
        <v>18</v>
      </c>
      <c r="B25" s="682" t="s">
        <v>438</v>
      </c>
      <c r="C25" s="670" t="s">
        <v>100</v>
      </c>
      <c r="D25" s="633" t="s">
        <v>134</v>
      </c>
      <c r="E25" s="683">
        <v>75</v>
      </c>
      <c r="F25" s="633"/>
      <c r="G25" s="739"/>
    </row>
    <row r="26" spans="1:9" s="620" customFormat="1" ht="15.75">
      <c r="A26" s="633">
        <v>19</v>
      </c>
      <c r="B26" s="682" t="s">
        <v>554</v>
      </c>
      <c r="C26" s="670" t="s">
        <v>100</v>
      </c>
      <c r="D26" s="633" t="s">
        <v>102</v>
      </c>
      <c r="E26" s="683">
        <v>54</v>
      </c>
      <c r="F26" s="633"/>
      <c r="G26" s="739"/>
    </row>
    <row r="27" spans="1:9" s="620" customFormat="1" ht="15.75">
      <c r="A27" s="633">
        <v>20</v>
      </c>
      <c r="B27" s="682" t="s">
        <v>555</v>
      </c>
      <c r="C27" s="670" t="s">
        <v>100</v>
      </c>
      <c r="D27" s="633" t="s">
        <v>102</v>
      </c>
      <c r="E27" s="683">
        <v>39</v>
      </c>
      <c r="F27" s="633"/>
      <c r="G27" s="739"/>
    </row>
    <row r="28" spans="1:9" s="620" customFormat="1" ht="15.75">
      <c r="A28" s="633">
        <v>21</v>
      </c>
      <c r="B28" s="682" t="s">
        <v>556</v>
      </c>
      <c r="C28" s="670" t="s">
        <v>100</v>
      </c>
      <c r="D28" s="633" t="s">
        <v>102</v>
      </c>
      <c r="E28" s="683">
        <v>425</v>
      </c>
      <c r="F28" s="633"/>
      <c r="G28" s="739"/>
    </row>
    <row r="29" spans="1:9" s="619" customFormat="1" ht="15.75">
      <c r="A29" s="633">
        <v>22</v>
      </c>
      <c r="B29" s="682" t="s">
        <v>417</v>
      </c>
      <c r="C29" s="670" t="s">
        <v>100</v>
      </c>
      <c r="D29" s="633" t="s">
        <v>102</v>
      </c>
      <c r="E29" s="683">
        <v>26</v>
      </c>
      <c r="F29" s="633"/>
      <c r="G29" s="739"/>
    </row>
    <row r="30" spans="1:9" s="620" customFormat="1" ht="15.75">
      <c r="A30" s="633">
        <v>23</v>
      </c>
      <c r="B30" s="682" t="s">
        <v>415</v>
      </c>
      <c r="C30" s="670" t="s">
        <v>100</v>
      </c>
      <c r="D30" s="633" t="s">
        <v>102</v>
      </c>
      <c r="E30" s="683">
        <v>11</v>
      </c>
      <c r="F30" s="633"/>
      <c r="G30" s="739"/>
    </row>
    <row r="31" spans="1:9" s="620" customFormat="1" ht="15.75">
      <c r="A31" s="633">
        <v>24</v>
      </c>
      <c r="B31" s="682" t="s">
        <v>419</v>
      </c>
      <c r="C31" s="670" t="s">
        <v>100</v>
      </c>
      <c r="D31" s="633" t="s">
        <v>102</v>
      </c>
      <c r="E31" s="683">
        <v>24</v>
      </c>
      <c r="F31" s="633"/>
      <c r="G31" s="739"/>
    </row>
    <row r="32" spans="1:9" s="620" customFormat="1" ht="15.75">
      <c r="A32" s="633">
        <v>25</v>
      </c>
      <c r="B32" s="634" t="s">
        <v>781</v>
      </c>
      <c r="C32" s="633" t="s">
        <v>100</v>
      </c>
      <c r="D32" s="633" t="s">
        <v>102</v>
      </c>
      <c r="E32" s="683">
        <v>33</v>
      </c>
      <c r="F32" s="633"/>
      <c r="G32" s="739"/>
    </row>
    <row r="33" spans="1:7" s="620" customFormat="1" ht="15.75">
      <c r="A33" s="633">
        <v>26</v>
      </c>
      <c r="B33" s="682" t="s">
        <v>424</v>
      </c>
      <c r="C33" s="670" t="s">
        <v>100</v>
      </c>
      <c r="D33" s="633" t="s">
        <v>102</v>
      </c>
      <c r="E33" s="683">
        <v>58</v>
      </c>
      <c r="F33" s="633"/>
      <c r="G33" s="739"/>
    </row>
    <row r="34" spans="1:7" s="620" customFormat="1" ht="15.75">
      <c r="A34" s="633">
        <v>27</v>
      </c>
      <c r="B34" s="682" t="s">
        <v>427</v>
      </c>
      <c r="C34" s="670" t="s">
        <v>100</v>
      </c>
      <c r="D34" s="633" t="s">
        <v>102</v>
      </c>
      <c r="E34" s="683">
        <v>100</v>
      </c>
      <c r="F34" s="633"/>
      <c r="G34" s="739"/>
    </row>
    <row r="35" spans="1:7" s="619" customFormat="1" ht="15.75">
      <c r="A35" s="633">
        <v>28</v>
      </c>
      <c r="B35" s="682" t="s">
        <v>975</v>
      </c>
      <c r="C35" s="670" t="s">
        <v>100</v>
      </c>
      <c r="D35" s="633" t="s">
        <v>102</v>
      </c>
      <c r="E35" s="683">
        <v>2</v>
      </c>
      <c r="F35" s="633"/>
      <c r="G35" s="739"/>
    </row>
    <row r="36" spans="1:7" s="620" customFormat="1" ht="15.75">
      <c r="A36" s="633">
        <v>29</v>
      </c>
      <c r="B36" s="682" t="s">
        <v>450</v>
      </c>
      <c r="C36" s="670" t="s">
        <v>100</v>
      </c>
      <c r="D36" s="633" t="s">
        <v>102</v>
      </c>
      <c r="E36" s="683">
        <v>74</v>
      </c>
      <c r="F36" s="633"/>
      <c r="G36" s="739"/>
    </row>
    <row r="37" spans="1:7" s="620" customFormat="1" ht="15.75">
      <c r="A37" s="633">
        <v>30</v>
      </c>
      <c r="B37" s="682" t="s">
        <v>976</v>
      </c>
      <c r="C37" s="670" t="s">
        <v>100</v>
      </c>
      <c r="D37" s="633" t="s">
        <v>81</v>
      </c>
      <c r="E37" s="683">
        <v>5</v>
      </c>
      <c r="F37" s="633"/>
      <c r="G37" s="739"/>
    </row>
    <row r="38" spans="1:7" s="620" customFormat="1" ht="15.75">
      <c r="A38" s="633">
        <v>31</v>
      </c>
      <c r="B38" s="682" t="s">
        <v>977</v>
      </c>
      <c r="C38" s="670" t="s">
        <v>100</v>
      </c>
      <c r="D38" s="633" t="s">
        <v>81</v>
      </c>
      <c r="E38" s="683">
        <v>9</v>
      </c>
      <c r="F38" s="633"/>
      <c r="G38" s="739"/>
    </row>
    <row r="39" spans="1:7" s="620" customFormat="1" ht="15.75">
      <c r="A39" s="633">
        <v>32</v>
      </c>
      <c r="B39" s="682" t="s">
        <v>404</v>
      </c>
      <c r="C39" s="670" t="s">
        <v>100</v>
      </c>
      <c r="D39" s="633" t="s">
        <v>102</v>
      </c>
      <c r="E39" s="683">
        <v>67</v>
      </c>
      <c r="F39" s="633"/>
      <c r="G39" s="739"/>
    </row>
    <row r="40" spans="1:7" s="620" customFormat="1" ht="15.75">
      <c r="A40" s="633">
        <v>33</v>
      </c>
      <c r="B40" s="682" t="s">
        <v>562</v>
      </c>
      <c r="C40" s="670" t="s">
        <v>100</v>
      </c>
      <c r="D40" s="633" t="s">
        <v>99</v>
      </c>
      <c r="E40" s="683">
        <v>1</v>
      </c>
      <c r="F40" s="633"/>
      <c r="G40" s="739"/>
    </row>
    <row r="41" spans="1:7" s="620" customFormat="1" ht="15.75">
      <c r="A41" s="633">
        <v>34</v>
      </c>
      <c r="B41" s="682" t="s">
        <v>452</v>
      </c>
      <c r="C41" s="670" t="s">
        <v>100</v>
      </c>
      <c r="D41" s="633" t="s">
        <v>99</v>
      </c>
      <c r="E41" s="683">
        <v>5</v>
      </c>
      <c r="F41" s="633"/>
      <c r="G41" s="739"/>
    </row>
    <row r="42" spans="1:7" s="620" customFormat="1" ht="15.75">
      <c r="A42" s="633">
        <v>35</v>
      </c>
      <c r="B42" s="682" t="s">
        <v>563</v>
      </c>
      <c r="C42" s="670" t="s">
        <v>100</v>
      </c>
      <c r="D42" s="633" t="s">
        <v>99</v>
      </c>
      <c r="E42" s="683">
        <v>31</v>
      </c>
      <c r="F42" s="633"/>
      <c r="G42" s="739"/>
    </row>
    <row r="43" spans="1:7" s="620" customFormat="1" ht="15.75">
      <c r="A43" s="633">
        <v>36</v>
      </c>
      <c r="B43" s="634" t="s">
        <v>564</v>
      </c>
      <c r="C43" s="633" t="s">
        <v>100</v>
      </c>
      <c r="D43" s="633" t="s">
        <v>102</v>
      </c>
      <c r="E43" s="683">
        <v>42</v>
      </c>
      <c r="F43" s="633"/>
      <c r="G43" s="739"/>
    </row>
    <row r="44" spans="1:7" s="620" customFormat="1" ht="15.75">
      <c r="A44" s="633">
        <v>37</v>
      </c>
      <c r="B44" s="634" t="s">
        <v>565</v>
      </c>
      <c r="C44" s="633" t="s">
        <v>100</v>
      </c>
      <c r="D44" s="633" t="s">
        <v>102</v>
      </c>
      <c r="E44" s="683">
        <v>6</v>
      </c>
      <c r="F44" s="633"/>
      <c r="G44" s="739"/>
    </row>
    <row r="45" spans="1:7" s="620" customFormat="1" ht="15.75">
      <c r="A45" s="633">
        <v>38</v>
      </c>
      <c r="B45" s="634" t="s">
        <v>566</v>
      </c>
      <c r="C45" s="633" t="s">
        <v>100</v>
      </c>
      <c r="D45" s="633" t="s">
        <v>102</v>
      </c>
      <c r="E45" s="683">
        <v>7</v>
      </c>
      <c r="F45" s="633"/>
      <c r="G45" s="739"/>
    </row>
    <row r="46" spans="1:7" s="620" customFormat="1" ht="15.75">
      <c r="A46" s="633">
        <v>39</v>
      </c>
      <c r="B46" s="682" t="s">
        <v>567</v>
      </c>
      <c r="C46" s="670" t="s">
        <v>100</v>
      </c>
      <c r="D46" s="633" t="s">
        <v>102</v>
      </c>
      <c r="E46" s="683">
        <v>9</v>
      </c>
      <c r="F46" s="633"/>
      <c r="G46" s="739"/>
    </row>
    <row r="47" spans="1:7" s="620" customFormat="1" ht="15.75">
      <c r="A47" s="633">
        <v>40</v>
      </c>
      <c r="B47" s="682" t="s">
        <v>459</v>
      </c>
      <c r="C47" s="670" t="s">
        <v>100</v>
      </c>
      <c r="D47" s="633" t="s">
        <v>144</v>
      </c>
      <c r="E47" s="683">
        <v>98.5</v>
      </c>
      <c r="F47" s="633"/>
      <c r="G47" s="739"/>
    </row>
    <row r="48" spans="1:7" s="620" customFormat="1" ht="15.75">
      <c r="A48" s="633">
        <v>41</v>
      </c>
      <c r="B48" s="682" t="s">
        <v>143</v>
      </c>
      <c r="C48" s="670" t="s">
        <v>100</v>
      </c>
      <c r="D48" s="633" t="s">
        <v>144</v>
      </c>
      <c r="E48" s="683">
        <v>212</v>
      </c>
      <c r="F48" s="633"/>
      <c r="G48" s="739"/>
    </row>
    <row r="49" spans="1:7" s="620" customFormat="1" ht="15.75">
      <c r="A49" s="633">
        <v>42</v>
      </c>
      <c r="B49" s="682" t="s">
        <v>433</v>
      </c>
      <c r="C49" s="670" t="s">
        <v>100</v>
      </c>
      <c r="D49" s="633" t="s">
        <v>102</v>
      </c>
      <c r="E49" s="683">
        <v>5</v>
      </c>
      <c r="F49" s="633"/>
      <c r="G49" s="739"/>
    </row>
    <row r="50" spans="1:7" s="620" customFormat="1" ht="15.75">
      <c r="A50" s="633">
        <v>43</v>
      </c>
      <c r="B50" s="682" t="s">
        <v>526</v>
      </c>
      <c r="C50" s="670" t="s">
        <v>100</v>
      </c>
      <c r="D50" s="633" t="s">
        <v>102</v>
      </c>
      <c r="E50" s="683">
        <v>4</v>
      </c>
      <c r="F50" s="633"/>
      <c r="G50" s="739"/>
    </row>
    <row r="51" spans="1:7" s="620" customFormat="1" ht="15.75">
      <c r="A51" s="633">
        <v>44</v>
      </c>
      <c r="B51" s="682" t="s">
        <v>570</v>
      </c>
      <c r="C51" s="670" t="s">
        <v>100</v>
      </c>
      <c r="D51" s="633" t="s">
        <v>102</v>
      </c>
      <c r="E51" s="683">
        <v>518</v>
      </c>
      <c r="F51" s="633"/>
      <c r="G51" s="739"/>
    </row>
    <row r="52" spans="1:7" s="620" customFormat="1" ht="15.75">
      <c r="A52" s="633">
        <v>45</v>
      </c>
      <c r="B52" s="682" t="s">
        <v>440</v>
      </c>
      <c r="C52" s="670" t="s">
        <v>100</v>
      </c>
      <c r="D52" s="633" t="s">
        <v>102</v>
      </c>
      <c r="E52" s="683">
        <v>468</v>
      </c>
      <c r="F52" s="633"/>
      <c r="G52" s="739"/>
    </row>
    <row r="53" spans="1:7" s="620" customFormat="1" ht="15.75">
      <c r="A53" s="633">
        <v>46</v>
      </c>
      <c r="B53" s="682" t="s">
        <v>443</v>
      </c>
      <c r="C53" s="670" t="s">
        <v>100</v>
      </c>
      <c r="D53" s="633" t="s">
        <v>403</v>
      </c>
      <c r="E53" s="683">
        <v>232</v>
      </c>
      <c r="F53" s="633"/>
      <c r="G53" s="739"/>
    </row>
    <row r="54" spans="1:7" s="620" customFormat="1" ht="15.75">
      <c r="A54" s="633">
        <v>47</v>
      </c>
      <c r="B54" s="682" t="s">
        <v>571</v>
      </c>
      <c r="C54" s="670" t="s">
        <v>100</v>
      </c>
      <c r="D54" s="633" t="s">
        <v>102</v>
      </c>
      <c r="E54" s="683">
        <v>11</v>
      </c>
      <c r="F54" s="633"/>
      <c r="G54" s="739"/>
    </row>
    <row r="55" spans="1:7" s="620" customFormat="1" ht="15.75">
      <c r="A55" s="633">
        <v>48</v>
      </c>
      <c r="B55" s="682" t="s">
        <v>418</v>
      </c>
      <c r="C55" s="670" t="s">
        <v>100</v>
      </c>
      <c r="D55" s="633" t="s">
        <v>102</v>
      </c>
      <c r="E55" s="683">
        <v>52</v>
      </c>
      <c r="F55" s="633"/>
      <c r="G55" s="739"/>
    </row>
    <row r="56" spans="1:7" s="620" customFormat="1" ht="15.75">
      <c r="A56" s="633">
        <v>49</v>
      </c>
      <c r="B56" s="634" t="s">
        <v>518</v>
      </c>
      <c r="C56" s="633" t="s">
        <v>100</v>
      </c>
      <c r="D56" s="633" t="s">
        <v>102</v>
      </c>
      <c r="E56" s="683">
        <v>33</v>
      </c>
      <c r="F56" s="633"/>
      <c r="G56" s="739"/>
    </row>
    <row r="57" spans="1:7" s="620" customFormat="1" ht="15.75">
      <c r="A57" s="633">
        <v>50</v>
      </c>
      <c r="B57" s="682" t="s">
        <v>425</v>
      </c>
      <c r="C57" s="670" t="s">
        <v>100</v>
      </c>
      <c r="D57" s="633" t="s">
        <v>102</v>
      </c>
      <c r="E57" s="683">
        <v>58</v>
      </c>
      <c r="F57" s="633"/>
      <c r="G57" s="739"/>
    </row>
    <row r="58" spans="1:7" s="620" customFormat="1" ht="15.75">
      <c r="A58" s="633">
        <v>51</v>
      </c>
      <c r="B58" s="682" t="s">
        <v>420</v>
      </c>
      <c r="C58" s="670" t="s">
        <v>100</v>
      </c>
      <c r="D58" s="633" t="s">
        <v>102</v>
      </c>
      <c r="E58" s="683">
        <v>248</v>
      </c>
      <c r="F58" s="633"/>
      <c r="G58" s="739"/>
    </row>
    <row r="59" spans="1:7" s="620" customFormat="1" ht="15.75">
      <c r="A59" s="633">
        <v>52</v>
      </c>
      <c r="B59" s="682" t="s">
        <v>573</v>
      </c>
      <c r="C59" s="670" t="s">
        <v>100</v>
      </c>
      <c r="D59" s="633" t="s">
        <v>385</v>
      </c>
      <c r="E59" s="683">
        <v>245</v>
      </c>
      <c r="F59" s="633"/>
      <c r="G59" s="739"/>
    </row>
    <row r="60" spans="1:7" s="620" customFormat="1" ht="15.75">
      <c r="A60" s="633">
        <v>53</v>
      </c>
      <c r="B60" s="634" t="s">
        <v>787</v>
      </c>
      <c r="C60" s="633" t="s">
        <v>100</v>
      </c>
      <c r="D60" s="633" t="s">
        <v>385</v>
      </c>
      <c r="E60" s="683">
        <v>9</v>
      </c>
      <c r="F60" s="633"/>
      <c r="G60" s="739"/>
    </row>
    <row r="61" spans="1:7" s="620" customFormat="1" ht="15.75">
      <c r="A61" s="633">
        <v>54</v>
      </c>
      <c r="B61" s="682" t="s">
        <v>574</v>
      </c>
      <c r="C61" s="670" t="s">
        <v>100</v>
      </c>
      <c r="D61" s="633" t="s">
        <v>385</v>
      </c>
      <c r="E61" s="683">
        <v>200</v>
      </c>
      <c r="F61" s="633"/>
      <c r="G61" s="739"/>
    </row>
    <row r="62" spans="1:7" s="620" customFormat="1" ht="15.75">
      <c r="A62" s="633">
        <v>55</v>
      </c>
      <c r="B62" s="682" t="s">
        <v>477</v>
      </c>
      <c r="C62" s="670" t="s">
        <v>100</v>
      </c>
      <c r="D62" s="633" t="s">
        <v>104</v>
      </c>
      <c r="E62" s="683">
        <v>3</v>
      </c>
      <c r="F62" s="633"/>
      <c r="G62" s="739"/>
    </row>
    <row r="63" spans="1:7" s="620" customFormat="1" ht="15.75">
      <c r="A63" s="633">
        <v>56</v>
      </c>
      <c r="B63" s="682" t="s">
        <v>481</v>
      </c>
      <c r="C63" s="670" t="s">
        <v>100</v>
      </c>
      <c r="D63" s="633" t="s">
        <v>104</v>
      </c>
      <c r="E63" s="683">
        <v>13</v>
      </c>
      <c r="F63" s="633"/>
      <c r="G63" s="739"/>
    </row>
    <row r="64" spans="1:7" s="620" customFormat="1" ht="15.75">
      <c r="A64" s="671" t="s">
        <v>82</v>
      </c>
      <c r="B64" s="686" t="s">
        <v>575</v>
      </c>
      <c r="C64" s="687"/>
      <c r="D64" s="671"/>
      <c r="E64" s="672"/>
      <c r="F64" s="633"/>
      <c r="G64" s="739"/>
    </row>
    <row r="65" spans="1:7" s="620" customFormat="1" ht="15.75">
      <c r="A65" s="633">
        <v>1</v>
      </c>
      <c r="B65" s="682" t="s">
        <v>576</v>
      </c>
      <c r="C65" s="670" t="s">
        <v>577</v>
      </c>
      <c r="D65" s="633" t="s">
        <v>134</v>
      </c>
      <c r="E65" s="683">
        <v>10.5</v>
      </c>
      <c r="F65" s="633"/>
      <c r="G65" s="739"/>
    </row>
    <row r="66" spans="1:7" s="620" customFormat="1" ht="15.75">
      <c r="A66" s="633">
        <v>2</v>
      </c>
      <c r="B66" s="682" t="s">
        <v>578</v>
      </c>
      <c r="C66" s="670" t="s">
        <v>577</v>
      </c>
      <c r="D66" s="633" t="s">
        <v>134</v>
      </c>
      <c r="E66" s="683">
        <v>138</v>
      </c>
      <c r="F66" s="633"/>
      <c r="G66" s="739"/>
    </row>
    <row r="67" spans="1:7" s="620" customFormat="1" ht="15.75">
      <c r="A67" s="633">
        <v>3</v>
      </c>
      <c r="B67" s="682" t="s">
        <v>580</v>
      </c>
      <c r="C67" s="670" t="s">
        <v>577</v>
      </c>
      <c r="D67" s="633" t="s">
        <v>134</v>
      </c>
      <c r="E67" s="683">
        <v>68.5</v>
      </c>
      <c r="F67" s="633"/>
      <c r="G67" s="739"/>
    </row>
    <row r="68" spans="1:7" s="620" customFormat="1" ht="15.75">
      <c r="A68" s="633">
        <v>4</v>
      </c>
      <c r="B68" s="682" t="s">
        <v>581</v>
      </c>
      <c r="C68" s="670" t="s">
        <v>577</v>
      </c>
      <c r="D68" s="633" t="s">
        <v>134</v>
      </c>
      <c r="E68" s="683">
        <v>154</v>
      </c>
      <c r="F68" s="633"/>
      <c r="G68" s="739"/>
    </row>
    <row r="69" spans="1:7" s="620" customFormat="1" ht="15.75">
      <c r="A69" s="633">
        <v>5</v>
      </c>
      <c r="B69" s="682" t="s">
        <v>582</v>
      </c>
      <c r="C69" s="670" t="s">
        <v>577</v>
      </c>
      <c r="D69" s="633" t="s">
        <v>134</v>
      </c>
      <c r="E69" s="683">
        <v>111.5</v>
      </c>
      <c r="F69" s="633"/>
      <c r="G69" s="739"/>
    </row>
    <row r="70" spans="1:7" s="620" customFormat="1" ht="15.75">
      <c r="A70" s="633">
        <v>6</v>
      </c>
      <c r="B70" s="682" t="s">
        <v>583</v>
      </c>
      <c r="C70" s="670" t="s">
        <v>577</v>
      </c>
      <c r="D70" s="633" t="s">
        <v>102</v>
      </c>
      <c r="E70" s="683">
        <v>13</v>
      </c>
      <c r="F70" s="633"/>
      <c r="G70" s="739"/>
    </row>
    <row r="71" spans="1:7" s="620" customFormat="1" ht="15.75">
      <c r="A71" s="633">
        <v>7</v>
      </c>
      <c r="B71" s="682" t="s">
        <v>584</v>
      </c>
      <c r="C71" s="670" t="s">
        <v>577</v>
      </c>
      <c r="D71" s="633" t="s">
        <v>81</v>
      </c>
      <c r="E71" s="683">
        <v>2</v>
      </c>
      <c r="F71" s="633"/>
      <c r="G71" s="739"/>
    </row>
    <row r="72" spans="1:7" s="620" customFormat="1" ht="15.75">
      <c r="A72" s="633">
        <v>8</v>
      </c>
      <c r="B72" s="682" t="s">
        <v>585</v>
      </c>
      <c r="C72" s="670" t="s">
        <v>577</v>
      </c>
      <c r="D72" s="633" t="s">
        <v>102</v>
      </c>
      <c r="E72" s="683">
        <v>13</v>
      </c>
      <c r="F72" s="633"/>
      <c r="G72" s="739"/>
    </row>
    <row r="73" spans="1:7" s="620" customFormat="1" ht="15.75">
      <c r="A73" s="633">
        <v>9</v>
      </c>
      <c r="B73" s="682" t="s">
        <v>586</v>
      </c>
      <c r="C73" s="670" t="s">
        <v>577</v>
      </c>
      <c r="D73" s="633" t="s">
        <v>99</v>
      </c>
      <c r="E73" s="683">
        <v>5</v>
      </c>
      <c r="F73" s="633"/>
      <c r="G73" s="739"/>
    </row>
    <row r="74" spans="1:7" s="620" customFormat="1" ht="15.75">
      <c r="A74" s="633">
        <v>10</v>
      </c>
      <c r="B74" s="682" t="s">
        <v>588</v>
      </c>
      <c r="C74" s="670" t="s">
        <v>577</v>
      </c>
      <c r="D74" s="633" t="s">
        <v>99</v>
      </c>
      <c r="E74" s="683">
        <v>2</v>
      </c>
      <c r="F74" s="633"/>
      <c r="G74" s="739"/>
    </row>
    <row r="75" spans="1:7" s="620" customFormat="1" ht="15.75">
      <c r="A75" s="633">
        <v>11</v>
      </c>
      <c r="B75" s="682" t="s">
        <v>590</v>
      </c>
      <c r="C75" s="670" t="s">
        <v>577</v>
      </c>
      <c r="D75" s="633" t="s">
        <v>99</v>
      </c>
      <c r="E75" s="683">
        <v>5</v>
      </c>
      <c r="F75" s="633"/>
      <c r="G75" s="739"/>
    </row>
    <row r="76" spans="1:7" s="620" customFormat="1" ht="15.75">
      <c r="A76" s="633">
        <v>12</v>
      </c>
      <c r="B76" s="682" t="s">
        <v>591</v>
      </c>
      <c r="C76" s="670" t="s">
        <v>577</v>
      </c>
      <c r="D76" s="633" t="s">
        <v>99</v>
      </c>
      <c r="E76" s="683">
        <v>2</v>
      </c>
      <c r="F76" s="633"/>
      <c r="G76" s="739"/>
    </row>
    <row r="77" spans="1:7" s="620" customFormat="1" ht="15.75">
      <c r="A77" s="633">
        <v>13</v>
      </c>
      <c r="B77" s="682" t="s">
        <v>592</v>
      </c>
      <c r="C77" s="670" t="s">
        <v>577</v>
      </c>
      <c r="D77" s="633" t="s">
        <v>99</v>
      </c>
      <c r="E77" s="683">
        <v>4</v>
      </c>
      <c r="F77" s="633"/>
      <c r="G77" s="739"/>
    </row>
    <row r="78" spans="1:7" s="620" customFormat="1" ht="15.75">
      <c r="A78" s="633">
        <v>14</v>
      </c>
      <c r="B78" s="682" t="s">
        <v>595</v>
      </c>
      <c r="C78" s="670" t="s">
        <v>577</v>
      </c>
      <c r="D78" s="633" t="s">
        <v>144</v>
      </c>
      <c r="E78" s="683">
        <v>63</v>
      </c>
      <c r="F78" s="633"/>
      <c r="G78" s="739"/>
    </row>
    <row r="79" spans="1:7" s="620" customFormat="1" ht="15.75">
      <c r="A79" s="633">
        <v>15</v>
      </c>
      <c r="B79" s="682" t="s">
        <v>596</v>
      </c>
      <c r="C79" s="670" t="s">
        <v>577</v>
      </c>
      <c r="D79" s="633" t="s">
        <v>104</v>
      </c>
      <c r="E79" s="683">
        <v>2</v>
      </c>
      <c r="F79" s="671"/>
      <c r="G79" s="739"/>
    </row>
    <row r="80" spans="1:7" s="620" customFormat="1" ht="15.75">
      <c r="A80" s="633">
        <v>16</v>
      </c>
      <c r="B80" s="682" t="s">
        <v>597</v>
      </c>
      <c r="C80" s="670" t="s">
        <v>577</v>
      </c>
      <c r="D80" s="633" t="s">
        <v>104</v>
      </c>
      <c r="E80" s="683">
        <v>3</v>
      </c>
      <c r="F80" s="685"/>
      <c r="G80" s="739"/>
    </row>
    <row r="81" spans="1:7" s="620" customFormat="1" ht="15.75">
      <c r="A81" s="671" t="s">
        <v>86</v>
      </c>
      <c r="B81" s="686" t="s">
        <v>489</v>
      </c>
      <c r="C81" s="687"/>
      <c r="D81" s="671"/>
      <c r="E81" s="672"/>
      <c r="F81" s="685"/>
      <c r="G81" s="739"/>
    </row>
    <row r="82" spans="1:7" s="620" customFormat="1" ht="31.5">
      <c r="A82" s="633">
        <v>1</v>
      </c>
      <c r="B82" s="682" t="s">
        <v>609</v>
      </c>
      <c r="C82" s="670" t="s">
        <v>471</v>
      </c>
      <c r="D82" s="633" t="s">
        <v>104</v>
      </c>
      <c r="E82" s="683">
        <v>34</v>
      </c>
      <c r="F82" s="685">
        <v>130000</v>
      </c>
      <c r="G82" s="739">
        <f t="shared" ref="G82:G93" si="0">F82*E82</f>
        <v>4420000</v>
      </c>
    </row>
    <row r="83" spans="1:7" s="620" customFormat="1" ht="31.5">
      <c r="A83" s="633">
        <v>2</v>
      </c>
      <c r="B83" s="682" t="s">
        <v>151</v>
      </c>
      <c r="C83" s="670" t="s">
        <v>471</v>
      </c>
      <c r="D83" s="633" t="s">
        <v>152</v>
      </c>
      <c r="E83" s="683">
        <v>8</v>
      </c>
      <c r="F83" s="685">
        <f>'Xuan Dong'!F117</f>
        <v>10000</v>
      </c>
      <c r="G83" s="739">
        <f t="shared" si="0"/>
        <v>80000</v>
      </c>
    </row>
    <row r="84" spans="1:7" s="620" customFormat="1" ht="31.5">
      <c r="A84" s="633">
        <v>3</v>
      </c>
      <c r="B84" s="682" t="s">
        <v>153</v>
      </c>
      <c r="C84" s="670" t="s">
        <v>471</v>
      </c>
      <c r="D84" s="633" t="s">
        <v>104</v>
      </c>
      <c r="E84" s="683">
        <v>16</v>
      </c>
      <c r="F84" s="685">
        <f>F82</f>
        <v>130000</v>
      </c>
      <c r="G84" s="739">
        <f t="shared" si="0"/>
        <v>2080000</v>
      </c>
    </row>
    <row r="85" spans="1:7" s="620" customFormat="1" ht="31.5">
      <c r="A85" s="633">
        <v>4</v>
      </c>
      <c r="B85" s="682" t="s">
        <v>416</v>
      </c>
      <c r="C85" s="670" t="s">
        <v>471</v>
      </c>
      <c r="D85" s="633" t="s">
        <v>81</v>
      </c>
      <c r="E85" s="683">
        <v>70</v>
      </c>
      <c r="F85" s="685">
        <v>70000</v>
      </c>
      <c r="G85" s="739">
        <f t="shared" si="0"/>
        <v>4900000</v>
      </c>
    </row>
    <row r="86" spans="1:7" s="620" customFormat="1" ht="31.5">
      <c r="A86" s="633">
        <v>5</v>
      </c>
      <c r="B86" s="682" t="s">
        <v>117</v>
      </c>
      <c r="C86" s="670" t="s">
        <v>471</v>
      </c>
      <c r="D86" s="633" t="s">
        <v>104</v>
      </c>
      <c r="E86" s="683">
        <v>46</v>
      </c>
      <c r="F86" s="685">
        <f>F85</f>
        <v>70000</v>
      </c>
      <c r="G86" s="739">
        <f t="shared" si="0"/>
        <v>3220000</v>
      </c>
    </row>
    <row r="87" spans="1:7" s="620" customFormat="1" ht="31.5">
      <c r="A87" s="633">
        <v>6</v>
      </c>
      <c r="B87" s="682" t="s">
        <v>610</v>
      </c>
      <c r="C87" s="670" t="s">
        <v>471</v>
      </c>
      <c r="D87" s="633" t="s">
        <v>102</v>
      </c>
      <c r="E87" s="683">
        <v>159</v>
      </c>
      <c r="F87" s="685">
        <v>550000</v>
      </c>
      <c r="G87" s="739">
        <f t="shared" si="0"/>
        <v>87450000</v>
      </c>
    </row>
    <row r="88" spans="1:7" s="620" customFormat="1" ht="31.5">
      <c r="A88" s="633">
        <v>7</v>
      </c>
      <c r="B88" s="682" t="s">
        <v>922</v>
      </c>
      <c r="C88" s="670" t="s">
        <v>471</v>
      </c>
      <c r="D88" s="633" t="s">
        <v>104</v>
      </c>
      <c r="E88" s="683">
        <v>71</v>
      </c>
      <c r="F88" s="685">
        <v>450000</v>
      </c>
      <c r="G88" s="739">
        <f t="shared" si="0"/>
        <v>31950000</v>
      </c>
    </row>
    <row r="89" spans="1:7" s="620" customFormat="1" ht="31.5">
      <c r="A89" s="633">
        <v>8</v>
      </c>
      <c r="B89" s="682" t="s">
        <v>978</v>
      </c>
      <c r="C89" s="670" t="s">
        <v>471</v>
      </c>
      <c r="D89" s="633" t="s">
        <v>104</v>
      </c>
      <c r="E89" s="683">
        <v>15</v>
      </c>
      <c r="F89" s="685">
        <f>F88</f>
        <v>450000</v>
      </c>
      <c r="G89" s="739">
        <f t="shared" si="0"/>
        <v>6750000</v>
      </c>
    </row>
    <row r="90" spans="1:7" s="620" customFormat="1" ht="31.5">
      <c r="A90" s="633">
        <v>9</v>
      </c>
      <c r="B90" s="682" t="s">
        <v>979</v>
      </c>
      <c r="C90" s="670" t="s">
        <v>471</v>
      </c>
      <c r="D90" s="633" t="s">
        <v>104</v>
      </c>
      <c r="E90" s="683">
        <v>4</v>
      </c>
      <c r="F90" s="685">
        <f>F89</f>
        <v>450000</v>
      </c>
      <c r="G90" s="739">
        <f t="shared" si="0"/>
        <v>1800000</v>
      </c>
    </row>
    <row r="91" spans="1:7" s="620" customFormat="1" ht="31.5">
      <c r="A91" s="633">
        <v>10</v>
      </c>
      <c r="B91" s="682" t="s">
        <v>923</v>
      </c>
      <c r="C91" s="670" t="s">
        <v>471</v>
      </c>
      <c r="D91" s="633" t="s">
        <v>104</v>
      </c>
      <c r="E91" s="683">
        <v>60</v>
      </c>
      <c r="F91" s="685">
        <f>'Bao Binh'!F109</f>
        <v>300000</v>
      </c>
      <c r="G91" s="739">
        <f t="shared" si="0"/>
        <v>18000000</v>
      </c>
    </row>
    <row r="92" spans="1:7" s="620" customFormat="1" ht="31.5">
      <c r="A92" s="633">
        <v>11</v>
      </c>
      <c r="B92" s="682" t="s">
        <v>980</v>
      </c>
      <c r="C92" s="670" t="s">
        <v>471</v>
      </c>
      <c r="D92" s="633" t="s">
        <v>104</v>
      </c>
      <c r="E92" s="683">
        <v>12</v>
      </c>
      <c r="F92" s="685">
        <f>F91</f>
        <v>300000</v>
      </c>
      <c r="G92" s="739">
        <f t="shared" si="0"/>
        <v>3600000</v>
      </c>
    </row>
    <row r="93" spans="1:7" s="620" customFormat="1" ht="31.5">
      <c r="A93" s="633">
        <v>12</v>
      </c>
      <c r="B93" s="682" t="s">
        <v>924</v>
      </c>
      <c r="C93" s="670" t="s">
        <v>471</v>
      </c>
      <c r="D93" s="633" t="s">
        <v>104</v>
      </c>
      <c r="E93" s="683">
        <v>6</v>
      </c>
      <c r="F93" s="685">
        <f>'Bao Binh'!F103</f>
        <v>300000</v>
      </c>
      <c r="G93" s="739">
        <f t="shared" si="0"/>
        <v>1800000</v>
      </c>
    </row>
    <row r="94" spans="1:7" s="620" customFormat="1" ht="31.5">
      <c r="A94" s="633">
        <v>13</v>
      </c>
      <c r="B94" s="682" t="s">
        <v>981</v>
      </c>
      <c r="C94" s="670" t="s">
        <v>471</v>
      </c>
      <c r="D94" s="633" t="s">
        <v>104</v>
      </c>
      <c r="E94" s="683">
        <v>1</v>
      </c>
      <c r="F94" s="685">
        <f>'Bao Binh'!F105</f>
        <v>300000</v>
      </c>
      <c r="G94" s="739">
        <f t="shared" ref="G94:G157" si="1">F94*E94</f>
        <v>300000</v>
      </c>
    </row>
    <row r="95" spans="1:7" s="620" customFormat="1" ht="31.5">
      <c r="A95" s="633">
        <v>14</v>
      </c>
      <c r="B95" s="682" t="s">
        <v>611</v>
      </c>
      <c r="C95" s="670" t="s">
        <v>471</v>
      </c>
      <c r="D95" s="633" t="s">
        <v>104</v>
      </c>
      <c r="E95" s="683">
        <v>63</v>
      </c>
      <c r="F95" s="685">
        <f>'Bao Binh'!F112</f>
        <v>20100</v>
      </c>
      <c r="G95" s="739">
        <f t="shared" si="1"/>
        <v>1266300</v>
      </c>
    </row>
    <row r="96" spans="1:7" s="620" customFormat="1" ht="31.5">
      <c r="A96" s="633">
        <v>15</v>
      </c>
      <c r="B96" s="682" t="s">
        <v>119</v>
      </c>
      <c r="C96" s="670" t="s">
        <v>471</v>
      </c>
      <c r="D96" s="633" t="s">
        <v>104</v>
      </c>
      <c r="E96" s="683">
        <v>773</v>
      </c>
      <c r="F96" s="685">
        <f>'Bao Binh'!F113</f>
        <v>24000</v>
      </c>
      <c r="G96" s="739">
        <f t="shared" si="1"/>
        <v>18552000</v>
      </c>
    </row>
    <row r="97" spans="1:7" s="620" customFormat="1" ht="31.5">
      <c r="A97" s="633">
        <v>16</v>
      </c>
      <c r="B97" s="682" t="s">
        <v>112</v>
      </c>
      <c r="C97" s="670" t="s">
        <v>471</v>
      </c>
      <c r="D97" s="633" t="s">
        <v>104</v>
      </c>
      <c r="E97" s="683">
        <v>330</v>
      </c>
      <c r="F97" s="685">
        <f>'Bao Binh'!F114</f>
        <v>29000</v>
      </c>
      <c r="G97" s="739">
        <f t="shared" si="1"/>
        <v>9570000</v>
      </c>
    </row>
    <row r="98" spans="1:7" s="620" customFormat="1" ht="15.75">
      <c r="A98" s="633">
        <v>17</v>
      </c>
      <c r="B98" s="634" t="s">
        <v>423</v>
      </c>
      <c r="C98" s="633" t="s">
        <v>471</v>
      </c>
      <c r="D98" s="633" t="s">
        <v>104</v>
      </c>
      <c r="E98" s="683">
        <v>113</v>
      </c>
      <c r="F98" s="685">
        <f>'Bao Binh'!F115</f>
        <v>31000</v>
      </c>
      <c r="G98" s="739">
        <f t="shared" si="1"/>
        <v>3503000</v>
      </c>
    </row>
    <row r="99" spans="1:7" s="620" customFormat="1" ht="31.5">
      <c r="A99" s="633">
        <v>18</v>
      </c>
      <c r="B99" s="682" t="s">
        <v>118</v>
      </c>
      <c r="C99" s="670" t="s">
        <v>471</v>
      </c>
      <c r="D99" s="633" t="s">
        <v>104</v>
      </c>
      <c r="E99" s="683">
        <v>69</v>
      </c>
      <c r="F99" s="685">
        <f>'Bao Binh'!F116</f>
        <v>34000</v>
      </c>
      <c r="G99" s="739">
        <f t="shared" si="1"/>
        <v>2346000</v>
      </c>
    </row>
    <row r="100" spans="1:7" s="620" customFormat="1" ht="31.5">
      <c r="A100" s="633">
        <v>19</v>
      </c>
      <c r="B100" s="682" t="s">
        <v>612</v>
      </c>
      <c r="C100" s="670" t="s">
        <v>471</v>
      </c>
      <c r="D100" s="633" t="s">
        <v>104</v>
      </c>
      <c r="E100" s="683">
        <v>5</v>
      </c>
      <c r="F100" s="685">
        <f>'Bao Binh'!F117</f>
        <v>36000</v>
      </c>
      <c r="G100" s="739">
        <f t="shared" si="1"/>
        <v>180000</v>
      </c>
    </row>
    <row r="101" spans="1:7" s="620" customFormat="1" ht="31.5">
      <c r="A101" s="633">
        <v>20</v>
      </c>
      <c r="B101" s="682" t="s">
        <v>613</v>
      </c>
      <c r="C101" s="670" t="s">
        <v>471</v>
      </c>
      <c r="D101" s="633" t="s">
        <v>104</v>
      </c>
      <c r="E101" s="683">
        <v>72</v>
      </c>
      <c r="F101" s="685">
        <f>'Bao Binh'!F118</f>
        <v>41000</v>
      </c>
      <c r="G101" s="739">
        <f t="shared" si="1"/>
        <v>2952000</v>
      </c>
    </row>
    <row r="102" spans="1:7" s="620" customFormat="1" ht="31.5">
      <c r="A102" s="633">
        <v>21</v>
      </c>
      <c r="B102" s="682" t="s">
        <v>429</v>
      </c>
      <c r="C102" s="670" t="s">
        <v>471</v>
      </c>
      <c r="D102" s="633" t="s">
        <v>104</v>
      </c>
      <c r="E102" s="683">
        <v>74</v>
      </c>
      <c r="F102" s="685">
        <f>'Bao Binh'!F119</f>
        <v>46000</v>
      </c>
      <c r="G102" s="739">
        <f t="shared" si="1"/>
        <v>3404000</v>
      </c>
    </row>
    <row r="103" spans="1:7" s="620" customFormat="1" ht="31.5">
      <c r="A103" s="633">
        <v>22</v>
      </c>
      <c r="B103" s="682" t="s">
        <v>430</v>
      </c>
      <c r="C103" s="670" t="s">
        <v>471</v>
      </c>
      <c r="D103" s="633" t="s">
        <v>104</v>
      </c>
      <c r="E103" s="683">
        <v>164</v>
      </c>
      <c r="F103" s="685">
        <f>'Bao Binh'!F119</f>
        <v>46000</v>
      </c>
      <c r="G103" s="739">
        <f t="shared" si="1"/>
        <v>7544000</v>
      </c>
    </row>
    <row r="104" spans="1:7" s="620" customFormat="1" ht="31.5">
      <c r="A104" s="633">
        <v>23</v>
      </c>
      <c r="B104" s="682" t="s">
        <v>421</v>
      </c>
      <c r="C104" s="670" t="s">
        <v>471</v>
      </c>
      <c r="D104" s="633" t="s">
        <v>104</v>
      </c>
      <c r="E104" s="683">
        <v>391</v>
      </c>
      <c r="F104" s="685">
        <f>'Bao Binh'!F121</f>
        <v>18000</v>
      </c>
      <c r="G104" s="739">
        <f t="shared" si="1"/>
        <v>7038000</v>
      </c>
    </row>
    <row r="105" spans="1:7" s="620" customFormat="1" ht="31.5">
      <c r="A105" s="633">
        <v>24</v>
      </c>
      <c r="B105" s="682" t="s">
        <v>614</v>
      </c>
      <c r="C105" s="670" t="s">
        <v>471</v>
      </c>
      <c r="D105" s="633" t="s">
        <v>104</v>
      </c>
      <c r="E105" s="683">
        <v>72</v>
      </c>
      <c r="F105" s="685">
        <f>'Bao Binh'!F122</f>
        <v>53000</v>
      </c>
      <c r="G105" s="739">
        <f t="shared" si="1"/>
        <v>3816000</v>
      </c>
    </row>
    <row r="106" spans="1:7" s="620" customFormat="1" ht="31.5">
      <c r="A106" s="633">
        <v>25</v>
      </c>
      <c r="B106" s="682" t="s">
        <v>410</v>
      </c>
      <c r="C106" s="670" t="s">
        <v>471</v>
      </c>
      <c r="D106" s="633" t="s">
        <v>104</v>
      </c>
      <c r="E106" s="683">
        <v>206</v>
      </c>
      <c r="F106" s="685">
        <f>'Bao Binh'!F124</f>
        <v>58000</v>
      </c>
      <c r="G106" s="739">
        <f t="shared" si="1"/>
        <v>11948000</v>
      </c>
    </row>
    <row r="107" spans="1:7" s="620" customFormat="1" ht="31.5">
      <c r="A107" s="633">
        <v>26</v>
      </c>
      <c r="B107" s="682" t="s">
        <v>411</v>
      </c>
      <c r="C107" s="670" t="s">
        <v>471</v>
      </c>
      <c r="D107" s="633" t="s">
        <v>104</v>
      </c>
      <c r="E107" s="683">
        <v>90</v>
      </c>
      <c r="F107" s="685">
        <f>'Bao Binh'!F125</f>
        <v>68000</v>
      </c>
      <c r="G107" s="739">
        <f t="shared" si="1"/>
        <v>6120000</v>
      </c>
    </row>
    <row r="108" spans="1:7" s="620" customFormat="1" ht="31.5">
      <c r="A108" s="633">
        <v>27</v>
      </c>
      <c r="B108" s="682" t="s">
        <v>412</v>
      </c>
      <c r="C108" s="670" t="s">
        <v>471</v>
      </c>
      <c r="D108" s="633" t="s">
        <v>104</v>
      </c>
      <c r="E108" s="683">
        <v>90</v>
      </c>
      <c r="F108" s="685">
        <f>'Bao Binh'!F126</f>
        <v>70000</v>
      </c>
      <c r="G108" s="739">
        <f t="shared" si="1"/>
        <v>6300000</v>
      </c>
    </row>
    <row r="109" spans="1:7" s="620" customFormat="1" ht="31.5">
      <c r="A109" s="633">
        <v>28</v>
      </c>
      <c r="B109" s="682" t="s">
        <v>432</v>
      </c>
      <c r="C109" s="670" t="s">
        <v>471</v>
      </c>
      <c r="D109" s="633" t="s">
        <v>104</v>
      </c>
      <c r="E109" s="683">
        <v>39</v>
      </c>
      <c r="F109" s="685">
        <f>'Bao Binh'!F127</f>
        <v>27000</v>
      </c>
      <c r="G109" s="739">
        <f t="shared" si="1"/>
        <v>1053000</v>
      </c>
    </row>
    <row r="110" spans="1:7" s="620" customFormat="1" ht="31.5">
      <c r="A110" s="633">
        <v>29</v>
      </c>
      <c r="B110" s="682" t="s">
        <v>442</v>
      </c>
      <c r="C110" s="670" t="s">
        <v>471</v>
      </c>
      <c r="D110" s="633" t="s">
        <v>104</v>
      </c>
      <c r="E110" s="683">
        <v>121</v>
      </c>
      <c r="F110" s="685">
        <f>'Bao Binh'!F128</f>
        <v>34000</v>
      </c>
      <c r="G110" s="739">
        <f t="shared" si="1"/>
        <v>4114000</v>
      </c>
    </row>
    <row r="111" spans="1:7" s="620" customFormat="1" ht="31.5">
      <c r="A111" s="633">
        <v>30</v>
      </c>
      <c r="B111" s="682" t="s">
        <v>531</v>
      </c>
      <c r="C111" s="670" t="s">
        <v>471</v>
      </c>
      <c r="D111" s="633" t="s">
        <v>104</v>
      </c>
      <c r="E111" s="683">
        <v>359</v>
      </c>
      <c r="F111" s="685">
        <f>'Bao Binh'!F129</f>
        <v>30000</v>
      </c>
      <c r="G111" s="739">
        <f t="shared" si="1"/>
        <v>10770000</v>
      </c>
    </row>
    <row r="112" spans="1:7" s="620" customFormat="1" ht="31.5">
      <c r="A112" s="633">
        <v>31</v>
      </c>
      <c r="B112" s="682" t="s">
        <v>503</v>
      </c>
      <c r="C112" s="670" t="s">
        <v>471</v>
      </c>
      <c r="D112" s="633" t="s">
        <v>104</v>
      </c>
      <c r="E112" s="683">
        <v>221</v>
      </c>
      <c r="F112" s="685">
        <f>'Bao Binh'!F130</f>
        <v>35000</v>
      </c>
      <c r="G112" s="739">
        <f t="shared" si="1"/>
        <v>7735000</v>
      </c>
    </row>
    <row r="113" spans="1:7" s="620" customFormat="1" ht="31.5">
      <c r="A113" s="633">
        <v>32</v>
      </c>
      <c r="B113" s="682" t="s">
        <v>543</v>
      </c>
      <c r="C113" s="670" t="s">
        <v>471</v>
      </c>
      <c r="D113" s="633" t="s">
        <v>104</v>
      </c>
      <c r="E113" s="683">
        <v>52</v>
      </c>
      <c r="F113" s="685">
        <f>'Bao Binh'!F131</f>
        <v>45000</v>
      </c>
      <c r="G113" s="739">
        <f t="shared" si="1"/>
        <v>2340000</v>
      </c>
    </row>
    <row r="114" spans="1:7" s="620" customFormat="1" ht="31.5">
      <c r="A114" s="633">
        <v>33</v>
      </c>
      <c r="B114" s="682" t="s">
        <v>407</v>
      </c>
      <c r="C114" s="670" t="s">
        <v>471</v>
      </c>
      <c r="D114" s="633" t="s">
        <v>193</v>
      </c>
      <c r="E114" s="683">
        <v>88.397999999999996</v>
      </c>
      <c r="F114" s="685">
        <v>400000</v>
      </c>
      <c r="G114" s="739">
        <f t="shared" si="1"/>
        <v>35359200</v>
      </c>
    </row>
    <row r="115" spans="1:7" s="620" customFormat="1" ht="31.5">
      <c r="A115" s="633">
        <v>34</v>
      </c>
      <c r="B115" s="682" t="s">
        <v>446</v>
      </c>
      <c r="C115" s="670" t="s">
        <v>471</v>
      </c>
      <c r="D115" s="633" t="s">
        <v>102</v>
      </c>
      <c r="E115" s="683">
        <v>126</v>
      </c>
      <c r="F115" s="685">
        <f>'Bao Binh'!F134</f>
        <v>70000</v>
      </c>
      <c r="G115" s="739">
        <f t="shared" si="1"/>
        <v>8820000</v>
      </c>
    </row>
    <row r="116" spans="1:7" s="620" customFormat="1" ht="31.5">
      <c r="A116" s="633">
        <v>35</v>
      </c>
      <c r="B116" s="682" t="s">
        <v>504</v>
      </c>
      <c r="C116" s="670" t="s">
        <v>471</v>
      </c>
      <c r="D116" s="633" t="s">
        <v>102</v>
      </c>
      <c r="E116" s="683">
        <v>39</v>
      </c>
      <c r="F116" s="685">
        <f>'Bao Binh'!F135</f>
        <v>2500</v>
      </c>
      <c r="G116" s="739">
        <f t="shared" si="1"/>
        <v>97500</v>
      </c>
    </row>
    <row r="117" spans="1:7" s="620" customFormat="1" ht="31.5">
      <c r="A117" s="633">
        <v>36</v>
      </c>
      <c r="B117" s="682" t="s">
        <v>557</v>
      </c>
      <c r="C117" s="670" t="s">
        <v>471</v>
      </c>
      <c r="D117" s="633" t="s">
        <v>102</v>
      </c>
      <c r="E117" s="683">
        <v>9</v>
      </c>
      <c r="F117" s="685">
        <f>'Bao Binh'!F136</f>
        <v>4500</v>
      </c>
      <c r="G117" s="739">
        <f t="shared" si="1"/>
        <v>40500</v>
      </c>
    </row>
    <row r="118" spans="1:7" s="620" customFormat="1" ht="31.5">
      <c r="A118" s="633">
        <v>37</v>
      </c>
      <c r="B118" s="682" t="s">
        <v>558</v>
      </c>
      <c r="C118" s="670" t="s">
        <v>471</v>
      </c>
      <c r="D118" s="633" t="s">
        <v>102</v>
      </c>
      <c r="E118" s="683">
        <v>33</v>
      </c>
      <c r="F118" s="685">
        <f>F116</f>
        <v>2500</v>
      </c>
      <c r="G118" s="739">
        <f t="shared" si="1"/>
        <v>82500</v>
      </c>
    </row>
    <row r="119" spans="1:7" s="620" customFormat="1" ht="31.5">
      <c r="A119" s="633">
        <v>38</v>
      </c>
      <c r="B119" s="682" t="s">
        <v>505</v>
      </c>
      <c r="C119" s="670" t="s">
        <v>471</v>
      </c>
      <c r="D119" s="633" t="s">
        <v>102</v>
      </c>
      <c r="E119" s="683">
        <v>316</v>
      </c>
      <c r="F119" s="685">
        <f>F118</f>
        <v>2500</v>
      </c>
      <c r="G119" s="739">
        <f t="shared" si="1"/>
        <v>790000</v>
      </c>
    </row>
    <row r="120" spans="1:7" s="620" customFormat="1" ht="31.5">
      <c r="A120" s="633">
        <v>39</v>
      </c>
      <c r="B120" s="682" t="s">
        <v>559</v>
      </c>
      <c r="C120" s="670" t="s">
        <v>471</v>
      </c>
      <c r="D120" s="633" t="s">
        <v>102</v>
      </c>
      <c r="E120" s="683">
        <v>85</v>
      </c>
      <c r="F120" s="685">
        <f>F119</f>
        <v>2500</v>
      </c>
      <c r="G120" s="739">
        <f t="shared" si="1"/>
        <v>212500</v>
      </c>
    </row>
    <row r="121" spans="1:7" s="620" customFormat="1" ht="31.5">
      <c r="A121" s="633">
        <v>40</v>
      </c>
      <c r="B121" s="682" t="s">
        <v>454</v>
      </c>
      <c r="C121" s="670" t="s">
        <v>471</v>
      </c>
      <c r="D121" s="633" t="s">
        <v>102</v>
      </c>
      <c r="E121" s="683">
        <v>45</v>
      </c>
      <c r="F121" s="685">
        <f>'Bao Binh'!F140</f>
        <v>75000</v>
      </c>
      <c r="G121" s="739">
        <f t="shared" si="1"/>
        <v>3375000</v>
      </c>
    </row>
    <row r="122" spans="1:7" s="620" customFormat="1" ht="31.5">
      <c r="A122" s="633">
        <v>41</v>
      </c>
      <c r="B122" s="682" t="s">
        <v>447</v>
      </c>
      <c r="C122" s="670" t="s">
        <v>471</v>
      </c>
      <c r="D122" s="633" t="s">
        <v>104</v>
      </c>
      <c r="E122" s="683">
        <v>79</v>
      </c>
      <c r="F122" s="685">
        <f>'Bao Binh'!F141</f>
        <v>270000</v>
      </c>
      <c r="G122" s="739">
        <f t="shared" si="1"/>
        <v>21330000</v>
      </c>
    </row>
    <row r="123" spans="1:7" s="620" customFormat="1" ht="31.5">
      <c r="A123" s="633">
        <v>42</v>
      </c>
      <c r="B123" s="682" t="s">
        <v>453</v>
      </c>
      <c r="C123" s="670" t="s">
        <v>471</v>
      </c>
      <c r="D123" s="633" t="s">
        <v>102</v>
      </c>
      <c r="E123" s="683">
        <v>45</v>
      </c>
      <c r="F123" s="685">
        <f>'Bao Binh'!F142</f>
        <v>60000</v>
      </c>
      <c r="G123" s="739">
        <f t="shared" si="1"/>
        <v>2700000</v>
      </c>
    </row>
    <row r="124" spans="1:7" s="620" customFormat="1" ht="31.5">
      <c r="A124" s="633">
        <v>43</v>
      </c>
      <c r="B124" s="682" t="s">
        <v>482</v>
      </c>
      <c r="C124" s="670" t="s">
        <v>471</v>
      </c>
      <c r="D124" s="633" t="s">
        <v>102</v>
      </c>
      <c r="E124" s="683">
        <v>18</v>
      </c>
      <c r="F124" s="685">
        <f>'Bao Binh'!F143</f>
        <v>55000</v>
      </c>
      <c r="G124" s="739">
        <f t="shared" si="1"/>
        <v>990000</v>
      </c>
    </row>
    <row r="125" spans="1:7" s="620" customFormat="1" ht="31.5">
      <c r="A125" s="633">
        <v>44</v>
      </c>
      <c r="B125" s="682" t="s">
        <v>479</v>
      </c>
      <c r="C125" s="670" t="s">
        <v>471</v>
      </c>
      <c r="D125" s="633" t="s">
        <v>102</v>
      </c>
      <c r="E125" s="683">
        <v>108</v>
      </c>
      <c r="F125" s="685">
        <f>F124</f>
        <v>55000</v>
      </c>
      <c r="G125" s="739">
        <f t="shared" si="1"/>
        <v>5940000</v>
      </c>
    </row>
    <row r="126" spans="1:7" s="620" customFormat="1" ht="31.5">
      <c r="A126" s="633">
        <v>45</v>
      </c>
      <c r="B126" s="682" t="s">
        <v>462</v>
      </c>
      <c r="C126" s="670" t="s">
        <v>471</v>
      </c>
      <c r="D126" s="633" t="s">
        <v>102</v>
      </c>
      <c r="E126" s="683">
        <v>18</v>
      </c>
      <c r="F126" s="685">
        <f>F125</f>
        <v>55000</v>
      </c>
      <c r="G126" s="739">
        <f t="shared" si="1"/>
        <v>990000</v>
      </c>
    </row>
    <row r="127" spans="1:7" s="620" customFormat="1" ht="31.5">
      <c r="A127" s="633">
        <v>46</v>
      </c>
      <c r="B127" s="682" t="s">
        <v>457</v>
      </c>
      <c r="C127" s="670" t="s">
        <v>471</v>
      </c>
      <c r="D127" s="633" t="s">
        <v>102</v>
      </c>
      <c r="E127" s="683">
        <v>36</v>
      </c>
      <c r="F127" s="685">
        <f>F126</f>
        <v>55000</v>
      </c>
      <c r="G127" s="739">
        <f t="shared" si="1"/>
        <v>1980000</v>
      </c>
    </row>
    <row r="128" spans="1:7" s="620" customFormat="1" ht="31.5">
      <c r="A128" s="633">
        <v>47</v>
      </c>
      <c r="B128" s="682" t="s">
        <v>506</v>
      </c>
      <c r="C128" s="670" t="s">
        <v>471</v>
      </c>
      <c r="D128" s="633" t="s">
        <v>104</v>
      </c>
      <c r="E128" s="683">
        <v>17</v>
      </c>
      <c r="F128" s="685">
        <f>'Bao Binh'!F147</f>
        <v>85000</v>
      </c>
      <c r="G128" s="739">
        <f t="shared" si="1"/>
        <v>1445000</v>
      </c>
    </row>
    <row r="129" spans="1:7" s="620" customFormat="1" ht="31.5">
      <c r="A129" s="633">
        <v>48</v>
      </c>
      <c r="B129" s="682" t="s">
        <v>460</v>
      </c>
      <c r="C129" s="670" t="s">
        <v>471</v>
      </c>
      <c r="D129" s="633" t="s">
        <v>104</v>
      </c>
      <c r="E129" s="683">
        <v>17</v>
      </c>
      <c r="F129" s="685">
        <f>F128</f>
        <v>85000</v>
      </c>
      <c r="G129" s="739">
        <f t="shared" si="1"/>
        <v>1445000</v>
      </c>
    </row>
    <row r="130" spans="1:7" s="620" customFormat="1" ht="31.5">
      <c r="A130" s="633">
        <v>49</v>
      </c>
      <c r="B130" s="682" t="s">
        <v>461</v>
      </c>
      <c r="C130" s="670" t="s">
        <v>471</v>
      </c>
      <c r="D130" s="633" t="s">
        <v>104</v>
      </c>
      <c r="E130" s="683">
        <v>17</v>
      </c>
      <c r="F130" s="685">
        <f>F129</f>
        <v>85000</v>
      </c>
      <c r="G130" s="739">
        <f t="shared" si="1"/>
        <v>1445000</v>
      </c>
    </row>
    <row r="131" spans="1:7" s="620" customFormat="1" ht="31.5">
      <c r="A131" s="633">
        <v>50</v>
      </c>
      <c r="B131" s="682" t="s">
        <v>982</v>
      </c>
      <c r="C131" s="670" t="s">
        <v>471</v>
      </c>
      <c r="D131" s="633" t="s">
        <v>104</v>
      </c>
      <c r="E131" s="683">
        <v>1</v>
      </c>
      <c r="F131" s="685">
        <f>F130</f>
        <v>85000</v>
      </c>
      <c r="G131" s="739">
        <f t="shared" si="1"/>
        <v>85000</v>
      </c>
    </row>
    <row r="132" spans="1:7" s="620" customFormat="1" ht="31.5">
      <c r="A132" s="633">
        <v>51</v>
      </c>
      <c r="B132" s="682" t="s">
        <v>983</v>
      </c>
      <c r="C132" s="670" t="s">
        <v>471</v>
      </c>
      <c r="D132" s="633" t="s">
        <v>104</v>
      </c>
      <c r="E132" s="683">
        <v>1</v>
      </c>
      <c r="F132" s="685">
        <f>F131</f>
        <v>85000</v>
      </c>
      <c r="G132" s="739">
        <f t="shared" si="1"/>
        <v>85000</v>
      </c>
    </row>
    <row r="133" spans="1:7" s="620" customFormat="1" ht="31.5">
      <c r="A133" s="633">
        <v>52</v>
      </c>
      <c r="B133" s="682" t="s">
        <v>984</v>
      </c>
      <c r="C133" s="670" t="s">
        <v>471</v>
      </c>
      <c r="D133" s="633" t="s">
        <v>104</v>
      </c>
      <c r="E133" s="683">
        <v>1</v>
      </c>
      <c r="F133" s="685">
        <f>F132</f>
        <v>85000</v>
      </c>
      <c r="G133" s="739">
        <f t="shared" si="1"/>
        <v>85000</v>
      </c>
    </row>
    <row r="134" spans="1:7" s="620" customFormat="1" ht="31.5">
      <c r="A134" s="633">
        <v>53</v>
      </c>
      <c r="B134" s="682" t="s">
        <v>455</v>
      </c>
      <c r="C134" s="670" t="s">
        <v>471</v>
      </c>
      <c r="D134" s="633" t="s">
        <v>104</v>
      </c>
      <c r="E134" s="683">
        <v>33</v>
      </c>
      <c r="F134" s="685">
        <f>'Bao Binh'!F151</f>
        <v>75000</v>
      </c>
      <c r="G134" s="739">
        <f t="shared" si="1"/>
        <v>2475000</v>
      </c>
    </row>
    <row r="135" spans="1:7" s="620" customFormat="1" ht="31.5">
      <c r="A135" s="633">
        <v>54</v>
      </c>
      <c r="B135" s="682" t="s">
        <v>456</v>
      </c>
      <c r="C135" s="670" t="s">
        <v>471</v>
      </c>
      <c r="D135" s="633" t="s">
        <v>104</v>
      </c>
      <c r="E135" s="683">
        <v>33</v>
      </c>
      <c r="F135" s="685">
        <f t="shared" ref="F135:F140" si="2">F134</f>
        <v>75000</v>
      </c>
      <c r="G135" s="739">
        <f t="shared" si="1"/>
        <v>2475000</v>
      </c>
    </row>
    <row r="136" spans="1:7" s="620" customFormat="1" ht="31.5">
      <c r="A136" s="633">
        <v>55</v>
      </c>
      <c r="B136" s="682" t="s">
        <v>616</v>
      </c>
      <c r="C136" s="670" t="s">
        <v>471</v>
      </c>
      <c r="D136" s="633" t="s">
        <v>104</v>
      </c>
      <c r="E136" s="683">
        <v>33</v>
      </c>
      <c r="F136" s="685">
        <f t="shared" si="2"/>
        <v>75000</v>
      </c>
      <c r="G136" s="739">
        <f t="shared" si="1"/>
        <v>2475000</v>
      </c>
    </row>
    <row r="137" spans="1:7" s="620" customFormat="1" ht="31.5">
      <c r="A137" s="633">
        <v>56</v>
      </c>
      <c r="B137" s="682" t="s">
        <v>985</v>
      </c>
      <c r="C137" s="670" t="s">
        <v>471</v>
      </c>
      <c r="D137" s="633" t="s">
        <v>104</v>
      </c>
      <c r="E137" s="683">
        <v>5</v>
      </c>
      <c r="F137" s="685">
        <f t="shared" si="2"/>
        <v>75000</v>
      </c>
      <c r="G137" s="739">
        <f t="shared" si="1"/>
        <v>375000</v>
      </c>
    </row>
    <row r="138" spans="1:7" s="620" customFormat="1" ht="31.5">
      <c r="A138" s="633">
        <v>57</v>
      </c>
      <c r="B138" s="682" t="s">
        <v>986</v>
      </c>
      <c r="C138" s="670" t="s">
        <v>471</v>
      </c>
      <c r="D138" s="633" t="s">
        <v>104</v>
      </c>
      <c r="E138" s="683">
        <v>1</v>
      </c>
      <c r="F138" s="685">
        <f t="shared" si="2"/>
        <v>75000</v>
      </c>
      <c r="G138" s="739">
        <f t="shared" si="1"/>
        <v>75000</v>
      </c>
    </row>
    <row r="139" spans="1:7" s="620" customFormat="1" ht="31.5">
      <c r="A139" s="633">
        <v>58</v>
      </c>
      <c r="B139" s="682" t="s">
        <v>987</v>
      </c>
      <c r="C139" s="670" t="s">
        <v>471</v>
      </c>
      <c r="D139" s="633" t="s">
        <v>104</v>
      </c>
      <c r="E139" s="683">
        <v>5</v>
      </c>
      <c r="F139" s="685">
        <f t="shared" si="2"/>
        <v>75000</v>
      </c>
      <c r="G139" s="739">
        <f t="shared" si="1"/>
        <v>375000</v>
      </c>
    </row>
    <row r="140" spans="1:7" s="620" customFormat="1" ht="31.5">
      <c r="A140" s="633">
        <v>59</v>
      </c>
      <c r="B140" s="682" t="s">
        <v>988</v>
      </c>
      <c r="C140" s="670" t="s">
        <v>471</v>
      </c>
      <c r="D140" s="633" t="s">
        <v>104</v>
      </c>
      <c r="E140" s="683">
        <v>4</v>
      </c>
      <c r="F140" s="685">
        <f t="shared" si="2"/>
        <v>75000</v>
      </c>
      <c r="G140" s="739">
        <f t="shared" si="1"/>
        <v>300000</v>
      </c>
    </row>
    <row r="141" spans="1:7" s="620" customFormat="1" ht="31.5">
      <c r="A141" s="633">
        <v>60</v>
      </c>
      <c r="B141" s="682" t="s">
        <v>989</v>
      </c>
      <c r="C141" s="670" t="s">
        <v>471</v>
      </c>
      <c r="D141" s="633" t="s">
        <v>104</v>
      </c>
      <c r="E141" s="683">
        <v>4</v>
      </c>
      <c r="F141" s="685">
        <v>300000</v>
      </c>
      <c r="G141" s="739">
        <f t="shared" si="1"/>
        <v>1200000</v>
      </c>
    </row>
    <row r="142" spans="1:7" s="620" customFormat="1" ht="31.5">
      <c r="A142" s="633">
        <v>61</v>
      </c>
      <c r="B142" s="682" t="s">
        <v>990</v>
      </c>
      <c r="C142" s="670" t="s">
        <v>471</v>
      </c>
      <c r="D142" s="633" t="s">
        <v>391</v>
      </c>
      <c r="E142" s="683">
        <v>536</v>
      </c>
      <c r="F142" s="685">
        <v>130000</v>
      </c>
      <c r="G142" s="739">
        <f t="shared" si="1"/>
        <v>69680000</v>
      </c>
    </row>
    <row r="143" spans="1:7" s="620" customFormat="1" ht="31.5">
      <c r="A143" s="633">
        <v>62</v>
      </c>
      <c r="B143" s="682" t="s">
        <v>408</v>
      </c>
      <c r="C143" s="670" t="s">
        <v>471</v>
      </c>
      <c r="D143" s="633" t="s">
        <v>193</v>
      </c>
      <c r="E143" s="683">
        <v>163.45599999999999</v>
      </c>
      <c r="F143" s="685">
        <v>400000</v>
      </c>
      <c r="G143" s="739">
        <f t="shared" si="1"/>
        <v>65382399.999999993</v>
      </c>
    </row>
    <row r="144" spans="1:7" s="620" customFormat="1" ht="31.5">
      <c r="A144" s="633">
        <v>63</v>
      </c>
      <c r="B144" s="682" t="s">
        <v>162</v>
      </c>
      <c r="C144" s="670" t="s">
        <v>471</v>
      </c>
      <c r="D144" s="633" t="s">
        <v>102</v>
      </c>
      <c r="E144" s="683">
        <v>39</v>
      </c>
      <c r="F144" s="685">
        <f>'Bao Binh'!F155</f>
        <v>25000</v>
      </c>
      <c r="G144" s="739">
        <f t="shared" si="1"/>
        <v>975000</v>
      </c>
    </row>
    <row r="145" spans="1:7" s="620" customFormat="1" ht="31.5">
      <c r="A145" s="633">
        <v>64</v>
      </c>
      <c r="B145" s="682" t="s">
        <v>618</v>
      </c>
      <c r="C145" s="670" t="s">
        <v>471</v>
      </c>
      <c r="D145" s="633" t="s">
        <v>102</v>
      </c>
      <c r="E145" s="683">
        <v>9</v>
      </c>
      <c r="F145" s="685">
        <f>'Bao Binh'!F156</f>
        <v>32000</v>
      </c>
      <c r="G145" s="739">
        <f t="shared" si="1"/>
        <v>288000</v>
      </c>
    </row>
    <row r="146" spans="1:7" s="620" customFormat="1" ht="31.5">
      <c r="A146" s="633">
        <v>65</v>
      </c>
      <c r="B146" s="682" t="s">
        <v>619</v>
      </c>
      <c r="C146" s="670" t="s">
        <v>471</v>
      </c>
      <c r="D146" s="633" t="s">
        <v>102</v>
      </c>
      <c r="E146" s="683">
        <v>33</v>
      </c>
      <c r="F146" s="685">
        <f>'Bao Binh'!F158</f>
        <v>20000</v>
      </c>
      <c r="G146" s="739">
        <f t="shared" si="1"/>
        <v>660000</v>
      </c>
    </row>
    <row r="147" spans="1:7" s="620" customFormat="1" ht="31.5">
      <c r="A147" s="633">
        <v>66</v>
      </c>
      <c r="B147" s="682" t="s">
        <v>127</v>
      </c>
      <c r="C147" s="670" t="s">
        <v>471</v>
      </c>
      <c r="D147" s="633" t="s">
        <v>102</v>
      </c>
      <c r="E147" s="683">
        <v>316</v>
      </c>
      <c r="F147" s="685">
        <f>'Bao Binh'!F159</f>
        <v>22000</v>
      </c>
      <c r="G147" s="739">
        <f t="shared" si="1"/>
        <v>6952000</v>
      </c>
    </row>
    <row r="148" spans="1:7" s="620" customFormat="1" ht="31.5">
      <c r="A148" s="633">
        <v>67</v>
      </c>
      <c r="B148" s="682" t="s">
        <v>620</v>
      </c>
      <c r="C148" s="670" t="s">
        <v>471</v>
      </c>
      <c r="D148" s="633" t="s">
        <v>102</v>
      </c>
      <c r="E148" s="683">
        <v>85</v>
      </c>
      <c r="F148" s="685">
        <f>'Bao Binh'!F160</f>
        <v>23000</v>
      </c>
      <c r="G148" s="739">
        <f t="shared" si="1"/>
        <v>1955000</v>
      </c>
    </row>
    <row r="149" spans="1:7" s="620" customFormat="1" ht="31.5">
      <c r="A149" s="633">
        <v>68</v>
      </c>
      <c r="B149" s="682" t="s">
        <v>105</v>
      </c>
      <c r="C149" s="670" t="s">
        <v>471</v>
      </c>
      <c r="D149" s="633" t="s">
        <v>106</v>
      </c>
      <c r="E149" s="683">
        <v>37</v>
      </c>
      <c r="F149" s="685">
        <f>'Bao Binh'!F161</f>
        <v>90000</v>
      </c>
      <c r="G149" s="739">
        <f t="shared" si="1"/>
        <v>3330000</v>
      </c>
    </row>
    <row r="150" spans="1:7" s="620" customFormat="1" ht="31.5">
      <c r="A150" s="633">
        <v>69</v>
      </c>
      <c r="B150" s="682" t="s">
        <v>448</v>
      </c>
      <c r="C150" s="670" t="s">
        <v>471</v>
      </c>
      <c r="D150" s="633" t="s">
        <v>106</v>
      </c>
      <c r="E150" s="683">
        <v>40</v>
      </c>
      <c r="F150" s="685">
        <f>'Bao Binh'!F162</f>
        <v>90000</v>
      </c>
      <c r="G150" s="739">
        <f t="shared" si="1"/>
        <v>3600000</v>
      </c>
    </row>
    <row r="151" spans="1:7" s="620" customFormat="1" ht="31.5">
      <c r="A151" s="633">
        <v>70</v>
      </c>
      <c r="B151" s="682" t="s">
        <v>621</v>
      </c>
      <c r="C151" s="670" t="s">
        <v>471</v>
      </c>
      <c r="D151" s="633" t="s">
        <v>622</v>
      </c>
      <c r="E151" s="683">
        <v>313</v>
      </c>
      <c r="F151" s="685">
        <f>'Bao Binh'!F163</f>
        <v>290000</v>
      </c>
      <c r="G151" s="739">
        <f t="shared" si="1"/>
        <v>90770000</v>
      </c>
    </row>
    <row r="152" spans="1:7" s="620" customFormat="1" ht="31.5">
      <c r="A152" s="633">
        <v>71</v>
      </c>
      <c r="B152" s="682" t="s">
        <v>623</v>
      </c>
      <c r="C152" s="670" t="s">
        <v>471</v>
      </c>
      <c r="D152" s="633" t="s">
        <v>622</v>
      </c>
      <c r="E152" s="683">
        <v>194</v>
      </c>
      <c r="F152" s="685">
        <f>'Bao Binh'!F164</f>
        <v>295000</v>
      </c>
      <c r="G152" s="739">
        <f t="shared" si="1"/>
        <v>57230000</v>
      </c>
    </row>
    <row r="153" spans="1:7" s="620" customFormat="1" ht="31.5">
      <c r="A153" s="633">
        <v>72</v>
      </c>
      <c r="B153" s="682" t="s">
        <v>624</v>
      </c>
      <c r="C153" s="670" t="s">
        <v>471</v>
      </c>
      <c r="D153" s="633" t="s">
        <v>102</v>
      </c>
      <c r="E153" s="683">
        <v>1186</v>
      </c>
      <c r="F153" s="685">
        <f>'Bao Binh'!F165</f>
        <v>85000</v>
      </c>
      <c r="G153" s="739">
        <f t="shared" si="1"/>
        <v>100810000</v>
      </c>
    </row>
    <row r="154" spans="1:7" s="620" customFormat="1" ht="31.5">
      <c r="A154" s="633">
        <v>73</v>
      </c>
      <c r="B154" s="682" t="s">
        <v>625</v>
      </c>
      <c r="C154" s="670" t="s">
        <v>471</v>
      </c>
      <c r="D154" s="633" t="s">
        <v>102</v>
      </c>
      <c r="E154" s="683">
        <v>851</v>
      </c>
      <c r="F154" s="685">
        <f>F153</f>
        <v>85000</v>
      </c>
      <c r="G154" s="739">
        <f t="shared" si="1"/>
        <v>72335000</v>
      </c>
    </row>
    <row r="155" spans="1:7" s="620" customFormat="1" ht="31.5">
      <c r="A155" s="633">
        <v>74</v>
      </c>
      <c r="B155" s="682" t="s">
        <v>626</v>
      </c>
      <c r="C155" s="670" t="s">
        <v>471</v>
      </c>
      <c r="D155" s="633" t="s">
        <v>104</v>
      </c>
      <c r="E155" s="683">
        <v>232</v>
      </c>
      <c r="F155" s="685">
        <v>270000</v>
      </c>
      <c r="G155" s="739">
        <f t="shared" si="1"/>
        <v>62640000</v>
      </c>
    </row>
    <row r="156" spans="1:7" s="620" customFormat="1" ht="31.5">
      <c r="A156" s="633">
        <v>75</v>
      </c>
      <c r="B156" s="682" t="s">
        <v>627</v>
      </c>
      <c r="C156" s="670" t="s">
        <v>471</v>
      </c>
      <c r="D156" s="633" t="s">
        <v>104</v>
      </c>
      <c r="E156" s="683">
        <v>26</v>
      </c>
      <c r="F156" s="685">
        <f>'Bao Binh'!F169</f>
        <v>260000</v>
      </c>
      <c r="G156" s="739">
        <f t="shared" si="1"/>
        <v>6760000</v>
      </c>
    </row>
    <row r="157" spans="1:7" s="620" customFormat="1" ht="31.5">
      <c r="A157" s="633">
        <v>76</v>
      </c>
      <c r="B157" s="682" t="s">
        <v>628</v>
      </c>
      <c r="C157" s="670" t="s">
        <v>471</v>
      </c>
      <c r="D157" s="633" t="s">
        <v>102</v>
      </c>
      <c r="E157" s="683">
        <v>8</v>
      </c>
      <c r="F157" s="685">
        <f>'Bao Binh'!F170</f>
        <v>500000</v>
      </c>
      <c r="G157" s="739">
        <f t="shared" si="1"/>
        <v>4000000</v>
      </c>
    </row>
    <row r="158" spans="1:7" s="620" customFormat="1" ht="31.5">
      <c r="A158" s="633">
        <v>77</v>
      </c>
      <c r="B158" s="682" t="s">
        <v>528</v>
      </c>
      <c r="C158" s="670" t="s">
        <v>471</v>
      </c>
      <c r="D158" s="633" t="s">
        <v>102</v>
      </c>
      <c r="E158" s="683">
        <v>365</v>
      </c>
      <c r="F158" s="685">
        <f>'Bao Binh'!F171</f>
        <v>380000</v>
      </c>
      <c r="G158" s="739">
        <f t="shared" ref="G158:G221" si="3">F158*E158</f>
        <v>138700000</v>
      </c>
    </row>
    <row r="159" spans="1:7" s="620" customFormat="1" ht="31.5">
      <c r="A159" s="633">
        <v>78</v>
      </c>
      <c r="B159" s="682" t="s">
        <v>147</v>
      </c>
      <c r="C159" s="670" t="s">
        <v>471</v>
      </c>
      <c r="D159" s="633" t="s">
        <v>148</v>
      </c>
      <c r="E159" s="683">
        <v>30</v>
      </c>
      <c r="F159" s="685">
        <f>'Bao Binh'!F172</f>
        <v>30000</v>
      </c>
      <c r="G159" s="739">
        <f t="shared" si="3"/>
        <v>900000</v>
      </c>
    </row>
    <row r="160" spans="1:7" s="620" customFormat="1" ht="31.5">
      <c r="A160" s="633">
        <v>79</v>
      </c>
      <c r="B160" s="682" t="s">
        <v>434</v>
      </c>
      <c r="C160" s="670" t="s">
        <v>471</v>
      </c>
      <c r="D160" s="633" t="s">
        <v>102</v>
      </c>
      <c r="E160" s="683">
        <v>56</v>
      </c>
      <c r="F160" s="685">
        <f>'Bao Binh'!F173</f>
        <v>55000</v>
      </c>
      <c r="G160" s="739">
        <f t="shared" si="3"/>
        <v>3080000</v>
      </c>
    </row>
    <row r="161" spans="1:7" s="620" customFormat="1" ht="31.5">
      <c r="A161" s="633">
        <v>80</v>
      </c>
      <c r="B161" s="682" t="s">
        <v>629</v>
      </c>
      <c r="C161" s="670" t="s">
        <v>471</v>
      </c>
      <c r="D161" s="633" t="s">
        <v>104</v>
      </c>
      <c r="E161" s="683">
        <v>536</v>
      </c>
      <c r="F161" s="685">
        <f>'Bao Binh'!F174</f>
        <v>20000</v>
      </c>
      <c r="G161" s="739">
        <f t="shared" si="3"/>
        <v>10720000</v>
      </c>
    </row>
    <row r="162" spans="1:7" s="620" customFormat="1" ht="31.5">
      <c r="A162" s="633">
        <v>81</v>
      </c>
      <c r="B162" s="682" t="s">
        <v>630</v>
      </c>
      <c r="C162" s="670" t="s">
        <v>471</v>
      </c>
      <c r="D162" s="633" t="s">
        <v>102</v>
      </c>
      <c r="E162" s="683">
        <v>116</v>
      </c>
      <c r="F162" s="685">
        <f>'Bao Binh'!F175</f>
        <v>25000</v>
      </c>
      <c r="G162" s="739">
        <f t="shared" si="3"/>
        <v>2900000</v>
      </c>
    </row>
    <row r="163" spans="1:7" s="620" customFormat="1" ht="31.5">
      <c r="A163" s="633">
        <v>82</v>
      </c>
      <c r="B163" s="682" t="s">
        <v>125</v>
      </c>
      <c r="C163" s="670" t="s">
        <v>471</v>
      </c>
      <c r="D163" s="633" t="s">
        <v>102</v>
      </c>
      <c r="E163" s="683">
        <v>112</v>
      </c>
      <c r="F163" s="685">
        <f>'Bao Binh'!F176</f>
        <v>20000</v>
      </c>
      <c r="G163" s="739">
        <f t="shared" si="3"/>
        <v>2240000</v>
      </c>
    </row>
    <row r="164" spans="1:7" s="620" customFormat="1" ht="31.5">
      <c r="A164" s="633">
        <v>83</v>
      </c>
      <c r="B164" s="682" t="s">
        <v>631</v>
      </c>
      <c r="C164" s="670" t="s">
        <v>471</v>
      </c>
      <c r="D164" s="633" t="s">
        <v>102</v>
      </c>
      <c r="E164" s="683">
        <v>92</v>
      </c>
      <c r="F164" s="685">
        <f>'Bao Binh'!F177</f>
        <v>22000</v>
      </c>
      <c r="G164" s="739">
        <f t="shared" si="3"/>
        <v>2024000</v>
      </c>
    </row>
    <row r="165" spans="1:7" s="620" customFormat="1" ht="31.5">
      <c r="A165" s="633">
        <v>84</v>
      </c>
      <c r="B165" s="682" t="s">
        <v>473</v>
      </c>
      <c r="C165" s="670" t="s">
        <v>471</v>
      </c>
      <c r="D165" s="633" t="s">
        <v>102</v>
      </c>
      <c r="E165" s="683">
        <v>96</v>
      </c>
      <c r="F165" s="685">
        <f>'Bao Binh'!F178</f>
        <v>23000</v>
      </c>
      <c r="G165" s="739">
        <f t="shared" si="3"/>
        <v>2208000</v>
      </c>
    </row>
    <row r="166" spans="1:7" s="620" customFormat="1" ht="31.5">
      <c r="A166" s="633">
        <v>85</v>
      </c>
      <c r="B166" s="682" t="s">
        <v>136</v>
      </c>
      <c r="C166" s="670" t="s">
        <v>471</v>
      </c>
      <c r="D166" s="633" t="s">
        <v>102</v>
      </c>
      <c r="E166" s="683">
        <v>98</v>
      </c>
      <c r="F166" s="685">
        <f>'Bao Binh'!F179</f>
        <v>70000</v>
      </c>
      <c r="G166" s="739">
        <f t="shared" si="3"/>
        <v>6860000</v>
      </c>
    </row>
    <row r="167" spans="1:7" s="620" customFormat="1" ht="31.5">
      <c r="A167" s="633">
        <v>86</v>
      </c>
      <c r="B167" s="682" t="s">
        <v>632</v>
      </c>
      <c r="C167" s="670" t="s">
        <v>471</v>
      </c>
      <c r="D167" s="633" t="s">
        <v>102</v>
      </c>
      <c r="E167" s="683">
        <v>171</v>
      </c>
      <c r="F167" s="685">
        <f>'Bao Binh'!F180</f>
        <v>85000</v>
      </c>
      <c r="G167" s="739">
        <f t="shared" si="3"/>
        <v>14535000</v>
      </c>
    </row>
    <row r="168" spans="1:7" s="620" customFormat="1" ht="31.5">
      <c r="A168" s="633">
        <v>87</v>
      </c>
      <c r="B168" s="682" t="s">
        <v>535</v>
      </c>
      <c r="C168" s="670" t="s">
        <v>471</v>
      </c>
      <c r="D168" s="633" t="s">
        <v>102</v>
      </c>
      <c r="E168" s="683">
        <v>153</v>
      </c>
      <c r="F168" s="685">
        <f>'Bao Binh'!F182</f>
        <v>50000</v>
      </c>
      <c r="G168" s="739">
        <f t="shared" si="3"/>
        <v>7650000</v>
      </c>
    </row>
    <row r="169" spans="1:7" s="620" customFormat="1" ht="31.5">
      <c r="A169" s="633">
        <v>88</v>
      </c>
      <c r="B169" s="682" t="s">
        <v>449</v>
      </c>
      <c r="C169" s="670" t="s">
        <v>471</v>
      </c>
      <c r="D169" s="633" t="s">
        <v>102</v>
      </c>
      <c r="E169" s="683">
        <v>129</v>
      </c>
      <c r="F169" s="685">
        <f>'Bao Binh'!F183</f>
        <v>150000</v>
      </c>
      <c r="G169" s="739">
        <f t="shared" si="3"/>
        <v>19350000</v>
      </c>
    </row>
    <row r="170" spans="1:7" s="620" customFormat="1" ht="31.5">
      <c r="A170" s="633">
        <v>89</v>
      </c>
      <c r="B170" s="682" t="s">
        <v>633</v>
      </c>
      <c r="C170" s="670" t="s">
        <v>471</v>
      </c>
      <c r="D170" s="633" t="s">
        <v>102</v>
      </c>
      <c r="E170" s="683">
        <v>208</v>
      </c>
      <c r="F170" s="685">
        <f>'Bao Binh'!F184</f>
        <v>57000</v>
      </c>
      <c r="G170" s="739">
        <f t="shared" si="3"/>
        <v>11856000</v>
      </c>
    </row>
    <row r="171" spans="1:7" s="620" customFormat="1" ht="31.5">
      <c r="A171" s="633">
        <v>90</v>
      </c>
      <c r="B171" s="682" t="s">
        <v>529</v>
      </c>
      <c r="C171" s="670" t="s">
        <v>471</v>
      </c>
      <c r="D171" s="633" t="s">
        <v>102</v>
      </c>
      <c r="E171" s="683">
        <v>184</v>
      </c>
      <c r="F171" s="685">
        <f>'Bao Binh'!F185</f>
        <v>50000</v>
      </c>
      <c r="G171" s="739">
        <f t="shared" si="3"/>
        <v>9200000</v>
      </c>
    </row>
    <row r="172" spans="1:7" s="620" customFormat="1" ht="31.5">
      <c r="A172" s="633">
        <v>91</v>
      </c>
      <c r="B172" s="682" t="s">
        <v>634</v>
      </c>
      <c r="C172" s="670" t="s">
        <v>471</v>
      </c>
      <c r="D172" s="633" t="s">
        <v>102</v>
      </c>
      <c r="E172" s="683">
        <v>38</v>
      </c>
      <c r="F172" s="685">
        <f>'Bao Binh'!F187</f>
        <v>60000</v>
      </c>
      <c r="G172" s="739">
        <f t="shared" si="3"/>
        <v>2280000</v>
      </c>
    </row>
    <row r="173" spans="1:7" s="620" customFormat="1" ht="31.5">
      <c r="A173" s="633">
        <v>92</v>
      </c>
      <c r="B173" s="682" t="s">
        <v>635</v>
      </c>
      <c r="C173" s="670" t="s">
        <v>471</v>
      </c>
      <c r="D173" s="633" t="s">
        <v>102</v>
      </c>
      <c r="E173" s="683">
        <v>38</v>
      </c>
      <c r="F173" s="685">
        <f>F172</f>
        <v>60000</v>
      </c>
      <c r="G173" s="739">
        <f t="shared" si="3"/>
        <v>2280000</v>
      </c>
    </row>
    <row r="174" spans="1:7" s="620" customFormat="1" ht="31.5">
      <c r="A174" s="633">
        <v>93</v>
      </c>
      <c r="B174" s="682" t="s">
        <v>441</v>
      </c>
      <c r="C174" s="670" t="s">
        <v>471</v>
      </c>
      <c r="D174" s="633" t="s">
        <v>102</v>
      </c>
      <c r="E174" s="683">
        <v>121</v>
      </c>
      <c r="F174" s="685">
        <f>'Bao Binh'!F189</f>
        <v>70000</v>
      </c>
      <c r="G174" s="739">
        <f t="shared" si="3"/>
        <v>8470000</v>
      </c>
    </row>
    <row r="175" spans="1:7" s="620" customFormat="1" ht="31.5">
      <c r="A175" s="633">
        <v>94</v>
      </c>
      <c r="B175" s="682" t="s">
        <v>436</v>
      </c>
      <c r="C175" s="670" t="s">
        <v>471</v>
      </c>
      <c r="D175" s="633" t="s">
        <v>102</v>
      </c>
      <c r="E175" s="683">
        <v>9</v>
      </c>
      <c r="F175" s="685">
        <f>'Bao Binh'!F190</f>
        <v>95000</v>
      </c>
      <c r="G175" s="739">
        <f t="shared" si="3"/>
        <v>855000</v>
      </c>
    </row>
    <row r="176" spans="1:7" s="620" customFormat="1" ht="31.5">
      <c r="A176" s="633">
        <v>95</v>
      </c>
      <c r="B176" s="682" t="s">
        <v>530</v>
      </c>
      <c r="C176" s="670" t="s">
        <v>471</v>
      </c>
      <c r="D176" s="633" t="s">
        <v>102</v>
      </c>
      <c r="E176" s="683">
        <v>71</v>
      </c>
      <c r="F176" s="685">
        <f>'Bao Binh'!F191</f>
        <v>50000</v>
      </c>
      <c r="G176" s="739">
        <f t="shared" si="3"/>
        <v>3550000</v>
      </c>
    </row>
    <row r="177" spans="1:7" s="620" customFormat="1" ht="31.5">
      <c r="A177" s="633">
        <v>96</v>
      </c>
      <c r="B177" s="682" t="s">
        <v>444</v>
      </c>
      <c r="C177" s="670" t="s">
        <v>471</v>
      </c>
      <c r="D177" s="633" t="s">
        <v>102</v>
      </c>
      <c r="E177" s="683">
        <v>464</v>
      </c>
      <c r="F177" s="685">
        <f>'Bao Binh'!F192</f>
        <v>32000</v>
      </c>
      <c r="G177" s="739">
        <f t="shared" si="3"/>
        <v>14848000</v>
      </c>
    </row>
    <row r="178" spans="1:7" s="620" customFormat="1" ht="31.5">
      <c r="A178" s="633">
        <v>97</v>
      </c>
      <c r="B178" s="682" t="s">
        <v>569</v>
      </c>
      <c r="C178" s="670" t="s">
        <v>471</v>
      </c>
      <c r="D178" s="633" t="s">
        <v>102</v>
      </c>
      <c r="E178" s="683">
        <v>8</v>
      </c>
      <c r="F178" s="685">
        <f>'Bao Binh'!F193</f>
        <v>100000</v>
      </c>
      <c r="G178" s="739">
        <f t="shared" si="3"/>
        <v>800000</v>
      </c>
    </row>
    <row r="179" spans="1:7" s="620" customFormat="1" ht="31.5">
      <c r="A179" s="633">
        <v>98</v>
      </c>
      <c r="B179" s="682" t="s">
        <v>472</v>
      </c>
      <c r="C179" s="670" t="s">
        <v>471</v>
      </c>
      <c r="D179" s="633" t="s">
        <v>102</v>
      </c>
      <c r="E179" s="683">
        <v>512</v>
      </c>
      <c r="F179" s="685">
        <f>'Bao Binh'!F194</f>
        <v>25000</v>
      </c>
      <c r="G179" s="739">
        <f t="shared" si="3"/>
        <v>12800000</v>
      </c>
    </row>
    <row r="180" spans="1:7" s="620" customFormat="1" ht="31.5">
      <c r="A180" s="633">
        <v>99</v>
      </c>
      <c r="B180" s="682" t="s">
        <v>637</v>
      </c>
      <c r="C180" s="670" t="s">
        <v>471</v>
      </c>
      <c r="D180" s="633" t="s">
        <v>134</v>
      </c>
      <c r="E180" s="683">
        <v>58</v>
      </c>
      <c r="F180" s="685">
        <f>'Bao Binh'!F195</f>
        <v>150000</v>
      </c>
      <c r="G180" s="739">
        <f t="shared" si="3"/>
        <v>8700000</v>
      </c>
    </row>
    <row r="181" spans="1:7" s="620" customFormat="1" ht="31.5">
      <c r="A181" s="633">
        <v>100</v>
      </c>
      <c r="B181" s="682" t="s">
        <v>474</v>
      </c>
      <c r="C181" s="670" t="s">
        <v>471</v>
      </c>
      <c r="D181" s="633" t="s">
        <v>102</v>
      </c>
      <c r="E181" s="683">
        <v>66</v>
      </c>
      <c r="F181" s="685">
        <f>'Bao Binh'!F196</f>
        <v>45000</v>
      </c>
      <c r="G181" s="739">
        <f t="shared" si="3"/>
        <v>2970000</v>
      </c>
    </row>
    <row r="182" spans="1:7" s="620" customFormat="1" ht="31.5">
      <c r="A182" s="633">
        <v>101</v>
      </c>
      <c r="B182" s="682" t="s">
        <v>475</v>
      </c>
      <c r="C182" s="670" t="s">
        <v>471</v>
      </c>
      <c r="D182" s="633" t="s">
        <v>102</v>
      </c>
      <c r="E182" s="683">
        <v>3</v>
      </c>
      <c r="F182" s="685">
        <f>'Bao Binh'!F197</f>
        <v>50000</v>
      </c>
      <c r="G182" s="739">
        <f t="shared" si="3"/>
        <v>150000</v>
      </c>
    </row>
    <row r="183" spans="1:7" s="620" customFormat="1" ht="31.5">
      <c r="A183" s="633">
        <v>102</v>
      </c>
      <c r="B183" s="682" t="s">
        <v>638</v>
      </c>
      <c r="C183" s="670" t="s">
        <v>471</v>
      </c>
      <c r="D183" s="633" t="s">
        <v>102</v>
      </c>
      <c r="E183" s="683">
        <v>60</v>
      </c>
      <c r="F183" s="685">
        <f>'Bao Binh'!F198</f>
        <v>55000</v>
      </c>
      <c r="G183" s="739">
        <f t="shared" si="3"/>
        <v>3300000</v>
      </c>
    </row>
    <row r="184" spans="1:7" s="620" customFormat="1" ht="31.5">
      <c r="A184" s="633">
        <v>103</v>
      </c>
      <c r="B184" s="682" t="s">
        <v>639</v>
      </c>
      <c r="C184" s="670" t="s">
        <v>471</v>
      </c>
      <c r="D184" s="633" t="s">
        <v>102</v>
      </c>
      <c r="E184" s="683">
        <v>64</v>
      </c>
      <c r="F184" s="685">
        <f>'Bao Binh'!F199</f>
        <v>55000</v>
      </c>
      <c r="G184" s="739">
        <f t="shared" si="3"/>
        <v>3520000</v>
      </c>
    </row>
    <row r="185" spans="1:7" s="620" customFormat="1" ht="15.75">
      <c r="A185" s="633">
        <v>104</v>
      </c>
      <c r="B185" s="634" t="s">
        <v>816</v>
      </c>
      <c r="C185" s="633" t="s">
        <v>471</v>
      </c>
      <c r="D185" s="633" t="s">
        <v>104</v>
      </c>
      <c r="E185" s="683">
        <v>4</v>
      </c>
      <c r="F185" s="685">
        <f>'Bao Binh'!F200</f>
        <v>140000</v>
      </c>
      <c r="G185" s="739">
        <f t="shared" si="3"/>
        <v>560000</v>
      </c>
    </row>
    <row r="186" spans="1:7" s="620" customFormat="1" ht="31.5">
      <c r="A186" s="633">
        <v>105</v>
      </c>
      <c r="B186" s="682" t="s">
        <v>640</v>
      </c>
      <c r="C186" s="670" t="s">
        <v>471</v>
      </c>
      <c r="D186" s="633" t="s">
        <v>104</v>
      </c>
      <c r="E186" s="683">
        <v>2</v>
      </c>
      <c r="F186" s="685">
        <f>'Bao Binh'!F201</f>
        <v>152000</v>
      </c>
      <c r="G186" s="739">
        <f t="shared" si="3"/>
        <v>304000</v>
      </c>
    </row>
    <row r="187" spans="1:7" s="620" customFormat="1" ht="31.5">
      <c r="A187" s="633">
        <v>106</v>
      </c>
      <c r="B187" s="682" t="s">
        <v>536</v>
      </c>
      <c r="C187" s="670" t="s">
        <v>471</v>
      </c>
      <c r="D187" s="633" t="s">
        <v>102</v>
      </c>
      <c r="E187" s="683">
        <v>3</v>
      </c>
      <c r="F187" s="685">
        <f>'Bao Binh'!F202</f>
        <v>180000</v>
      </c>
      <c r="G187" s="739">
        <f t="shared" si="3"/>
        <v>540000</v>
      </c>
    </row>
    <row r="188" spans="1:7" s="620" customFormat="1" ht="31.5">
      <c r="A188" s="633">
        <v>107</v>
      </c>
      <c r="B188" s="682" t="s">
        <v>439</v>
      </c>
      <c r="C188" s="670" t="s">
        <v>471</v>
      </c>
      <c r="D188" s="633" t="s">
        <v>102</v>
      </c>
      <c r="E188" s="683">
        <v>5</v>
      </c>
      <c r="F188" s="685">
        <f>'Bao Binh'!F203</f>
        <v>270000</v>
      </c>
      <c r="G188" s="739">
        <f t="shared" si="3"/>
        <v>1350000</v>
      </c>
    </row>
    <row r="189" spans="1:7" s="620" customFormat="1" ht="31.5">
      <c r="A189" s="633">
        <v>108</v>
      </c>
      <c r="B189" s="682" t="s">
        <v>641</v>
      </c>
      <c r="C189" s="670" t="s">
        <v>471</v>
      </c>
      <c r="D189" s="633" t="s">
        <v>104</v>
      </c>
      <c r="E189" s="683">
        <v>448</v>
      </c>
      <c r="F189" s="685">
        <f>'Bao Binh'!F204</f>
        <v>20000</v>
      </c>
      <c r="G189" s="739">
        <f t="shared" si="3"/>
        <v>8960000</v>
      </c>
    </row>
    <row r="190" spans="1:7" s="620" customFormat="1" ht="31.5">
      <c r="A190" s="633">
        <v>109</v>
      </c>
      <c r="B190" s="682" t="s">
        <v>406</v>
      </c>
      <c r="C190" s="670" t="s">
        <v>471</v>
      </c>
      <c r="D190" s="633" t="s">
        <v>122</v>
      </c>
      <c r="E190" s="683">
        <v>52091</v>
      </c>
      <c r="F190" s="685">
        <f>'Bao Binh'!F208</f>
        <v>2600</v>
      </c>
      <c r="G190" s="739">
        <f t="shared" si="3"/>
        <v>135436600</v>
      </c>
    </row>
    <row r="191" spans="1:7" s="620" customFormat="1" ht="31.5">
      <c r="A191" s="633">
        <v>110</v>
      </c>
      <c r="B191" s="682" t="s">
        <v>435</v>
      </c>
      <c r="C191" s="670" t="s">
        <v>471</v>
      </c>
      <c r="D191" s="633" t="s">
        <v>102</v>
      </c>
      <c r="E191" s="683">
        <v>18</v>
      </c>
      <c r="F191" s="685">
        <f>'Bao Binh'!F205</f>
        <v>9000</v>
      </c>
      <c r="G191" s="739">
        <f t="shared" si="3"/>
        <v>162000</v>
      </c>
    </row>
    <row r="192" spans="1:7" s="620" customFormat="1" ht="15.75">
      <c r="A192" s="671" t="s">
        <v>94</v>
      </c>
      <c r="B192" s="686" t="s">
        <v>537</v>
      </c>
      <c r="C192" s="687"/>
      <c r="D192" s="671"/>
      <c r="E192" s="672"/>
      <c r="F192" s="685"/>
      <c r="G192" s="739">
        <f t="shared" si="3"/>
        <v>0</v>
      </c>
    </row>
    <row r="193" spans="1:7" s="620" customFormat="1" ht="15.75">
      <c r="A193" s="633">
        <v>1</v>
      </c>
      <c r="B193" s="682" t="s">
        <v>991</v>
      </c>
      <c r="C193" s="670" t="s">
        <v>643</v>
      </c>
      <c r="D193" s="633" t="s">
        <v>104</v>
      </c>
      <c r="E193" s="683">
        <v>71</v>
      </c>
      <c r="F193" s="685">
        <f>'Bao Binh'!F224</f>
        <v>800000</v>
      </c>
      <c r="G193" s="739">
        <f t="shared" si="3"/>
        <v>56800000</v>
      </c>
    </row>
    <row r="194" spans="1:7" s="620" customFormat="1" ht="15.75">
      <c r="A194" s="633">
        <v>2</v>
      </c>
      <c r="B194" s="682" t="s">
        <v>992</v>
      </c>
      <c r="C194" s="670" t="s">
        <v>643</v>
      </c>
      <c r="D194" s="633" t="s">
        <v>104</v>
      </c>
      <c r="E194" s="683">
        <v>15</v>
      </c>
      <c r="F194" s="685">
        <f>'Bao Binh'!F212</f>
        <v>2200000</v>
      </c>
      <c r="G194" s="739">
        <f t="shared" si="3"/>
        <v>33000000</v>
      </c>
    </row>
    <row r="195" spans="1:7" s="620" customFormat="1" ht="15.75">
      <c r="A195" s="633">
        <v>3</v>
      </c>
      <c r="B195" s="682" t="s">
        <v>993</v>
      </c>
      <c r="C195" s="670" t="s">
        <v>643</v>
      </c>
      <c r="D195" s="633" t="s">
        <v>104</v>
      </c>
      <c r="E195" s="683">
        <v>4</v>
      </c>
      <c r="F195" s="685">
        <f>'Bao Binh'!F227</f>
        <v>1400000</v>
      </c>
      <c r="G195" s="739">
        <f t="shared" si="3"/>
        <v>5600000</v>
      </c>
    </row>
    <row r="196" spans="1:7" s="620" customFormat="1" ht="15.75">
      <c r="A196" s="633">
        <v>4</v>
      </c>
      <c r="B196" s="682" t="s">
        <v>994</v>
      </c>
      <c r="C196" s="670" t="s">
        <v>643</v>
      </c>
      <c r="D196" s="633" t="s">
        <v>104</v>
      </c>
      <c r="E196" s="683">
        <v>60</v>
      </c>
      <c r="F196" s="685">
        <f>'Bao Binh'!F231</f>
        <v>800000</v>
      </c>
      <c r="G196" s="739">
        <f t="shared" si="3"/>
        <v>48000000</v>
      </c>
    </row>
    <row r="197" spans="1:7" s="620" customFormat="1" ht="15.75">
      <c r="A197" s="633">
        <v>5</v>
      </c>
      <c r="B197" s="682" t="s">
        <v>995</v>
      </c>
      <c r="C197" s="670" t="s">
        <v>643</v>
      </c>
      <c r="D197" s="633" t="s">
        <v>104</v>
      </c>
      <c r="E197" s="683">
        <v>12</v>
      </c>
      <c r="F197" s="685">
        <v>2100000</v>
      </c>
      <c r="G197" s="739">
        <f t="shared" si="3"/>
        <v>25200000</v>
      </c>
    </row>
    <row r="198" spans="1:7" s="620" customFormat="1" ht="15.75">
      <c r="A198" s="633">
        <v>6</v>
      </c>
      <c r="B198" s="682" t="s">
        <v>996</v>
      </c>
      <c r="C198" s="670" t="s">
        <v>643</v>
      </c>
      <c r="D198" s="633" t="s">
        <v>104</v>
      </c>
      <c r="E198" s="683">
        <v>6</v>
      </c>
      <c r="F198" s="685">
        <f>'Bao Binh'!F223</f>
        <v>350000</v>
      </c>
      <c r="G198" s="739">
        <f t="shared" si="3"/>
        <v>2100000</v>
      </c>
    </row>
    <row r="199" spans="1:7" s="620" customFormat="1" ht="15.75">
      <c r="A199" s="633">
        <v>7</v>
      </c>
      <c r="B199" s="682" t="s">
        <v>997</v>
      </c>
      <c r="C199" s="670" t="s">
        <v>643</v>
      </c>
      <c r="D199" s="633" t="s">
        <v>104</v>
      </c>
      <c r="E199" s="683">
        <v>1</v>
      </c>
      <c r="F199" s="685">
        <v>1500000</v>
      </c>
      <c r="G199" s="739">
        <f t="shared" si="3"/>
        <v>1500000</v>
      </c>
    </row>
    <row r="200" spans="1:7" s="620" customFormat="1" ht="15.75">
      <c r="A200" s="633">
        <v>8</v>
      </c>
      <c r="B200" s="682" t="s">
        <v>998</v>
      </c>
      <c r="C200" s="670" t="s">
        <v>643</v>
      </c>
      <c r="D200" s="633" t="s">
        <v>104</v>
      </c>
      <c r="E200" s="683">
        <v>3</v>
      </c>
      <c r="F200" s="685">
        <f>'Bao Binh'!F233</f>
        <v>300000</v>
      </c>
      <c r="G200" s="739">
        <f t="shared" si="3"/>
        <v>900000</v>
      </c>
    </row>
    <row r="201" spans="1:7" s="620" customFormat="1" ht="15.75">
      <c r="A201" s="633">
        <v>9</v>
      </c>
      <c r="B201" s="682" t="s">
        <v>999</v>
      </c>
      <c r="C201" s="670" t="s">
        <v>643</v>
      </c>
      <c r="D201" s="633" t="s">
        <v>104</v>
      </c>
      <c r="E201" s="683">
        <v>3</v>
      </c>
      <c r="F201" s="685">
        <f>F200</f>
        <v>300000</v>
      </c>
      <c r="G201" s="739">
        <f t="shared" si="3"/>
        <v>900000</v>
      </c>
    </row>
    <row r="202" spans="1:7" s="620" customFormat="1" ht="15.75">
      <c r="A202" s="633">
        <v>10</v>
      </c>
      <c r="B202" s="682" t="s">
        <v>1000</v>
      </c>
      <c r="C202" s="670" t="s">
        <v>643</v>
      </c>
      <c r="D202" s="633" t="s">
        <v>104</v>
      </c>
      <c r="E202" s="683">
        <v>2</v>
      </c>
      <c r="F202" s="685">
        <f>'Bao Binh'!F219</f>
        <v>1300000</v>
      </c>
      <c r="G202" s="739">
        <f t="shared" si="3"/>
        <v>2600000</v>
      </c>
    </row>
    <row r="203" spans="1:7" s="620" customFormat="1" ht="15.75">
      <c r="A203" s="633">
        <v>11</v>
      </c>
      <c r="B203" s="682" t="s">
        <v>1001</v>
      </c>
      <c r="C203" s="670" t="s">
        <v>643</v>
      </c>
      <c r="D203" s="633" t="s">
        <v>104</v>
      </c>
      <c r="E203" s="683">
        <v>57</v>
      </c>
      <c r="F203" s="685">
        <f>F193</f>
        <v>800000</v>
      </c>
      <c r="G203" s="739">
        <f t="shared" si="3"/>
        <v>45600000</v>
      </c>
    </row>
    <row r="204" spans="1:7" s="620" customFormat="1" ht="15.75">
      <c r="A204" s="633">
        <v>12</v>
      </c>
      <c r="B204" s="682" t="s">
        <v>1002</v>
      </c>
      <c r="C204" s="670" t="s">
        <v>643</v>
      </c>
      <c r="D204" s="633" t="s">
        <v>104</v>
      </c>
      <c r="E204" s="683">
        <v>11</v>
      </c>
      <c r="F204" s="685">
        <f>F199</f>
        <v>1500000</v>
      </c>
      <c r="G204" s="739">
        <f t="shared" si="3"/>
        <v>16500000</v>
      </c>
    </row>
    <row r="205" spans="1:7" s="620" customFormat="1" ht="15.75">
      <c r="A205" s="633">
        <v>13</v>
      </c>
      <c r="B205" s="682" t="s">
        <v>1003</v>
      </c>
      <c r="C205" s="670" t="s">
        <v>643</v>
      </c>
      <c r="D205" s="633" t="s">
        <v>104</v>
      </c>
      <c r="E205" s="683">
        <v>1</v>
      </c>
      <c r="F205" s="685">
        <f>'Bao Binh'!F226</f>
        <v>650000</v>
      </c>
      <c r="G205" s="739">
        <f t="shared" si="3"/>
        <v>650000</v>
      </c>
    </row>
    <row r="206" spans="1:7" s="620" customFormat="1" ht="15.75">
      <c r="A206" s="633">
        <v>14</v>
      </c>
      <c r="B206" s="682" t="s">
        <v>1004</v>
      </c>
      <c r="C206" s="670" t="s">
        <v>643</v>
      </c>
      <c r="D206" s="633" t="s">
        <v>104</v>
      </c>
      <c r="E206" s="683">
        <v>65</v>
      </c>
      <c r="F206" s="685">
        <f>'Bao Binh'!F230</f>
        <v>350000</v>
      </c>
      <c r="G206" s="739">
        <f t="shared" si="3"/>
        <v>22750000</v>
      </c>
    </row>
    <row r="207" spans="1:7" s="620" customFormat="1" ht="15.75">
      <c r="A207" s="633">
        <v>15</v>
      </c>
      <c r="B207" s="682" t="s">
        <v>1005</v>
      </c>
      <c r="C207" s="670" t="s">
        <v>643</v>
      </c>
      <c r="D207" s="633" t="s">
        <v>104</v>
      </c>
      <c r="E207" s="683">
        <v>2</v>
      </c>
      <c r="F207" s="685">
        <f>'Bao Binh'!F214</f>
        <v>1300000</v>
      </c>
      <c r="G207" s="739">
        <f t="shared" si="3"/>
        <v>2600000</v>
      </c>
    </row>
    <row r="208" spans="1:7" s="620" customFormat="1" ht="15.75">
      <c r="A208" s="633">
        <v>16</v>
      </c>
      <c r="B208" s="682" t="s">
        <v>1006</v>
      </c>
      <c r="C208" s="670" t="s">
        <v>643</v>
      </c>
      <c r="D208" s="633" t="s">
        <v>104</v>
      </c>
      <c r="E208" s="683">
        <v>3</v>
      </c>
      <c r="F208" s="685">
        <f>'Bao Binh'!F237</f>
        <v>800000</v>
      </c>
      <c r="G208" s="739">
        <f t="shared" si="3"/>
        <v>2400000</v>
      </c>
    </row>
    <row r="209" spans="1:7" s="620" customFormat="1" ht="15.75">
      <c r="A209" s="633">
        <v>17</v>
      </c>
      <c r="B209" s="682" t="s">
        <v>1007</v>
      </c>
      <c r="C209" s="670" t="s">
        <v>643</v>
      </c>
      <c r="D209" s="633" t="s">
        <v>104</v>
      </c>
      <c r="E209" s="683">
        <v>9</v>
      </c>
      <c r="F209" s="685">
        <f t="shared" ref="F209:F214" si="4">F208</f>
        <v>800000</v>
      </c>
      <c r="G209" s="739">
        <f t="shared" si="3"/>
        <v>7200000</v>
      </c>
    </row>
    <row r="210" spans="1:7" s="620" customFormat="1" ht="15.75">
      <c r="A210" s="633">
        <v>18</v>
      </c>
      <c r="B210" s="682" t="s">
        <v>1008</v>
      </c>
      <c r="C210" s="670" t="s">
        <v>643</v>
      </c>
      <c r="D210" s="633" t="s">
        <v>104</v>
      </c>
      <c r="E210" s="683">
        <v>27</v>
      </c>
      <c r="F210" s="685">
        <f t="shared" si="4"/>
        <v>800000</v>
      </c>
      <c r="G210" s="739">
        <f t="shared" si="3"/>
        <v>21600000</v>
      </c>
    </row>
    <row r="211" spans="1:7" s="620" customFormat="1" ht="15.75">
      <c r="A211" s="633">
        <v>19</v>
      </c>
      <c r="B211" s="682" t="s">
        <v>1009</v>
      </c>
      <c r="C211" s="670" t="s">
        <v>643</v>
      </c>
      <c r="D211" s="633" t="s">
        <v>104</v>
      </c>
      <c r="E211" s="683">
        <v>97</v>
      </c>
      <c r="F211" s="685">
        <f t="shared" si="4"/>
        <v>800000</v>
      </c>
      <c r="G211" s="739">
        <f t="shared" si="3"/>
        <v>77600000</v>
      </c>
    </row>
    <row r="212" spans="1:7" s="620" customFormat="1" ht="15.75">
      <c r="A212" s="633">
        <v>20</v>
      </c>
      <c r="B212" s="682" t="s">
        <v>1010</v>
      </c>
      <c r="C212" s="670" t="s">
        <v>643</v>
      </c>
      <c r="D212" s="633" t="s">
        <v>104</v>
      </c>
      <c r="E212" s="683">
        <v>5</v>
      </c>
      <c r="F212" s="685">
        <f t="shared" si="4"/>
        <v>800000</v>
      </c>
      <c r="G212" s="739">
        <f t="shared" si="3"/>
        <v>4000000</v>
      </c>
    </row>
    <row r="213" spans="1:7" s="620" customFormat="1" ht="15.75">
      <c r="A213" s="633">
        <v>21</v>
      </c>
      <c r="B213" s="682" t="s">
        <v>1011</v>
      </c>
      <c r="C213" s="670" t="s">
        <v>643</v>
      </c>
      <c r="D213" s="633" t="s">
        <v>104</v>
      </c>
      <c r="E213" s="683">
        <v>13</v>
      </c>
      <c r="F213" s="685">
        <f t="shared" si="4"/>
        <v>800000</v>
      </c>
      <c r="G213" s="739">
        <f t="shared" si="3"/>
        <v>10400000</v>
      </c>
    </row>
    <row r="214" spans="1:7" s="620" customFormat="1" ht="15.75">
      <c r="A214" s="633">
        <v>22</v>
      </c>
      <c r="B214" s="682" t="s">
        <v>1012</v>
      </c>
      <c r="C214" s="670" t="s">
        <v>643</v>
      </c>
      <c r="D214" s="633" t="s">
        <v>104</v>
      </c>
      <c r="E214" s="683">
        <v>1</v>
      </c>
      <c r="F214" s="685">
        <f t="shared" si="4"/>
        <v>800000</v>
      </c>
      <c r="G214" s="739">
        <f t="shared" si="3"/>
        <v>800000</v>
      </c>
    </row>
    <row r="215" spans="1:7" s="620" customFormat="1" ht="15.75">
      <c r="A215" s="633">
        <v>23</v>
      </c>
      <c r="B215" s="682" t="s">
        <v>409</v>
      </c>
      <c r="C215" s="670" t="s">
        <v>643</v>
      </c>
      <c r="D215" s="633" t="s">
        <v>193</v>
      </c>
      <c r="E215" s="683">
        <v>185.25899999999999</v>
      </c>
      <c r="F215" s="685">
        <v>505000</v>
      </c>
      <c r="G215" s="739">
        <f t="shared" si="3"/>
        <v>93555795</v>
      </c>
    </row>
    <row r="216" spans="1:7" s="620" customFormat="1" ht="15.75">
      <c r="A216" s="633">
        <v>24</v>
      </c>
      <c r="B216" s="682" t="s">
        <v>413</v>
      </c>
      <c r="C216" s="670" t="s">
        <v>643</v>
      </c>
      <c r="D216" s="633" t="s">
        <v>391</v>
      </c>
      <c r="E216" s="683">
        <v>320</v>
      </c>
      <c r="F216" s="685">
        <v>100000</v>
      </c>
      <c r="G216" s="739">
        <f t="shared" si="3"/>
        <v>32000000</v>
      </c>
    </row>
    <row r="217" spans="1:7" s="620" customFormat="1" ht="15.75">
      <c r="A217" s="633">
        <v>25</v>
      </c>
      <c r="B217" s="682" t="s">
        <v>451</v>
      </c>
      <c r="C217" s="670" t="s">
        <v>643</v>
      </c>
      <c r="D217" s="633" t="s">
        <v>391</v>
      </c>
      <c r="E217" s="683">
        <v>216</v>
      </c>
      <c r="F217" s="685">
        <f>F216</f>
        <v>100000</v>
      </c>
      <c r="G217" s="739">
        <f t="shared" si="3"/>
        <v>21600000</v>
      </c>
    </row>
    <row r="218" spans="1:7" s="620" customFormat="1" ht="15.75">
      <c r="A218" s="633">
        <v>26</v>
      </c>
      <c r="B218" s="682" t="s">
        <v>414</v>
      </c>
      <c r="C218" s="670" t="s">
        <v>643</v>
      </c>
      <c r="D218" s="633" t="s">
        <v>385</v>
      </c>
      <c r="E218" s="683">
        <v>245</v>
      </c>
      <c r="F218" s="685">
        <f>'Bao Binh'!F250</f>
        <v>1200000</v>
      </c>
      <c r="G218" s="739">
        <f t="shared" si="3"/>
        <v>294000000</v>
      </c>
    </row>
    <row r="219" spans="1:7" s="620" customFormat="1" ht="15.75">
      <c r="A219" s="633">
        <v>27</v>
      </c>
      <c r="B219" s="634" t="s">
        <v>516</v>
      </c>
      <c r="C219" s="633" t="s">
        <v>643</v>
      </c>
      <c r="D219" s="633" t="s">
        <v>385</v>
      </c>
      <c r="E219" s="683">
        <v>9</v>
      </c>
      <c r="F219" s="685">
        <f>'Bao Binh'!F252</f>
        <v>2700000</v>
      </c>
      <c r="G219" s="739">
        <f t="shared" si="3"/>
        <v>24300000</v>
      </c>
    </row>
    <row r="220" spans="1:7" s="620" customFormat="1" ht="15.75">
      <c r="A220" s="633">
        <v>28</v>
      </c>
      <c r="B220" s="682" t="s">
        <v>682</v>
      </c>
      <c r="C220" s="670" t="s">
        <v>643</v>
      </c>
      <c r="D220" s="633" t="s">
        <v>385</v>
      </c>
      <c r="E220" s="683">
        <v>200</v>
      </c>
      <c r="F220" s="685">
        <f>'Bao Binh'!F249</f>
        <v>600000</v>
      </c>
      <c r="G220" s="739">
        <f t="shared" si="3"/>
        <v>120000000</v>
      </c>
    </row>
    <row r="221" spans="1:7" s="620" customFormat="1" ht="15.75">
      <c r="A221" s="633">
        <v>29</v>
      </c>
      <c r="B221" s="682" t="s">
        <v>685</v>
      </c>
      <c r="C221" s="670" t="s">
        <v>643</v>
      </c>
      <c r="D221" s="633" t="s">
        <v>405</v>
      </c>
      <c r="E221" s="683">
        <v>7.8037999999999998</v>
      </c>
      <c r="F221" s="685">
        <f>'Bao Binh'!F255</f>
        <v>11000000</v>
      </c>
      <c r="G221" s="739">
        <f t="shared" si="3"/>
        <v>85841800</v>
      </c>
    </row>
    <row r="222" spans="1:7" s="620" customFormat="1" ht="15.75">
      <c r="A222" s="633">
        <v>30</v>
      </c>
      <c r="B222" s="682" t="s">
        <v>686</v>
      </c>
      <c r="C222" s="670" t="s">
        <v>643</v>
      </c>
      <c r="D222" s="633" t="s">
        <v>405</v>
      </c>
      <c r="E222" s="683">
        <v>7.4859</v>
      </c>
      <c r="F222" s="685">
        <f>'Bao Binh'!F256</f>
        <v>9000000</v>
      </c>
      <c r="G222" s="739">
        <f t="shared" ref="G222:G285" si="5">F222*E222</f>
        <v>67373100</v>
      </c>
    </row>
    <row r="223" spans="1:7" s="620" customFormat="1" ht="15.75">
      <c r="A223" s="633">
        <v>31</v>
      </c>
      <c r="B223" s="682" t="s">
        <v>687</v>
      </c>
      <c r="C223" s="670" t="s">
        <v>643</v>
      </c>
      <c r="D223" s="633" t="s">
        <v>405</v>
      </c>
      <c r="E223" s="683">
        <v>14.614000000000001</v>
      </c>
      <c r="F223" s="685">
        <f>'Bao Binh'!F257</f>
        <v>4400000</v>
      </c>
      <c r="G223" s="739">
        <f t="shared" si="5"/>
        <v>64301600</v>
      </c>
    </row>
    <row r="224" spans="1:7" s="620" customFormat="1" ht="15.75">
      <c r="A224" s="633">
        <v>32</v>
      </c>
      <c r="B224" s="682" t="s">
        <v>508</v>
      </c>
      <c r="C224" s="670" t="s">
        <v>643</v>
      </c>
      <c r="D224" s="633" t="s">
        <v>405</v>
      </c>
      <c r="E224" s="683">
        <v>6.3390000000000004</v>
      </c>
      <c r="F224" s="685">
        <f>'Bao Binh'!F258</f>
        <v>2800000</v>
      </c>
      <c r="G224" s="739">
        <f t="shared" si="5"/>
        <v>17749200</v>
      </c>
    </row>
    <row r="225" spans="1:7" s="620" customFormat="1" ht="15.75">
      <c r="A225" s="633">
        <v>33</v>
      </c>
      <c r="B225" s="682" t="s">
        <v>1013</v>
      </c>
      <c r="C225" s="670" t="s">
        <v>643</v>
      </c>
      <c r="D225" s="633" t="s">
        <v>122</v>
      </c>
      <c r="E225" s="683">
        <v>77.951999999999998</v>
      </c>
      <c r="F225" s="685">
        <v>5000</v>
      </c>
      <c r="G225" s="739">
        <f t="shared" si="5"/>
        <v>389760</v>
      </c>
    </row>
    <row r="226" spans="1:7" s="620" customFormat="1" ht="15.75">
      <c r="A226" s="633">
        <v>34</v>
      </c>
      <c r="B226" s="682" t="s">
        <v>1014</v>
      </c>
      <c r="C226" s="670" t="s">
        <v>643</v>
      </c>
      <c r="D226" s="633" t="s">
        <v>122</v>
      </c>
      <c r="E226" s="683">
        <v>328.49599999999998</v>
      </c>
      <c r="F226" s="685">
        <v>5000</v>
      </c>
      <c r="G226" s="739">
        <f t="shared" si="5"/>
        <v>1642480</v>
      </c>
    </row>
    <row r="227" spans="1:7" s="620" customFormat="1" ht="15.75">
      <c r="A227" s="633">
        <v>35</v>
      </c>
      <c r="B227" s="682" t="s">
        <v>158</v>
      </c>
      <c r="C227" s="670" t="s">
        <v>643</v>
      </c>
      <c r="D227" s="633" t="s">
        <v>134</v>
      </c>
      <c r="E227" s="683">
        <v>1127</v>
      </c>
      <c r="F227" s="685">
        <f>'Bao Binh'!F260</f>
        <v>8000</v>
      </c>
      <c r="G227" s="739">
        <f t="shared" si="5"/>
        <v>9016000</v>
      </c>
    </row>
    <row r="228" spans="1:7" s="620" customFormat="1" ht="15.75">
      <c r="A228" s="633">
        <v>36</v>
      </c>
      <c r="B228" s="682" t="s">
        <v>1015</v>
      </c>
      <c r="C228" s="670" t="s">
        <v>643</v>
      </c>
      <c r="D228" s="633" t="s">
        <v>104</v>
      </c>
      <c r="E228" s="683">
        <v>30</v>
      </c>
      <c r="F228" s="685">
        <f>'Bao Binh'!F269</f>
        <v>68000</v>
      </c>
      <c r="G228" s="739">
        <f t="shared" si="5"/>
        <v>2040000</v>
      </c>
    </row>
    <row r="229" spans="1:7" s="620" customFormat="1" ht="15.75">
      <c r="A229" s="633">
        <v>37</v>
      </c>
      <c r="B229" s="682" t="s">
        <v>1016</v>
      </c>
      <c r="C229" s="670" t="s">
        <v>643</v>
      </c>
      <c r="D229" s="633" t="s">
        <v>104</v>
      </c>
      <c r="E229" s="683">
        <v>202</v>
      </c>
      <c r="F229" s="685">
        <f>F228</f>
        <v>68000</v>
      </c>
      <c r="G229" s="739">
        <f t="shared" si="5"/>
        <v>13736000</v>
      </c>
    </row>
    <row r="230" spans="1:7" s="620" customFormat="1" ht="15.75">
      <c r="A230" s="633">
        <v>38</v>
      </c>
      <c r="B230" s="682" t="s">
        <v>1017</v>
      </c>
      <c r="C230" s="670" t="s">
        <v>643</v>
      </c>
      <c r="D230" s="633" t="s">
        <v>104</v>
      </c>
      <c r="E230" s="683">
        <v>4</v>
      </c>
      <c r="F230" s="685">
        <f>'Bao Binh'!F270</f>
        <v>145000</v>
      </c>
      <c r="G230" s="739">
        <f t="shared" si="5"/>
        <v>580000</v>
      </c>
    </row>
    <row r="231" spans="1:7" s="620" customFormat="1" ht="15.75">
      <c r="A231" s="633">
        <v>39</v>
      </c>
      <c r="B231" s="682" t="s">
        <v>1018</v>
      </c>
      <c r="C231" s="670" t="s">
        <v>643</v>
      </c>
      <c r="D231" s="633" t="s">
        <v>104</v>
      </c>
      <c r="E231" s="683">
        <v>5</v>
      </c>
      <c r="F231" s="685">
        <f>'Bao Binh'!F272</f>
        <v>145000</v>
      </c>
      <c r="G231" s="739">
        <f t="shared" si="5"/>
        <v>725000</v>
      </c>
    </row>
    <row r="232" spans="1:7" s="620" customFormat="1" ht="15.75">
      <c r="A232" s="633">
        <v>40</v>
      </c>
      <c r="B232" s="682" t="s">
        <v>1019</v>
      </c>
      <c r="C232" s="670" t="s">
        <v>643</v>
      </c>
      <c r="D232" s="633" t="s">
        <v>104</v>
      </c>
      <c r="E232" s="683">
        <v>4</v>
      </c>
      <c r="F232" s="685">
        <f>'Bao Binh'!F261</f>
        <v>20000</v>
      </c>
      <c r="G232" s="739">
        <f t="shared" si="5"/>
        <v>80000</v>
      </c>
    </row>
    <row r="233" spans="1:7" s="620" customFormat="1" ht="15.75">
      <c r="A233" s="633">
        <v>41</v>
      </c>
      <c r="B233" s="682" t="s">
        <v>1020</v>
      </c>
      <c r="C233" s="670" t="s">
        <v>643</v>
      </c>
      <c r="D233" s="633" t="s">
        <v>104</v>
      </c>
      <c r="E233" s="683">
        <v>2</v>
      </c>
      <c r="F233" s="685">
        <f>F232</f>
        <v>20000</v>
      </c>
      <c r="G233" s="739">
        <f t="shared" si="5"/>
        <v>40000</v>
      </c>
    </row>
    <row r="234" spans="1:7" s="620" customFormat="1" ht="15.75">
      <c r="A234" s="633">
        <v>42</v>
      </c>
      <c r="B234" s="682" t="s">
        <v>1021</v>
      </c>
      <c r="C234" s="670" t="s">
        <v>643</v>
      </c>
      <c r="D234" s="633" t="s">
        <v>104</v>
      </c>
      <c r="E234" s="683">
        <v>425</v>
      </c>
      <c r="F234" s="685">
        <f>'Bao Binh'!F263</f>
        <v>59000</v>
      </c>
      <c r="G234" s="739">
        <f t="shared" si="5"/>
        <v>25075000</v>
      </c>
    </row>
    <row r="235" spans="1:7" s="620" customFormat="1" ht="15.75">
      <c r="A235" s="633">
        <v>43</v>
      </c>
      <c r="B235" s="682" t="s">
        <v>1022</v>
      </c>
      <c r="C235" s="670" t="s">
        <v>643</v>
      </c>
      <c r="D235" s="633" t="s">
        <v>104</v>
      </c>
      <c r="E235" s="683">
        <v>27</v>
      </c>
      <c r="F235" s="685">
        <f>F234</f>
        <v>59000</v>
      </c>
      <c r="G235" s="739">
        <f t="shared" si="5"/>
        <v>1593000</v>
      </c>
    </row>
    <row r="236" spans="1:7" s="620" customFormat="1" ht="15.75">
      <c r="A236" s="633">
        <v>44</v>
      </c>
      <c r="B236" s="682" t="s">
        <v>1023</v>
      </c>
      <c r="C236" s="670" t="s">
        <v>643</v>
      </c>
      <c r="D236" s="633" t="s">
        <v>104</v>
      </c>
      <c r="E236" s="683">
        <v>39</v>
      </c>
      <c r="F236" s="685">
        <f>F235</f>
        <v>59000</v>
      </c>
      <c r="G236" s="739">
        <f t="shared" si="5"/>
        <v>2301000</v>
      </c>
    </row>
    <row r="237" spans="1:7" s="620" customFormat="1" ht="15.75">
      <c r="A237" s="633">
        <v>45</v>
      </c>
      <c r="B237" s="682" t="s">
        <v>1024</v>
      </c>
      <c r="C237" s="670" t="s">
        <v>643</v>
      </c>
      <c r="D237" s="633" t="s">
        <v>104</v>
      </c>
      <c r="E237" s="683">
        <v>330</v>
      </c>
      <c r="F237" s="685">
        <f>'Bao Binh'!F264</f>
        <v>15000</v>
      </c>
      <c r="G237" s="739">
        <f t="shared" si="5"/>
        <v>4950000</v>
      </c>
    </row>
    <row r="238" spans="1:7" s="620" customFormat="1" ht="15.75">
      <c r="A238" s="633">
        <v>46</v>
      </c>
      <c r="B238" s="682" t="s">
        <v>1025</v>
      </c>
      <c r="C238" s="670" t="s">
        <v>643</v>
      </c>
      <c r="D238" s="633" t="s">
        <v>104</v>
      </c>
      <c r="E238" s="683">
        <v>118</v>
      </c>
      <c r="F238" s="685">
        <f>F237</f>
        <v>15000</v>
      </c>
      <c r="G238" s="739">
        <f t="shared" si="5"/>
        <v>1770000</v>
      </c>
    </row>
    <row r="239" spans="1:7" s="620" customFormat="1" ht="15.75">
      <c r="A239" s="633">
        <v>47</v>
      </c>
      <c r="B239" s="682" t="s">
        <v>940</v>
      </c>
      <c r="C239" s="670" t="s">
        <v>643</v>
      </c>
      <c r="D239" s="633" t="s">
        <v>104</v>
      </c>
      <c r="E239" s="683">
        <v>71</v>
      </c>
      <c r="F239" s="685">
        <f>'Bao Binh'!F280</f>
        <v>170000</v>
      </c>
      <c r="G239" s="739">
        <f t="shared" si="5"/>
        <v>12070000</v>
      </c>
    </row>
    <row r="240" spans="1:7" s="620" customFormat="1" ht="15.75">
      <c r="A240" s="633">
        <v>48</v>
      </c>
      <c r="B240" s="682" t="s">
        <v>1026</v>
      </c>
      <c r="C240" s="670" t="s">
        <v>643</v>
      </c>
      <c r="D240" s="633" t="s">
        <v>104</v>
      </c>
      <c r="E240" s="683">
        <v>15</v>
      </c>
      <c r="F240" s="685">
        <f>F239</f>
        <v>170000</v>
      </c>
      <c r="G240" s="739">
        <f t="shared" si="5"/>
        <v>2550000</v>
      </c>
    </row>
    <row r="241" spans="1:7" s="620" customFormat="1" ht="15.75">
      <c r="A241" s="633">
        <v>49</v>
      </c>
      <c r="B241" s="682" t="s">
        <v>1027</v>
      </c>
      <c r="C241" s="670" t="s">
        <v>643</v>
      </c>
      <c r="D241" s="633" t="s">
        <v>104</v>
      </c>
      <c r="E241" s="683">
        <v>4</v>
      </c>
      <c r="F241" s="685">
        <f>F240</f>
        <v>170000</v>
      </c>
      <c r="G241" s="739">
        <f t="shared" si="5"/>
        <v>680000</v>
      </c>
    </row>
    <row r="242" spans="1:7" s="620" customFormat="1" ht="15.75">
      <c r="A242" s="633">
        <v>50</v>
      </c>
      <c r="B242" s="682" t="s">
        <v>941</v>
      </c>
      <c r="C242" s="670" t="s">
        <v>643</v>
      </c>
      <c r="D242" s="633" t="s">
        <v>104</v>
      </c>
      <c r="E242" s="683">
        <v>60</v>
      </c>
      <c r="F242" s="685">
        <f>F241</f>
        <v>170000</v>
      </c>
      <c r="G242" s="739">
        <f t="shared" si="5"/>
        <v>10200000</v>
      </c>
    </row>
    <row r="243" spans="1:7" s="620" customFormat="1" ht="15.75">
      <c r="A243" s="633">
        <v>51</v>
      </c>
      <c r="B243" s="682" t="s">
        <v>1028</v>
      </c>
      <c r="C243" s="670" t="s">
        <v>643</v>
      </c>
      <c r="D243" s="633" t="s">
        <v>104</v>
      </c>
      <c r="E243" s="683">
        <v>12</v>
      </c>
      <c r="F243" s="685">
        <f>F241</f>
        <v>170000</v>
      </c>
      <c r="G243" s="739">
        <f t="shared" si="5"/>
        <v>2040000</v>
      </c>
    </row>
    <row r="244" spans="1:7" s="620" customFormat="1" ht="15.75">
      <c r="A244" s="633">
        <v>52</v>
      </c>
      <c r="B244" s="682" t="s">
        <v>942</v>
      </c>
      <c r="C244" s="670" t="s">
        <v>643</v>
      </c>
      <c r="D244" s="633" t="s">
        <v>104</v>
      </c>
      <c r="E244" s="683">
        <v>6</v>
      </c>
      <c r="F244" s="685">
        <f>F242</f>
        <v>170000</v>
      </c>
      <c r="G244" s="739">
        <f t="shared" si="5"/>
        <v>1020000</v>
      </c>
    </row>
    <row r="245" spans="1:7" s="620" customFormat="1" ht="15.75">
      <c r="A245" s="633">
        <v>53</v>
      </c>
      <c r="B245" s="682" t="s">
        <v>1029</v>
      </c>
      <c r="C245" s="670" t="s">
        <v>643</v>
      </c>
      <c r="D245" s="633" t="s">
        <v>104</v>
      </c>
      <c r="E245" s="683">
        <v>1</v>
      </c>
      <c r="F245" s="685">
        <f>F242</f>
        <v>170000</v>
      </c>
      <c r="G245" s="739">
        <f t="shared" si="5"/>
        <v>170000</v>
      </c>
    </row>
    <row r="246" spans="1:7" s="620" customFormat="1" ht="15.75">
      <c r="A246" s="633">
        <v>54</v>
      </c>
      <c r="B246" s="682" t="s">
        <v>944</v>
      </c>
      <c r="C246" s="670" t="s">
        <v>643</v>
      </c>
      <c r="D246" s="633" t="s">
        <v>134</v>
      </c>
      <c r="E246" s="683">
        <v>198.5</v>
      </c>
      <c r="F246" s="685">
        <f>'Cay TBA'!F196</f>
        <v>20000</v>
      </c>
      <c r="G246" s="739">
        <f t="shared" si="5"/>
        <v>3970000</v>
      </c>
    </row>
    <row r="247" spans="1:7" s="620" customFormat="1" ht="15.75">
      <c r="A247" s="633">
        <v>55</v>
      </c>
      <c r="B247" s="682" t="s">
        <v>945</v>
      </c>
      <c r="C247" s="670" t="s">
        <v>643</v>
      </c>
      <c r="D247" s="633" t="s">
        <v>144</v>
      </c>
      <c r="E247" s="683">
        <v>512.5</v>
      </c>
      <c r="F247" s="685">
        <f>'Cay TBA'!F197</f>
        <v>50000</v>
      </c>
      <c r="G247" s="739">
        <f t="shared" si="5"/>
        <v>25625000</v>
      </c>
    </row>
    <row r="248" spans="1:7" s="620" customFormat="1" ht="15.75">
      <c r="A248" s="633">
        <v>56</v>
      </c>
      <c r="B248" s="682" t="s">
        <v>946</v>
      </c>
      <c r="C248" s="670" t="s">
        <v>643</v>
      </c>
      <c r="D248" s="633" t="s">
        <v>134</v>
      </c>
      <c r="E248" s="683">
        <v>85.5</v>
      </c>
      <c r="F248" s="685">
        <f>'Cay TBA'!F198</f>
        <v>50000</v>
      </c>
      <c r="G248" s="739">
        <f t="shared" si="5"/>
        <v>4275000</v>
      </c>
    </row>
    <row r="249" spans="1:7" s="620" customFormat="1" ht="15.75">
      <c r="A249" s="633">
        <v>57</v>
      </c>
      <c r="B249" s="682" t="s">
        <v>947</v>
      </c>
      <c r="C249" s="670" t="s">
        <v>643</v>
      </c>
      <c r="D249" s="633" t="s">
        <v>144</v>
      </c>
      <c r="E249" s="683">
        <v>349</v>
      </c>
      <c r="F249" s="685">
        <f>'Cay TBA'!F199</f>
        <v>25000</v>
      </c>
      <c r="G249" s="739">
        <f t="shared" si="5"/>
        <v>8725000</v>
      </c>
    </row>
    <row r="250" spans="1:7" s="620" customFormat="1" ht="15.75">
      <c r="A250" s="633">
        <v>58</v>
      </c>
      <c r="B250" s="682" t="s">
        <v>948</v>
      </c>
      <c r="C250" s="670" t="s">
        <v>643</v>
      </c>
      <c r="D250" s="633" t="s">
        <v>144</v>
      </c>
      <c r="E250" s="683">
        <v>1054</v>
      </c>
      <c r="F250" s="685">
        <f>'Cay TBA'!F200</f>
        <v>30000</v>
      </c>
      <c r="G250" s="739">
        <f t="shared" si="5"/>
        <v>31620000</v>
      </c>
    </row>
    <row r="251" spans="1:7" s="620" customFormat="1" ht="15.75">
      <c r="A251" s="633">
        <v>59</v>
      </c>
      <c r="B251" s="682" t="s">
        <v>949</v>
      </c>
      <c r="C251" s="670" t="s">
        <v>643</v>
      </c>
      <c r="D251" s="633" t="s">
        <v>134</v>
      </c>
      <c r="E251" s="683">
        <v>190</v>
      </c>
      <c r="F251" s="685">
        <f>'Cay TBA'!F201</f>
        <v>30000</v>
      </c>
      <c r="G251" s="739">
        <f t="shared" si="5"/>
        <v>5700000</v>
      </c>
    </row>
    <row r="252" spans="1:7" s="620" customFormat="1" ht="15.75">
      <c r="A252" s="633">
        <v>60</v>
      </c>
      <c r="B252" s="682" t="s">
        <v>950</v>
      </c>
      <c r="C252" s="670" t="s">
        <v>643</v>
      </c>
      <c r="D252" s="633" t="s">
        <v>104</v>
      </c>
      <c r="E252" s="683">
        <v>12</v>
      </c>
      <c r="F252" s="685">
        <v>400000</v>
      </c>
      <c r="G252" s="739">
        <f t="shared" si="5"/>
        <v>4800000</v>
      </c>
    </row>
    <row r="253" spans="1:7" s="620" customFormat="1" ht="15.75">
      <c r="A253" s="633">
        <v>61</v>
      </c>
      <c r="B253" s="682" t="s">
        <v>704</v>
      </c>
      <c r="C253" s="670" t="s">
        <v>643</v>
      </c>
      <c r="D253" s="633" t="s">
        <v>104</v>
      </c>
      <c r="E253" s="683">
        <v>15</v>
      </c>
      <c r="F253" s="685">
        <f>F252</f>
        <v>400000</v>
      </c>
      <c r="G253" s="739">
        <f t="shared" si="5"/>
        <v>6000000</v>
      </c>
    </row>
    <row r="254" spans="1:7" s="620" customFormat="1" ht="15.75">
      <c r="A254" s="633">
        <v>62</v>
      </c>
      <c r="B254" s="682" t="s">
        <v>707</v>
      </c>
      <c r="C254" s="670" t="s">
        <v>643</v>
      </c>
      <c r="D254" s="633" t="s">
        <v>104</v>
      </c>
      <c r="E254" s="683">
        <v>1</v>
      </c>
      <c r="F254" s="685">
        <v>800000</v>
      </c>
      <c r="G254" s="739">
        <f t="shared" si="5"/>
        <v>800000</v>
      </c>
    </row>
    <row r="255" spans="1:7" s="620" customFormat="1" ht="15.75">
      <c r="A255" s="633">
        <v>63</v>
      </c>
      <c r="B255" s="682" t="s">
        <v>708</v>
      </c>
      <c r="C255" s="670" t="s">
        <v>643</v>
      </c>
      <c r="D255" s="633" t="s">
        <v>104</v>
      </c>
      <c r="E255" s="683">
        <v>7</v>
      </c>
      <c r="F255" s="685">
        <f>F252</f>
        <v>400000</v>
      </c>
      <c r="G255" s="739">
        <f t="shared" si="5"/>
        <v>2800000</v>
      </c>
    </row>
    <row r="256" spans="1:7" s="620" customFormat="1" ht="15.75">
      <c r="A256" s="633">
        <v>64</v>
      </c>
      <c r="B256" s="682" t="s">
        <v>709</v>
      </c>
      <c r="C256" s="670" t="s">
        <v>643</v>
      </c>
      <c r="D256" s="633" t="s">
        <v>104</v>
      </c>
      <c r="E256" s="683">
        <v>5</v>
      </c>
      <c r="F256" s="685">
        <f>F255</f>
        <v>400000</v>
      </c>
      <c r="G256" s="739">
        <f t="shared" si="5"/>
        <v>2000000</v>
      </c>
    </row>
    <row r="257" spans="1:7" s="620" customFormat="1" ht="15.75">
      <c r="A257" s="633">
        <v>65</v>
      </c>
      <c r="B257" s="682" t="s">
        <v>710</v>
      </c>
      <c r="C257" s="670" t="s">
        <v>643</v>
      </c>
      <c r="D257" s="633" t="s">
        <v>104</v>
      </c>
      <c r="E257" s="683">
        <v>1</v>
      </c>
      <c r="F257" s="685">
        <f>'Bao Binh'!F297</f>
        <v>525000</v>
      </c>
      <c r="G257" s="739">
        <f t="shared" si="5"/>
        <v>525000</v>
      </c>
    </row>
    <row r="258" spans="1:7" s="620" customFormat="1" ht="15.75">
      <c r="A258" s="633">
        <v>66</v>
      </c>
      <c r="B258" s="682" t="s">
        <v>711</v>
      </c>
      <c r="C258" s="670" t="s">
        <v>643</v>
      </c>
      <c r="D258" s="633" t="s">
        <v>104</v>
      </c>
      <c r="E258" s="683">
        <v>24</v>
      </c>
      <c r="F258" s="685">
        <f>'Bao Binh'!F298</f>
        <v>345000</v>
      </c>
      <c r="G258" s="739">
        <f t="shared" si="5"/>
        <v>8280000</v>
      </c>
    </row>
    <row r="259" spans="1:7" s="620" customFormat="1" ht="15.75">
      <c r="A259" s="633">
        <v>67</v>
      </c>
      <c r="B259" s="634" t="s">
        <v>954</v>
      </c>
      <c r="C259" s="633" t="s">
        <v>643</v>
      </c>
      <c r="D259" s="633" t="s">
        <v>104</v>
      </c>
      <c r="E259" s="683">
        <v>7</v>
      </c>
      <c r="F259" s="685">
        <f>F258</f>
        <v>345000</v>
      </c>
      <c r="G259" s="739">
        <f t="shared" si="5"/>
        <v>2415000</v>
      </c>
    </row>
    <row r="260" spans="1:7" s="620" customFormat="1" ht="15.75">
      <c r="A260" s="633">
        <v>68</v>
      </c>
      <c r="B260" s="634" t="s">
        <v>1030</v>
      </c>
      <c r="C260" s="633" t="s">
        <v>643</v>
      </c>
      <c r="D260" s="633" t="s">
        <v>104</v>
      </c>
      <c r="E260" s="683">
        <v>13</v>
      </c>
      <c r="F260" s="685">
        <f>F259*2</f>
        <v>690000</v>
      </c>
      <c r="G260" s="739">
        <f t="shared" si="5"/>
        <v>8970000</v>
      </c>
    </row>
    <row r="261" spans="1:7" s="620" customFormat="1" ht="15.75">
      <c r="A261" s="633">
        <v>69</v>
      </c>
      <c r="B261" s="682" t="s">
        <v>712</v>
      </c>
      <c r="C261" s="670" t="s">
        <v>643</v>
      </c>
      <c r="D261" s="633" t="s">
        <v>104</v>
      </c>
      <c r="E261" s="683">
        <v>26</v>
      </c>
      <c r="F261" s="685">
        <f>F259</f>
        <v>345000</v>
      </c>
      <c r="G261" s="739">
        <f t="shared" si="5"/>
        <v>8970000</v>
      </c>
    </row>
    <row r="262" spans="1:7" s="620" customFormat="1" ht="15.75">
      <c r="A262" s="633">
        <v>70</v>
      </c>
      <c r="B262" s="682" t="s">
        <v>713</v>
      </c>
      <c r="C262" s="670" t="s">
        <v>643</v>
      </c>
      <c r="D262" s="633" t="s">
        <v>104</v>
      </c>
      <c r="E262" s="683">
        <v>16</v>
      </c>
      <c r="F262" s="685">
        <f>F260</f>
        <v>690000</v>
      </c>
      <c r="G262" s="739">
        <f t="shared" si="5"/>
        <v>11040000</v>
      </c>
    </row>
    <row r="263" spans="1:7" s="620" customFormat="1" ht="15.75">
      <c r="A263" s="633">
        <v>71</v>
      </c>
      <c r="B263" s="682" t="s">
        <v>1031</v>
      </c>
      <c r="C263" s="670" t="s">
        <v>643</v>
      </c>
      <c r="D263" s="633" t="s">
        <v>104</v>
      </c>
      <c r="E263" s="683">
        <v>50</v>
      </c>
      <c r="F263" s="685">
        <f>F262</f>
        <v>690000</v>
      </c>
      <c r="G263" s="739">
        <f t="shared" si="5"/>
        <v>34500000</v>
      </c>
    </row>
    <row r="264" spans="1:7" s="620" customFormat="1" ht="15.75">
      <c r="A264" s="633">
        <v>72</v>
      </c>
      <c r="B264" s="682" t="s">
        <v>717</v>
      </c>
      <c r="C264" s="670" t="s">
        <v>643</v>
      </c>
      <c r="D264" s="633" t="s">
        <v>102</v>
      </c>
      <c r="E264" s="683">
        <v>43</v>
      </c>
      <c r="F264" s="685">
        <f>'Bao Binh'!F304</f>
        <v>280000</v>
      </c>
      <c r="G264" s="739">
        <f t="shared" si="5"/>
        <v>12040000</v>
      </c>
    </row>
    <row r="265" spans="1:7" s="620" customFormat="1" ht="15.75">
      <c r="A265" s="633">
        <v>73</v>
      </c>
      <c r="B265" s="682" t="s">
        <v>1032</v>
      </c>
      <c r="C265" s="670" t="s">
        <v>643</v>
      </c>
      <c r="D265" s="633" t="s">
        <v>102</v>
      </c>
      <c r="E265" s="683">
        <v>10</v>
      </c>
      <c r="F265" s="685">
        <f>F264</f>
        <v>280000</v>
      </c>
      <c r="G265" s="739">
        <f t="shared" si="5"/>
        <v>2800000</v>
      </c>
    </row>
    <row r="266" spans="1:7" s="620" customFormat="1" ht="15.75">
      <c r="A266" s="633">
        <v>74</v>
      </c>
      <c r="B266" s="682" t="s">
        <v>1033</v>
      </c>
      <c r="C266" s="670" t="s">
        <v>643</v>
      </c>
      <c r="D266" s="633" t="s">
        <v>102</v>
      </c>
      <c r="E266" s="683">
        <v>34</v>
      </c>
      <c r="F266" s="685">
        <f>F265</f>
        <v>280000</v>
      </c>
      <c r="G266" s="739">
        <f t="shared" si="5"/>
        <v>9520000</v>
      </c>
    </row>
    <row r="267" spans="1:7" s="620" customFormat="1" ht="15.75">
      <c r="A267" s="633">
        <v>75</v>
      </c>
      <c r="B267" s="682" t="s">
        <v>718</v>
      </c>
      <c r="C267" s="670" t="s">
        <v>643</v>
      </c>
      <c r="D267" s="633" t="s">
        <v>81</v>
      </c>
      <c r="E267" s="683">
        <v>7</v>
      </c>
      <c r="F267" s="685">
        <f>'Bao Binh'!F308</f>
        <v>180000</v>
      </c>
      <c r="G267" s="739">
        <f t="shared" si="5"/>
        <v>1260000</v>
      </c>
    </row>
    <row r="268" spans="1:7" s="620" customFormat="1" ht="15.75">
      <c r="A268" s="633">
        <v>76</v>
      </c>
      <c r="B268" s="682" t="s">
        <v>719</v>
      </c>
      <c r="C268" s="670" t="s">
        <v>643</v>
      </c>
      <c r="D268" s="633" t="s">
        <v>81</v>
      </c>
      <c r="E268" s="683">
        <v>9</v>
      </c>
      <c r="F268" s="685">
        <f>F267</f>
        <v>180000</v>
      </c>
      <c r="G268" s="739">
        <f t="shared" si="5"/>
        <v>1620000</v>
      </c>
    </row>
    <row r="269" spans="1:7" s="620" customFormat="1" ht="15.75">
      <c r="A269" s="633">
        <v>77</v>
      </c>
      <c r="B269" s="682" t="s">
        <v>1034</v>
      </c>
      <c r="C269" s="670" t="s">
        <v>643</v>
      </c>
      <c r="D269" s="633" t="s">
        <v>102</v>
      </c>
      <c r="E269" s="683">
        <v>365</v>
      </c>
      <c r="F269" s="685">
        <f>'Bao Binh'!F309</f>
        <v>215000</v>
      </c>
      <c r="G269" s="739">
        <f t="shared" si="5"/>
        <v>78475000</v>
      </c>
    </row>
    <row r="270" spans="1:7" s="620" customFormat="1" ht="15.75">
      <c r="A270" s="633">
        <v>78</v>
      </c>
      <c r="B270" s="682" t="s">
        <v>722</v>
      </c>
      <c r="C270" s="670" t="s">
        <v>643</v>
      </c>
      <c r="D270" s="633" t="s">
        <v>102</v>
      </c>
      <c r="E270" s="683">
        <v>43</v>
      </c>
      <c r="F270" s="685">
        <f>'Bao Binh'!F311</f>
        <v>85000</v>
      </c>
      <c r="G270" s="739">
        <f t="shared" si="5"/>
        <v>3655000</v>
      </c>
    </row>
    <row r="271" spans="1:7" s="620" customFormat="1" ht="15.75">
      <c r="A271" s="633">
        <v>79</v>
      </c>
      <c r="B271" s="682" t="s">
        <v>1035</v>
      </c>
      <c r="C271" s="670" t="s">
        <v>643</v>
      </c>
      <c r="D271" s="633" t="s">
        <v>102</v>
      </c>
      <c r="E271" s="683">
        <v>10</v>
      </c>
      <c r="F271" s="685">
        <f>F270</f>
        <v>85000</v>
      </c>
      <c r="G271" s="739">
        <f t="shared" si="5"/>
        <v>850000</v>
      </c>
    </row>
    <row r="272" spans="1:7" s="620" customFormat="1" ht="15.75">
      <c r="A272" s="633">
        <v>80</v>
      </c>
      <c r="B272" s="682" t="s">
        <v>1036</v>
      </c>
      <c r="C272" s="670" t="s">
        <v>643</v>
      </c>
      <c r="D272" s="633" t="s">
        <v>102</v>
      </c>
      <c r="E272" s="683">
        <v>27</v>
      </c>
      <c r="F272" s="685">
        <f>F271</f>
        <v>85000</v>
      </c>
      <c r="G272" s="739">
        <f t="shared" si="5"/>
        <v>2295000</v>
      </c>
    </row>
    <row r="273" spans="1:7" s="620" customFormat="1" ht="15.75">
      <c r="A273" s="633">
        <v>81</v>
      </c>
      <c r="B273" s="682" t="s">
        <v>1037</v>
      </c>
      <c r="C273" s="670" t="s">
        <v>643</v>
      </c>
      <c r="D273" s="633" t="s">
        <v>99</v>
      </c>
      <c r="E273" s="683">
        <v>5</v>
      </c>
      <c r="F273" s="685">
        <f>'Bao Binh'!F313</f>
        <v>2550000</v>
      </c>
      <c r="G273" s="739">
        <f t="shared" si="5"/>
        <v>12750000</v>
      </c>
    </row>
    <row r="274" spans="1:7" s="620" customFormat="1" ht="15.75">
      <c r="A274" s="633">
        <v>82</v>
      </c>
      <c r="B274" s="682" t="s">
        <v>1038</v>
      </c>
      <c r="C274" s="670" t="s">
        <v>643</v>
      </c>
      <c r="D274" s="633" t="s">
        <v>99</v>
      </c>
      <c r="E274" s="683">
        <v>2</v>
      </c>
      <c r="F274" s="685">
        <f>'Bao Binh'!F319</f>
        <v>1900000</v>
      </c>
      <c r="G274" s="739">
        <f t="shared" si="5"/>
        <v>3800000</v>
      </c>
    </row>
    <row r="275" spans="1:7" s="620" customFormat="1" ht="15.75">
      <c r="A275" s="633">
        <v>83</v>
      </c>
      <c r="B275" s="682" t="s">
        <v>1039</v>
      </c>
      <c r="C275" s="670" t="s">
        <v>643</v>
      </c>
      <c r="D275" s="633" t="s">
        <v>99</v>
      </c>
      <c r="E275" s="683">
        <v>5</v>
      </c>
      <c r="F275" s="685">
        <f>F274</f>
        <v>1900000</v>
      </c>
      <c r="G275" s="739">
        <f t="shared" si="5"/>
        <v>9500000</v>
      </c>
    </row>
    <row r="276" spans="1:7" s="620" customFormat="1" ht="15.75">
      <c r="A276" s="633">
        <v>84</v>
      </c>
      <c r="B276" s="682" t="s">
        <v>728</v>
      </c>
      <c r="C276" s="670" t="s">
        <v>643</v>
      </c>
      <c r="D276" s="633" t="s">
        <v>99</v>
      </c>
      <c r="E276" s="683">
        <v>3</v>
      </c>
      <c r="F276" s="685">
        <f>F273</f>
        <v>2550000</v>
      </c>
      <c r="G276" s="739">
        <f t="shared" si="5"/>
        <v>7650000</v>
      </c>
    </row>
    <row r="277" spans="1:7" s="620" customFormat="1" ht="15.75">
      <c r="A277" s="633">
        <v>85</v>
      </c>
      <c r="B277" s="682" t="s">
        <v>729</v>
      </c>
      <c r="C277" s="670" t="s">
        <v>643</v>
      </c>
      <c r="D277" s="633" t="s">
        <v>99</v>
      </c>
      <c r="E277" s="683">
        <v>9</v>
      </c>
      <c r="F277" s="685">
        <f>'Bao Binh'!F318</f>
        <v>2450000</v>
      </c>
      <c r="G277" s="739">
        <f t="shared" si="5"/>
        <v>22050000</v>
      </c>
    </row>
    <row r="278" spans="1:7" s="620" customFormat="1" ht="15.75">
      <c r="A278" s="633">
        <v>86</v>
      </c>
      <c r="B278" s="682" t="s">
        <v>1040</v>
      </c>
      <c r="C278" s="670" t="s">
        <v>643</v>
      </c>
      <c r="D278" s="633" t="s">
        <v>99</v>
      </c>
      <c r="E278" s="683">
        <v>31</v>
      </c>
      <c r="F278" s="685">
        <f>F275</f>
        <v>1900000</v>
      </c>
      <c r="G278" s="739">
        <f t="shared" si="5"/>
        <v>58900000</v>
      </c>
    </row>
    <row r="279" spans="1:7" s="620" customFormat="1" ht="15.75">
      <c r="A279" s="633">
        <v>87</v>
      </c>
      <c r="B279" s="634" t="s">
        <v>731</v>
      </c>
      <c r="C279" s="633" t="s">
        <v>643</v>
      </c>
      <c r="D279" s="633" t="s">
        <v>102</v>
      </c>
      <c r="E279" s="683">
        <v>42</v>
      </c>
      <c r="F279" s="685">
        <f>'Bao Binh'!F320</f>
        <v>500000</v>
      </c>
      <c r="G279" s="739">
        <f t="shared" si="5"/>
        <v>21000000</v>
      </c>
    </row>
    <row r="280" spans="1:7" s="620" customFormat="1" ht="15.75">
      <c r="A280" s="633">
        <v>88</v>
      </c>
      <c r="B280" s="634" t="s">
        <v>732</v>
      </c>
      <c r="C280" s="633" t="s">
        <v>643</v>
      </c>
      <c r="D280" s="633" t="s">
        <v>102</v>
      </c>
      <c r="E280" s="683">
        <v>6</v>
      </c>
      <c r="F280" s="685">
        <f>F279</f>
        <v>500000</v>
      </c>
      <c r="G280" s="739">
        <f t="shared" si="5"/>
        <v>3000000</v>
      </c>
    </row>
    <row r="281" spans="1:7" s="620" customFormat="1" ht="15.75">
      <c r="A281" s="633">
        <v>89</v>
      </c>
      <c r="B281" s="634" t="s">
        <v>854</v>
      </c>
      <c r="C281" s="633" t="s">
        <v>643</v>
      </c>
      <c r="D281" s="633" t="s">
        <v>102</v>
      </c>
      <c r="E281" s="683">
        <v>4</v>
      </c>
      <c r="F281" s="685">
        <f>F280</f>
        <v>500000</v>
      </c>
      <c r="G281" s="739">
        <f t="shared" si="5"/>
        <v>2000000</v>
      </c>
    </row>
    <row r="282" spans="1:7" s="620" customFormat="1" ht="15.75">
      <c r="A282" s="633">
        <v>90</v>
      </c>
      <c r="B282" s="682" t="s">
        <v>463</v>
      </c>
      <c r="C282" s="670" t="s">
        <v>643</v>
      </c>
      <c r="D282" s="633" t="s">
        <v>134</v>
      </c>
      <c r="E282" s="683">
        <v>98.5</v>
      </c>
      <c r="F282" s="685">
        <f>'Bao Binh'!F323</f>
        <v>38000</v>
      </c>
      <c r="G282" s="739">
        <f t="shared" si="5"/>
        <v>3743000</v>
      </c>
    </row>
    <row r="283" spans="1:7" s="620" customFormat="1" ht="15.75">
      <c r="A283" s="633">
        <v>91</v>
      </c>
      <c r="B283" s="682" t="s">
        <v>458</v>
      </c>
      <c r="C283" s="670" t="s">
        <v>643</v>
      </c>
      <c r="D283" s="633" t="s">
        <v>134</v>
      </c>
      <c r="E283" s="683">
        <v>275</v>
      </c>
      <c r="F283" s="685">
        <f>F282</f>
        <v>38000</v>
      </c>
      <c r="G283" s="739">
        <f t="shared" si="5"/>
        <v>10450000</v>
      </c>
    </row>
    <row r="284" spans="1:7" s="620" customFormat="1" ht="15.75">
      <c r="A284" s="633">
        <v>92</v>
      </c>
      <c r="B284" s="682" t="s">
        <v>1041</v>
      </c>
      <c r="C284" s="670" t="s">
        <v>643</v>
      </c>
      <c r="D284" s="633" t="s">
        <v>104</v>
      </c>
      <c r="E284" s="683">
        <v>21</v>
      </c>
      <c r="F284" s="685">
        <f>'Bao Binh'!F326</f>
        <v>1550000</v>
      </c>
      <c r="G284" s="739">
        <f t="shared" si="5"/>
        <v>32550000</v>
      </c>
    </row>
    <row r="285" spans="1:7" s="620" customFormat="1" ht="15.75">
      <c r="A285" s="633">
        <v>93</v>
      </c>
      <c r="B285" s="682" t="s">
        <v>1042</v>
      </c>
      <c r="C285" s="670" t="s">
        <v>643</v>
      </c>
      <c r="D285" s="633" t="s">
        <v>104</v>
      </c>
      <c r="E285" s="683">
        <v>15</v>
      </c>
      <c r="F285" s="685">
        <f>'Bao Binh'!F212</f>
        <v>2200000</v>
      </c>
      <c r="G285" s="739">
        <f t="shared" si="5"/>
        <v>33000000</v>
      </c>
    </row>
    <row r="286" spans="1:7" s="620" customFormat="1" ht="15.75">
      <c r="A286" s="633">
        <v>94</v>
      </c>
      <c r="B286" s="682" t="s">
        <v>1043</v>
      </c>
      <c r="C286" s="670" t="s">
        <v>643</v>
      </c>
      <c r="D286" s="633" t="s">
        <v>104</v>
      </c>
      <c r="E286" s="683">
        <v>12</v>
      </c>
      <c r="F286" s="685">
        <f>'Bao Binh'!F215</f>
        <v>2200000</v>
      </c>
      <c r="G286" s="739">
        <f t="shared" ref="G286:G320" si="6">F286*E286</f>
        <v>26400000</v>
      </c>
    </row>
    <row r="287" spans="1:7" s="620" customFormat="1" ht="15.75">
      <c r="A287" s="633">
        <v>95</v>
      </c>
      <c r="B287" s="682" t="s">
        <v>1044</v>
      </c>
      <c r="C287" s="670" t="s">
        <v>643</v>
      </c>
      <c r="D287" s="633" t="s">
        <v>104</v>
      </c>
      <c r="E287" s="683">
        <v>1</v>
      </c>
      <c r="F287" s="685">
        <f>'Bao Binh'!F213</f>
        <v>1300000</v>
      </c>
      <c r="G287" s="739">
        <f t="shared" si="6"/>
        <v>1300000</v>
      </c>
    </row>
    <row r="288" spans="1:7" s="620" customFormat="1" ht="15.75">
      <c r="A288" s="633">
        <v>96</v>
      </c>
      <c r="B288" s="682" t="s">
        <v>1045</v>
      </c>
      <c r="C288" s="670" t="s">
        <v>643</v>
      </c>
      <c r="D288" s="633" t="s">
        <v>104</v>
      </c>
      <c r="E288" s="683">
        <v>2</v>
      </c>
      <c r="F288" s="685">
        <f>'Bao Binh'!F218</f>
        <v>1300000</v>
      </c>
      <c r="G288" s="739">
        <f t="shared" si="6"/>
        <v>2600000</v>
      </c>
    </row>
    <row r="289" spans="1:7" s="620" customFormat="1" ht="15.75">
      <c r="A289" s="633">
        <v>97</v>
      </c>
      <c r="B289" s="682" t="s">
        <v>1046</v>
      </c>
      <c r="C289" s="670" t="s">
        <v>643</v>
      </c>
      <c r="D289" s="633" t="s">
        <v>104</v>
      </c>
      <c r="E289" s="683">
        <v>11</v>
      </c>
      <c r="F289" s="685">
        <f>F287</f>
        <v>1300000</v>
      </c>
      <c r="G289" s="739">
        <f t="shared" si="6"/>
        <v>14300000</v>
      </c>
    </row>
    <row r="290" spans="1:7" s="620" customFormat="1" ht="15.75">
      <c r="A290" s="633">
        <v>98</v>
      </c>
      <c r="B290" s="682" t="s">
        <v>1047</v>
      </c>
      <c r="C290" s="670" t="s">
        <v>643</v>
      </c>
      <c r="D290" s="633" t="s">
        <v>104</v>
      </c>
      <c r="E290" s="683">
        <v>2</v>
      </c>
      <c r="F290" s="685">
        <f>'Bao Binh'!F214</f>
        <v>1300000</v>
      </c>
      <c r="G290" s="739">
        <f t="shared" si="6"/>
        <v>2600000</v>
      </c>
    </row>
    <row r="291" spans="1:7" s="620" customFormat="1" ht="15.75">
      <c r="A291" s="671" t="s">
        <v>497</v>
      </c>
      <c r="B291" s="686" t="s">
        <v>1048</v>
      </c>
      <c r="C291" s="687"/>
      <c r="D291" s="671"/>
      <c r="E291" s="672"/>
      <c r="F291" s="685"/>
      <c r="G291" s="739">
        <f t="shared" si="6"/>
        <v>0</v>
      </c>
    </row>
    <row r="292" spans="1:7" s="620" customFormat="1" ht="15.75">
      <c r="A292" s="670">
        <v>1</v>
      </c>
      <c r="B292" s="634" t="s">
        <v>465</v>
      </c>
      <c r="C292" s="633" t="s">
        <v>643</v>
      </c>
      <c r="D292" s="633" t="s">
        <v>385</v>
      </c>
      <c r="E292" s="683">
        <v>1</v>
      </c>
      <c r="F292" s="685">
        <f>'Bao Binh'!F327</f>
        <v>1100000</v>
      </c>
      <c r="G292" s="739">
        <f t="shared" si="6"/>
        <v>1100000</v>
      </c>
    </row>
    <row r="293" spans="1:7" s="620" customFormat="1" ht="15.75">
      <c r="A293" s="670">
        <v>2</v>
      </c>
      <c r="B293" s="634" t="s">
        <v>483</v>
      </c>
      <c r="C293" s="633" t="s">
        <v>643</v>
      </c>
      <c r="D293" s="633" t="s">
        <v>385</v>
      </c>
      <c r="E293" s="683">
        <v>2</v>
      </c>
      <c r="F293" s="685">
        <v>1500000</v>
      </c>
      <c r="G293" s="739">
        <f t="shared" si="6"/>
        <v>3000000</v>
      </c>
    </row>
    <row r="294" spans="1:7" s="620" customFormat="1" ht="15.75">
      <c r="A294" s="670">
        <v>3</v>
      </c>
      <c r="B294" s="634" t="s">
        <v>1049</v>
      </c>
      <c r="C294" s="633" t="s">
        <v>643</v>
      </c>
      <c r="D294" s="633" t="s">
        <v>385</v>
      </c>
      <c r="E294" s="683">
        <v>2</v>
      </c>
      <c r="F294" s="685">
        <f>F218</f>
        <v>1200000</v>
      </c>
      <c r="G294" s="739">
        <f t="shared" si="6"/>
        <v>2400000</v>
      </c>
    </row>
    <row r="295" spans="1:7" s="620" customFormat="1" ht="15.75">
      <c r="A295" s="670">
        <v>4</v>
      </c>
      <c r="B295" s="634" t="s">
        <v>735</v>
      </c>
      <c r="C295" s="633" t="s">
        <v>643</v>
      </c>
      <c r="D295" s="633" t="s">
        <v>385</v>
      </c>
      <c r="E295" s="683">
        <v>22</v>
      </c>
      <c r="F295" s="685">
        <f>'Bao Binh'!F328</f>
        <v>700000</v>
      </c>
      <c r="G295" s="739">
        <f t="shared" si="6"/>
        <v>15400000</v>
      </c>
    </row>
    <row r="296" spans="1:7" s="620" customFormat="1" ht="15.75">
      <c r="A296" s="670">
        <v>5</v>
      </c>
      <c r="B296" s="634" t="s">
        <v>736</v>
      </c>
      <c r="C296" s="633" t="s">
        <v>643</v>
      </c>
      <c r="D296" s="633" t="s">
        <v>385</v>
      </c>
      <c r="E296" s="683">
        <v>19</v>
      </c>
      <c r="F296" s="685">
        <f>'Bao Binh'!F329</f>
        <v>900000</v>
      </c>
      <c r="G296" s="739">
        <f t="shared" si="6"/>
        <v>17100000</v>
      </c>
    </row>
    <row r="297" spans="1:7" s="620" customFormat="1" ht="15.75">
      <c r="A297" s="670">
        <v>6</v>
      </c>
      <c r="B297" s="634" t="s">
        <v>1050</v>
      </c>
      <c r="C297" s="633" t="s">
        <v>643</v>
      </c>
      <c r="D297" s="633" t="s">
        <v>385</v>
      </c>
      <c r="E297" s="683">
        <v>11</v>
      </c>
      <c r="F297" s="685">
        <f>F220</f>
        <v>600000</v>
      </c>
      <c r="G297" s="739">
        <f t="shared" si="6"/>
        <v>6600000</v>
      </c>
    </row>
    <row r="298" spans="1:7" s="620" customFormat="1" ht="15.75">
      <c r="A298" s="670">
        <v>7</v>
      </c>
      <c r="B298" s="634" t="s">
        <v>737</v>
      </c>
      <c r="C298" s="633" t="s">
        <v>643</v>
      </c>
      <c r="D298" s="633" t="s">
        <v>81</v>
      </c>
      <c r="E298" s="683">
        <v>18</v>
      </c>
      <c r="F298" s="685">
        <f>'Bao Binh'!F330</f>
        <v>120000</v>
      </c>
      <c r="G298" s="739">
        <f t="shared" si="6"/>
        <v>2160000</v>
      </c>
    </row>
    <row r="299" spans="1:7" s="620" customFormat="1" ht="15.75">
      <c r="A299" s="670">
        <v>8</v>
      </c>
      <c r="B299" s="634" t="s">
        <v>738</v>
      </c>
      <c r="C299" s="633" t="s">
        <v>643</v>
      </c>
      <c r="D299" s="633" t="s">
        <v>102</v>
      </c>
      <c r="E299" s="683">
        <v>11</v>
      </c>
      <c r="F299" s="685">
        <f>'Bao Binh'!F331</f>
        <v>500000</v>
      </c>
      <c r="G299" s="739">
        <f t="shared" si="6"/>
        <v>5500000</v>
      </c>
    </row>
    <row r="300" spans="1:7" s="620" customFormat="1" ht="15.75">
      <c r="A300" s="670">
        <v>9</v>
      </c>
      <c r="B300" s="634" t="s">
        <v>739</v>
      </c>
      <c r="C300" s="633" t="s">
        <v>643</v>
      </c>
      <c r="D300" s="633" t="s">
        <v>102</v>
      </c>
      <c r="E300" s="683">
        <v>11</v>
      </c>
      <c r="F300" s="685">
        <f>'Bao Binh'!F332</f>
        <v>270000</v>
      </c>
      <c r="G300" s="739">
        <f t="shared" si="6"/>
        <v>2970000</v>
      </c>
    </row>
    <row r="301" spans="1:7" s="620" customFormat="1" ht="15.75">
      <c r="A301" s="670">
        <v>10</v>
      </c>
      <c r="B301" s="634" t="s">
        <v>740</v>
      </c>
      <c r="C301" s="633" t="s">
        <v>643</v>
      </c>
      <c r="D301" s="633" t="s">
        <v>102</v>
      </c>
      <c r="E301" s="683">
        <v>26</v>
      </c>
      <c r="F301" s="685">
        <f>'Bao Binh'!F333</f>
        <v>80000</v>
      </c>
      <c r="G301" s="739">
        <f t="shared" si="6"/>
        <v>2080000</v>
      </c>
    </row>
    <row r="302" spans="1:7" s="620" customFormat="1" ht="15.75">
      <c r="A302" s="670">
        <v>11</v>
      </c>
      <c r="B302" s="634" t="s">
        <v>769</v>
      </c>
      <c r="C302" s="633" t="s">
        <v>643</v>
      </c>
      <c r="D302" s="633" t="s">
        <v>102</v>
      </c>
      <c r="E302" s="683">
        <v>26</v>
      </c>
      <c r="F302" s="685">
        <f>'Bao Binh'!F359</f>
        <v>100000</v>
      </c>
      <c r="G302" s="739">
        <f t="shared" si="6"/>
        <v>2600000</v>
      </c>
    </row>
    <row r="303" spans="1:7" s="620" customFormat="1" ht="15.75">
      <c r="A303" s="670">
        <v>12</v>
      </c>
      <c r="B303" s="634" t="s">
        <v>741</v>
      </c>
      <c r="C303" s="633" t="s">
        <v>643</v>
      </c>
      <c r="D303" s="633" t="s">
        <v>134</v>
      </c>
      <c r="E303" s="683">
        <v>60</v>
      </c>
      <c r="F303" s="685">
        <f>'Cay TBA'!F199</f>
        <v>25000</v>
      </c>
      <c r="G303" s="739">
        <f t="shared" si="6"/>
        <v>1500000</v>
      </c>
    </row>
    <row r="304" spans="1:7" s="620" customFormat="1" ht="15.75">
      <c r="A304" s="670">
        <v>13</v>
      </c>
      <c r="B304" s="634" t="s">
        <v>742</v>
      </c>
      <c r="C304" s="633" t="s">
        <v>643</v>
      </c>
      <c r="D304" s="633" t="s">
        <v>134</v>
      </c>
      <c r="E304" s="683">
        <v>138.5</v>
      </c>
      <c r="F304" s="685">
        <f>'Cay TBA'!F200</f>
        <v>30000</v>
      </c>
      <c r="G304" s="739">
        <f t="shared" si="6"/>
        <v>4155000</v>
      </c>
    </row>
    <row r="305" spans="1:9" s="620" customFormat="1" ht="15.75">
      <c r="A305" s="670">
        <v>14</v>
      </c>
      <c r="B305" s="634" t="s">
        <v>743</v>
      </c>
      <c r="C305" s="633" t="s">
        <v>643</v>
      </c>
      <c r="D305" s="633" t="s">
        <v>134</v>
      </c>
      <c r="E305" s="683">
        <v>204.5</v>
      </c>
      <c r="F305" s="685">
        <f>'Cay TBA'!F201</f>
        <v>30000</v>
      </c>
      <c r="G305" s="739">
        <f t="shared" si="6"/>
        <v>6135000</v>
      </c>
    </row>
    <row r="306" spans="1:9" s="620" customFormat="1" ht="15.75">
      <c r="A306" s="670">
        <v>15</v>
      </c>
      <c r="B306" s="634" t="s">
        <v>745</v>
      </c>
      <c r="C306" s="633" t="s">
        <v>643</v>
      </c>
      <c r="D306" s="633" t="s">
        <v>102</v>
      </c>
      <c r="E306" s="683">
        <v>263</v>
      </c>
      <c r="F306" s="685">
        <f>'Bao Binh'!F309</f>
        <v>215000</v>
      </c>
      <c r="G306" s="739">
        <f t="shared" si="6"/>
        <v>56545000</v>
      </c>
    </row>
    <row r="307" spans="1:9" s="620" customFormat="1" ht="15.75">
      <c r="A307" s="670">
        <v>16</v>
      </c>
      <c r="B307" s="634" t="s">
        <v>746</v>
      </c>
      <c r="C307" s="633" t="s">
        <v>643</v>
      </c>
      <c r="D307" s="633" t="s">
        <v>99</v>
      </c>
      <c r="E307" s="683">
        <v>8</v>
      </c>
      <c r="F307" s="685">
        <f>'Bao Binh'!F340</f>
        <v>1800000</v>
      </c>
      <c r="G307" s="739">
        <f t="shared" si="6"/>
        <v>14400000</v>
      </c>
    </row>
    <row r="308" spans="1:9" s="620" customFormat="1" ht="15.75">
      <c r="A308" s="670">
        <v>17</v>
      </c>
      <c r="B308" s="634" t="s">
        <v>512</v>
      </c>
      <c r="C308" s="633" t="s">
        <v>643</v>
      </c>
      <c r="D308" s="633" t="s">
        <v>99</v>
      </c>
      <c r="E308" s="683">
        <v>3</v>
      </c>
      <c r="F308" s="685">
        <v>1400000</v>
      </c>
      <c r="G308" s="739">
        <f t="shared" si="6"/>
        <v>4200000</v>
      </c>
    </row>
    <row r="309" spans="1:9" s="620" customFormat="1" ht="15.75">
      <c r="A309" s="670">
        <v>18</v>
      </c>
      <c r="B309" s="634" t="s">
        <v>748</v>
      </c>
      <c r="C309" s="633" t="s">
        <v>643</v>
      </c>
      <c r="D309" s="633" t="s">
        <v>99</v>
      </c>
      <c r="E309" s="683">
        <v>4</v>
      </c>
      <c r="F309" s="685">
        <f>'Bao Binh'!F341</f>
        <v>1600000</v>
      </c>
      <c r="G309" s="739">
        <f t="shared" si="6"/>
        <v>6400000</v>
      </c>
    </row>
    <row r="310" spans="1:9" s="620" customFormat="1" ht="15.75">
      <c r="A310" s="670">
        <v>19</v>
      </c>
      <c r="B310" s="634" t="s">
        <v>750</v>
      </c>
      <c r="C310" s="633" t="s">
        <v>643</v>
      </c>
      <c r="D310" s="633" t="s">
        <v>134</v>
      </c>
      <c r="E310" s="683">
        <v>116</v>
      </c>
      <c r="F310" s="685">
        <f>'Bao Binh'!F342</f>
        <v>24000</v>
      </c>
      <c r="G310" s="739">
        <f t="shared" si="6"/>
        <v>2784000</v>
      </c>
    </row>
    <row r="311" spans="1:9" s="620" customFormat="1" ht="15.75">
      <c r="A311" s="670">
        <v>20</v>
      </c>
      <c r="B311" s="634" t="s">
        <v>752</v>
      </c>
      <c r="C311" s="633" t="s">
        <v>643</v>
      </c>
      <c r="D311" s="633" t="s">
        <v>81</v>
      </c>
      <c r="E311" s="683">
        <v>190</v>
      </c>
      <c r="F311" s="685">
        <f>'Bao Binh'!F343</f>
        <v>40000</v>
      </c>
      <c r="G311" s="739">
        <f t="shared" si="6"/>
        <v>7600000</v>
      </c>
    </row>
    <row r="312" spans="1:9" s="620" customFormat="1" ht="15.75">
      <c r="A312" s="670">
        <v>21</v>
      </c>
      <c r="B312" s="634" t="s">
        <v>753</v>
      </c>
      <c r="C312" s="633" t="s">
        <v>643</v>
      </c>
      <c r="D312" s="633" t="s">
        <v>81</v>
      </c>
      <c r="E312" s="683">
        <v>146</v>
      </c>
      <c r="F312" s="685">
        <f>F311</f>
        <v>40000</v>
      </c>
      <c r="G312" s="739">
        <f t="shared" si="6"/>
        <v>5840000</v>
      </c>
    </row>
    <row r="313" spans="1:9" s="620" customFormat="1" ht="15.75">
      <c r="A313" s="670">
        <v>22</v>
      </c>
      <c r="B313" s="634" t="s">
        <v>754</v>
      </c>
      <c r="C313" s="633" t="s">
        <v>643</v>
      </c>
      <c r="D313" s="633" t="s">
        <v>102</v>
      </c>
      <c r="E313" s="683">
        <v>9</v>
      </c>
      <c r="F313" s="685">
        <f>'Bao Binh'!F346</f>
        <v>800000</v>
      </c>
      <c r="G313" s="739">
        <f t="shared" si="6"/>
        <v>7200000</v>
      </c>
    </row>
    <row r="314" spans="1:9" s="620" customFormat="1" ht="15.75">
      <c r="A314" s="670">
        <v>23</v>
      </c>
      <c r="B314" s="634" t="s">
        <v>756</v>
      </c>
      <c r="C314" s="633" t="s">
        <v>643</v>
      </c>
      <c r="D314" s="633" t="s">
        <v>104</v>
      </c>
      <c r="E314" s="683">
        <v>5</v>
      </c>
      <c r="F314" s="685">
        <f>'Bao Binh'!F347</f>
        <v>600000</v>
      </c>
      <c r="G314" s="739">
        <f t="shared" si="6"/>
        <v>3000000</v>
      </c>
    </row>
    <row r="315" spans="1:9" s="620" customFormat="1" ht="15.75">
      <c r="A315" s="670">
        <v>24</v>
      </c>
      <c r="B315" s="634" t="s">
        <v>867</v>
      </c>
      <c r="C315" s="633" t="s">
        <v>643</v>
      </c>
      <c r="D315" s="633" t="s">
        <v>104</v>
      </c>
      <c r="E315" s="683">
        <v>5</v>
      </c>
      <c r="F315" s="685">
        <v>1000000</v>
      </c>
      <c r="G315" s="739">
        <f t="shared" si="6"/>
        <v>5000000</v>
      </c>
    </row>
    <row r="316" spans="1:9" s="620" customFormat="1" ht="15.75">
      <c r="A316" s="670">
        <v>25</v>
      </c>
      <c r="B316" s="634" t="s">
        <v>759</v>
      </c>
      <c r="C316" s="633" t="s">
        <v>643</v>
      </c>
      <c r="D316" s="633" t="s">
        <v>134</v>
      </c>
      <c r="E316" s="683">
        <v>202.5</v>
      </c>
      <c r="F316" s="685">
        <f>'Bao Binh'!F350</f>
        <v>18000</v>
      </c>
      <c r="G316" s="739">
        <f t="shared" si="6"/>
        <v>3645000</v>
      </c>
    </row>
    <row r="317" spans="1:9" s="620" customFormat="1" ht="15.75">
      <c r="A317" s="670">
        <v>26</v>
      </c>
      <c r="B317" s="682" t="s">
        <v>762</v>
      </c>
      <c r="C317" s="670" t="s">
        <v>643</v>
      </c>
      <c r="D317" s="633" t="s">
        <v>405</v>
      </c>
      <c r="E317" s="683">
        <v>11.641</v>
      </c>
      <c r="F317" s="685">
        <f>'Bao Binh'!F353</f>
        <v>3000000</v>
      </c>
      <c r="G317" s="739">
        <f t="shared" si="6"/>
        <v>34923000</v>
      </c>
    </row>
    <row r="318" spans="1:9" s="620" customFormat="1" ht="15.75">
      <c r="A318" s="670">
        <v>27</v>
      </c>
      <c r="B318" s="634" t="s">
        <v>763</v>
      </c>
      <c r="C318" s="633" t="s">
        <v>643</v>
      </c>
      <c r="D318" s="633" t="s">
        <v>405</v>
      </c>
      <c r="E318" s="683">
        <v>21.096</v>
      </c>
      <c r="F318" s="685">
        <f>'Bao Binh'!F354</f>
        <v>3500000</v>
      </c>
      <c r="G318" s="739">
        <f t="shared" si="6"/>
        <v>73836000</v>
      </c>
    </row>
    <row r="319" spans="1:9" s="620" customFormat="1" ht="15.75">
      <c r="A319" s="670">
        <v>28</v>
      </c>
      <c r="B319" s="634" t="s">
        <v>1051</v>
      </c>
      <c r="C319" s="633" t="s">
        <v>643</v>
      </c>
      <c r="D319" s="633" t="s">
        <v>405</v>
      </c>
      <c r="E319" s="683">
        <v>5.0060000000000002</v>
      </c>
      <c r="F319" s="685">
        <v>4000000</v>
      </c>
      <c r="G319" s="739">
        <f t="shared" si="6"/>
        <v>20024000</v>
      </c>
    </row>
    <row r="320" spans="1:9" s="620" customFormat="1" ht="15.75">
      <c r="A320" s="670">
        <v>29</v>
      </c>
      <c r="B320" s="634" t="s">
        <v>863</v>
      </c>
      <c r="C320" s="633" t="s">
        <v>643</v>
      </c>
      <c r="D320" s="633" t="s">
        <v>405</v>
      </c>
      <c r="E320" s="683">
        <v>0.46600000000000003</v>
      </c>
      <c r="F320" s="685">
        <f>'Bao Binh'!F356</f>
        <v>6500000</v>
      </c>
      <c r="G320" s="739">
        <f t="shared" si="6"/>
        <v>3029000</v>
      </c>
      <c r="I320" s="734">
        <f>H322-I321</f>
        <v>3554550977.7280002</v>
      </c>
    </row>
    <row r="321" spans="1:9" s="620" customFormat="1" ht="15.75">
      <c r="A321" s="673"/>
      <c r="B321" s="673"/>
      <c r="C321" s="674"/>
      <c r="D321" s="674"/>
      <c r="E321" s="675"/>
      <c r="F321" s="676"/>
      <c r="G321" s="740"/>
      <c r="I321" s="734">
        <f>H322*7.1%</f>
        <v>271661054.27199996</v>
      </c>
    </row>
    <row r="322" spans="1:9" s="636" customFormat="1" ht="15.75">
      <c r="A322" s="637"/>
      <c r="B322" s="638" t="s">
        <v>524</v>
      </c>
      <c r="C322" s="637"/>
      <c r="D322" s="637"/>
      <c r="E322" s="639"/>
      <c r="F322" s="640"/>
      <c r="G322" s="741">
        <f>SUM(G8:G321)</f>
        <v>3539713235</v>
      </c>
      <c r="H322" s="635">
        <v>3826212032</v>
      </c>
      <c r="I322" s="706">
        <f>H322*7.5%</f>
        <v>286965902.39999998</v>
      </c>
    </row>
    <row r="323" spans="1:9">
      <c r="H323" s="624">
        <f>H322-G322</f>
        <v>286498797</v>
      </c>
      <c r="I323" s="718">
        <f>H322-I322</f>
        <v>3539246129.5999999</v>
      </c>
    </row>
    <row r="324" spans="1:9" s="604" customFormat="1" ht="15.75">
      <c r="A324" s="603" t="s">
        <v>1053</v>
      </c>
      <c r="C324" s="606"/>
      <c r="E324" s="606"/>
      <c r="F324" s="605"/>
      <c r="G324" s="632"/>
      <c r="H324" s="632"/>
      <c r="I324" s="666">
        <f>G322-I323</f>
        <v>467105.40000009537</v>
      </c>
    </row>
    <row r="325" spans="1:9" s="604" customFormat="1" ht="15.75">
      <c r="C325" s="606"/>
      <c r="E325" s="606"/>
      <c r="F325" s="605"/>
      <c r="G325" s="632"/>
      <c r="H325" s="605">
        <f>H322*7.8%</f>
        <v>298444538.49599999</v>
      </c>
      <c r="I325" s="667"/>
    </row>
    <row r="326" spans="1:9" s="604" customFormat="1" ht="15.75">
      <c r="D326" s="837" t="s">
        <v>1052</v>
      </c>
      <c r="E326" s="837"/>
      <c r="F326" s="837"/>
      <c r="G326" s="837"/>
      <c r="H326" s="605">
        <f>H325-I322</f>
        <v>11478636.096000016</v>
      </c>
    </row>
    <row r="327" spans="1:9" s="604" customFormat="1" ht="15.75">
      <c r="B327" s="607"/>
      <c r="D327" s="832" t="s">
        <v>389</v>
      </c>
      <c r="E327" s="832"/>
      <c r="F327" s="832"/>
      <c r="G327" s="832"/>
      <c r="H327" s="665"/>
    </row>
    <row r="328" spans="1:9" s="604" customFormat="1" ht="15.75">
      <c r="B328" s="607"/>
      <c r="D328" s="832" t="s">
        <v>969</v>
      </c>
      <c r="E328" s="832"/>
      <c r="F328" s="832"/>
      <c r="G328" s="832"/>
      <c r="H328" s="605"/>
    </row>
    <row r="329" spans="1:9" s="604" customFormat="1" ht="15.75">
      <c r="B329" s="607"/>
      <c r="D329" s="832" t="s">
        <v>386</v>
      </c>
      <c r="E329" s="832"/>
      <c r="F329" s="832"/>
      <c r="G329" s="832"/>
      <c r="H329" s="605"/>
    </row>
    <row r="330" spans="1:9" s="604" customFormat="1" ht="15.75">
      <c r="C330" s="606"/>
      <c r="F330" s="605"/>
      <c r="G330" s="632">
        <f>3556000000-G322</f>
        <v>16286765</v>
      </c>
      <c r="H330" s="605"/>
    </row>
  </sheetData>
  <mergeCells count="8">
    <mergeCell ref="D328:G328"/>
    <mergeCell ref="D329:G329"/>
    <mergeCell ref="A1:G1"/>
    <mergeCell ref="A2:G2"/>
    <mergeCell ref="A3:G3"/>
    <mergeCell ref="A4:G4"/>
    <mergeCell ref="D326:G326"/>
    <mergeCell ref="D327:G3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7"/>
  <sheetViews>
    <sheetView showZeros="0" workbookViewId="0">
      <selection activeCell="AC88" sqref="AC88"/>
    </sheetView>
  </sheetViews>
  <sheetFormatPr defaultRowHeight="12.75"/>
  <cols>
    <col min="1" max="1" width="14" style="1" customWidth="1"/>
    <col min="2" max="4" width="14" style="85" hidden="1" customWidth="1"/>
    <col min="5" max="5" width="3.28515625" style="85" hidden="1" customWidth="1"/>
    <col min="6" max="6" width="3.5703125" style="85" hidden="1" customWidth="1"/>
    <col min="7" max="7" width="3.28515625" style="85" hidden="1" customWidth="1"/>
    <col min="8" max="8" width="3.28515625" style="105" hidden="1" customWidth="1"/>
    <col min="9" max="9" width="3.28515625" style="85" hidden="1" customWidth="1"/>
    <col min="10" max="14" width="3.28515625" style="105" hidden="1" customWidth="1"/>
    <col min="15" max="19" width="3.28515625" style="85" hidden="1" customWidth="1"/>
    <col min="20" max="20" width="6.5703125" style="85" hidden="1" customWidth="1"/>
    <col min="21" max="22" width="3.28515625" style="85" hidden="1" customWidth="1"/>
    <col min="23" max="23" width="3.85546875" style="85" hidden="1" customWidth="1"/>
    <col min="24" max="25" width="8.140625" style="2" customWidth="1"/>
    <col min="26" max="26" width="8.140625" style="3" customWidth="1"/>
    <col min="27" max="31" width="4.42578125" style="3" customWidth="1"/>
    <col min="32" max="35" width="5.5703125" style="3" customWidth="1"/>
    <col min="36" max="41" width="4.28515625" style="3" customWidth="1"/>
    <col min="42" max="42" width="6.28515625" style="3" customWidth="1"/>
    <col min="43" max="43" width="4.42578125" style="3" customWidth="1"/>
    <col min="44" max="44" width="4.140625" style="3" customWidth="1"/>
    <col min="45" max="46" width="5" style="3" customWidth="1"/>
    <col min="47" max="47" width="9.85546875" style="3" bestFit="1" customWidth="1"/>
    <col min="48" max="48" width="10.85546875" style="4" customWidth="1"/>
    <col min="49" max="49" width="8.140625" style="2" customWidth="1"/>
    <col min="50" max="16384" width="9.140625" style="4"/>
  </cols>
  <sheetData>
    <row r="1" spans="1:49" ht="18.75" customHeight="1">
      <c r="A1" s="765" t="s">
        <v>46</v>
      </c>
      <c r="B1" s="765"/>
      <c r="C1" s="765"/>
      <c r="D1" s="765"/>
      <c r="E1" s="765"/>
      <c r="F1" s="765"/>
      <c r="G1" s="765"/>
      <c r="H1" s="765"/>
      <c r="I1" s="765"/>
      <c r="J1" s="765"/>
      <c r="K1" s="765"/>
      <c r="L1" s="765"/>
      <c r="M1" s="765"/>
      <c r="N1" s="765"/>
      <c r="O1" s="765"/>
      <c r="P1" s="765"/>
      <c r="Q1" s="765"/>
      <c r="R1" s="765"/>
      <c r="S1" s="765"/>
      <c r="T1" s="765"/>
      <c r="U1" s="765"/>
      <c r="V1" s="765"/>
      <c r="W1" s="765"/>
      <c r="X1" s="765"/>
      <c r="Y1" s="765"/>
      <c r="Z1" s="765"/>
      <c r="AA1" s="765"/>
      <c r="AB1" s="765"/>
      <c r="AC1" s="765"/>
      <c r="AD1" s="765"/>
      <c r="AE1" s="765"/>
      <c r="AF1" s="765"/>
      <c r="AG1" s="765"/>
      <c r="AH1" s="765"/>
      <c r="AI1" s="765"/>
      <c r="AJ1" s="765"/>
      <c r="AK1" s="765"/>
      <c r="AL1" s="765"/>
      <c r="AM1" s="765"/>
      <c r="AN1" s="765"/>
      <c r="AO1" s="765"/>
      <c r="AP1" s="765"/>
      <c r="AQ1" s="765"/>
      <c r="AR1" s="765"/>
      <c r="AS1" s="765"/>
      <c r="AT1" s="765"/>
      <c r="AU1" s="765"/>
      <c r="AW1" s="4"/>
    </row>
    <row r="2" spans="1:49" ht="12" customHeight="1">
      <c r="A2" s="8"/>
      <c r="B2" s="68"/>
      <c r="C2" s="68"/>
      <c r="D2" s="68"/>
      <c r="E2" s="68"/>
      <c r="F2" s="68"/>
      <c r="G2" s="68"/>
      <c r="H2" s="75"/>
      <c r="I2" s="68"/>
      <c r="J2" s="75"/>
      <c r="K2" s="75"/>
      <c r="L2" s="75"/>
      <c r="M2" s="75"/>
      <c r="N2" s="75"/>
      <c r="O2" s="68"/>
      <c r="P2" s="68"/>
      <c r="Q2" s="68"/>
      <c r="R2" s="68"/>
      <c r="S2" s="68"/>
      <c r="T2" s="68"/>
      <c r="U2" s="68"/>
      <c r="V2" s="68"/>
      <c r="W2" s="6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W2" s="8"/>
    </row>
    <row r="3" spans="1:49" s="9" customFormat="1" ht="19.5" customHeight="1">
      <c r="A3" s="766" t="s">
        <v>0</v>
      </c>
      <c r="B3" s="764" t="s">
        <v>1</v>
      </c>
      <c r="C3" s="764" t="s">
        <v>3</v>
      </c>
      <c r="D3" s="763" t="s">
        <v>2</v>
      </c>
      <c r="E3" s="761" t="s">
        <v>4</v>
      </c>
      <c r="F3" s="761"/>
      <c r="G3" s="761" t="s">
        <v>47</v>
      </c>
      <c r="H3" s="761"/>
      <c r="I3" s="761"/>
      <c r="J3" s="761" t="s">
        <v>48</v>
      </c>
      <c r="K3" s="761"/>
      <c r="L3" s="771" t="s">
        <v>21</v>
      </c>
      <c r="M3" s="771"/>
      <c r="N3" s="770" t="s">
        <v>12</v>
      </c>
      <c r="O3" s="761" t="s">
        <v>49</v>
      </c>
      <c r="P3" s="761"/>
      <c r="Q3" s="763" t="s">
        <v>15</v>
      </c>
      <c r="R3" s="763" t="s">
        <v>16</v>
      </c>
      <c r="S3" s="763" t="s">
        <v>17</v>
      </c>
      <c r="T3" s="762" t="s">
        <v>50</v>
      </c>
      <c r="U3" s="763" t="s">
        <v>18</v>
      </c>
      <c r="V3" s="763" t="s">
        <v>19</v>
      </c>
      <c r="W3" s="763" t="s">
        <v>51</v>
      </c>
      <c r="X3" s="769" t="s">
        <v>1</v>
      </c>
      <c r="Y3" s="769" t="s">
        <v>3</v>
      </c>
      <c r="Z3" s="766" t="s">
        <v>2</v>
      </c>
      <c r="AA3" s="768" t="s">
        <v>4</v>
      </c>
      <c r="AB3" s="768"/>
      <c r="AC3" s="768" t="s">
        <v>47</v>
      </c>
      <c r="AD3" s="768"/>
      <c r="AE3" s="768"/>
      <c r="AF3" s="768" t="s">
        <v>48</v>
      </c>
      <c r="AG3" s="768"/>
      <c r="AH3" s="768" t="s">
        <v>21</v>
      </c>
      <c r="AI3" s="768"/>
      <c r="AJ3" s="766" t="s">
        <v>12</v>
      </c>
      <c r="AK3" s="768" t="s">
        <v>49</v>
      </c>
      <c r="AL3" s="768"/>
      <c r="AM3" s="766" t="s">
        <v>15</v>
      </c>
      <c r="AN3" s="766" t="s">
        <v>16</v>
      </c>
      <c r="AO3" s="766" t="s">
        <v>17</v>
      </c>
      <c r="AP3" s="767" t="s">
        <v>50</v>
      </c>
      <c r="AQ3" s="766" t="s">
        <v>18</v>
      </c>
      <c r="AR3" s="766" t="s">
        <v>19</v>
      </c>
      <c r="AS3" s="766" t="s">
        <v>51</v>
      </c>
      <c r="AT3" s="766" t="s">
        <v>232</v>
      </c>
      <c r="AU3" s="768" t="s">
        <v>20</v>
      </c>
      <c r="AW3" s="769" t="s">
        <v>1</v>
      </c>
    </row>
    <row r="4" spans="1:49" s="7" customFormat="1" ht="87" customHeight="1">
      <c r="A4" s="766"/>
      <c r="B4" s="764"/>
      <c r="C4" s="764"/>
      <c r="D4" s="763"/>
      <c r="E4" s="66" t="s">
        <v>5</v>
      </c>
      <c r="F4" s="66" t="s">
        <v>68</v>
      </c>
      <c r="G4" s="66" t="s">
        <v>6</v>
      </c>
      <c r="H4" s="76" t="s">
        <v>7</v>
      </c>
      <c r="I4" s="66" t="s">
        <v>69</v>
      </c>
      <c r="J4" s="76" t="s">
        <v>8</v>
      </c>
      <c r="K4" s="76" t="s">
        <v>9</v>
      </c>
      <c r="L4" s="76" t="s">
        <v>10</v>
      </c>
      <c r="M4" s="76" t="s">
        <v>11</v>
      </c>
      <c r="N4" s="770"/>
      <c r="O4" s="66" t="s">
        <v>13</v>
      </c>
      <c r="P4" s="66" t="s">
        <v>14</v>
      </c>
      <c r="Q4" s="763"/>
      <c r="R4" s="763"/>
      <c r="S4" s="763"/>
      <c r="T4" s="763"/>
      <c r="U4" s="763"/>
      <c r="V4" s="763"/>
      <c r="W4" s="763"/>
      <c r="X4" s="769"/>
      <c r="Y4" s="769"/>
      <c r="Z4" s="766"/>
      <c r="AA4" s="5" t="s">
        <v>5</v>
      </c>
      <c r="AB4" s="5" t="s">
        <v>68</v>
      </c>
      <c r="AC4" s="5" t="s">
        <v>6</v>
      </c>
      <c r="AD4" s="5" t="s">
        <v>7</v>
      </c>
      <c r="AE4" s="5" t="s">
        <v>69</v>
      </c>
      <c r="AF4" s="5" t="s">
        <v>8</v>
      </c>
      <c r="AG4" s="5" t="s">
        <v>9</v>
      </c>
      <c r="AH4" s="5" t="s">
        <v>10</v>
      </c>
      <c r="AI4" s="5" t="s">
        <v>11</v>
      </c>
      <c r="AJ4" s="766"/>
      <c r="AK4" s="5" t="s">
        <v>13</v>
      </c>
      <c r="AL4" s="5" t="s">
        <v>14</v>
      </c>
      <c r="AM4" s="766"/>
      <c r="AN4" s="766"/>
      <c r="AO4" s="766"/>
      <c r="AP4" s="766"/>
      <c r="AQ4" s="766"/>
      <c r="AR4" s="766"/>
      <c r="AS4" s="766"/>
      <c r="AT4" s="766"/>
      <c r="AU4" s="768"/>
      <c r="AW4" s="769"/>
    </row>
    <row r="5" spans="1:49" s="9" customFormat="1" ht="17.100000000000001" customHeight="1">
      <c r="A5" s="63" t="s">
        <v>172</v>
      </c>
      <c r="B5" s="69"/>
      <c r="C5" s="69"/>
      <c r="D5" s="69"/>
      <c r="E5" s="69"/>
      <c r="F5" s="69"/>
      <c r="G5" s="69"/>
      <c r="H5" s="113"/>
      <c r="I5" s="69"/>
      <c r="J5" s="77"/>
      <c r="K5" s="77"/>
      <c r="L5" s="77"/>
      <c r="M5" s="77"/>
      <c r="N5" s="77"/>
      <c r="O5" s="69"/>
      <c r="P5" s="69"/>
      <c r="Q5" s="69"/>
      <c r="R5" s="69"/>
      <c r="S5" s="69"/>
      <c r="T5" s="69"/>
      <c r="U5" s="69"/>
      <c r="V5" s="69"/>
      <c r="W5" s="69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5"/>
      <c r="AW5" s="64"/>
    </row>
    <row r="6" spans="1:49" s="10" customFormat="1" ht="17.100000000000001" customHeight="1">
      <c r="A6" s="41" t="s">
        <v>244</v>
      </c>
      <c r="B6" s="92"/>
      <c r="C6" s="70"/>
      <c r="D6" s="71" t="s">
        <v>35</v>
      </c>
      <c r="E6" s="71">
        <v>1</v>
      </c>
      <c r="F6" s="71"/>
      <c r="G6" s="87"/>
      <c r="H6" s="87"/>
      <c r="I6" s="71"/>
      <c r="J6" s="107"/>
      <c r="K6" s="107"/>
      <c r="L6" s="108">
        <f t="shared" ref="L6:L16" si="0">J6</f>
        <v>0</v>
      </c>
      <c r="M6" s="78"/>
      <c r="N6" s="78"/>
      <c r="O6" s="71"/>
      <c r="P6" s="71"/>
      <c r="Q6" s="90">
        <v>1</v>
      </c>
      <c r="R6" s="90"/>
      <c r="S6" s="71"/>
      <c r="T6" s="71">
        <v>1</v>
      </c>
      <c r="U6" s="71"/>
      <c r="V6" s="71">
        <v>1</v>
      </c>
      <c r="W6" s="71">
        <v>4</v>
      </c>
      <c r="X6" s="42"/>
      <c r="Y6" s="42"/>
      <c r="Z6" s="41" t="s">
        <v>35</v>
      </c>
      <c r="AA6" s="41">
        <v>1</v>
      </c>
      <c r="AB6" s="41"/>
      <c r="AC6" s="41"/>
      <c r="AD6" s="41"/>
      <c r="AE6" s="41"/>
      <c r="AF6" s="41"/>
      <c r="AG6" s="41"/>
      <c r="AH6" s="41">
        <v>0</v>
      </c>
      <c r="AI6" s="41"/>
      <c r="AJ6" s="41"/>
      <c r="AK6" s="41"/>
      <c r="AL6" s="41"/>
      <c r="AM6" s="41">
        <v>1</v>
      </c>
      <c r="AN6" s="41"/>
      <c r="AO6" s="41"/>
      <c r="AP6" s="41">
        <v>1</v>
      </c>
      <c r="AQ6" s="41"/>
      <c r="AR6" s="41">
        <v>1</v>
      </c>
      <c r="AS6" s="41">
        <v>4</v>
      </c>
      <c r="AT6" s="41"/>
      <c r="AU6" s="41" t="s">
        <v>39</v>
      </c>
      <c r="AW6" s="42"/>
    </row>
    <row r="7" spans="1:49" s="10" customFormat="1" ht="17.100000000000001" customHeight="1">
      <c r="A7" s="43" t="s">
        <v>22</v>
      </c>
      <c r="B7" s="92">
        <v>45</v>
      </c>
      <c r="C7" s="72">
        <f>+B7+C6</f>
        <v>45</v>
      </c>
      <c r="D7" s="73" t="s">
        <v>37</v>
      </c>
      <c r="E7" s="73"/>
      <c r="F7" s="73">
        <v>1</v>
      </c>
      <c r="G7" s="88"/>
      <c r="H7" s="88">
        <v>1</v>
      </c>
      <c r="I7" s="73"/>
      <c r="J7" s="108"/>
      <c r="K7" s="108">
        <v>1</v>
      </c>
      <c r="L7" s="108">
        <f t="shared" si="0"/>
        <v>0</v>
      </c>
      <c r="M7" s="39">
        <f>+K7</f>
        <v>1</v>
      </c>
      <c r="N7" s="39"/>
      <c r="O7" s="73"/>
      <c r="P7" s="73"/>
      <c r="Q7" s="88"/>
      <c r="R7" s="88">
        <v>1</v>
      </c>
      <c r="S7" s="73"/>
      <c r="T7" s="73"/>
      <c r="U7" s="73">
        <v>1</v>
      </c>
      <c r="V7" s="73"/>
      <c r="W7" s="73"/>
      <c r="X7" s="44">
        <f>AW7-0.2</f>
        <v>44.099999999999994</v>
      </c>
      <c r="Y7" s="44">
        <f>+X7+Y6</f>
        <v>44.099999999999994</v>
      </c>
      <c r="Z7" s="43" t="s">
        <v>37</v>
      </c>
      <c r="AA7" s="43"/>
      <c r="AB7" s="43">
        <v>1</v>
      </c>
      <c r="AC7" s="43"/>
      <c r="AD7" s="123">
        <v>1</v>
      </c>
      <c r="AE7" s="43"/>
      <c r="AF7" s="123"/>
      <c r="AG7" s="123">
        <v>1</v>
      </c>
      <c r="AH7" s="43">
        <v>0</v>
      </c>
      <c r="AI7" s="43">
        <v>1</v>
      </c>
      <c r="AJ7" s="43"/>
      <c r="AK7" s="43"/>
      <c r="AL7" s="43"/>
      <c r="AM7" s="43"/>
      <c r="AN7" s="43">
        <v>1</v>
      </c>
      <c r="AO7" s="43"/>
      <c r="AP7" s="43"/>
      <c r="AQ7" s="43">
        <v>1</v>
      </c>
      <c r="AR7" s="43"/>
      <c r="AS7" s="43"/>
      <c r="AT7" s="43"/>
      <c r="AU7" s="43"/>
      <c r="AW7" s="44">
        <v>44.3</v>
      </c>
    </row>
    <row r="8" spans="1:49" s="10" customFormat="1" ht="17.100000000000001" customHeight="1">
      <c r="A8" s="43" t="s">
        <v>23</v>
      </c>
      <c r="B8" s="92">
        <v>65</v>
      </c>
      <c r="C8" s="72">
        <f t="shared" ref="C8:C16" si="1">+B8+C7</f>
        <v>110</v>
      </c>
      <c r="D8" s="73" t="s">
        <v>37</v>
      </c>
      <c r="E8" s="73"/>
      <c r="F8" s="73">
        <v>1</v>
      </c>
      <c r="G8" s="88"/>
      <c r="H8" s="88">
        <v>1</v>
      </c>
      <c r="I8" s="73"/>
      <c r="J8" s="108"/>
      <c r="K8" s="108">
        <v>1</v>
      </c>
      <c r="L8" s="108">
        <f t="shared" si="0"/>
        <v>0</v>
      </c>
      <c r="M8" s="39">
        <f t="shared" ref="M8:M16" si="2">+K8</f>
        <v>1</v>
      </c>
      <c r="N8" s="39"/>
      <c r="O8" s="73"/>
      <c r="P8" s="73"/>
      <c r="Q8" s="88"/>
      <c r="R8" s="88">
        <v>1</v>
      </c>
      <c r="S8" s="73"/>
      <c r="T8" s="73"/>
      <c r="U8" s="73">
        <v>1</v>
      </c>
      <c r="V8" s="73"/>
      <c r="W8" s="73"/>
      <c r="X8" s="44">
        <f>AW8-0.2</f>
        <v>67.3</v>
      </c>
      <c r="Y8" s="44">
        <f t="shared" ref="Y8:Y16" si="3">+X8+Y7</f>
        <v>111.39999999999999</v>
      </c>
      <c r="Z8" s="43" t="s">
        <v>37</v>
      </c>
      <c r="AA8" s="43"/>
      <c r="AB8" s="43">
        <v>1</v>
      </c>
      <c r="AC8" s="43"/>
      <c r="AD8" s="123">
        <v>1</v>
      </c>
      <c r="AE8" s="43"/>
      <c r="AF8" s="123"/>
      <c r="AG8" s="123">
        <v>1</v>
      </c>
      <c r="AH8" s="43">
        <v>0</v>
      </c>
      <c r="AI8" s="43">
        <v>1</v>
      </c>
      <c r="AJ8" s="43"/>
      <c r="AK8" s="43"/>
      <c r="AL8" s="43">
        <v>1</v>
      </c>
      <c r="AM8" s="73"/>
      <c r="AN8" s="43"/>
      <c r="AO8" s="43">
        <v>2</v>
      </c>
      <c r="AP8" s="43"/>
      <c r="AQ8" s="43">
        <v>1</v>
      </c>
      <c r="AR8" s="43"/>
      <c r="AS8" s="43"/>
      <c r="AT8" s="43"/>
      <c r="AU8" s="43"/>
      <c r="AW8" s="44">
        <v>67.5</v>
      </c>
    </row>
    <row r="9" spans="1:49" s="10" customFormat="1" ht="17.100000000000001" customHeight="1">
      <c r="A9" s="43" t="s">
        <v>24</v>
      </c>
      <c r="B9" s="92">
        <v>60</v>
      </c>
      <c r="C9" s="72">
        <f t="shared" si="1"/>
        <v>170</v>
      </c>
      <c r="D9" s="73" t="s">
        <v>36</v>
      </c>
      <c r="E9" s="73"/>
      <c r="F9" s="73">
        <v>1</v>
      </c>
      <c r="G9" s="88">
        <v>1</v>
      </c>
      <c r="H9" s="88"/>
      <c r="I9" s="73"/>
      <c r="J9" s="108"/>
      <c r="K9" s="108"/>
      <c r="L9" s="108">
        <f t="shared" si="0"/>
        <v>0</v>
      </c>
      <c r="M9" s="39">
        <f t="shared" si="2"/>
        <v>0</v>
      </c>
      <c r="N9" s="39"/>
      <c r="O9" s="73"/>
      <c r="P9" s="73"/>
      <c r="Q9" s="88">
        <v>1</v>
      </c>
      <c r="R9" s="88"/>
      <c r="S9" s="73"/>
      <c r="T9" s="73"/>
      <c r="U9" s="73">
        <v>1</v>
      </c>
      <c r="V9" s="73"/>
      <c r="W9" s="73"/>
      <c r="X9" s="44">
        <f t="shared" ref="X9:X16" si="4">AW9-0.2</f>
        <v>52.5</v>
      </c>
      <c r="Y9" s="44">
        <f t="shared" si="3"/>
        <v>163.89999999999998</v>
      </c>
      <c r="Z9" s="43" t="s">
        <v>36</v>
      </c>
      <c r="AA9" s="43"/>
      <c r="AB9" s="43">
        <v>1</v>
      </c>
      <c r="AC9" s="43">
        <v>1</v>
      </c>
      <c r="AD9" s="123"/>
      <c r="AE9" s="43"/>
      <c r="AF9" s="123"/>
      <c r="AG9" s="123"/>
      <c r="AH9" s="43">
        <v>0</v>
      </c>
      <c r="AI9" s="43">
        <v>0</v>
      </c>
      <c r="AJ9" s="43"/>
      <c r="AK9" s="43"/>
      <c r="AL9" s="43"/>
      <c r="AM9" s="43">
        <v>1</v>
      </c>
      <c r="AN9" s="43"/>
      <c r="AO9" s="43"/>
      <c r="AP9" s="43"/>
      <c r="AQ9" s="43">
        <v>1</v>
      </c>
      <c r="AR9" s="43"/>
      <c r="AS9" s="43"/>
      <c r="AT9" s="43"/>
      <c r="AU9" s="43"/>
      <c r="AW9" s="44">
        <v>52.7</v>
      </c>
    </row>
    <row r="10" spans="1:49" s="10" customFormat="1" ht="17.100000000000001" customHeight="1">
      <c r="A10" s="43" t="s">
        <v>25</v>
      </c>
      <c r="B10" s="92">
        <v>62</v>
      </c>
      <c r="C10" s="72">
        <f t="shared" si="1"/>
        <v>232</v>
      </c>
      <c r="D10" s="73" t="s">
        <v>36</v>
      </c>
      <c r="E10" s="73"/>
      <c r="F10" s="73">
        <v>1</v>
      </c>
      <c r="G10" s="88">
        <v>1</v>
      </c>
      <c r="H10" s="88"/>
      <c r="I10" s="73"/>
      <c r="J10" s="108"/>
      <c r="K10" s="108"/>
      <c r="L10" s="108">
        <f t="shared" si="0"/>
        <v>0</v>
      </c>
      <c r="M10" s="39">
        <f t="shared" si="2"/>
        <v>0</v>
      </c>
      <c r="N10" s="39"/>
      <c r="O10" s="73"/>
      <c r="P10" s="73"/>
      <c r="Q10" s="88">
        <v>1</v>
      </c>
      <c r="R10" s="88"/>
      <c r="S10" s="73"/>
      <c r="T10" s="73"/>
      <c r="U10" s="73">
        <v>1</v>
      </c>
      <c r="V10" s="73"/>
      <c r="W10" s="73"/>
      <c r="X10" s="44">
        <f t="shared" si="4"/>
        <v>62.099999999999994</v>
      </c>
      <c r="Y10" s="44">
        <f t="shared" si="3"/>
        <v>225.99999999999997</v>
      </c>
      <c r="Z10" s="43" t="s">
        <v>36</v>
      </c>
      <c r="AA10" s="43"/>
      <c r="AB10" s="43">
        <v>1</v>
      </c>
      <c r="AC10" s="43">
        <v>1</v>
      </c>
      <c r="AD10" s="123"/>
      <c r="AE10" s="43"/>
      <c r="AF10" s="123"/>
      <c r="AG10" s="123"/>
      <c r="AH10" s="43">
        <v>0</v>
      </c>
      <c r="AI10" s="43">
        <v>0</v>
      </c>
      <c r="AJ10" s="43"/>
      <c r="AK10" s="43"/>
      <c r="AL10" s="43"/>
      <c r="AM10" s="43">
        <v>1</v>
      </c>
      <c r="AN10" s="43"/>
      <c r="AO10" s="43"/>
      <c r="AP10" s="43"/>
      <c r="AQ10" s="43">
        <v>1</v>
      </c>
      <c r="AR10" s="43"/>
      <c r="AS10" s="43"/>
      <c r="AT10" s="43"/>
      <c r="AU10" s="43"/>
      <c r="AW10" s="44">
        <v>62.3</v>
      </c>
    </row>
    <row r="11" spans="1:49" s="10" customFormat="1" ht="17.100000000000001" customHeight="1">
      <c r="A11" s="43" t="s">
        <v>26</v>
      </c>
      <c r="B11" s="92">
        <v>62</v>
      </c>
      <c r="C11" s="72">
        <f t="shared" si="1"/>
        <v>294</v>
      </c>
      <c r="D11" s="73" t="s">
        <v>36</v>
      </c>
      <c r="E11" s="73"/>
      <c r="F11" s="73">
        <v>1</v>
      </c>
      <c r="G11" s="88">
        <v>1</v>
      </c>
      <c r="H11" s="88"/>
      <c r="I11" s="73"/>
      <c r="J11" s="108"/>
      <c r="K11" s="108"/>
      <c r="L11" s="108">
        <f t="shared" si="0"/>
        <v>0</v>
      </c>
      <c r="M11" s="39">
        <f t="shared" si="2"/>
        <v>0</v>
      </c>
      <c r="N11" s="39"/>
      <c r="O11" s="73"/>
      <c r="P11" s="73"/>
      <c r="Q11" s="88">
        <v>1</v>
      </c>
      <c r="R11" s="88"/>
      <c r="S11" s="73"/>
      <c r="T11" s="73"/>
      <c r="U11" s="73">
        <v>1</v>
      </c>
      <c r="V11" s="73"/>
      <c r="W11" s="73"/>
      <c r="X11" s="44">
        <f t="shared" si="4"/>
        <v>59.099999999999994</v>
      </c>
      <c r="Y11" s="44">
        <f t="shared" si="3"/>
        <v>285.09999999999997</v>
      </c>
      <c r="Z11" s="43" t="s">
        <v>36</v>
      </c>
      <c r="AA11" s="43"/>
      <c r="AB11" s="43">
        <v>1</v>
      </c>
      <c r="AC11" s="43">
        <v>1</v>
      </c>
      <c r="AD11" s="123"/>
      <c r="AE11" s="43"/>
      <c r="AF11" s="123"/>
      <c r="AG11" s="123"/>
      <c r="AH11" s="43">
        <v>0</v>
      </c>
      <c r="AI11" s="43">
        <v>0</v>
      </c>
      <c r="AJ11" s="43"/>
      <c r="AK11" s="43"/>
      <c r="AL11" s="43"/>
      <c r="AM11" s="43">
        <v>1</v>
      </c>
      <c r="AN11" s="43"/>
      <c r="AO11" s="43"/>
      <c r="AP11" s="43"/>
      <c r="AQ11" s="43">
        <v>1</v>
      </c>
      <c r="AR11" s="43"/>
      <c r="AS11" s="43"/>
      <c r="AT11" s="43"/>
      <c r="AU11" s="43"/>
      <c r="AW11" s="44">
        <v>59.3</v>
      </c>
    </row>
    <row r="12" spans="1:49" s="10" customFormat="1" ht="17.100000000000001" customHeight="1">
      <c r="A12" s="43" t="s">
        <v>27</v>
      </c>
      <c r="B12" s="92">
        <v>60</v>
      </c>
      <c r="C12" s="72">
        <f t="shared" si="1"/>
        <v>354</v>
      </c>
      <c r="D12" s="73" t="s">
        <v>37</v>
      </c>
      <c r="E12" s="73"/>
      <c r="F12" s="73">
        <v>1</v>
      </c>
      <c r="G12" s="88"/>
      <c r="H12" s="88">
        <v>1</v>
      </c>
      <c r="I12" s="73"/>
      <c r="J12" s="108">
        <v>1</v>
      </c>
      <c r="K12" s="108"/>
      <c r="L12" s="108">
        <f t="shared" si="0"/>
        <v>1</v>
      </c>
      <c r="M12" s="39">
        <f t="shared" si="2"/>
        <v>0</v>
      </c>
      <c r="N12" s="39">
        <v>1</v>
      </c>
      <c r="O12" s="73"/>
      <c r="P12" s="73"/>
      <c r="Q12" s="88"/>
      <c r="R12" s="88">
        <v>1</v>
      </c>
      <c r="S12" s="73"/>
      <c r="T12" s="73"/>
      <c r="U12" s="73">
        <v>1</v>
      </c>
      <c r="V12" s="73"/>
      <c r="W12" s="73"/>
      <c r="X12" s="44">
        <f t="shared" si="4"/>
        <v>50.8</v>
      </c>
      <c r="Y12" s="44">
        <f t="shared" si="3"/>
        <v>335.9</v>
      </c>
      <c r="Z12" s="43" t="s">
        <v>37</v>
      </c>
      <c r="AA12" s="43"/>
      <c r="AB12" s="43">
        <v>1</v>
      </c>
      <c r="AC12" s="43"/>
      <c r="AD12" s="123">
        <v>1</v>
      </c>
      <c r="AE12" s="43"/>
      <c r="AF12" s="123">
        <v>1</v>
      </c>
      <c r="AG12" s="123"/>
      <c r="AH12" s="43">
        <v>1</v>
      </c>
      <c r="AI12" s="43">
        <v>0</v>
      </c>
      <c r="AJ12" s="123">
        <v>1</v>
      </c>
      <c r="AK12" s="43"/>
      <c r="AL12" s="43"/>
      <c r="AM12" s="43"/>
      <c r="AN12" s="43">
        <v>1</v>
      </c>
      <c r="AO12" s="43"/>
      <c r="AP12" s="43"/>
      <c r="AQ12" s="43">
        <v>1</v>
      </c>
      <c r="AR12" s="43"/>
      <c r="AS12" s="43"/>
      <c r="AT12" s="43"/>
      <c r="AU12" s="43"/>
      <c r="AW12" s="44">
        <v>51</v>
      </c>
    </row>
    <row r="13" spans="1:49" s="10" customFormat="1" ht="17.100000000000001" customHeight="1">
      <c r="A13" s="39" t="s">
        <v>28</v>
      </c>
      <c r="B13" s="92">
        <v>70</v>
      </c>
      <c r="C13" s="72">
        <f t="shared" si="1"/>
        <v>424</v>
      </c>
      <c r="D13" s="73" t="s">
        <v>37</v>
      </c>
      <c r="E13" s="73"/>
      <c r="F13" s="73">
        <v>1</v>
      </c>
      <c r="G13" s="88">
        <v>1</v>
      </c>
      <c r="H13" s="88"/>
      <c r="I13" s="73"/>
      <c r="J13" s="108"/>
      <c r="K13" s="108"/>
      <c r="L13" s="108">
        <f t="shared" si="0"/>
        <v>0</v>
      </c>
      <c r="M13" s="39">
        <f t="shared" si="2"/>
        <v>0</v>
      </c>
      <c r="N13" s="39"/>
      <c r="O13" s="73"/>
      <c r="P13" s="73"/>
      <c r="Q13" s="88">
        <v>1</v>
      </c>
      <c r="R13" s="88"/>
      <c r="S13" s="73"/>
      <c r="T13" s="73"/>
      <c r="U13" s="73">
        <v>1</v>
      </c>
      <c r="V13" s="73"/>
      <c r="W13" s="73"/>
      <c r="X13" s="44">
        <f t="shared" si="4"/>
        <v>69.8</v>
      </c>
      <c r="Y13" s="40">
        <f t="shared" si="3"/>
        <v>405.7</v>
      </c>
      <c r="Z13" s="39" t="s">
        <v>37</v>
      </c>
      <c r="AA13" s="39"/>
      <c r="AB13" s="39">
        <v>1</v>
      </c>
      <c r="AC13" s="39"/>
      <c r="AD13" s="123">
        <v>1</v>
      </c>
      <c r="AE13" s="39"/>
      <c r="AF13" s="123">
        <v>1</v>
      </c>
      <c r="AG13" s="123"/>
      <c r="AH13" s="39">
        <v>1</v>
      </c>
      <c r="AI13" s="39">
        <v>0</v>
      </c>
      <c r="AJ13" s="39"/>
      <c r="AK13" s="39"/>
      <c r="AL13" s="39"/>
      <c r="AM13" s="39"/>
      <c r="AN13" s="39">
        <v>1</v>
      </c>
      <c r="AO13" s="39"/>
      <c r="AP13" s="39"/>
      <c r="AQ13" s="39">
        <v>1</v>
      </c>
      <c r="AR13" s="39"/>
      <c r="AS13" s="39"/>
      <c r="AT13" s="39"/>
      <c r="AU13" s="39"/>
      <c r="AW13" s="40">
        <v>70</v>
      </c>
    </row>
    <row r="14" spans="1:49" s="10" customFormat="1" ht="17.100000000000001" customHeight="1">
      <c r="A14" s="43" t="s">
        <v>29</v>
      </c>
      <c r="B14" s="92">
        <v>65</v>
      </c>
      <c r="C14" s="72">
        <f t="shared" si="1"/>
        <v>489</v>
      </c>
      <c r="D14" s="73" t="s">
        <v>37</v>
      </c>
      <c r="E14" s="73"/>
      <c r="F14" s="73">
        <v>1</v>
      </c>
      <c r="G14" s="88"/>
      <c r="H14" s="88">
        <v>1</v>
      </c>
      <c r="I14" s="73"/>
      <c r="J14" s="108">
        <v>1</v>
      </c>
      <c r="K14" s="108"/>
      <c r="L14" s="108">
        <f t="shared" si="0"/>
        <v>1</v>
      </c>
      <c r="M14" s="39">
        <f t="shared" si="2"/>
        <v>0</v>
      </c>
      <c r="N14" s="39"/>
      <c r="O14" s="73"/>
      <c r="P14" s="73"/>
      <c r="Q14" s="88"/>
      <c r="R14" s="88">
        <v>1</v>
      </c>
      <c r="S14" s="73"/>
      <c r="T14" s="73"/>
      <c r="U14" s="73">
        <v>1</v>
      </c>
      <c r="V14" s="73"/>
      <c r="W14" s="73"/>
      <c r="X14" s="44">
        <f t="shared" si="4"/>
        <v>67.8</v>
      </c>
      <c r="Y14" s="44">
        <f t="shared" si="3"/>
        <v>473.5</v>
      </c>
      <c r="Z14" s="43" t="s">
        <v>37</v>
      </c>
      <c r="AA14" s="43"/>
      <c r="AB14" s="43">
        <v>1</v>
      </c>
      <c r="AC14" s="43"/>
      <c r="AD14" s="123">
        <v>1</v>
      </c>
      <c r="AE14" s="43"/>
      <c r="AF14" s="123"/>
      <c r="AG14" s="123">
        <v>1</v>
      </c>
      <c r="AH14" s="43">
        <v>0</v>
      </c>
      <c r="AI14" s="43">
        <v>1</v>
      </c>
      <c r="AJ14" s="43"/>
      <c r="AK14" s="43"/>
      <c r="AL14" s="43"/>
      <c r="AM14" s="43"/>
      <c r="AN14" s="43">
        <v>1</v>
      </c>
      <c r="AO14" s="43"/>
      <c r="AP14" s="43"/>
      <c r="AQ14" s="43">
        <v>1</v>
      </c>
      <c r="AR14" s="43"/>
      <c r="AS14" s="43"/>
      <c r="AT14" s="43"/>
      <c r="AU14" s="43"/>
      <c r="AW14" s="44">
        <v>68</v>
      </c>
    </row>
    <row r="15" spans="1:49" s="10" customFormat="1" ht="17.100000000000001" customHeight="1">
      <c r="A15" s="43" t="s">
        <v>30</v>
      </c>
      <c r="B15" s="92">
        <v>69</v>
      </c>
      <c r="C15" s="72">
        <f t="shared" si="1"/>
        <v>558</v>
      </c>
      <c r="D15" s="73" t="s">
        <v>37</v>
      </c>
      <c r="E15" s="73"/>
      <c r="F15" s="73">
        <v>1</v>
      </c>
      <c r="G15" s="88"/>
      <c r="H15" s="88">
        <v>1</v>
      </c>
      <c r="I15" s="73"/>
      <c r="J15" s="108">
        <v>1</v>
      </c>
      <c r="K15" s="108"/>
      <c r="L15" s="108">
        <f t="shared" si="0"/>
        <v>1</v>
      </c>
      <c r="M15" s="39">
        <f t="shared" si="2"/>
        <v>0</v>
      </c>
      <c r="N15" s="39"/>
      <c r="O15" s="73"/>
      <c r="P15" s="73"/>
      <c r="Q15" s="88"/>
      <c r="R15" s="88">
        <v>1</v>
      </c>
      <c r="S15" s="73"/>
      <c r="T15" s="73"/>
      <c r="U15" s="73">
        <v>1</v>
      </c>
      <c r="V15" s="73"/>
      <c r="W15" s="73"/>
      <c r="X15" s="44">
        <f t="shared" si="4"/>
        <v>67.8</v>
      </c>
      <c r="Y15" s="44">
        <f t="shared" si="3"/>
        <v>541.29999999999995</v>
      </c>
      <c r="Z15" s="43" t="s">
        <v>37</v>
      </c>
      <c r="AA15" s="43"/>
      <c r="AB15" s="43">
        <v>1</v>
      </c>
      <c r="AC15" s="43"/>
      <c r="AD15" s="123">
        <v>1</v>
      </c>
      <c r="AE15" s="43"/>
      <c r="AF15" s="123"/>
      <c r="AG15" s="123">
        <v>1</v>
      </c>
      <c r="AH15" s="43">
        <v>0</v>
      </c>
      <c r="AI15" s="43">
        <v>1</v>
      </c>
      <c r="AJ15" s="43"/>
      <c r="AK15" s="43"/>
      <c r="AL15" s="43"/>
      <c r="AM15" s="43"/>
      <c r="AN15" s="43">
        <v>1</v>
      </c>
      <c r="AO15" s="43"/>
      <c r="AP15" s="43"/>
      <c r="AQ15" s="43">
        <v>1</v>
      </c>
      <c r="AR15" s="43"/>
      <c r="AS15" s="43"/>
      <c r="AT15" s="43"/>
      <c r="AU15" s="43"/>
      <c r="AW15" s="44">
        <v>68</v>
      </c>
    </row>
    <row r="16" spans="1:49" s="10" customFormat="1" ht="17.100000000000001" customHeight="1">
      <c r="A16" s="45" t="s">
        <v>31</v>
      </c>
      <c r="B16" s="93">
        <v>50</v>
      </c>
      <c r="C16" s="74">
        <f t="shared" si="1"/>
        <v>608</v>
      </c>
      <c r="D16" s="79" t="s">
        <v>38</v>
      </c>
      <c r="E16" s="79"/>
      <c r="F16" s="79">
        <v>1</v>
      </c>
      <c r="G16" s="89"/>
      <c r="H16" s="89">
        <v>1</v>
      </c>
      <c r="I16" s="79"/>
      <c r="J16" s="109">
        <v>1</v>
      </c>
      <c r="K16" s="109"/>
      <c r="L16" s="108">
        <f t="shared" si="0"/>
        <v>1</v>
      </c>
      <c r="M16" s="39">
        <f t="shared" si="2"/>
        <v>0</v>
      </c>
      <c r="N16" s="61"/>
      <c r="O16" s="79"/>
      <c r="P16" s="79"/>
      <c r="Q16" s="89"/>
      <c r="R16" s="89"/>
      <c r="S16" s="79"/>
      <c r="T16" s="79">
        <v>1</v>
      </c>
      <c r="U16" s="79"/>
      <c r="V16" s="79">
        <v>1</v>
      </c>
      <c r="W16" s="79"/>
      <c r="X16" s="44">
        <f t="shared" si="4"/>
        <v>63.3</v>
      </c>
      <c r="Y16" s="46">
        <f t="shared" si="3"/>
        <v>604.59999999999991</v>
      </c>
      <c r="Z16" s="45" t="s">
        <v>38</v>
      </c>
      <c r="AA16" s="45"/>
      <c r="AB16" s="45">
        <v>1</v>
      </c>
      <c r="AC16" s="45"/>
      <c r="AD16" s="124">
        <v>1</v>
      </c>
      <c r="AE16" s="45"/>
      <c r="AF16" s="124">
        <v>1</v>
      </c>
      <c r="AG16" s="124"/>
      <c r="AH16" s="43">
        <v>1</v>
      </c>
      <c r="AI16" s="43">
        <v>0</v>
      </c>
      <c r="AJ16" s="45"/>
      <c r="AK16" s="45"/>
      <c r="AL16" s="45"/>
      <c r="AM16" s="45"/>
      <c r="AN16" s="45"/>
      <c r="AO16" s="45"/>
      <c r="AP16" s="45">
        <v>1</v>
      </c>
      <c r="AQ16" s="45"/>
      <c r="AR16" s="45">
        <v>1</v>
      </c>
      <c r="AS16" s="45"/>
      <c r="AT16" s="45"/>
      <c r="AU16" s="47" t="s">
        <v>40</v>
      </c>
      <c r="AW16" s="46">
        <v>63.5</v>
      </c>
    </row>
    <row r="17" spans="1:49" s="20" customFormat="1" ht="17.100000000000001" customHeight="1">
      <c r="A17" s="6" t="s">
        <v>53</v>
      </c>
      <c r="B17" s="80">
        <f>SUM(B6:B16)</f>
        <v>608</v>
      </c>
      <c r="C17" s="80">
        <f>C16</f>
        <v>608</v>
      </c>
      <c r="D17" s="67"/>
      <c r="E17" s="67">
        <f t="shared" ref="E17:X17" si="5">SUM(E6:E16)</f>
        <v>1</v>
      </c>
      <c r="F17" s="67">
        <f t="shared" si="5"/>
        <v>10</v>
      </c>
      <c r="G17" s="67">
        <f t="shared" si="5"/>
        <v>4</v>
      </c>
      <c r="H17" s="62">
        <f t="shared" si="5"/>
        <v>6</v>
      </c>
      <c r="I17" s="67">
        <f t="shared" si="5"/>
        <v>0</v>
      </c>
      <c r="J17" s="62">
        <f t="shared" si="5"/>
        <v>4</v>
      </c>
      <c r="K17" s="62">
        <f t="shared" si="5"/>
        <v>2</v>
      </c>
      <c r="L17" s="62">
        <f t="shared" si="5"/>
        <v>4</v>
      </c>
      <c r="M17" s="62">
        <f t="shared" si="5"/>
        <v>2</v>
      </c>
      <c r="N17" s="62">
        <f t="shared" si="5"/>
        <v>1</v>
      </c>
      <c r="O17" s="67">
        <f t="shared" si="5"/>
        <v>0</v>
      </c>
      <c r="P17" s="67">
        <f t="shared" si="5"/>
        <v>0</v>
      </c>
      <c r="Q17" s="67">
        <f t="shared" si="5"/>
        <v>5</v>
      </c>
      <c r="R17" s="67">
        <f t="shared" si="5"/>
        <v>5</v>
      </c>
      <c r="S17" s="67">
        <f t="shared" si="5"/>
        <v>0</v>
      </c>
      <c r="T17" s="67">
        <f t="shared" si="5"/>
        <v>2</v>
      </c>
      <c r="U17" s="67">
        <f t="shared" si="5"/>
        <v>9</v>
      </c>
      <c r="V17" s="67">
        <f t="shared" si="5"/>
        <v>2</v>
      </c>
      <c r="W17" s="67">
        <f t="shared" si="5"/>
        <v>4</v>
      </c>
      <c r="X17" s="17">
        <f t="shared" si="5"/>
        <v>604.59999999999991</v>
      </c>
      <c r="Y17" s="17">
        <f>Y16</f>
        <v>604.59999999999991</v>
      </c>
      <c r="Z17" s="6"/>
      <c r="AA17" s="6">
        <f>SUM(AA6:AA16)</f>
        <v>1</v>
      </c>
      <c r="AB17" s="6">
        <f t="shared" ref="AB17:AT17" si="6">SUM(AB6:AB16)</f>
        <v>10</v>
      </c>
      <c r="AC17" s="6">
        <f t="shared" si="6"/>
        <v>3</v>
      </c>
      <c r="AD17" s="6">
        <f t="shared" si="6"/>
        <v>7</v>
      </c>
      <c r="AE17" s="6">
        <f t="shared" si="6"/>
        <v>0</v>
      </c>
      <c r="AF17" s="6">
        <f t="shared" si="6"/>
        <v>3</v>
      </c>
      <c r="AG17" s="6">
        <f t="shared" si="6"/>
        <v>4</v>
      </c>
      <c r="AH17" s="6">
        <f t="shared" si="6"/>
        <v>3</v>
      </c>
      <c r="AI17" s="6">
        <f t="shared" si="6"/>
        <v>4</v>
      </c>
      <c r="AJ17" s="6">
        <f t="shared" si="6"/>
        <v>1</v>
      </c>
      <c r="AK17" s="6">
        <f t="shared" si="6"/>
        <v>0</v>
      </c>
      <c r="AL17" s="6">
        <f t="shared" si="6"/>
        <v>1</v>
      </c>
      <c r="AM17" s="6">
        <f t="shared" si="6"/>
        <v>4</v>
      </c>
      <c r="AN17" s="6">
        <f t="shared" si="6"/>
        <v>5</v>
      </c>
      <c r="AO17" s="6">
        <f t="shared" si="6"/>
        <v>2</v>
      </c>
      <c r="AP17" s="6">
        <f t="shared" si="6"/>
        <v>2</v>
      </c>
      <c r="AQ17" s="6">
        <f t="shared" si="6"/>
        <v>9</v>
      </c>
      <c r="AR17" s="6">
        <f t="shared" si="6"/>
        <v>2</v>
      </c>
      <c r="AS17" s="6">
        <f t="shared" si="6"/>
        <v>4</v>
      </c>
      <c r="AT17" s="6">
        <f t="shared" si="6"/>
        <v>0</v>
      </c>
      <c r="AU17" s="6"/>
      <c r="AW17" s="17">
        <f>SUM(AW6:AW16)</f>
        <v>606.6</v>
      </c>
    </row>
    <row r="18" spans="1:49" s="9" customFormat="1" ht="17.100000000000001" customHeight="1">
      <c r="A18" s="63" t="s">
        <v>279</v>
      </c>
      <c r="B18" s="69"/>
      <c r="C18" s="69"/>
      <c r="D18" s="69"/>
      <c r="E18" s="69"/>
      <c r="F18" s="69"/>
      <c r="G18" s="69"/>
      <c r="H18" s="113"/>
      <c r="I18" s="69"/>
      <c r="J18" s="77"/>
      <c r="K18" s="77"/>
      <c r="L18" s="77"/>
      <c r="M18" s="77"/>
      <c r="N18" s="77"/>
      <c r="O18" s="69"/>
      <c r="P18" s="69"/>
      <c r="Q18" s="69"/>
      <c r="R18" s="69"/>
      <c r="S18" s="69"/>
      <c r="T18" s="69"/>
      <c r="U18" s="69"/>
      <c r="V18" s="69"/>
      <c r="W18" s="69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64"/>
      <c r="AT18" s="64"/>
      <c r="AU18" s="65"/>
      <c r="AW18" s="64"/>
    </row>
    <row r="19" spans="1:49" s="10" customFormat="1" ht="17.100000000000001" customHeight="1">
      <c r="A19" s="41" t="s">
        <v>66</v>
      </c>
      <c r="B19" s="70"/>
      <c r="C19" s="70"/>
      <c r="D19" s="71" t="s">
        <v>35</v>
      </c>
      <c r="E19" s="71">
        <v>1</v>
      </c>
      <c r="F19" s="71"/>
      <c r="G19" s="71"/>
      <c r="H19" s="78"/>
      <c r="I19" s="71"/>
      <c r="J19" s="107"/>
      <c r="K19" s="107"/>
      <c r="L19" s="78">
        <f>+J19</f>
        <v>0</v>
      </c>
      <c r="M19" s="78">
        <f>+K19</f>
        <v>0</v>
      </c>
      <c r="N19" s="78"/>
      <c r="O19" s="71"/>
      <c r="P19" s="71"/>
      <c r="Q19" s="71">
        <v>1</v>
      </c>
      <c r="R19" s="71"/>
      <c r="S19" s="71"/>
      <c r="T19" s="71">
        <v>1</v>
      </c>
      <c r="U19" s="71"/>
      <c r="V19" s="71">
        <v>1</v>
      </c>
      <c r="W19" s="71">
        <v>4</v>
      </c>
      <c r="X19" s="42"/>
      <c r="Y19" s="42"/>
      <c r="Z19" s="41" t="s">
        <v>35</v>
      </c>
      <c r="AA19" s="41">
        <v>1</v>
      </c>
      <c r="AB19" s="41"/>
      <c r="AC19" s="41"/>
      <c r="AD19" s="41"/>
      <c r="AE19" s="41"/>
      <c r="AF19" s="41"/>
      <c r="AG19" s="41"/>
      <c r="AH19" s="41">
        <v>0</v>
      </c>
      <c r="AI19" s="41">
        <v>0</v>
      </c>
      <c r="AJ19" s="41"/>
      <c r="AK19" s="41"/>
      <c r="AL19" s="41"/>
      <c r="AM19" s="461">
        <v>1</v>
      </c>
      <c r="AN19" s="41"/>
      <c r="AO19" s="41"/>
      <c r="AP19" s="41">
        <v>1</v>
      </c>
      <c r="AQ19" s="41"/>
      <c r="AR19" s="41">
        <v>1</v>
      </c>
      <c r="AS19" s="41">
        <v>4</v>
      </c>
      <c r="AT19" s="41"/>
      <c r="AU19" s="41" t="s">
        <v>39</v>
      </c>
      <c r="AW19" s="42"/>
    </row>
    <row r="20" spans="1:49" s="10" customFormat="1" ht="17.100000000000001" customHeight="1">
      <c r="A20" s="43">
        <v>33</v>
      </c>
      <c r="B20" s="92">
        <v>57</v>
      </c>
      <c r="C20" s="72">
        <f>+B20+C19</f>
        <v>57</v>
      </c>
      <c r="D20" s="73" t="s">
        <v>37</v>
      </c>
      <c r="E20" s="73"/>
      <c r="F20" s="73">
        <v>1</v>
      </c>
      <c r="G20" s="73"/>
      <c r="H20" s="39">
        <v>1</v>
      </c>
      <c r="I20" s="73"/>
      <c r="J20" s="108"/>
      <c r="K20" s="108">
        <v>1</v>
      </c>
      <c r="L20" s="39">
        <f t="shared" ref="L20:L30" si="7">+J20</f>
        <v>0</v>
      </c>
      <c r="M20" s="39">
        <f t="shared" ref="M20:M30" si="8">+K20</f>
        <v>1</v>
      </c>
      <c r="N20" s="39"/>
      <c r="O20" s="73"/>
      <c r="P20" s="73">
        <v>1</v>
      </c>
      <c r="Q20" s="73"/>
      <c r="R20" s="73"/>
      <c r="S20" s="73">
        <v>2</v>
      </c>
      <c r="T20" s="73"/>
      <c r="U20" s="73">
        <v>1</v>
      </c>
      <c r="V20" s="73"/>
      <c r="W20" s="73"/>
      <c r="X20" s="44">
        <f t="shared" ref="X20:X30" si="9">AW20-0.2</f>
        <v>56.8</v>
      </c>
      <c r="Y20" s="44">
        <f>+X20+Y19</f>
        <v>56.8</v>
      </c>
      <c r="Z20" s="43" t="s">
        <v>37</v>
      </c>
      <c r="AA20" s="43"/>
      <c r="AB20" s="43">
        <v>1</v>
      </c>
      <c r="AC20" s="43"/>
      <c r="AD20" s="43">
        <v>1</v>
      </c>
      <c r="AE20" s="43"/>
      <c r="AF20" s="43"/>
      <c r="AG20" s="43">
        <v>1</v>
      </c>
      <c r="AH20" s="43">
        <v>0</v>
      </c>
      <c r="AI20" s="43">
        <v>1</v>
      </c>
      <c r="AJ20" s="43"/>
      <c r="AK20" s="43"/>
      <c r="AL20" s="43">
        <v>1</v>
      </c>
      <c r="AM20" s="43"/>
      <c r="AN20" s="43"/>
      <c r="AO20" s="43">
        <v>2</v>
      </c>
      <c r="AP20" s="43"/>
      <c r="AQ20" s="43">
        <v>1</v>
      </c>
      <c r="AR20" s="43"/>
      <c r="AS20" s="43"/>
      <c r="AT20" s="43"/>
      <c r="AU20" s="43"/>
      <c r="AW20" s="44">
        <v>57</v>
      </c>
    </row>
    <row r="21" spans="1:49" s="10" customFormat="1" ht="17.100000000000001" customHeight="1">
      <c r="A21" s="13">
        <v>34</v>
      </c>
      <c r="B21" s="92">
        <v>50</v>
      </c>
      <c r="C21" s="72">
        <f t="shared" ref="C21:C30" si="10">+B21+C20</f>
        <v>107</v>
      </c>
      <c r="D21" s="73" t="s">
        <v>36</v>
      </c>
      <c r="E21" s="73"/>
      <c r="F21" s="73">
        <v>1</v>
      </c>
      <c r="G21" s="73">
        <v>1</v>
      </c>
      <c r="H21" s="39"/>
      <c r="I21" s="73"/>
      <c r="J21" s="108"/>
      <c r="K21" s="108">
        <v>1</v>
      </c>
      <c r="L21" s="39">
        <f t="shared" si="7"/>
        <v>0</v>
      </c>
      <c r="M21" s="39">
        <f t="shared" si="8"/>
        <v>1</v>
      </c>
      <c r="N21" s="39"/>
      <c r="O21" s="73"/>
      <c r="P21" s="73">
        <v>1</v>
      </c>
      <c r="Q21" s="73"/>
      <c r="R21" s="73"/>
      <c r="S21" s="73">
        <v>2</v>
      </c>
      <c r="T21" s="73"/>
      <c r="U21" s="73">
        <v>1</v>
      </c>
      <c r="V21" s="73"/>
      <c r="W21" s="73"/>
      <c r="X21" s="44">
        <f t="shared" si="9"/>
        <v>51.8</v>
      </c>
      <c r="Y21" s="14">
        <f t="shared" ref="Y21:Y30" si="11">+X21+Y20</f>
        <v>108.6</v>
      </c>
      <c r="Z21" s="13" t="s">
        <v>36</v>
      </c>
      <c r="AA21" s="13"/>
      <c r="AB21" s="13">
        <v>1</v>
      </c>
      <c r="AC21" s="13">
        <v>1</v>
      </c>
      <c r="AD21" s="13"/>
      <c r="AE21" s="13"/>
      <c r="AF21" s="13"/>
      <c r="AG21" s="13"/>
      <c r="AH21" s="13">
        <v>0</v>
      </c>
      <c r="AI21" s="13">
        <v>0</v>
      </c>
      <c r="AJ21" s="13"/>
      <c r="AK21" s="13"/>
      <c r="AL21" s="13"/>
      <c r="AM21" s="73">
        <v>1</v>
      </c>
      <c r="AN21" s="13"/>
      <c r="AO21" s="13"/>
      <c r="AP21" s="13"/>
      <c r="AQ21" s="13">
        <v>1</v>
      </c>
      <c r="AR21" s="13"/>
      <c r="AS21" s="13"/>
      <c r="AT21" s="13"/>
      <c r="AU21" s="13"/>
      <c r="AW21" s="14">
        <v>52</v>
      </c>
    </row>
    <row r="22" spans="1:49" s="10" customFormat="1" ht="17.100000000000001" customHeight="1">
      <c r="A22" s="43">
        <v>35</v>
      </c>
      <c r="B22" s="92">
        <v>54</v>
      </c>
      <c r="C22" s="72">
        <f t="shared" si="10"/>
        <v>161</v>
      </c>
      <c r="D22" s="73" t="s">
        <v>36</v>
      </c>
      <c r="E22" s="73"/>
      <c r="F22" s="73">
        <v>1</v>
      </c>
      <c r="G22" s="73">
        <v>1</v>
      </c>
      <c r="H22" s="39"/>
      <c r="I22" s="73"/>
      <c r="J22" s="108"/>
      <c r="K22" s="108"/>
      <c r="L22" s="39">
        <f t="shared" si="7"/>
        <v>0</v>
      </c>
      <c r="M22" s="39">
        <f t="shared" si="8"/>
        <v>0</v>
      </c>
      <c r="N22" s="39"/>
      <c r="O22" s="73"/>
      <c r="P22" s="73"/>
      <c r="Q22" s="73">
        <v>1</v>
      </c>
      <c r="R22" s="73"/>
      <c r="S22" s="73"/>
      <c r="T22" s="73"/>
      <c r="U22" s="73">
        <v>1</v>
      </c>
      <c r="V22" s="73"/>
      <c r="W22" s="73"/>
      <c r="X22" s="44">
        <f t="shared" si="9"/>
        <v>60.8</v>
      </c>
      <c r="Y22" s="44">
        <f t="shared" si="11"/>
        <v>169.39999999999998</v>
      </c>
      <c r="Z22" s="43" t="s">
        <v>36</v>
      </c>
      <c r="AA22" s="43"/>
      <c r="AB22" s="43">
        <v>1</v>
      </c>
      <c r="AC22" s="43">
        <v>1</v>
      </c>
      <c r="AD22" s="43"/>
      <c r="AE22" s="43"/>
      <c r="AF22" s="43"/>
      <c r="AG22" s="43"/>
      <c r="AH22" s="43">
        <v>0</v>
      </c>
      <c r="AI22" s="43">
        <v>0</v>
      </c>
      <c r="AJ22" s="43"/>
      <c r="AK22" s="43"/>
      <c r="AL22" s="43"/>
      <c r="AM22" s="43">
        <v>1</v>
      </c>
      <c r="AN22" s="43"/>
      <c r="AO22" s="43"/>
      <c r="AP22" s="43"/>
      <c r="AQ22" s="43">
        <v>1</v>
      </c>
      <c r="AR22" s="43"/>
      <c r="AS22" s="43"/>
      <c r="AT22" s="43"/>
      <c r="AU22" s="43"/>
      <c r="AW22" s="44">
        <v>61</v>
      </c>
    </row>
    <row r="23" spans="1:49" s="10" customFormat="1" ht="17.100000000000001" customHeight="1">
      <c r="A23" s="43">
        <v>36</v>
      </c>
      <c r="B23" s="92">
        <v>54</v>
      </c>
      <c r="C23" s="72">
        <f t="shared" si="10"/>
        <v>215</v>
      </c>
      <c r="D23" s="73" t="s">
        <v>36</v>
      </c>
      <c r="E23" s="73"/>
      <c r="F23" s="73">
        <v>1</v>
      </c>
      <c r="G23" s="73">
        <v>1</v>
      </c>
      <c r="H23" s="39"/>
      <c r="I23" s="73"/>
      <c r="J23" s="108"/>
      <c r="K23" s="108"/>
      <c r="L23" s="39">
        <f t="shared" si="7"/>
        <v>0</v>
      </c>
      <c r="M23" s="39">
        <f t="shared" si="8"/>
        <v>0</v>
      </c>
      <c r="N23" s="39"/>
      <c r="O23" s="73"/>
      <c r="P23" s="73"/>
      <c r="Q23" s="73">
        <v>1</v>
      </c>
      <c r="R23" s="73"/>
      <c r="S23" s="73"/>
      <c r="T23" s="73"/>
      <c r="U23" s="73">
        <v>1</v>
      </c>
      <c r="V23" s="73"/>
      <c r="W23" s="73"/>
      <c r="X23" s="44">
        <f t="shared" si="9"/>
        <v>51.099999999999994</v>
      </c>
      <c r="Y23" s="44">
        <f t="shared" si="11"/>
        <v>220.49999999999997</v>
      </c>
      <c r="Z23" s="43" t="s">
        <v>36</v>
      </c>
      <c r="AA23" s="43"/>
      <c r="AB23" s="43">
        <v>1</v>
      </c>
      <c r="AC23" s="43">
        <v>1</v>
      </c>
      <c r="AD23" s="43"/>
      <c r="AE23" s="43"/>
      <c r="AF23" s="43"/>
      <c r="AG23" s="43"/>
      <c r="AH23" s="43">
        <v>0</v>
      </c>
      <c r="AI23" s="43">
        <v>0</v>
      </c>
      <c r="AJ23" s="43"/>
      <c r="AK23" s="43"/>
      <c r="AL23" s="43"/>
      <c r="AM23" s="43">
        <v>1</v>
      </c>
      <c r="AN23" s="43"/>
      <c r="AO23" s="43"/>
      <c r="AP23" s="43"/>
      <c r="AQ23" s="43">
        <v>1</v>
      </c>
      <c r="AR23" s="43"/>
      <c r="AS23" s="43"/>
      <c r="AT23" s="43"/>
      <c r="AU23" s="43"/>
      <c r="AW23" s="44">
        <v>51.3</v>
      </c>
    </row>
    <row r="24" spans="1:49" s="10" customFormat="1" ht="17.100000000000001" customHeight="1">
      <c r="A24" s="13">
        <v>37</v>
      </c>
      <c r="B24" s="92">
        <v>54</v>
      </c>
      <c r="C24" s="72">
        <f t="shared" si="10"/>
        <v>269</v>
      </c>
      <c r="D24" s="73" t="s">
        <v>37</v>
      </c>
      <c r="E24" s="73"/>
      <c r="F24" s="73">
        <v>1</v>
      </c>
      <c r="G24" s="73"/>
      <c r="H24" s="39">
        <v>1</v>
      </c>
      <c r="I24" s="73"/>
      <c r="J24" s="108"/>
      <c r="K24" s="108"/>
      <c r="L24" s="39">
        <f t="shared" si="7"/>
        <v>0</v>
      </c>
      <c r="M24" s="39">
        <f t="shared" si="8"/>
        <v>0</v>
      </c>
      <c r="N24" s="39"/>
      <c r="O24" s="73"/>
      <c r="P24" s="73"/>
      <c r="Q24" s="73"/>
      <c r="R24" s="73">
        <v>1</v>
      </c>
      <c r="S24" s="73"/>
      <c r="T24" s="73"/>
      <c r="U24" s="73">
        <v>1</v>
      </c>
      <c r="V24" s="73"/>
      <c r="W24" s="73"/>
      <c r="X24" s="44">
        <f t="shared" si="9"/>
        <v>52.199999999999996</v>
      </c>
      <c r="Y24" s="14">
        <f t="shared" si="11"/>
        <v>272.7</v>
      </c>
      <c r="Z24" s="13" t="s">
        <v>37</v>
      </c>
      <c r="AA24" s="13"/>
      <c r="AB24" s="13">
        <v>1</v>
      </c>
      <c r="AC24" s="13"/>
      <c r="AD24" s="13">
        <v>1</v>
      </c>
      <c r="AE24" s="13"/>
      <c r="AF24" s="13"/>
      <c r="AG24" s="13">
        <v>1</v>
      </c>
      <c r="AH24" s="13">
        <v>0</v>
      </c>
      <c r="AI24" s="13">
        <v>1</v>
      </c>
      <c r="AJ24" s="13"/>
      <c r="AK24" s="13"/>
      <c r="AL24" s="13"/>
      <c r="AM24" s="13"/>
      <c r="AN24" s="13">
        <v>1</v>
      </c>
      <c r="AO24" s="13"/>
      <c r="AP24" s="13"/>
      <c r="AQ24" s="13">
        <v>1</v>
      </c>
      <c r="AR24" s="13"/>
      <c r="AS24" s="13"/>
      <c r="AT24" s="13"/>
      <c r="AU24" s="13"/>
      <c r="AW24" s="14">
        <v>52.4</v>
      </c>
    </row>
    <row r="25" spans="1:49" s="10" customFormat="1" ht="17.100000000000001" customHeight="1">
      <c r="A25" s="13">
        <v>38</v>
      </c>
      <c r="B25" s="92">
        <v>54</v>
      </c>
      <c r="C25" s="72">
        <f t="shared" si="10"/>
        <v>323</v>
      </c>
      <c r="D25" s="73" t="s">
        <v>36</v>
      </c>
      <c r="E25" s="73"/>
      <c r="F25" s="73">
        <v>1</v>
      </c>
      <c r="G25" s="73">
        <v>1</v>
      </c>
      <c r="H25" s="39"/>
      <c r="I25" s="73"/>
      <c r="J25" s="108">
        <v>1</v>
      </c>
      <c r="K25" s="108"/>
      <c r="L25" s="39">
        <f t="shared" si="7"/>
        <v>1</v>
      </c>
      <c r="M25" s="39">
        <f t="shared" si="8"/>
        <v>0</v>
      </c>
      <c r="N25" s="39">
        <v>1</v>
      </c>
      <c r="O25" s="73"/>
      <c r="P25" s="73"/>
      <c r="Q25" s="73">
        <v>1</v>
      </c>
      <c r="R25" s="73"/>
      <c r="S25" s="73"/>
      <c r="T25" s="73"/>
      <c r="U25" s="73">
        <v>1</v>
      </c>
      <c r="V25" s="73"/>
      <c r="W25" s="73"/>
      <c r="X25" s="44">
        <f t="shared" si="9"/>
        <v>53.5</v>
      </c>
      <c r="Y25" s="14">
        <f t="shared" si="11"/>
        <v>326.2</v>
      </c>
      <c r="Z25" s="13" t="s">
        <v>36</v>
      </c>
      <c r="AA25" s="13"/>
      <c r="AB25" s="13">
        <v>1</v>
      </c>
      <c r="AC25" s="13">
        <v>1</v>
      </c>
      <c r="AD25" s="13"/>
      <c r="AE25" s="13"/>
      <c r="AF25" s="13"/>
      <c r="AG25" s="13"/>
      <c r="AH25" s="13">
        <v>0</v>
      </c>
      <c r="AI25" s="13">
        <v>0</v>
      </c>
      <c r="AJ25" s="13">
        <v>1</v>
      </c>
      <c r="AK25" s="13"/>
      <c r="AL25" s="13"/>
      <c r="AM25" s="13">
        <v>1</v>
      </c>
      <c r="AN25" s="13"/>
      <c r="AO25" s="13"/>
      <c r="AP25" s="13"/>
      <c r="AQ25" s="13">
        <v>1</v>
      </c>
      <c r="AR25" s="13"/>
      <c r="AS25" s="13"/>
      <c r="AT25" s="13"/>
      <c r="AU25" s="13"/>
      <c r="AW25" s="14">
        <v>53.7</v>
      </c>
    </row>
    <row r="26" spans="1:49" s="10" customFormat="1" ht="17.100000000000001" customHeight="1">
      <c r="A26" s="43">
        <v>39</v>
      </c>
      <c r="B26" s="103">
        <v>65</v>
      </c>
      <c r="C26" s="72">
        <f t="shared" si="10"/>
        <v>388</v>
      </c>
      <c r="D26" s="73" t="s">
        <v>36</v>
      </c>
      <c r="E26" s="73"/>
      <c r="F26" s="73">
        <v>1</v>
      </c>
      <c r="G26" s="73">
        <v>1</v>
      </c>
      <c r="H26" s="39"/>
      <c r="I26" s="73"/>
      <c r="J26" s="108"/>
      <c r="K26" s="108"/>
      <c r="L26" s="39">
        <f t="shared" si="7"/>
        <v>0</v>
      </c>
      <c r="M26" s="39">
        <f t="shared" si="8"/>
        <v>0</v>
      </c>
      <c r="N26" s="39"/>
      <c r="O26" s="73"/>
      <c r="P26" s="73"/>
      <c r="Q26" s="73">
        <v>1</v>
      </c>
      <c r="R26" s="73"/>
      <c r="S26" s="73"/>
      <c r="T26" s="73"/>
      <c r="U26" s="73">
        <v>1</v>
      </c>
      <c r="V26" s="73"/>
      <c r="W26" s="73"/>
      <c r="X26" s="44">
        <f t="shared" si="9"/>
        <v>64.3</v>
      </c>
      <c r="Y26" s="44">
        <f t="shared" si="11"/>
        <v>390.5</v>
      </c>
      <c r="Z26" s="43" t="s">
        <v>36</v>
      </c>
      <c r="AA26" s="43"/>
      <c r="AB26" s="43">
        <v>1</v>
      </c>
      <c r="AC26" s="43">
        <v>1</v>
      </c>
      <c r="AD26" s="43"/>
      <c r="AE26" s="43"/>
      <c r="AF26" s="43"/>
      <c r="AG26" s="43"/>
      <c r="AH26" s="43">
        <v>0</v>
      </c>
      <c r="AI26" s="43">
        <v>0</v>
      </c>
      <c r="AJ26" s="43"/>
      <c r="AK26" s="43"/>
      <c r="AL26" s="43"/>
      <c r="AM26" s="43">
        <v>1</v>
      </c>
      <c r="AN26" s="43"/>
      <c r="AO26" s="43"/>
      <c r="AP26" s="43"/>
      <c r="AQ26" s="43">
        <v>1</v>
      </c>
      <c r="AR26" s="43"/>
      <c r="AS26" s="43"/>
      <c r="AT26" s="43"/>
      <c r="AU26" s="43"/>
      <c r="AW26" s="44">
        <v>64.5</v>
      </c>
    </row>
    <row r="27" spans="1:49" s="10" customFormat="1" ht="17.100000000000001" customHeight="1">
      <c r="A27" s="43">
        <v>40</v>
      </c>
      <c r="B27" s="92">
        <v>66</v>
      </c>
      <c r="C27" s="72">
        <f t="shared" si="10"/>
        <v>454</v>
      </c>
      <c r="D27" s="73" t="s">
        <v>36</v>
      </c>
      <c r="E27" s="73"/>
      <c r="F27" s="73">
        <v>1</v>
      </c>
      <c r="G27" s="73">
        <v>1</v>
      </c>
      <c r="H27" s="39"/>
      <c r="I27" s="73"/>
      <c r="J27" s="108"/>
      <c r="K27" s="108"/>
      <c r="L27" s="39">
        <f t="shared" si="7"/>
        <v>0</v>
      </c>
      <c r="M27" s="39">
        <f t="shared" si="8"/>
        <v>0</v>
      </c>
      <c r="N27" s="39"/>
      <c r="O27" s="73"/>
      <c r="P27" s="73"/>
      <c r="Q27" s="73">
        <v>1</v>
      </c>
      <c r="R27" s="73"/>
      <c r="S27" s="73"/>
      <c r="T27" s="73"/>
      <c r="U27" s="73">
        <v>1</v>
      </c>
      <c r="V27" s="73"/>
      <c r="W27" s="73"/>
      <c r="X27" s="44">
        <f t="shared" si="9"/>
        <v>65.8</v>
      </c>
      <c r="Y27" s="44">
        <f t="shared" si="11"/>
        <v>456.3</v>
      </c>
      <c r="Z27" s="43" t="s">
        <v>36</v>
      </c>
      <c r="AA27" s="43"/>
      <c r="AB27" s="43">
        <v>1</v>
      </c>
      <c r="AC27" s="43">
        <v>1</v>
      </c>
      <c r="AD27" s="43"/>
      <c r="AE27" s="43"/>
      <c r="AF27" s="43"/>
      <c r="AG27" s="43"/>
      <c r="AH27" s="43">
        <v>0</v>
      </c>
      <c r="AI27" s="43">
        <v>0</v>
      </c>
      <c r="AJ27" s="43"/>
      <c r="AK27" s="43"/>
      <c r="AL27" s="43"/>
      <c r="AM27" s="43">
        <v>1</v>
      </c>
      <c r="AN27" s="43"/>
      <c r="AO27" s="43"/>
      <c r="AP27" s="43"/>
      <c r="AQ27" s="43">
        <v>1</v>
      </c>
      <c r="AR27" s="43"/>
      <c r="AS27" s="43"/>
      <c r="AT27" s="43"/>
      <c r="AU27" s="43"/>
      <c r="AW27" s="44">
        <v>66</v>
      </c>
    </row>
    <row r="28" spans="1:49" s="10" customFormat="1" ht="17.100000000000001" customHeight="1">
      <c r="A28" s="13">
        <v>41</v>
      </c>
      <c r="B28" s="92">
        <v>66</v>
      </c>
      <c r="C28" s="72">
        <f t="shared" si="10"/>
        <v>520</v>
      </c>
      <c r="D28" s="73" t="s">
        <v>37</v>
      </c>
      <c r="E28" s="73"/>
      <c r="F28" s="73">
        <v>1</v>
      </c>
      <c r="G28" s="73"/>
      <c r="H28" s="39">
        <v>1</v>
      </c>
      <c r="I28" s="73"/>
      <c r="J28" s="108"/>
      <c r="K28" s="108"/>
      <c r="L28" s="39">
        <f t="shared" si="7"/>
        <v>0</v>
      </c>
      <c r="M28" s="39">
        <f t="shared" si="8"/>
        <v>0</v>
      </c>
      <c r="N28" s="39"/>
      <c r="O28" s="73"/>
      <c r="P28" s="73"/>
      <c r="Q28" s="73">
        <v>1</v>
      </c>
      <c r="R28" s="73"/>
      <c r="S28" s="73"/>
      <c r="T28" s="73"/>
      <c r="U28" s="73">
        <v>1</v>
      </c>
      <c r="V28" s="73"/>
      <c r="W28" s="73"/>
      <c r="X28" s="44">
        <f t="shared" si="9"/>
        <v>67.899999999999991</v>
      </c>
      <c r="Y28" s="14">
        <f t="shared" si="11"/>
        <v>524.20000000000005</v>
      </c>
      <c r="Z28" s="13" t="s">
        <v>37</v>
      </c>
      <c r="AA28" s="13"/>
      <c r="AB28" s="13">
        <v>1</v>
      </c>
      <c r="AC28" s="13"/>
      <c r="AD28" s="13">
        <v>1</v>
      </c>
      <c r="AE28" s="13"/>
      <c r="AF28" s="13"/>
      <c r="AG28" s="13">
        <v>1</v>
      </c>
      <c r="AH28" s="13">
        <v>0</v>
      </c>
      <c r="AI28" s="13">
        <v>1</v>
      </c>
      <c r="AJ28" s="13"/>
      <c r="AK28" s="13"/>
      <c r="AL28" s="13"/>
      <c r="AM28" s="13">
        <v>1</v>
      </c>
      <c r="AN28" s="13"/>
      <c r="AO28" s="13"/>
      <c r="AP28" s="13"/>
      <c r="AQ28" s="13">
        <v>1</v>
      </c>
      <c r="AR28" s="13"/>
      <c r="AS28" s="13"/>
      <c r="AT28" s="13"/>
      <c r="AU28" s="13"/>
      <c r="AW28" s="14">
        <v>68.099999999999994</v>
      </c>
    </row>
    <row r="29" spans="1:49" s="10" customFormat="1" ht="17.100000000000001" customHeight="1">
      <c r="A29" s="43">
        <v>42</v>
      </c>
      <c r="B29" s="92">
        <v>65</v>
      </c>
      <c r="C29" s="72">
        <f t="shared" si="10"/>
        <v>585</v>
      </c>
      <c r="D29" s="73" t="s">
        <v>36</v>
      </c>
      <c r="E29" s="73"/>
      <c r="F29" s="73">
        <v>1</v>
      </c>
      <c r="G29" s="73">
        <v>1</v>
      </c>
      <c r="H29" s="39"/>
      <c r="I29" s="73"/>
      <c r="J29" s="108"/>
      <c r="K29" s="108"/>
      <c r="L29" s="39">
        <f t="shared" si="7"/>
        <v>0</v>
      </c>
      <c r="M29" s="39">
        <f t="shared" si="8"/>
        <v>0</v>
      </c>
      <c r="N29" s="39"/>
      <c r="O29" s="73"/>
      <c r="P29" s="73"/>
      <c r="Q29" s="73">
        <v>1</v>
      </c>
      <c r="R29" s="73"/>
      <c r="S29" s="73"/>
      <c r="T29" s="73"/>
      <c r="U29" s="73">
        <v>1</v>
      </c>
      <c r="V29" s="73"/>
      <c r="W29" s="73"/>
      <c r="X29" s="44">
        <f t="shared" si="9"/>
        <v>61.8</v>
      </c>
      <c r="Y29" s="44">
        <f t="shared" si="11"/>
        <v>586</v>
      </c>
      <c r="Z29" s="43" t="s">
        <v>36</v>
      </c>
      <c r="AA29" s="43"/>
      <c r="AB29" s="43">
        <v>1</v>
      </c>
      <c r="AC29" s="43">
        <v>1</v>
      </c>
      <c r="AD29" s="43"/>
      <c r="AE29" s="43"/>
      <c r="AF29" s="43"/>
      <c r="AG29" s="43"/>
      <c r="AH29" s="43">
        <v>0</v>
      </c>
      <c r="AI29" s="43">
        <v>0</v>
      </c>
      <c r="AJ29" s="43"/>
      <c r="AK29" s="43"/>
      <c r="AL29" s="43"/>
      <c r="AM29" s="43">
        <v>1</v>
      </c>
      <c r="AN29" s="43"/>
      <c r="AO29" s="43"/>
      <c r="AP29" s="43"/>
      <c r="AQ29" s="43">
        <v>1</v>
      </c>
      <c r="AR29" s="43"/>
      <c r="AS29" s="43"/>
      <c r="AT29" s="43"/>
      <c r="AU29" s="43"/>
      <c r="AW29" s="44">
        <v>62</v>
      </c>
    </row>
    <row r="30" spans="1:49" s="10" customFormat="1" ht="17.100000000000001" customHeight="1">
      <c r="A30" s="45">
        <v>43</v>
      </c>
      <c r="B30" s="93">
        <v>65</v>
      </c>
      <c r="C30" s="74">
        <f t="shared" si="10"/>
        <v>650</v>
      </c>
      <c r="D30" s="79" t="s">
        <v>38</v>
      </c>
      <c r="E30" s="79"/>
      <c r="F30" s="79">
        <v>1</v>
      </c>
      <c r="G30" s="79"/>
      <c r="H30" s="61">
        <v>1</v>
      </c>
      <c r="I30" s="79"/>
      <c r="J30" s="109">
        <v>1</v>
      </c>
      <c r="K30" s="109"/>
      <c r="L30" s="104">
        <f t="shared" si="7"/>
        <v>1</v>
      </c>
      <c r="M30" s="104">
        <f t="shared" si="8"/>
        <v>0</v>
      </c>
      <c r="N30" s="61"/>
      <c r="O30" s="79"/>
      <c r="P30" s="79"/>
      <c r="Q30" s="79"/>
      <c r="R30" s="79"/>
      <c r="S30" s="79"/>
      <c r="T30" s="79">
        <v>1</v>
      </c>
      <c r="U30" s="79"/>
      <c r="V30" s="79">
        <v>1</v>
      </c>
      <c r="W30" s="79"/>
      <c r="X30" s="44">
        <f t="shared" si="9"/>
        <v>70.8</v>
      </c>
      <c r="Y30" s="46">
        <f t="shared" si="11"/>
        <v>656.8</v>
      </c>
      <c r="Z30" s="45" t="s">
        <v>38</v>
      </c>
      <c r="AA30" s="45"/>
      <c r="AB30" s="45">
        <v>1</v>
      </c>
      <c r="AC30" s="45"/>
      <c r="AD30" s="45">
        <v>1</v>
      </c>
      <c r="AE30" s="45"/>
      <c r="AF30" s="45">
        <v>1</v>
      </c>
      <c r="AG30" s="45"/>
      <c r="AH30" s="48">
        <v>1</v>
      </c>
      <c r="AI30" s="48">
        <v>0</v>
      </c>
      <c r="AJ30" s="45"/>
      <c r="AK30" s="45"/>
      <c r="AL30" s="45"/>
      <c r="AM30" s="45"/>
      <c r="AN30" s="45"/>
      <c r="AO30" s="45"/>
      <c r="AP30" s="45">
        <v>1</v>
      </c>
      <c r="AQ30" s="45"/>
      <c r="AR30" s="45">
        <v>1</v>
      </c>
      <c r="AS30" s="45"/>
      <c r="AT30" s="45"/>
      <c r="AU30" s="47" t="s">
        <v>40</v>
      </c>
      <c r="AW30" s="46">
        <v>71</v>
      </c>
    </row>
    <row r="31" spans="1:49" s="20" customFormat="1" ht="17.100000000000001" customHeight="1">
      <c r="A31" s="6" t="s">
        <v>54</v>
      </c>
      <c r="B31" s="80">
        <f>SUM(B19:B30)</f>
        <v>650</v>
      </c>
      <c r="C31" s="80">
        <f>C30</f>
        <v>650</v>
      </c>
      <c r="D31" s="67"/>
      <c r="E31" s="67">
        <f t="shared" ref="E31:X31" si="12">SUM(E19:E30)</f>
        <v>1</v>
      </c>
      <c r="F31" s="67">
        <f t="shared" si="12"/>
        <v>11</v>
      </c>
      <c r="G31" s="67">
        <f t="shared" si="12"/>
        <v>7</v>
      </c>
      <c r="H31" s="62">
        <f t="shared" si="12"/>
        <v>4</v>
      </c>
      <c r="I31" s="67">
        <f t="shared" si="12"/>
        <v>0</v>
      </c>
      <c r="J31" s="62">
        <f t="shared" si="12"/>
        <v>2</v>
      </c>
      <c r="K31" s="62">
        <f t="shared" si="12"/>
        <v>2</v>
      </c>
      <c r="L31" s="62">
        <f t="shared" si="12"/>
        <v>2</v>
      </c>
      <c r="M31" s="62">
        <f t="shared" si="12"/>
        <v>2</v>
      </c>
      <c r="N31" s="62">
        <f t="shared" si="12"/>
        <v>1</v>
      </c>
      <c r="O31" s="67">
        <f t="shared" si="12"/>
        <v>0</v>
      </c>
      <c r="P31" s="67">
        <f t="shared" si="12"/>
        <v>2</v>
      </c>
      <c r="Q31" s="67">
        <f t="shared" si="12"/>
        <v>8</v>
      </c>
      <c r="R31" s="67">
        <f t="shared" si="12"/>
        <v>1</v>
      </c>
      <c r="S31" s="67">
        <f t="shared" si="12"/>
        <v>4</v>
      </c>
      <c r="T31" s="67">
        <f t="shared" si="12"/>
        <v>2</v>
      </c>
      <c r="U31" s="67">
        <f t="shared" si="12"/>
        <v>10</v>
      </c>
      <c r="V31" s="67">
        <f t="shared" si="12"/>
        <v>2</v>
      </c>
      <c r="W31" s="67">
        <f t="shared" si="12"/>
        <v>4</v>
      </c>
      <c r="X31" s="17">
        <f t="shared" si="12"/>
        <v>656.8</v>
      </c>
      <c r="Y31" s="17">
        <f>Y30</f>
        <v>656.8</v>
      </c>
      <c r="Z31" s="6"/>
      <c r="AA31" s="6">
        <f t="shared" ref="AA31:AK31" si="13">SUM(AA19:AA30)</f>
        <v>1</v>
      </c>
      <c r="AB31" s="6">
        <f t="shared" si="13"/>
        <v>11</v>
      </c>
      <c r="AC31" s="6">
        <f t="shared" si="13"/>
        <v>7</v>
      </c>
      <c r="AD31" s="6">
        <f t="shared" si="13"/>
        <v>4</v>
      </c>
      <c r="AE31" s="6">
        <f t="shared" si="13"/>
        <v>0</v>
      </c>
      <c r="AF31" s="6">
        <f t="shared" si="13"/>
        <v>1</v>
      </c>
      <c r="AG31" s="6">
        <f t="shared" si="13"/>
        <v>3</v>
      </c>
      <c r="AH31" s="6">
        <f t="shared" si="13"/>
        <v>1</v>
      </c>
      <c r="AI31" s="6">
        <f t="shared" si="13"/>
        <v>3</v>
      </c>
      <c r="AJ31" s="6">
        <f t="shared" si="13"/>
        <v>1</v>
      </c>
      <c r="AK31" s="6">
        <f t="shared" si="13"/>
        <v>0</v>
      </c>
      <c r="AL31" s="6">
        <f t="shared" ref="AL31:AT31" si="14">SUM(AL19:AL30)</f>
        <v>1</v>
      </c>
      <c r="AM31" s="6">
        <f t="shared" si="14"/>
        <v>9</v>
      </c>
      <c r="AN31" s="6">
        <f t="shared" si="14"/>
        <v>1</v>
      </c>
      <c r="AO31" s="6">
        <f t="shared" si="14"/>
        <v>2</v>
      </c>
      <c r="AP31" s="6">
        <f t="shared" si="14"/>
        <v>2</v>
      </c>
      <c r="AQ31" s="6">
        <f t="shared" si="14"/>
        <v>10</v>
      </c>
      <c r="AR31" s="6">
        <f t="shared" si="14"/>
        <v>2</v>
      </c>
      <c r="AS31" s="6">
        <f t="shared" si="14"/>
        <v>4</v>
      </c>
      <c r="AT31" s="6">
        <f t="shared" si="14"/>
        <v>0</v>
      </c>
      <c r="AU31" s="6"/>
      <c r="AW31" s="17">
        <f>SUM(AW19:AW30)</f>
        <v>659</v>
      </c>
    </row>
    <row r="32" spans="1:49" s="9" customFormat="1" ht="17.100000000000001" customHeight="1">
      <c r="A32" s="63" t="s">
        <v>173</v>
      </c>
      <c r="B32" s="69"/>
      <c r="C32" s="69"/>
      <c r="D32" s="69"/>
      <c r="E32" s="69"/>
      <c r="F32" s="69"/>
      <c r="G32" s="69"/>
      <c r="H32" s="113"/>
      <c r="I32" s="69"/>
      <c r="J32" s="77"/>
      <c r="K32" s="77"/>
      <c r="L32" s="77"/>
      <c r="M32" s="77"/>
      <c r="N32" s="77"/>
      <c r="O32" s="69"/>
      <c r="P32" s="69"/>
      <c r="Q32" s="69"/>
      <c r="R32" s="69"/>
      <c r="S32" s="69"/>
      <c r="T32" s="69"/>
      <c r="U32" s="69"/>
      <c r="V32" s="69"/>
      <c r="W32" s="69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  <c r="AO32" s="64"/>
      <c r="AP32" s="64"/>
      <c r="AQ32" s="64"/>
      <c r="AR32" s="64"/>
      <c r="AS32" s="64"/>
      <c r="AT32" s="64"/>
      <c r="AU32" s="65"/>
      <c r="AW32" s="64"/>
    </row>
    <row r="33" spans="1:49" s="9" customFormat="1" ht="17.100000000000001" customHeight="1">
      <c r="A33" s="63" t="s">
        <v>33</v>
      </c>
      <c r="B33" s="69"/>
      <c r="C33" s="69"/>
      <c r="D33" s="69"/>
      <c r="E33" s="69"/>
      <c r="F33" s="69"/>
      <c r="G33" s="69"/>
      <c r="H33" s="77"/>
      <c r="I33" s="69"/>
      <c r="J33" s="77"/>
      <c r="K33" s="77"/>
      <c r="L33" s="77"/>
      <c r="M33" s="77"/>
      <c r="N33" s="77"/>
      <c r="O33" s="69"/>
      <c r="P33" s="69"/>
      <c r="Q33" s="69"/>
      <c r="R33" s="69"/>
      <c r="S33" s="69"/>
      <c r="T33" s="69"/>
      <c r="U33" s="69"/>
      <c r="V33" s="69"/>
      <c r="W33" s="69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64"/>
      <c r="AQ33" s="64"/>
      <c r="AR33" s="64"/>
      <c r="AS33" s="64"/>
      <c r="AT33" s="64"/>
      <c r="AU33" s="65"/>
      <c r="AW33" s="64"/>
    </row>
    <row r="34" spans="1:49" s="10" customFormat="1" ht="17.100000000000001" customHeight="1">
      <c r="A34" s="41" t="s">
        <v>64</v>
      </c>
      <c r="B34" s="70"/>
      <c r="C34" s="70"/>
      <c r="D34" s="99" t="s">
        <v>35</v>
      </c>
      <c r="E34" s="71">
        <v>1</v>
      </c>
      <c r="F34" s="71"/>
      <c r="G34" s="71"/>
      <c r="H34" s="78"/>
      <c r="I34" s="71"/>
      <c r="J34" s="110">
        <v>1</v>
      </c>
      <c r="K34" s="78"/>
      <c r="L34" s="78">
        <f>+J34</f>
        <v>1</v>
      </c>
      <c r="M34" s="78">
        <f>+K34</f>
        <v>0</v>
      </c>
      <c r="N34" s="78"/>
      <c r="O34" s="71"/>
      <c r="P34" s="71"/>
      <c r="Q34" s="71"/>
      <c r="R34" s="71"/>
      <c r="S34" s="71"/>
      <c r="T34" s="71">
        <v>1</v>
      </c>
      <c r="U34" s="71"/>
      <c r="V34" s="71">
        <v>1</v>
      </c>
      <c r="W34" s="71">
        <v>4</v>
      </c>
      <c r="X34" s="42"/>
      <c r="Y34" s="42"/>
      <c r="Z34" s="41" t="s">
        <v>42</v>
      </c>
      <c r="AA34" s="41">
        <v>1</v>
      </c>
      <c r="AB34" s="41"/>
      <c r="AC34" s="41"/>
      <c r="AD34" s="41"/>
      <c r="AE34" s="41"/>
      <c r="AF34" s="41"/>
      <c r="AG34" s="41"/>
      <c r="AH34" s="41">
        <v>0</v>
      </c>
      <c r="AI34" s="41">
        <v>0</v>
      </c>
      <c r="AJ34" s="41"/>
      <c r="AK34" s="41"/>
      <c r="AL34" s="41"/>
      <c r="AM34" s="41"/>
      <c r="AN34" s="41"/>
      <c r="AO34" s="41"/>
      <c r="AP34" s="41">
        <v>1</v>
      </c>
      <c r="AQ34" s="41"/>
      <c r="AR34" s="41">
        <v>1</v>
      </c>
      <c r="AS34" s="41">
        <v>2</v>
      </c>
      <c r="AT34" s="41"/>
      <c r="AU34" s="41" t="s">
        <v>39</v>
      </c>
      <c r="AV34" s="10" t="s">
        <v>175</v>
      </c>
      <c r="AW34" s="42"/>
    </row>
    <row r="35" spans="1:49" s="10" customFormat="1" ht="17.100000000000001" customHeight="1">
      <c r="A35" s="43">
        <v>58</v>
      </c>
      <c r="B35" s="97">
        <v>66</v>
      </c>
      <c r="C35" s="72">
        <f t="shared" ref="C35:C40" si="15">+B35+C34</f>
        <v>66</v>
      </c>
      <c r="D35" s="100" t="s">
        <v>36</v>
      </c>
      <c r="E35" s="73"/>
      <c r="F35" s="73">
        <v>1</v>
      </c>
      <c r="G35" s="73">
        <v>1</v>
      </c>
      <c r="H35" s="39"/>
      <c r="I35" s="73"/>
      <c r="J35" s="39"/>
      <c r="K35" s="39"/>
      <c r="L35" s="39">
        <f t="shared" ref="L35:L40" si="16">+J35</f>
        <v>0</v>
      </c>
      <c r="M35" s="39">
        <f t="shared" ref="M35:M40" si="17">+K35</f>
        <v>0</v>
      </c>
      <c r="N35" s="39"/>
      <c r="O35" s="73"/>
      <c r="P35" s="73"/>
      <c r="Q35" s="73">
        <v>1</v>
      </c>
      <c r="R35" s="73"/>
      <c r="S35" s="73"/>
      <c r="T35" s="73"/>
      <c r="U35" s="73">
        <v>1</v>
      </c>
      <c r="V35" s="73"/>
      <c r="W35" s="73"/>
      <c r="X35" s="44">
        <f t="shared" ref="X35:X40" si="18">AW35-0.2</f>
        <v>63.3</v>
      </c>
      <c r="Y35" s="44">
        <f t="shared" ref="Y35:Y40" si="19">+X35+Y34</f>
        <v>63.3</v>
      </c>
      <c r="Z35" s="43" t="s">
        <v>36</v>
      </c>
      <c r="AA35" s="43"/>
      <c r="AB35" s="43">
        <v>1</v>
      </c>
      <c r="AC35" s="43">
        <v>1</v>
      </c>
      <c r="AD35" s="43"/>
      <c r="AE35" s="43"/>
      <c r="AF35" s="43"/>
      <c r="AG35" s="43"/>
      <c r="AH35" s="43">
        <v>0</v>
      </c>
      <c r="AI35" s="43">
        <v>0</v>
      </c>
      <c r="AJ35" s="43"/>
      <c r="AK35" s="43"/>
      <c r="AL35" s="43"/>
      <c r="AM35" s="43">
        <v>1</v>
      </c>
      <c r="AN35" s="43"/>
      <c r="AO35" s="43"/>
      <c r="AP35" s="43"/>
      <c r="AQ35" s="43">
        <v>1</v>
      </c>
      <c r="AR35" s="43"/>
      <c r="AS35" s="43"/>
      <c r="AT35" s="43"/>
      <c r="AU35" s="43"/>
      <c r="AW35" s="44">
        <v>63.5</v>
      </c>
    </row>
    <row r="36" spans="1:49" s="10" customFormat="1" ht="17.100000000000001" customHeight="1">
      <c r="A36" s="43">
        <v>59</v>
      </c>
      <c r="B36" s="97">
        <v>67</v>
      </c>
      <c r="C36" s="72">
        <f t="shared" si="15"/>
        <v>133</v>
      </c>
      <c r="D36" s="100" t="s">
        <v>36</v>
      </c>
      <c r="E36" s="73"/>
      <c r="F36" s="73">
        <v>1</v>
      </c>
      <c r="G36" s="73">
        <v>1</v>
      </c>
      <c r="H36" s="39"/>
      <c r="I36" s="73"/>
      <c r="J36" s="39"/>
      <c r="K36" s="39"/>
      <c r="L36" s="39">
        <f t="shared" si="16"/>
        <v>0</v>
      </c>
      <c r="M36" s="39">
        <f t="shared" si="17"/>
        <v>0</v>
      </c>
      <c r="N36" s="39"/>
      <c r="O36" s="73"/>
      <c r="P36" s="73"/>
      <c r="Q36" s="73">
        <v>1</v>
      </c>
      <c r="R36" s="73"/>
      <c r="S36" s="73"/>
      <c r="T36" s="73"/>
      <c r="U36" s="73">
        <v>1</v>
      </c>
      <c r="V36" s="73"/>
      <c r="W36" s="73"/>
      <c r="X36" s="44">
        <f t="shared" si="18"/>
        <v>66.399999999999991</v>
      </c>
      <c r="Y36" s="44">
        <f t="shared" si="19"/>
        <v>129.69999999999999</v>
      </c>
      <c r="Z36" s="43" t="s">
        <v>36</v>
      </c>
      <c r="AA36" s="43"/>
      <c r="AB36" s="43">
        <v>1</v>
      </c>
      <c r="AC36" s="43">
        <v>1</v>
      </c>
      <c r="AD36" s="43"/>
      <c r="AE36" s="43"/>
      <c r="AF36" s="43"/>
      <c r="AG36" s="43"/>
      <c r="AH36" s="43">
        <v>0</v>
      </c>
      <c r="AI36" s="43">
        <v>0</v>
      </c>
      <c r="AJ36" s="43"/>
      <c r="AK36" s="43"/>
      <c r="AL36" s="43"/>
      <c r="AM36" s="43">
        <v>1</v>
      </c>
      <c r="AN36" s="43"/>
      <c r="AO36" s="43"/>
      <c r="AP36" s="43"/>
      <c r="AQ36" s="43">
        <v>1</v>
      </c>
      <c r="AR36" s="43"/>
      <c r="AS36" s="43"/>
      <c r="AT36" s="43"/>
      <c r="AU36" s="43"/>
      <c r="AW36" s="44">
        <v>66.599999999999994</v>
      </c>
    </row>
    <row r="37" spans="1:49" s="10" customFormat="1" ht="17.100000000000001" customHeight="1">
      <c r="A37" s="43">
        <v>60</v>
      </c>
      <c r="B37" s="97">
        <v>67</v>
      </c>
      <c r="C37" s="72">
        <f t="shared" si="15"/>
        <v>200</v>
      </c>
      <c r="D37" s="100" t="s">
        <v>36</v>
      </c>
      <c r="E37" s="73"/>
      <c r="F37" s="73">
        <v>1</v>
      </c>
      <c r="G37" s="73">
        <v>1</v>
      </c>
      <c r="H37" s="39"/>
      <c r="I37" s="73"/>
      <c r="J37" s="39"/>
      <c r="K37" s="39"/>
      <c r="L37" s="39">
        <f t="shared" si="16"/>
        <v>0</v>
      </c>
      <c r="M37" s="39">
        <f t="shared" si="17"/>
        <v>0</v>
      </c>
      <c r="N37" s="39"/>
      <c r="O37" s="73"/>
      <c r="P37" s="73"/>
      <c r="Q37" s="73">
        <v>1</v>
      </c>
      <c r="R37" s="73"/>
      <c r="S37" s="73"/>
      <c r="T37" s="73"/>
      <c r="U37" s="73">
        <v>1</v>
      </c>
      <c r="V37" s="73"/>
      <c r="W37" s="73"/>
      <c r="X37" s="44">
        <f t="shared" si="18"/>
        <v>66.899999999999991</v>
      </c>
      <c r="Y37" s="44">
        <f t="shared" si="19"/>
        <v>196.59999999999997</v>
      </c>
      <c r="Z37" s="43" t="s">
        <v>36</v>
      </c>
      <c r="AA37" s="43"/>
      <c r="AB37" s="43">
        <v>1</v>
      </c>
      <c r="AC37" s="43">
        <v>1</v>
      </c>
      <c r="AD37" s="43"/>
      <c r="AE37" s="43"/>
      <c r="AF37" s="43"/>
      <c r="AG37" s="43"/>
      <c r="AH37" s="43">
        <v>0</v>
      </c>
      <c r="AI37" s="43">
        <v>0</v>
      </c>
      <c r="AJ37" s="43"/>
      <c r="AK37" s="43"/>
      <c r="AL37" s="43"/>
      <c r="AM37" s="43">
        <v>1</v>
      </c>
      <c r="AN37" s="43"/>
      <c r="AO37" s="43"/>
      <c r="AP37" s="43"/>
      <c r="AQ37" s="43">
        <v>1</v>
      </c>
      <c r="AR37" s="43"/>
      <c r="AS37" s="43"/>
      <c r="AT37" s="43"/>
      <c r="AU37" s="43"/>
      <c r="AW37" s="44">
        <v>67.099999999999994</v>
      </c>
    </row>
    <row r="38" spans="1:49" s="10" customFormat="1" ht="17.100000000000001" customHeight="1">
      <c r="A38" s="43">
        <v>61</v>
      </c>
      <c r="B38" s="97">
        <v>67</v>
      </c>
      <c r="C38" s="72">
        <f t="shared" si="15"/>
        <v>267</v>
      </c>
      <c r="D38" s="100" t="s">
        <v>36</v>
      </c>
      <c r="E38" s="73"/>
      <c r="F38" s="73">
        <v>1</v>
      </c>
      <c r="G38" s="73">
        <v>1</v>
      </c>
      <c r="H38" s="39"/>
      <c r="I38" s="73"/>
      <c r="J38" s="39"/>
      <c r="K38" s="39"/>
      <c r="L38" s="39">
        <f t="shared" si="16"/>
        <v>0</v>
      </c>
      <c r="M38" s="39">
        <f t="shared" si="17"/>
        <v>0</v>
      </c>
      <c r="N38" s="39">
        <v>1</v>
      </c>
      <c r="O38" s="73"/>
      <c r="P38" s="73"/>
      <c r="Q38" s="73">
        <v>1</v>
      </c>
      <c r="R38" s="73"/>
      <c r="S38" s="73"/>
      <c r="T38" s="73"/>
      <c r="U38" s="73">
        <v>1</v>
      </c>
      <c r="V38" s="73"/>
      <c r="W38" s="73"/>
      <c r="X38" s="44">
        <f t="shared" si="18"/>
        <v>65.8</v>
      </c>
      <c r="Y38" s="44">
        <f t="shared" si="19"/>
        <v>262.39999999999998</v>
      </c>
      <c r="Z38" s="43" t="s">
        <v>36</v>
      </c>
      <c r="AA38" s="43"/>
      <c r="AB38" s="43">
        <v>1</v>
      </c>
      <c r="AC38" s="43">
        <v>1</v>
      </c>
      <c r="AD38" s="43"/>
      <c r="AE38" s="43"/>
      <c r="AF38" s="43"/>
      <c r="AG38" s="43"/>
      <c r="AH38" s="43">
        <v>0</v>
      </c>
      <c r="AI38" s="43">
        <v>0</v>
      </c>
      <c r="AJ38" s="43">
        <v>1</v>
      </c>
      <c r="AK38" s="43"/>
      <c r="AL38" s="43"/>
      <c r="AM38" s="43">
        <v>1</v>
      </c>
      <c r="AN38" s="43"/>
      <c r="AO38" s="43"/>
      <c r="AP38" s="43"/>
      <c r="AQ38" s="43">
        <v>1</v>
      </c>
      <c r="AR38" s="43"/>
      <c r="AS38" s="43"/>
      <c r="AT38" s="43"/>
      <c r="AU38" s="43"/>
      <c r="AW38" s="44">
        <v>66</v>
      </c>
    </row>
    <row r="39" spans="1:49" s="10" customFormat="1" ht="17.100000000000001" customHeight="1">
      <c r="A39" s="43">
        <v>62</v>
      </c>
      <c r="B39" s="98">
        <v>67</v>
      </c>
      <c r="C39" s="72">
        <f t="shared" si="15"/>
        <v>334</v>
      </c>
      <c r="D39" s="101" t="s">
        <v>36</v>
      </c>
      <c r="E39" s="73"/>
      <c r="F39" s="73">
        <v>1</v>
      </c>
      <c r="G39" s="73">
        <v>1</v>
      </c>
      <c r="H39" s="39"/>
      <c r="I39" s="73"/>
      <c r="J39" s="39"/>
      <c r="K39" s="39"/>
      <c r="L39" s="39">
        <f t="shared" si="16"/>
        <v>0</v>
      </c>
      <c r="M39" s="39">
        <f t="shared" si="17"/>
        <v>0</v>
      </c>
      <c r="N39" s="39"/>
      <c r="O39" s="73"/>
      <c r="P39" s="73"/>
      <c r="Q39" s="73">
        <v>1</v>
      </c>
      <c r="R39" s="73"/>
      <c r="S39" s="73"/>
      <c r="T39" s="73"/>
      <c r="U39" s="73">
        <v>1</v>
      </c>
      <c r="V39" s="73"/>
      <c r="W39" s="73"/>
      <c r="X39" s="44">
        <f t="shared" si="18"/>
        <v>68.099999999999994</v>
      </c>
      <c r="Y39" s="44">
        <f t="shared" si="19"/>
        <v>330.5</v>
      </c>
      <c r="Z39" s="43" t="s">
        <v>36</v>
      </c>
      <c r="AA39" s="43"/>
      <c r="AB39" s="43">
        <v>1</v>
      </c>
      <c r="AC39" s="43">
        <v>1</v>
      </c>
      <c r="AD39" s="43"/>
      <c r="AE39" s="43"/>
      <c r="AF39" s="43"/>
      <c r="AG39" s="43"/>
      <c r="AH39" s="43">
        <v>0</v>
      </c>
      <c r="AI39" s="43">
        <v>0</v>
      </c>
      <c r="AJ39" s="43"/>
      <c r="AK39" s="43"/>
      <c r="AL39" s="43"/>
      <c r="AM39" s="43">
        <v>1</v>
      </c>
      <c r="AN39" s="43"/>
      <c r="AO39" s="43"/>
      <c r="AP39" s="43"/>
      <c r="AQ39" s="43">
        <v>1</v>
      </c>
      <c r="AR39" s="43"/>
      <c r="AS39" s="43"/>
      <c r="AT39" s="43"/>
      <c r="AU39" s="43"/>
      <c r="AW39" s="44">
        <v>68.3</v>
      </c>
    </row>
    <row r="40" spans="1:49" s="10" customFormat="1" ht="17.100000000000001" customHeight="1">
      <c r="A40" s="48">
        <v>63</v>
      </c>
      <c r="B40" s="97">
        <v>66</v>
      </c>
      <c r="C40" s="82">
        <f t="shared" si="15"/>
        <v>400</v>
      </c>
      <c r="D40" s="102" t="s">
        <v>38</v>
      </c>
      <c r="E40" s="81"/>
      <c r="F40" s="81">
        <v>1</v>
      </c>
      <c r="G40" s="81"/>
      <c r="H40" s="104">
        <v>1</v>
      </c>
      <c r="I40" s="81"/>
      <c r="J40" s="104">
        <v>1</v>
      </c>
      <c r="K40" s="104"/>
      <c r="L40" s="104">
        <f t="shared" si="16"/>
        <v>1</v>
      </c>
      <c r="M40" s="104">
        <f t="shared" si="17"/>
        <v>0</v>
      </c>
      <c r="N40" s="104"/>
      <c r="O40" s="81"/>
      <c r="P40" s="81"/>
      <c r="Q40" s="81"/>
      <c r="R40" s="81"/>
      <c r="S40" s="81"/>
      <c r="T40" s="81">
        <v>1</v>
      </c>
      <c r="U40" s="81"/>
      <c r="V40" s="81">
        <v>1</v>
      </c>
      <c r="W40" s="81"/>
      <c r="X40" s="44">
        <f t="shared" si="18"/>
        <v>65.399999999999991</v>
      </c>
      <c r="Y40" s="49">
        <f t="shared" si="19"/>
        <v>395.9</v>
      </c>
      <c r="Z40" s="48" t="s">
        <v>38</v>
      </c>
      <c r="AA40" s="48"/>
      <c r="AB40" s="48">
        <v>1</v>
      </c>
      <c r="AC40" s="48"/>
      <c r="AD40" s="48">
        <v>1</v>
      </c>
      <c r="AE40" s="48"/>
      <c r="AF40" s="48">
        <v>1</v>
      </c>
      <c r="AG40" s="48"/>
      <c r="AH40" s="48">
        <v>1</v>
      </c>
      <c r="AI40" s="48">
        <v>0</v>
      </c>
      <c r="AJ40" s="48"/>
      <c r="AK40" s="48"/>
      <c r="AL40" s="48"/>
      <c r="AM40" s="48"/>
      <c r="AN40" s="48"/>
      <c r="AO40" s="48"/>
      <c r="AP40" s="48">
        <v>1</v>
      </c>
      <c r="AQ40" s="48"/>
      <c r="AR40" s="48">
        <v>1</v>
      </c>
      <c r="AS40" s="48"/>
      <c r="AT40" s="48"/>
      <c r="AU40" s="48"/>
      <c r="AW40" s="49">
        <v>65.599999999999994</v>
      </c>
    </row>
    <row r="41" spans="1:49" s="21" customFormat="1" ht="17.100000000000001" customHeight="1">
      <c r="A41" s="6" t="s">
        <v>52</v>
      </c>
      <c r="B41" s="80">
        <f>SUM(B34:B40)</f>
        <v>400</v>
      </c>
      <c r="C41" s="80">
        <f>C40</f>
        <v>400</v>
      </c>
      <c r="D41" s="67"/>
      <c r="E41" s="67"/>
      <c r="F41" s="67">
        <f t="shared" ref="F41:X41" si="20">SUM(F34:F40)</f>
        <v>6</v>
      </c>
      <c r="G41" s="67">
        <f t="shared" si="20"/>
        <v>5</v>
      </c>
      <c r="H41" s="62">
        <f t="shared" si="20"/>
        <v>1</v>
      </c>
      <c r="I41" s="67">
        <f t="shared" si="20"/>
        <v>0</v>
      </c>
      <c r="J41" s="62">
        <f t="shared" si="20"/>
        <v>2</v>
      </c>
      <c r="K41" s="62">
        <f t="shared" si="20"/>
        <v>0</v>
      </c>
      <c r="L41" s="62">
        <f t="shared" si="20"/>
        <v>2</v>
      </c>
      <c r="M41" s="62">
        <f t="shared" si="20"/>
        <v>0</v>
      </c>
      <c r="N41" s="62">
        <f t="shared" si="20"/>
        <v>1</v>
      </c>
      <c r="O41" s="67">
        <f t="shared" si="20"/>
        <v>0</v>
      </c>
      <c r="P41" s="67">
        <f t="shared" si="20"/>
        <v>0</v>
      </c>
      <c r="Q41" s="67">
        <f t="shared" si="20"/>
        <v>5</v>
      </c>
      <c r="R41" s="67">
        <f t="shared" si="20"/>
        <v>0</v>
      </c>
      <c r="S41" s="67">
        <f t="shared" si="20"/>
        <v>0</v>
      </c>
      <c r="T41" s="67">
        <f t="shared" si="20"/>
        <v>2</v>
      </c>
      <c r="U41" s="67">
        <f t="shared" si="20"/>
        <v>5</v>
      </c>
      <c r="V41" s="67">
        <f t="shared" si="20"/>
        <v>2</v>
      </c>
      <c r="W41" s="67">
        <f t="shared" si="20"/>
        <v>4</v>
      </c>
      <c r="X41" s="17">
        <f t="shared" si="20"/>
        <v>395.9</v>
      </c>
      <c r="Y41" s="17">
        <f>Y40</f>
        <v>395.9</v>
      </c>
      <c r="Z41" s="6"/>
      <c r="AA41" s="6"/>
      <c r="AB41" s="6">
        <f t="shared" ref="AB41:AT41" si="21">SUM(AB34:AB40)</f>
        <v>6</v>
      </c>
      <c r="AC41" s="6">
        <f t="shared" si="21"/>
        <v>5</v>
      </c>
      <c r="AD41" s="6">
        <f t="shared" si="21"/>
        <v>1</v>
      </c>
      <c r="AE41" s="6">
        <f t="shared" si="21"/>
        <v>0</v>
      </c>
      <c r="AF41" s="6">
        <f t="shared" si="21"/>
        <v>1</v>
      </c>
      <c r="AG41" s="6">
        <f t="shared" si="21"/>
        <v>0</v>
      </c>
      <c r="AH41" s="6">
        <f t="shared" si="21"/>
        <v>1</v>
      </c>
      <c r="AI41" s="6">
        <f t="shared" si="21"/>
        <v>0</v>
      </c>
      <c r="AJ41" s="6">
        <f t="shared" si="21"/>
        <v>1</v>
      </c>
      <c r="AK41" s="6">
        <f t="shared" si="21"/>
        <v>0</v>
      </c>
      <c r="AL41" s="6">
        <f t="shared" si="21"/>
        <v>0</v>
      </c>
      <c r="AM41" s="6">
        <f t="shared" si="21"/>
        <v>5</v>
      </c>
      <c r="AN41" s="6">
        <f t="shared" si="21"/>
        <v>0</v>
      </c>
      <c r="AO41" s="6">
        <f t="shared" si="21"/>
        <v>0</v>
      </c>
      <c r="AP41" s="6">
        <f t="shared" si="21"/>
        <v>2</v>
      </c>
      <c r="AQ41" s="6">
        <f t="shared" si="21"/>
        <v>5</v>
      </c>
      <c r="AR41" s="6">
        <f t="shared" si="21"/>
        <v>2</v>
      </c>
      <c r="AS41" s="6">
        <f t="shared" si="21"/>
        <v>2</v>
      </c>
      <c r="AT41" s="6">
        <f t="shared" si="21"/>
        <v>0</v>
      </c>
      <c r="AU41" s="6"/>
      <c r="AW41" s="17">
        <f>SUM(AW34:AW40)</f>
        <v>397.1</v>
      </c>
    </row>
    <row r="42" spans="1:49" s="9" customFormat="1" ht="17.100000000000001" customHeight="1">
      <c r="A42" s="63" t="s">
        <v>34</v>
      </c>
      <c r="B42" s="69"/>
      <c r="C42" s="69"/>
      <c r="D42" s="69"/>
      <c r="E42" s="69"/>
      <c r="F42" s="69"/>
      <c r="G42" s="69"/>
      <c r="H42" s="77"/>
      <c r="I42" s="69"/>
      <c r="J42" s="77"/>
      <c r="K42" s="77"/>
      <c r="L42" s="77"/>
      <c r="M42" s="77"/>
      <c r="N42" s="77"/>
      <c r="O42" s="69"/>
      <c r="P42" s="69"/>
      <c r="Q42" s="69"/>
      <c r="R42" s="69"/>
      <c r="S42" s="69"/>
      <c r="T42" s="69"/>
      <c r="U42" s="69"/>
      <c r="V42" s="69"/>
      <c r="W42" s="69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  <c r="AO42" s="64"/>
      <c r="AP42" s="64"/>
      <c r="AQ42" s="64"/>
      <c r="AR42" s="64"/>
      <c r="AS42" s="64"/>
      <c r="AT42" s="64"/>
      <c r="AU42" s="65"/>
      <c r="AW42" s="64"/>
    </row>
    <row r="43" spans="1:49" s="10" customFormat="1" ht="17.100000000000001" customHeight="1">
      <c r="A43" s="41" t="s">
        <v>64</v>
      </c>
      <c r="B43" s="70"/>
      <c r="C43" s="70"/>
      <c r="D43" s="71" t="s">
        <v>42</v>
      </c>
      <c r="E43" s="71">
        <v>1</v>
      </c>
      <c r="F43" s="71"/>
      <c r="G43" s="71"/>
      <c r="H43" s="78"/>
      <c r="I43" s="71"/>
      <c r="J43" s="110">
        <v>1</v>
      </c>
      <c r="K43" s="110"/>
      <c r="L43" s="110">
        <f t="shared" ref="L43:L51" si="22">+J43</f>
        <v>1</v>
      </c>
      <c r="M43" s="78">
        <f>+K43</f>
        <v>0</v>
      </c>
      <c r="N43" s="78"/>
      <c r="O43" s="71"/>
      <c r="P43" s="71"/>
      <c r="Q43" s="71"/>
      <c r="R43" s="71"/>
      <c r="S43" s="71"/>
      <c r="T43" s="71">
        <v>1</v>
      </c>
      <c r="U43" s="71"/>
      <c r="V43" s="71">
        <v>1</v>
      </c>
      <c r="W43" s="71">
        <v>4</v>
      </c>
      <c r="X43" s="42"/>
      <c r="Y43" s="42"/>
      <c r="Z43" s="41" t="s">
        <v>42</v>
      </c>
      <c r="AA43" s="41">
        <v>1</v>
      </c>
      <c r="AB43" s="41"/>
      <c r="AC43" s="41"/>
      <c r="AD43" s="41"/>
      <c r="AE43" s="41"/>
      <c r="AF43" s="41"/>
      <c r="AG43" s="41">
        <v>1</v>
      </c>
      <c r="AH43" s="41">
        <v>0</v>
      </c>
      <c r="AI43" s="41">
        <v>1</v>
      </c>
      <c r="AJ43" s="41"/>
      <c r="AK43" s="41"/>
      <c r="AL43" s="41"/>
      <c r="AM43" s="41"/>
      <c r="AN43" s="41"/>
      <c r="AO43" s="41"/>
      <c r="AP43" s="41">
        <v>1</v>
      </c>
      <c r="AQ43" s="41"/>
      <c r="AR43" s="125">
        <v>1</v>
      </c>
      <c r="AS43" s="41">
        <v>4</v>
      </c>
      <c r="AT43" s="41"/>
      <c r="AU43" s="41" t="s">
        <v>39</v>
      </c>
      <c r="AW43" s="42"/>
    </row>
    <row r="44" spans="1:49" s="10" customFormat="1" ht="17.100000000000001" customHeight="1">
      <c r="A44" s="50" t="s">
        <v>177</v>
      </c>
      <c r="B44" s="83"/>
      <c r="C44" s="83">
        <f>+B44+C43</f>
        <v>0</v>
      </c>
      <c r="D44" s="73" t="s">
        <v>36</v>
      </c>
      <c r="E44" s="73"/>
      <c r="F44" s="73" t="s">
        <v>174</v>
      </c>
      <c r="G44" s="73"/>
      <c r="H44" s="39"/>
      <c r="I44" s="73"/>
      <c r="J44" s="111"/>
      <c r="K44" s="111"/>
      <c r="L44" s="111">
        <f t="shared" si="22"/>
        <v>0</v>
      </c>
      <c r="M44" s="39">
        <f t="shared" ref="M44:M51" si="23">+K44</f>
        <v>0</v>
      </c>
      <c r="N44" s="39"/>
      <c r="O44" s="73"/>
      <c r="P44" s="73"/>
      <c r="Q44" s="91"/>
      <c r="R44" s="73"/>
      <c r="S44" s="73"/>
      <c r="T44" s="73"/>
      <c r="U44" s="73"/>
      <c r="V44" s="73"/>
      <c r="W44" s="73"/>
      <c r="X44" s="44">
        <f t="shared" ref="X44:X51" si="24">AW44-0.2</f>
        <v>15.8</v>
      </c>
      <c r="Y44" s="51">
        <f>+X44+Y43</f>
        <v>15.8</v>
      </c>
      <c r="Z44" s="43" t="s">
        <v>36</v>
      </c>
      <c r="AA44" s="43">
        <v>1</v>
      </c>
      <c r="AB44" s="43"/>
      <c r="AC44" s="43"/>
      <c r="AD44" s="43"/>
      <c r="AE44" s="43"/>
      <c r="AF44" s="43"/>
      <c r="AG44" s="43"/>
      <c r="AH44" s="43">
        <v>0</v>
      </c>
      <c r="AI44" s="43">
        <v>0</v>
      </c>
      <c r="AJ44" s="43"/>
      <c r="AK44" s="43"/>
      <c r="AL44" s="43"/>
      <c r="AM44" s="73">
        <v>1</v>
      </c>
      <c r="AN44" s="43"/>
      <c r="AO44" s="43"/>
      <c r="AP44" s="43"/>
      <c r="AQ44" s="43">
        <v>1</v>
      </c>
      <c r="AR44" s="43"/>
      <c r="AS44" s="43"/>
      <c r="AT44" s="43"/>
      <c r="AU44" s="43"/>
      <c r="AW44" s="51">
        <v>16</v>
      </c>
    </row>
    <row r="45" spans="1:49" s="10" customFormat="1" ht="17.100000000000001" customHeight="1">
      <c r="A45" s="52" t="s">
        <v>22</v>
      </c>
      <c r="B45" s="97">
        <v>66</v>
      </c>
      <c r="C45" s="83">
        <v>44</v>
      </c>
      <c r="D45" s="73" t="s">
        <v>36</v>
      </c>
      <c r="E45" s="73"/>
      <c r="F45" s="73">
        <v>1</v>
      </c>
      <c r="G45" s="73">
        <v>1</v>
      </c>
      <c r="H45" s="39"/>
      <c r="I45" s="73"/>
      <c r="J45" s="111"/>
      <c r="K45" s="111"/>
      <c r="L45" s="111">
        <f t="shared" si="22"/>
        <v>0</v>
      </c>
      <c r="M45" s="39">
        <f t="shared" si="23"/>
        <v>0</v>
      </c>
      <c r="N45" s="39"/>
      <c r="O45" s="73"/>
      <c r="P45" s="73"/>
      <c r="Q45" s="91">
        <v>1</v>
      </c>
      <c r="R45" s="73"/>
      <c r="S45" s="73"/>
      <c r="T45" s="73"/>
      <c r="U45" s="73">
        <v>1</v>
      </c>
      <c r="V45" s="73"/>
      <c r="W45" s="73"/>
      <c r="X45" s="44">
        <f t="shared" si="24"/>
        <v>43.8</v>
      </c>
      <c r="Y45" s="51">
        <f t="shared" ref="Y45:Y51" si="25">+X45+Y44</f>
        <v>59.599999999999994</v>
      </c>
      <c r="Z45" s="43" t="s">
        <v>36</v>
      </c>
      <c r="AA45" s="43"/>
      <c r="AB45" s="43">
        <v>1</v>
      </c>
      <c r="AC45" s="43">
        <v>1</v>
      </c>
      <c r="AD45" s="43"/>
      <c r="AE45" s="43"/>
      <c r="AF45" s="43"/>
      <c r="AG45" s="43"/>
      <c r="AH45" s="43">
        <v>0</v>
      </c>
      <c r="AI45" s="43">
        <v>0</v>
      </c>
      <c r="AJ45" s="43"/>
      <c r="AK45" s="43"/>
      <c r="AL45" s="43"/>
      <c r="AM45" s="43">
        <v>1</v>
      </c>
      <c r="AN45" s="43"/>
      <c r="AO45" s="43"/>
      <c r="AP45" s="43"/>
      <c r="AQ45" s="43">
        <v>1</v>
      </c>
      <c r="AR45" s="43"/>
      <c r="AS45" s="43"/>
      <c r="AT45" s="43"/>
      <c r="AU45" s="43"/>
      <c r="AW45" s="44">
        <v>44</v>
      </c>
    </row>
    <row r="46" spans="1:49" s="10" customFormat="1" ht="17.100000000000001" customHeight="1">
      <c r="A46" s="52" t="s">
        <v>23</v>
      </c>
      <c r="B46" s="97">
        <v>67</v>
      </c>
      <c r="C46" s="83">
        <f t="shared" ref="C46:C51" si="26">+B46+C45</f>
        <v>111</v>
      </c>
      <c r="D46" s="73" t="s">
        <v>36</v>
      </c>
      <c r="E46" s="73"/>
      <c r="F46" s="73">
        <v>1</v>
      </c>
      <c r="G46" s="73">
        <v>1</v>
      </c>
      <c r="H46" s="39"/>
      <c r="I46" s="73"/>
      <c r="J46" s="111"/>
      <c r="K46" s="111"/>
      <c r="L46" s="111">
        <f t="shared" si="22"/>
        <v>0</v>
      </c>
      <c r="M46" s="39">
        <f t="shared" si="23"/>
        <v>0</v>
      </c>
      <c r="N46" s="39"/>
      <c r="O46" s="73"/>
      <c r="P46" s="73"/>
      <c r="Q46" s="91">
        <v>1</v>
      </c>
      <c r="R46" s="73"/>
      <c r="S46" s="73"/>
      <c r="T46" s="73"/>
      <c r="U46" s="73">
        <v>1</v>
      </c>
      <c r="V46" s="73"/>
      <c r="W46" s="73"/>
      <c r="X46" s="44">
        <f t="shared" si="24"/>
        <v>67.5</v>
      </c>
      <c r="Y46" s="51">
        <f t="shared" si="25"/>
        <v>127.1</v>
      </c>
      <c r="Z46" s="43" t="s">
        <v>36</v>
      </c>
      <c r="AA46" s="43"/>
      <c r="AB46" s="43">
        <v>1</v>
      </c>
      <c r="AC46" s="43">
        <v>1</v>
      </c>
      <c r="AD46" s="43"/>
      <c r="AE46" s="43"/>
      <c r="AF46" s="43"/>
      <c r="AG46" s="43"/>
      <c r="AH46" s="43">
        <v>0</v>
      </c>
      <c r="AI46" s="43">
        <v>0</v>
      </c>
      <c r="AJ46" s="43"/>
      <c r="AK46" s="43"/>
      <c r="AL46" s="43"/>
      <c r="AM46" s="43">
        <v>1</v>
      </c>
      <c r="AN46" s="43"/>
      <c r="AO46" s="43"/>
      <c r="AP46" s="43"/>
      <c r="AQ46" s="43">
        <v>1</v>
      </c>
      <c r="AR46" s="43"/>
      <c r="AS46" s="43"/>
      <c r="AT46" s="43"/>
      <c r="AU46" s="43"/>
      <c r="AW46" s="44">
        <v>67.7</v>
      </c>
    </row>
    <row r="47" spans="1:49" s="10" customFormat="1" ht="17.100000000000001" customHeight="1">
      <c r="A47" s="52" t="s">
        <v>24</v>
      </c>
      <c r="B47" s="97">
        <v>67</v>
      </c>
      <c r="C47" s="83">
        <f t="shared" si="26"/>
        <v>178</v>
      </c>
      <c r="D47" s="73" t="s">
        <v>37</v>
      </c>
      <c r="E47" s="73"/>
      <c r="F47" s="73">
        <v>2</v>
      </c>
      <c r="G47" s="73"/>
      <c r="H47" s="39"/>
      <c r="I47" s="73">
        <v>1</v>
      </c>
      <c r="J47" s="111"/>
      <c r="K47" s="111"/>
      <c r="L47" s="111">
        <f t="shared" si="22"/>
        <v>0</v>
      </c>
      <c r="M47" s="39">
        <f t="shared" si="23"/>
        <v>0</v>
      </c>
      <c r="N47" s="39">
        <v>1</v>
      </c>
      <c r="O47" s="73"/>
      <c r="P47" s="73"/>
      <c r="Q47" s="91"/>
      <c r="R47" s="73">
        <v>1</v>
      </c>
      <c r="S47" s="73"/>
      <c r="T47" s="73"/>
      <c r="U47" s="73">
        <v>1</v>
      </c>
      <c r="V47" s="73"/>
      <c r="W47" s="73"/>
      <c r="X47" s="44">
        <f t="shared" si="24"/>
        <v>58.5</v>
      </c>
      <c r="Y47" s="51">
        <f t="shared" si="25"/>
        <v>185.6</v>
      </c>
      <c r="Z47" s="43" t="s">
        <v>37</v>
      </c>
      <c r="AA47" s="43"/>
      <c r="AB47" s="43">
        <v>2</v>
      </c>
      <c r="AC47" s="43"/>
      <c r="AD47" s="43"/>
      <c r="AE47" s="43">
        <v>1</v>
      </c>
      <c r="AF47" s="43"/>
      <c r="AG47" s="43"/>
      <c r="AH47" s="43">
        <v>0</v>
      </c>
      <c r="AI47" s="43">
        <v>0</v>
      </c>
      <c r="AJ47" s="43">
        <v>1</v>
      </c>
      <c r="AK47" s="43"/>
      <c r="AL47" s="43"/>
      <c r="AM47" s="43"/>
      <c r="AN47" s="43">
        <v>1</v>
      </c>
      <c r="AO47" s="43"/>
      <c r="AP47" s="43"/>
      <c r="AQ47" s="43">
        <v>1</v>
      </c>
      <c r="AR47" s="43"/>
      <c r="AS47" s="43"/>
      <c r="AT47" s="43"/>
      <c r="AU47" s="43"/>
      <c r="AW47" s="44">
        <v>58.7</v>
      </c>
    </row>
    <row r="48" spans="1:49" s="10" customFormat="1" ht="17.100000000000001" customHeight="1">
      <c r="A48" s="52" t="s">
        <v>25</v>
      </c>
      <c r="B48" s="97">
        <v>50</v>
      </c>
      <c r="C48" s="83">
        <f t="shared" si="26"/>
        <v>228</v>
      </c>
      <c r="D48" s="73" t="s">
        <v>36</v>
      </c>
      <c r="E48" s="73"/>
      <c r="F48" s="73">
        <v>1</v>
      </c>
      <c r="G48" s="73">
        <v>1</v>
      </c>
      <c r="H48" s="39"/>
      <c r="I48" s="73"/>
      <c r="J48" s="111"/>
      <c r="K48" s="111"/>
      <c r="L48" s="111">
        <f t="shared" si="22"/>
        <v>0</v>
      </c>
      <c r="M48" s="39">
        <f t="shared" si="23"/>
        <v>0</v>
      </c>
      <c r="N48" s="39"/>
      <c r="O48" s="73"/>
      <c r="P48" s="73"/>
      <c r="Q48" s="91">
        <v>1</v>
      </c>
      <c r="R48" s="73"/>
      <c r="S48" s="73"/>
      <c r="T48" s="73"/>
      <c r="U48" s="73">
        <v>1</v>
      </c>
      <c r="V48" s="73"/>
      <c r="W48" s="73"/>
      <c r="X48" s="44">
        <f t="shared" si="24"/>
        <v>46.8</v>
      </c>
      <c r="Y48" s="51">
        <f t="shared" si="25"/>
        <v>232.39999999999998</v>
      </c>
      <c r="Z48" s="43" t="s">
        <v>36</v>
      </c>
      <c r="AA48" s="43"/>
      <c r="AB48" s="43">
        <v>1</v>
      </c>
      <c r="AC48" s="43">
        <v>1</v>
      </c>
      <c r="AD48" s="43"/>
      <c r="AE48" s="43"/>
      <c r="AF48" s="43"/>
      <c r="AG48" s="43"/>
      <c r="AH48" s="43">
        <v>0</v>
      </c>
      <c r="AI48" s="43">
        <v>0</v>
      </c>
      <c r="AJ48" s="43"/>
      <c r="AK48" s="43"/>
      <c r="AL48" s="43"/>
      <c r="AM48" s="43">
        <v>1</v>
      </c>
      <c r="AN48" s="43"/>
      <c r="AO48" s="43"/>
      <c r="AP48" s="43"/>
      <c r="AQ48" s="43">
        <v>1</v>
      </c>
      <c r="AR48" s="43"/>
      <c r="AS48" s="43"/>
      <c r="AT48" s="43"/>
      <c r="AU48" s="43"/>
      <c r="AW48" s="44">
        <v>47</v>
      </c>
    </row>
    <row r="49" spans="1:49" s="10" customFormat="1" ht="17.100000000000001" customHeight="1">
      <c r="A49" s="52" t="s">
        <v>26</v>
      </c>
      <c r="B49" s="97">
        <v>50</v>
      </c>
      <c r="C49" s="83">
        <f t="shared" si="26"/>
        <v>278</v>
      </c>
      <c r="D49" s="73" t="s">
        <v>36</v>
      </c>
      <c r="E49" s="73"/>
      <c r="F49" s="73">
        <v>1</v>
      </c>
      <c r="G49" s="73">
        <v>1</v>
      </c>
      <c r="H49" s="39"/>
      <c r="I49" s="73"/>
      <c r="J49" s="111"/>
      <c r="K49" s="111"/>
      <c r="L49" s="111">
        <f t="shared" si="22"/>
        <v>0</v>
      </c>
      <c r="M49" s="39">
        <f t="shared" si="23"/>
        <v>0</v>
      </c>
      <c r="N49" s="39"/>
      <c r="O49" s="73"/>
      <c r="P49" s="73"/>
      <c r="Q49" s="91">
        <v>1</v>
      </c>
      <c r="R49" s="73"/>
      <c r="S49" s="73"/>
      <c r="T49" s="73"/>
      <c r="U49" s="73">
        <v>1</v>
      </c>
      <c r="V49" s="73"/>
      <c r="W49" s="73"/>
      <c r="X49" s="44">
        <f t="shared" si="24"/>
        <v>56.5</v>
      </c>
      <c r="Y49" s="51">
        <f t="shared" si="25"/>
        <v>288.89999999999998</v>
      </c>
      <c r="Z49" s="43" t="s">
        <v>36</v>
      </c>
      <c r="AA49" s="43"/>
      <c r="AB49" s="43">
        <v>1</v>
      </c>
      <c r="AC49" s="43">
        <v>1</v>
      </c>
      <c r="AD49" s="43"/>
      <c r="AE49" s="43"/>
      <c r="AF49" s="43"/>
      <c r="AG49" s="43"/>
      <c r="AH49" s="43">
        <v>0</v>
      </c>
      <c r="AI49" s="43">
        <v>0</v>
      </c>
      <c r="AJ49" s="43"/>
      <c r="AK49" s="43"/>
      <c r="AL49" s="43"/>
      <c r="AM49" s="43">
        <v>1</v>
      </c>
      <c r="AN49" s="43"/>
      <c r="AO49" s="43"/>
      <c r="AP49" s="43"/>
      <c r="AQ49" s="43">
        <v>1</v>
      </c>
      <c r="AR49" s="43"/>
      <c r="AS49" s="43"/>
      <c r="AT49" s="43"/>
      <c r="AU49" s="43"/>
      <c r="AW49" s="44">
        <v>56.7</v>
      </c>
    </row>
    <row r="50" spans="1:49" s="10" customFormat="1" ht="17.100000000000001" customHeight="1">
      <c r="A50" s="52" t="s">
        <v>27</v>
      </c>
      <c r="B50" s="98">
        <v>50</v>
      </c>
      <c r="C50" s="83">
        <f t="shared" si="26"/>
        <v>328</v>
      </c>
      <c r="D50" s="73" t="s">
        <v>37</v>
      </c>
      <c r="E50" s="73"/>
      <c r="F50" s="73">
        <v>1</v>
      </c>
      <c r="G50" s="73"/>
      <c r="H50" s="39">
        <v>1</v>
      </c>
      <c r="I50" s="73"/>
      <c r="J50" s="111">
        <v>1</v>
      </c>
      <c r="K50" s="111"/>
      <c r="L50" s="111">
        <f t="shared" si="22"/>
        <v>1</v>
      </c>
      <c r="M50" s="39">
        <f t="shared" si="23"/>
        <v>0</v>
      </c>
      <c r="N50" s="39"/>
      <c r="O50" s="73"/>
      <c r="P50" s="73"/>
      <c r="Q50" s="91"/>
      <c r="R50" s="73">
        <v>1</v>
      </c>
      <c r="S50" s="73"/>
      <c r="T50" s="73"/>
      <c r="U50" s="73">
        <v>1</v>
      </c>
      <c r="V50" s="73"/>
      <c r="W50" s="73"/>
      <c r="X50" s="44">
        <f t="shared" si="24"/>
        <v>50</v>
      </c>
      <c r="Y50" s="51">
        <f t="shared" si="25"/>
        <v>338.9</v>
      </c>
      <c r="Z50" s="43" t="s">
        <v>37</v>
      </c>
      <c r="AA50" s="43"/>
      <c r="AB50" s="43">
        <v>1</v>
      </c>
      <c r="AC50" s="43"/>
      <c r="AD50" s="43">
        <v>1</v>
      </c>
      <c r="AE50" s="43"/>
      <c r="AF50" s="43"/>
      <c r="AG50" s="43">
        <v>1</v>
      </c>
      <c r="AH50" s="43">
        <v>0</v>
      </c>
      <c r="AI50" s="43">
        <v>1</v>
      </c>
      <c r="AJ50" s="43"/>
      <c r="AK50" s="43"/>
      <c r="AL50" s="43"/>
      <c r="AM50" s="43"/>
      <c r="AN50" s="43">
        <v>1</v>
      </c>
      <c r="AO50" s="43"/>
      <c r="AP50" s="43"/>
      <c r="AQ50" s="43">
        <v>1</v>
      </c>
      <c r="AR50" s="43"/>
      <c r="AS50" s="43"/>
      <c r="AT50" s="43"/>
      <c r="AU50" s="43"/>
      <c r="AW50" s="44">
        <v>50.2</v>
      </c>
    </row>
    <row r="51" spans="1:49" s="10" customFormat="1" ht="17.100000000000001" customHeight="1">
      <c r="A51" s="53" t="s">
        <v>28</v>
      </c>
      <c r="B51" s="97">
        <v>50</v>
      </c>
      <c r="C51" s="83">
        <f t="shared" si="26"/>
        <v>378</v>
      </c>
      <c r="D51" s="81" t="s">
        <v>38</v>
      </c>
      <c r="E51" s="81"/>
      <c r="F51" s="81">
        <v>1</v>
      </c>
      <c r="G51" s="81"/>
      <c r="H51" s="104">
        <v>1</v>
      </c>
      <c r="I51" s="81"/>
      <c r="J51" s="112">
        <v>1</v>
      </c>
      <c r="K51" s="112"/>
      <c r="L51" s="112">
        <f t="shared" si="22"/>
        <v>1</v>
      </c>
      <c r="M51" s="104">
        <f t="shared" si="23"/>
        <v>0</v>
      </c>
      <c r="N51" s="104"/>
      <c r="O51" s="81"/>
      <c r="P51" s="81"/>
      <c r="Q51" s="81"/>
      <c r="R51" s="81"/>
      <c r="S51" s="81"/>
      <c r="T51" s="81">
        <v>1</v>
      </c>
      <c r="U51" s="81"/>
      <c r="V51" s="81">
        <v>1</v>
      </c>
      <c r="W51" s="81"/>
      <c r="X51" s="44">
        <f t="shared" si="24"/>
        <v>51.3</v>
      </c>
      <c r="Y51" s="51">
        <f t="shared" si="25"/>
        <v>390.2</v>
      </c>
      <c r="Z51" s="48" t="s">
        <v>38</v>
      </c>
      <c r="AA51" s="48"/>
      <c r="AB51" s="48">
        <v>1</v>
      </c>
      <c r="AC51" s="48"/>
      <c r="AD51" s="48">
        <v>1</v>
      </c>
      <c r="AE51" s="48"/>
      <c r="AF51" s="48">
        <v>1</v>
      </c>
      <c r="AG51" s="48"/>
      <c r="AH51" s="48">
        <v>1</v>
      </c>
      <c r="AI51" s="48">
        <v>0</v>
      </c>
      <c r="AJ51" s="48"/>
      <c r="AK51" s="48"/>
      <c r="AL51" s="48"/>
      <c r="AM51" s="48"/>
      <c r="AN51" s="48"/>
      <c r="AO51" s="48"/>
      <c r="AP51" s="48">
        <v>1</v>
      </c>
      <c r="AQ51" s="48"/>
      <c r="AR51" s="48">
        <v>1</v>
      </c>
      <c r="AS51" s="48"/>
      <c r="AT51" s="48"/>
      <c r="AU51" s="48"/>
      <c r="AW51" s="49">
        <v>51.5</v>
      </c>
    </row>
    <row r="52" spans="1:49" s="21" customFormat="1" ht="17.100000000000001" customHeight="1">
      <c r="A52" s="6" t="s">
        <v>53</v>
      </c>
      <c r="B52" s="80">
        <f>SUM(B43:B51)</f>
        <v>400</v>
      </c>
      <c r="C52" s="80">
        <f>C51</f>
        <v>378</v>
      </c>
      <c r="D52" s="67"/>
      <c r="E52" s="67"/>
      <c r="F52" s="67">
        <f t="shared" ref="F52:X52" si="27">SUM(F43:F51)</f>
        <v>8</v>
      </c>
      <c r="G52" s="67">
        <f t="shared" si="27"/>
        <v>4</v>
      </c>
      <c r="H52" s="62">
        <f t="shared" si="27"/>
        <v>2</v>
      </c>
      <c r="I52" s="67">
        <f t="shared" si="27"/>
        <v>1</v>
      </c>
      <c r="J52" s="62">
        <f t="shared" si="27"/>
        <v>3</v>
      </c>
      <c r="K52" s="62">
        <f t="shared" si="27"/>
        <v>0</v>
      </c>
      <c r="L52" s="62">
        <f t="shared" si="27"/>
        <v>3</v>
      </c>
      <c r="M52" s="62">
        <f t="shared" si="27"/>
        <v>0</v>
      </c>
      <c r="N52" s="62">
        <f t="shared" si="27"/>
        <v>1</v>
      </c>
      <c r="O52" s="67">
        <f t="shared" si="27"/>
        <v>0</v>
      </c>
      <c r="P52" s="67">
        <f t="shared" si="27"/>
        <v>0</v>
      </c>
      <c r="Q52" s="67">
        <f t="shared" si="27"/>
        <v>4</v>
      </c>
      <c r="R52" s="67">
        <f t="shared" si="27"/>
        <v>2</v>
      </c>
      <c r="S52" s="67">
        <f t="shared" si="27"/>
        <v>0</v>
      </c>
      <c r="T52" s="67">
        <f t="shared" si="27"/>
        <v>2</v>
      </c>
      <c r="U52" s="67">
        <f t="shared" si="27"/>
        <v>6</v>
      </c>
      <c r="V52" s="67">
        <f t="shared" si="27"/>
        <v>2</v>
      </c>
      <c r="W52" s="67">
        <f t="shared" si="27"/>
        <v>4</v>
      </c>
      <c r="X52" s="17">
        <f t="shared" si="27"/>
        <v>390.2</v>
      </c>
      <c r="Y52" s="17">
        <f>Y51</f>
        <v>390.2</v>
      </c>
      <c r="Z52" s="6"/>
      <c r="AA52" s="6"/>
      <c r="AB52" s="6">
        <f>SUM(AB43:AB51)</f>
        <v>8</v>
      </c>
      <c r="AC52" s="6">
        <f t="shared" ref="AC52:AT52" si="28">SUM(AC43:AC51)</f>
        <v>4</v>
      </c>
      <c r="AD52" s="6">
        <f t="shared" si="28"/>
        <v>2</v>
      </c>
      <c r="AE52" s="6">
        <f t="shared" si="28"/>
        <v>1</v>
      </c>
      <c r="AF52" s="6">
        <f t="shared" si="28"/>
        <v>1</v>
      </c>
      <c r="AG52" s="6">
        <f t="shared" si="28"/>
        <v>2</v>
      </c>
      <c r="AH52" s="6">
        <f t="shared" si="28"/>
        <v>1</v>
      </c>
      <c r="AI52" s="6">
        <f t="shared" si="28"/>
        <v>2</v>
      </c>
      <c r="AJ52" s="6">
        <f t="shared" si="28"/>
        <v>1</v>
      </c>
      <c r="AK52" s="6">
        <f t="shared" si="28"/>
        <v>0</v>
      </c>
      <c r="AL52" s="6">
        <f t="shared" si="28"/>
        <v>0</v>
      </c>
      <c r="AM52" s="6">
        <f t="shared" si="28"/>
        <v>5</v>
      </c>
      <c r="AN52" s="6">
        <f t="shared" si="28"/>
        <v>2</v>
      </c>
      <c r="AO52" s="6">
        <f t="shared" si="28"/>
        <v>0</v>
      </c>
      <c r="AP52" s="6">
        <f t="shared" si="28"/>
        <v>2</v>
      </c>
      <c r="AQ52" s="6">
        <f t="shared" si="28"/>
        <v>7</v>
      </c>
      <c r="AR52" s="6">
        <f t="shared" si="28"/>
        <v>2</v>
      </c>
      <c r="AS52" s="6">
        <f t="shared" si="28"/>
        <v>4</v>
      </c>
      <c r="AT52" s="6">
        <f t="shared" si="28"/>
        <v>0</v>
      </c>
      <c r="AU52" s="6"/>
      <c r="AW52" s="17">
        <f>SUM(AW43:AW51)</f>
        <v>391.8</v>
      </c>
    </row>
    <row r="53" spans="1:49" s="9" customFormat="1" ht="17.100000000000001" customHeight="1">
      <c r="A53" s="63" t="s">
        <v>32</v>
      </c>
      <c r="B53" s="69"/>
      <c r="C53" s="69"/>
      <c r="D53" s="69"/>
      <c r="E53" s="69"/>
      <c r="F53" s="69"/>
      <c r="G53" s="69"/>
      <c r="H53" s="113"/>
      <c r="I53" s="69"/>
      <c r="J53" s="77"/>
      <c r="K53" s="77"/>
      <c r="L53" s="77"/>
      <c r="M53" s="77"/>
      <c r="N53" s="77"/>
      <c r="O53" s="69"/>
      <c r="P53" s="69"/>
      <c r="Q53" s="69"/>
      <c r="R53" s="69"/>
      <c r="S53" s="69"/>
      <c r="T53" s="69"/>
      <c r="U53" s="69"/>
      <c r="V53" s="69"/>
      <c r="W53" s="69"/>
      <c r="X53" s="64"/>
      <c r="Y53" s="64"/>
      <c r="Z53" s="64"/>
      <c r="AA53" s="64"/>
      <c r="AB53" s="64"/>
      <c r="AC53" s="64"/>
      <c r="AD53" s="64"/>
      <c r="AE53" s="64"/>
      <c r="AF53" s="64"/>
      <c r="AG53" s="64"/>
      <c r="AH53" s="64"/>
      <c r="AI53" s="64"/>
      <c r="AJ53" s="64"/>
      <c r="AK53" s="64"/>
      <c r="AL53" s="64"/>
      <c r="AM53" s="64"/>
      <c r="AN53" s="64"/>
      <c r="AO53" s="64"/>
      <c r="AP53" s="64"/>
      <c r="AQ53" s="64"/>
      <c r="AR53" s="64"/>
      <c r="AS53" s="64"/>
      <c r="AT53" s="64"/>
      <c r="AU53" s="65"/>
      <c r="AW53" s="64"/>
    </row>
    <row r="54" spans="1:49" s="10" customFormat="1" ht="17.100000000000001" customHeight="1">
      <c r="A54" s="41" t="s">
        <v>65</v>
      </c>
      <c r="B54" s="70"/>
      <c r="C54" s="70"/>
      <c r="D54" s="71" t="s">
        <v>41</v>
      </c>
      <c r="E54" s="71">
        <v>1</v>
      </c>
      <c r="F54" s="71"/>
      <c r="G54" s="71"/>
      <c r="H54" s="78"/>
      <c r="I54" s="71"/>
      <c r="J54" s="107">
        <v>1</v>
      </c>
      <c r="K54" s="107"/>
      <c r="L54" s="78">
        <f>+J54</f>
        <v>1</v>
      </c>
      <c r="M54" s="78">
        <f>+K54</f>
        <v>0</v>
      </c>
      <c r="N54" s="78"/>
      <c r="O54" s="71"/>
      <c r="P54" s="71"/>
      <c r="Q54" s="71"/>
      <c r="R54" s="71"/>
      <c r="S54" s="71"/>
      <c r="T54" s="71">
        <v>1</v>
      </c>
      <c r="U54" s="71"/>
      <c r="V54" s="71">
        <v>1</v>
      </c>
      <c r="W54" s="71">
        <v>4</v>
      </c>
      <c r="X54" s="42"/>
      <c r="Y54" s="42"/>
      <c r="Z54" s="41" t="s">
        <v>41</v>
      </c>
      <c r="AA54" s="41">
        <v>1</v>
      </c>
      <c r="AB54" s="41"/>
      <c r="AC54" s="41"/>
      <c r="AD54" s="41"/>
      <c r="AE54" s="41"/>
      <c r="AF54" s="41"/>
      <c r="AG54" s="41"/>
      <c r="AH54" s="41">
        <v>0</v>
      </c>
      <c r="AI54" s="41">
        <v>0</v>
      </c>
      <c r="AJ54" s="41"/>
      <c r="AK54" s="41"/>
      <c r="AL54" s="41"/>
      <c r="AM54" s="41"/>
      <c r="AN54" s="41"/>
      <c r="AO54" s="41"/>
      <c r="AP54" s="41">
        <v>1</v>
      </c>
      <c r="AQ54" s="41"/>
      <c r="AR54" s="41">
        <v>1</v>
      </c>
      <c r="AS54" s="41">
        <v>4</v>
      </c>
      <c r="AT54" s="41"/>
      <c r="AU54" s="41" t="s">
        <v>39</v>
      </c>
      <c r="AV54" s="54" t="s">
        <v>175</v>
      </c>
      <c r="AW54" s="42"/>
    </row>
    <row r="55" spans="1:49" s="10" customFormat="1" ht="17.100000000000001" customHeight="1">
      <c r="A55" s="13">
        <v>63</v>
      </c>
      <c r="B55" s="92">
        <v>56</v>
      </c>
      <c r="C55" s="72">
        <f>+B55+C54</f>
        <v>56</v>
      </c>
      <c r="D55" s="73" t="s">
        <v>36</v>
      </c>
      <c r="E55" s="73"/>
      <c r="F55" s="73">
        <v>1</v>
      </c>
      <c r="G55" s="73">
        <v>1</v>
      </c>
      <c r="H55" s="39"/>
      <c r="I55" s="73"/>
      <c r="J55" s="108"/>
      <c r="K55" s="108"/>
      <c r="L55" s="39">
        <f t="shared" ref="L55:L65" si="29">+J55</f>
        <v>0</v>
      </c>
      <c r="M55" s="39">
        <f t="shared" ref="M55:M65" si="30">+K55</f>
        <v>0</v>
      </c>
      <c r="N55" s="39"/>
      <c r="O55" s="73"/>
      <c r="P55" s="73"/>
      <c r="Q55" s="73">
        <v>1</v>
      </c>
      <c r="R55" s="73"/>
      <c r="S55" s="73"/>
      <c r="T55" s="73"/>
      <c r="U55" s="73">
        <v>1</v>
      </c>
      <c r="V55" s="73"/>
      <c r="W55" s="73"/>
      <c r="X55" s="44">
        <f t="shared" ref="X55:X65" si="31">AW55-0.2</f>
        <v>57</v>
      </c>
      <c r="Y55" s="14">
        <f>+X55+Y54</f>
        <v>57</v>
      </c>
      <c r="Z55" s="13" t="s">
        <v>36</v>
      </c>
      <c r="AA55" s="13"/>
      <c r="AB55" s="13">
        <v>1</v>
      </c>
      <c r="AC55" s="13">
        <v>1</v>
      </c>
      <c r="AD55" s="13"/>
      <c r="AE55" s="13"/>
      <c r="AF55" s="13"/>
      <c r="AG55" s="13"/>
      <c r="AH55" s="13">
        <v>0</v>
      </c>
      <c r="AI55" s="13">
        <v>0</v>
      </c>
      <c r="AJ55" s="13"/>
      <c r="AK55" s="13"/>
      <c r="AL55" s="13"/>
      <c r="AM55" s="13">
        <v>1</v>
      </c>
      <c r="AN55" s="13"/>
      <c r="AO55" s="13"/>
      <c r="AP55" s="13"/>
      <c r="AQ55" s="13">
        <v>1</v>
      </c>
      <c r="AR55" s="13"/>
      <c r="AS55" s="13"/>
      <c r="AT55" s="13"/>
      <c r="AU55" s="13"/>
      <c r="AW55" s="14">
        <v>57.2</v>
      </c>
    </row>
    <row r="56" spans="1:49" s="10" customFormat="1" ht="17.100000000000001" customHeight="1">
      <c r="A56" s="13">
        <v>64</v>
      </c>
      <c r="B56" s="92">
        <v>57</v>
      </c>
      <c r="C56" s="72">
        <f t="shared" ref="C56:C65" si="32">+B56+C55</f>
        <v>113</v>
      </c>
      <c r="D56" s="73" t="s">
        <v>36</v>
      </c>
      <c r="E56" s="73"/>
      <c r="F56" s="73">
        <v>1</v>
      </c>
      <c r="G56" s="73">
        <v>1</v>
      </c>
      <c r="H56" s="39"/>
      <c r="I56" s="73"/>
      <c r="J56" s="108"/>
      <c r="K56" s="108"/>
      <c r="L56" s="39">
        <f t="shared" si="29"/>
        <v>0</v>
      </c>
      <c r="M56" s="39">
        <f t="shared" si="30"/>
        <v>0</v>
      </c>
      <c r="N56" s="39"/>
      <c r="O56" s="73"/>
      <c r="P56" s="73"/>
      <c r="Q56" s="73">
        <v>1</v>
      </c>
      <c r="R56" s="73"/>
      <c r="S56" s="73"/>
      <c r="T56" s="73"/>
      <c r="U56" s="73">
        <v>1</v>
      </c>
      <c r="V56" s="73"/>
      <c r="W56" s="73"/>
      <c r="X56" s="44">
        <f t="shared" si="31"/>
        <v>57</v>
      </c>
      <c r="Y56" s="14">
        <f t="shared" ref="Y56:Y65" si="33">+X56+Y55</f>
        <v>114</v>
      </c>
      <c r="Z56" s="13" t="s">
        <v>36</v>
      </c>
      <c r="AA56" s="13"/>
      <c r="AB56" s="13">
        <v>1</v>
      </c>
      <c r="AC56" s="13">
        <v>1</v>
      </c>
      <c r="AD56" s="13"/>
      <c r="AE56" s="13"/>
      <c r="AF56" s="13"/>
      <c r="AG56" s="13"/>
      <c r="AH56" s="13">
        <v>0</v>
      </c>
      <c r="AI56" s="13">
        <v>0</v>
      </c>
      <c r="AJ56" s="13"/>
      <c r="AK56" s="13"/>
      <c r="AL56" s="13"/>
      <c r="AM56" s="13">
        <v>1</v>
      </c>
      <c r="AN56" s="13"/>
      <c r="AO56" s="13"/>
      <c r="AP56" s="13"/>
      <c r="AQ56" s="13">
        <v>1</v>
      </c>
      <c r="AR56" s="13"/>
      <c r="AS56" s="13"/>
      <c r="AT56" s="13"/>
      <c r="AU56" s="13"/>
      <c r="AW56" s="14">
        <v>57.2</v>
      </c>
    </row>
    <row r="57" spans="1:49" s="10" customFormat="1" ht="17.100000000000001" customHeight="1">
      <c r="A57" s="13">
        <v>65</v>
      </c>
      <c r="B57" s="92">
        <v>56</v>
      </c>
      <c r="C57" s="72">
        <f t="shared" si="32"/>
        <v>169</v>
      </c>
      <c r="D57" s="73" t="s">
        <v>41</v>
      </c>
      <c r="E57" s="73"/>
      <c r="F57" s="73">
        <v>1</v>
      </c>
      <c r="G57" s="73"/>
      <c r="H57" s="39">
        <v>1</v>
      </c>
      <c r="I57" s="73"/>
      <c r="J57" s="108">
        <v>2</v>
      </c>
      <c r="K57" s="108"/>
      <c r="L57" s="39">
        <f t="shared" si="29"/>
        <v>2</v>
      </c>
      <c r="M57" s="39">
        <f t="shared" si="30"/>
        <v>0</v>
      </c>
      <c r="N57" s="39"/>
      <c r="O57" s="73"/>
      <c r="P57" s="73"/>
      <c r="Q57" s="73"/>
      <c r="R57" s="73"/>
      <c r="S57" s="73"/>
      <c r="T57" s="73">
        <v>2</v>
      </c>
      <c r="U57" s="73"/>
      <c r="V57" s="73">
        <v>2</v>
      </c>
      <c r="W57" s="73">
        <v>6</v>
      </c>
      <c r="X57" s="44">
        <f t="shared" si="31"/>
        <v>56.8</v>
      </c>
      <c r="Y57" s="14">
        <f t="shared" si="33"/>
        <v>170.8</v>
      </c>
      <c r="Z57" s="13" t="s">
        <v>41</v>
      </c>
      <c r="AA57" s="13"/>
      <c r="AB57" s="13">
        <v>1</v>
      </c>
      <c r="AC57" s="13"/>
      <c r="AD57" s="13">
        <v>1</v>
      </c>
      <c r="AE57" s="13"/>
      <c r="AF57" s="13">
        <v>2</v>
      </c>
      <c r="AG57" s="13"/>
      <c r="AH57" s="13">
        <v>2</v>
      </c>
      <c r="AI57" s="13">
        <v>0</v>
      </c>
      <c r="AJ57" s="13"/>
      <c r="AK57" s="13"/>
      <c r="AL57" s="13"/>
      <c r="AM57" s="13"/>
      <c r="AN57" s="13"/>
      <c r="AO57" s="13"/>
      <c r="AP57" s="13">
        <v>2</v>
      </c>
      <c r="AQ57" s="13"/>
      <c r="AR57" s="13">
        <v>2</v>
      </c>
      <c r="AS57" s="13">
        <v>4</v>
      </c>
      <c r="AT57" s="13"/>
      <c r="AU57" s="13"/>
      <c r="AW57" s="14">
        <v>57</v>
      </c>
    </row>
    <row r="58" spans="1:49" s="10" customFormat="1" ht="17.100000000000001" customHeight="1">
      <c r="A58" s="13">
        <v>66</v>
      </c>
      <c r="B58" s="92">
        <v>56</v>
      </c>
      <c r="C58" s="72">
        <f t="shared" si="32"/>
        <v>225</v>
      </c>
      <c r="D58" s="73" t="s">
        <v>36</v>
      </c>
      <c r="E58" s="73"/>
      <c r="F58" s="73">
        <v>1</v>
      </c>
      <c r="G58" s="73">
        <v>1</v>
      </c>
      <c r="H58" s="39"/>
      <c r="I58" s="73"/>
      <c r="J58" s="108"/>
      <c r="K58" s="108"/>
      <c r="L58" s="39">
        <f t="shared" si="29"/>
        <v>0</v>
      </c>
      <c r="M58" s="39">
        <f t="shared" si="30"/>
        <v>0</v>
      </c>
      <c r="N58" s="39"/>
      <c r="O58" s="73"/>
      <c r="P58" s="73"/>
      <c r="Q58" s="73">
        <v>1</v>
      </c>
      <c r="R58" s="73"/>
      <c r="S58" s="73"/>
      <c r="T58" s="73"/>
      <c r="U58" s="73">
        <v>1</v>
      </c>
      <c r="V58" s="73"/>
      <c r="W58" s="73"/>
      <c r="X58" s="44">
        <f t="shared" si="31"/>
        <v>53.8</v>
      </c>
      <c r="Y58" s="14">
        <f t="shared" si="33"/>
        <v>224.60000000000002</v>
      </c>
      <c r="Z58" s="13" t="s">
        <v>36</v>
      </c>
      <c r="AA58" s="13"/>
      <c r="AB58" s="13">
        <v>1</v>
      </c>
      <c r="AC58" s="13">
        <v>1</v>
      </c>
      <c r="AD58" s="13"/>
      <c r="AE58" s="13"/>
      <c r="AF58" s="13"/>
      <c r="AG58" s="13"/>
      <c r="AH58" s="13">
        <v>0</v>
      </c>
      <c r="AI58" s="13">
        <v>0</v>
      </c>
      <c r="AJ58" s="13"/>
      <c r="AK58" s="13"/>
      <c r="AL58" s="13"/>
      <c r="AM58" s="13">
        <v>1</v>
      </c>
      <c r="AN58" s="13"/>
      <c r="AO58" s="13"/>
      <c r="AP58" s="13"/>
      <c r="AQ58" s="13">
        <v>1</v>
      </c>
      <c r="AR58" s="13"/>
      <c r="AS58" s="13"/>
      <c r="AT58" s="13"/>
      <c r="AU58" s="13"/>
      <c r="AW58" s="14">
        <v>54</v>
      </c>
    </row>
    <row r="59" spans="1:49" s="10" customFormat="1" ht="17.100000000000001" customHeight="1">
      <c r="A59" s="13">
        <v>67</v>
      </c>
      <c r="B59" s="92">
        <v>56</v>
      </c>
      <c r="C59" s="72">
        <f t="shared" si="32"/>
        <v>281</v>
      </c>
      <c r="D59" s="73" t="s">
        <v>36</v>
      </c>
      <c r="E59" s="73"/>
      <c r="F59" s="73">
        <v>1</v>
      </c>
      <c r="G59" s="73">
        <v>1</v>
      </c>
      <c r="H59" s="39"/>
      <c r="I59" s="73"/>
      <c r="J59" s="108"/>
      <c r="K59" s="108"/>
      <c r="L59" s="39">
        <f t="shared" si="29"/>
        <v>0</v>
      </c>
      <c r="M59" s="39">
        <f t="shared" si="30"/>
        <v>0</v>
      </c>
      <c r="N59" s="39"/>
      <c r="O59" s="73"/>
      <c r="P59" s="73"/>
      <c r="Q59" s="73">
        <v>1</v>
      </c>
      <c r="R59" s="73"/>
      <c r="S59" s="73"/>
      <c r="T59" s="73"/>
      <c r="U59" s="73">
        <v>1</v>
      </c>
      <c r="V59" s="73"/>
      <c r="W59" s="73"/>
      <c r="X59" s="44">
        <f t="shared" si="31"/>
        <v>57.4</v>
      </c>
      <c r="Y59" s="14">
        <f t="shared" si="33"/>
        <v>282</v>
      </c>
      <c r="Z59" s="13" t="s">
        <v>36</v>
      </c>
      <c r="AA59" s="13"/>
      <c r="AB59" s="13">
        <v>1</v>
      </c>
      <c r="AC59" s="13">
        <v>1</v>
      </c>
      <c r="AD59" s="13"/>
      <c r="AE59" s="13"/>
      <c r="AF59" s="13"/>
      <c r="AG59" s="13"/>
      <c r="AH59" s="13">
        <v>0</v>
      </c>
      <c r="AI59" s="13">
        <v>0</v>
      </c>
      <c r="AJ59" s="13"/>
      <c r="AK59" s="13"/>
      <c r="AL59" s="13"/>
      <c r="AM59" s="13">
        <v>1</v>
      </c>
      <c r="AN59" s="13"/>
      <c r="AO59" s="13"/>
      <c r="AP59" s="13"/>
      <c r="AQ59" s="13">
        <v>1</v>
      </c>
      <c r="AR59" s="13"/>
      <c r="AS59" s="13"/>
      <c r="AT59" s="13"/>
      <c r="AU59" s="13"/>
      <c r="AW59" s="14">
        <v>57.6</v>
      </c>
    </row>
    <row r="60" spans="1:49" s="10" customFormat="1" ht="17.100000000000001" customHeight="1">
      <c r="A60" s="13">
        <v>68</v>
      </c>
      <c r="B60" s="92">
        <v>56</v>
      </c>
      <c r="C60" s="72">
        <f t="shared" si="32"/>
        <v>337</v>
      </c>
      <c r="D60" s="73" t="s">
        <v>37</v>
      </c>
      <c r="E60" s="73"/>
      <c r="F60" s="73">
        <v>1</v>
      </c>
      <c r="G60" s="73"/>
      <c r="H60" s="39">
        <v>1</v>
      </c>
      <c r="I60" s="73"/>
      <c r="J60" s="108">
        <v>1</v>
      </c>
      <c r="K60" s="108"/>
      <c r="L60" s="39">
        <f t="shared" si="29"/>
        <v>1</v>
      </c>
      <c r="M60" s="39">
        <f t="shared" si="30"/>
        <v>0</v>
      </c>
      <c r="N60" s="39">
        <v>1</v>
      </c>
      <c r="O60" s="73"/>
      <c r="P60" s="73"/>
      <c r="Q60" s="73"/>
      <c r="R60" s="73">
        <v>1</v>
      </c>
      <c r="S60" s="73"/>
      <c r="T60" s="73"/>
      <c r="U60" s="73">
        <v>1</v>
      </c>
      <c r="V60" s="73"/>
      <c r="W60" s="73"/>
      <c r="X60" s="44">
        <f t="shared" si="31"/>
        <v>62</v>
      </c>
      <c r="Y60" s="14">
        <f t="shared" si="33"/>
        <v>344</v>
      </c>
      <c r="Z60" s="13" t="s">
        <v>37</v>
      </c>
      <c r="AA60" s="13"/>
      <c r="AB60" s="13">
        <v>1</v>
      </c>
      <c r="AC60" s="13"/>
      <c r="AD60" s="13">
        <v>1</v>
      </c>
      <c r="AE60" s="13"/>
      <c r="AF60" s="13">
        <v>1</v>
      </c>
      <c r="AG60" s="13"/>
      <c r="AH60" s="13">
        <v>1</v>
      </c>
      <c r="AI60" s="13">
        <v>0</v>
      </c>
      <c r="AJ60" s="13">
        <v>1</v>
      </c>
      <c r="AK60" s="13"/>
      <c r="AL60" s="13"/>
      <c r="AM60" s="13"/>
      <c r="AN60" s="13">
        <v>1</v>
      </c>
      <c r="AO60" s="13"/>
      <c r="AP60" s="13"/>
      <c r="AQ60" s="13">
        <v>1</v>
      </c>
      <c r="AR60" s="13"/>
      <c r="AS60" s="13"/>
      <c r="AT60" s="13"/>
      <c r="AU60" s="13"/>
      <c r="AW60" s="14">
        <v>62.2</v>
      </c>
    </row>
    <row r="61" spans="1:49" s="10" customFormat="1" ht="17.100000000000001" customHeight="1">
      <c r="A61" s="43">
        <v>69</v>
      </c>
      <c r="B61" s="92">
        <v>64</v>
      </c>
      <c r="C61" s="72">
        <f t="shared" si="32"/>
        <v>401</v>
      </c>
      <c r="D61" s="73" t="s">
        <v>37</v>
      </c>
      <c r="E61" s="73"/>
      <c r="F61" s="73">
        <v>1</v>
      </c>
      <c r="G61" s="73"/>
      <c r="H61" s="39">
        <v>1</v>
      </c>
      <c r="I61" s="73"/>
      <c r="J61" s="108">
        <v>1</v>
      </c>
      <c r="K61" s="108"/>
      <c r="L61" s="39">
        <f t="shared" si="29"/>
        <v>1</v>
      </c>
      <c r="M61" s="39">
        <f t="shared" si="30"/>
        <v>0</v>
      </c>
      <c r="N61" s="39"/>
      <c r="O61" s="73"/>
      <c r="P61" s="73"/>
      <c r="Q61" s="73"/>
      <c r="R61" s="73">
        <v>1</v>
      </c>
      <c r="S61" s="73"/>
      <c r="T61" s="73"/>
      <c r="U61" s="73">
        <v>1</v>
      </c>
      <c r="V61" s="73"/>
      <c r="W61" s="73"/>
      <c r="X61" s="44">
        <f t="shared" si="31"/>
        <v>51.3</v>
      </c>
      <c r="Y61" s="44">
        <f t="shared" si="33"/>
        <v>395.3</v>
      </c>
      <c r="Z61" s="43" t="s">
        <v>37</v>
      </c>
      <c r="AA61" s="43"/>
      <c r="AB61" s="43">
        <v>1</v>
      </c>
      <c r="AC61" s="43"/>
      <c r="AD61" s="43">
        <v>1</v>
      </c>
      <c r="AE61" s="43"/>
      <c r="AF61" s="43"/>
      <c r="AG61" s="43">
        <v>1</v>
      </c>
      <c r="AH61" s="43">
        <v>0</v>
      </c>
      <c r="AI61" s="43">
        <v>1</v>
      </c>
      <c r="AJ61" s="43"/>
      <c r="AK61" s="43"/>
      <c r="AL61" s="43"/>
      <c r="AM61" s="43"/>
      <c r="AN61" s="43">
        <v>1</v>
      </c>
      <c r="AO61" s="43"/>
      <c r="AP61" s="43"/>
      <c r="AQ61" s="43">
        <v>1</v>
      </c>
      <c r="AR61" s="43"/>
      <c r="AS61" s="43"/>
      <c r="AT61" s="43"/>
      <c r="AU61" s="43"/>
      <c r="AW61" s="44">
        <v>51.5</v>
      </c>
    </row>
    <row r="62" spans="1:49" s="10" customFormat="1" ht="17.100000000000001" customHeight="1">
      <c r="A62" s="13">
        <v>70</v>
      </c>
      <c r="B62" s="92">
        <v>60</v>
      </c>
      <c r="C62" s="72">
        <f t="shared" si="32"/>
        <v>461</v>
      </c>
      <c r="D62" s="73" t="s">
        <v>36</v>
      </c>
      <c r="E62" s="73"/>
      <c r="F62" s="73">
        <v>1</v>
      </c>
      <c r="G62" s="73">
        <v>1</v>
      </c>
      <c r="H62" s="39"/>
      <c r="I62" s="73"/>
      <c r="J62" s="108"/>
      <c r="K62" s="108"/>
      <c r="L62" s="39">
        <f t="shared" si="29"/>
        <v>0</v>
      </c>
      <c r="M62" s="39">
        <f t="shared" si="30"/>
        <v>0</v>
      </c>
      <c r="N62" s="39"/>
      <c r="O62" s="73"/>
      <c r="P62" s="73"/>
      <c r="Q62" s="73">
        <v>1</v>
      </c>
      <c r="R62" s="73"/>
      <c r="S62" s="73"/>
      <c r="T62" s="73"/>
      <c r="U62" s="73">
        <v>1</v>
      </c>
      <c r="V62" s="73"/>
      <c r="W62" s="73"/>
      <c r="X62" s="44">
        <f t="shared" si="31"/>
        <v>59.3</v>
      </c>
      <c r="Y62" s="14">
        <f t="shared" si="33"/>
        <v>454.6</v>
      </c>
      <c r="Z62" s="13" t="s">
        <v>36</v>
      </c>
      <c r="AA62" s="13"/>
      <c r="AB62" s="13">
        <v>1</v>
      </c>
      <c r="AC62" s="13">
        <v>1</v>
      </c>
      <c r="AD62" s="13"/>
      <c r="AE62" s="13"/>
      <c r="AF62" s="13"/>
      <c r="AG62" s="13"/>
      <c r="AH62" s="13">
        <v>0</v>
      </c>
      <c r="AI62" s="13">
        <v>0</v>
      </c>
      <c r="AJ62" s="13"/>
      <c r="AK62" s="13"/>
      <c r="AL62" s="13"/>
      <c r="AM62" s="13">
        <v>1</v>
      </c>
      <c r="AN62" s="13"/>
      <c r="AO62" s="13"/>
      <c r="AP62" s="13"/>
      <c r="AQ62" s="13">
        <v>1</v>
      </c>
      <c r="AR62" s="13"/>
      <c r="AS62" s="13"/>
      <c r="AT62" s="13"/>
      <c r="AU62" s="13"/>
      <c r="AW62" s="14">
        <v>59.5</v>
      </c>
    </row>
    <row r="63" spans="1:49" s="10" customFormat="1" ht="17.100000000000001" customHeight="1">
      <c r="A63" s="13">
        <v>71</v>
      </c>
      <c r="B63" s="92">
        <v>60</v>
      </c>
      <c r="C63" s="72">
        <f t="shared" si="32"/>
        <v>521</v>
      </c>
      <c r="D63" s="73" t="s">
        <v>37</v>
      </c>
      <c r="E63" s="73"/>
      <c r="F63" s="73">
        <v>1</v>
      </c>
      <c r="G63" s="73"/>
      <c r="H63" s="39">
        <v>1</v>
      </c>
      <c r="I63" s="73"/>
      <c r="J63" s="108">
        <v>1</v>
      </c>
      <c r="K63" s="108"/>
      <c r="L63" s="39">
        <f t="shared" si="29"/>
        <v>1</v>
      </c>
      <c r="M63" s="39">
        <f t="shared" si="30"/>
        <v>0</v>
      </c>
      <c r="N63" s="39"/>
      <c r="O63" s="73"/>
      <c r="P63" s="73"/>
      <c r="Q63" s="73"/>
      <c r="R63" s="73">
        <v>1</v>
      </c>
      <c r="S63" s="73"/>
      <c r="T63" s="73"/>
      <c r="U63" s="73">
        <v>1</v>
      </c>
      <c r="V63" s="73"/>
      <c r="W63" s="73"/>
      <c r="X63" s="44">
        <f t="shared" si="31"/>
        <v>59.199999999999996</v>
      </c>
      <c r="Y63" s="14">
        <f t="shared" si="33"/>
        <v>513.80000000000007</v>
      </c>
      <c r="Z63" s="13" t="s">
        <v>37</v>
      </c>
      <c r="AA63" s="13"/>
      <c r="AB63" s="13">
        <v>1</v>
      </c>
      <c r="AC63" s="13"/>
      <c r="AD63" s="13">
        <v>1</v>
      </c>
      <c r="AE63" s="13"/>
      <c r="AF63" s="13">
        <v>1</v>
      </c>
      <c r="AG63" s="13"/>
      <c r="AH63" s="13">
        <v>1</v>
      </c>
      <c r="AI63" s="13">
        <v>0</v>
      </c>
      <c r="AJ63" s="13"/>
      <c r="AK63" s="13"/>
      <c r="AL63" s="13"/>
      <c r="AM63" s="13"/>
      <c r="AN63" s="13">
        <v>1</v>
      </c>
      <c r="AO63" s="13"/>
      <c r="AP63" s="13"/>
      <c r="AQ63" s="13">
        <v>1</v>
      </c>
      <c r="AR63" s="13"/>
      <c r="AS63" s="13"/>
      <c r="AT63" s="13"/>
      <c r="AU63" s="13"/>
      <c r="AW63" s="14">
        <v>59.4</v>
      </c>
    </row>
    <row r="64" spans="1:49" s="10" customFormat="1" ht="17.100000000000001" customHeight="1">
      <c r="A64" s="43">
        <v>72</v>
      </c>
      <c r="B64" s="92">
        <v>65</v>
      </c>
      <c r="C64" s="72">
        <f t="shared" si="32"/>
        <v>586</v>
      </c>
      <c r="D64" s="73" t="s">
        <v>37</v>
      </c>
      <c r="E64" s="73"/>
      <c r="F64" s="73">
        <v>1</v>
      </c>
      <c r="G64" s="73"/>
      <c r="H64" s="39">
        <v>1</v>
      </c>
      <c r="I64" s="73"/>
      <c r="J64" s="108">
        <v>1</v>
      </c>
      <c r="K64" s="108"/>
      <c r="L64" s="39">
        <f t="shared" si="29"/>
        <v>1</v>
      </c>
      <c r="M64" s="39">
        <f t="shared" si="30"/>
        <v>0</v>
      </c>
      <c r="N64" s="39"/>
      <c r="O64" s="73"/>
      <c r="P64" s="73"/>
      <c r="Q64" s="73"/>
      <c r="R64" s="73">
        <v>1</v>
      </c>
      <c r="S64" s="73"/>
      <c r="T64" s="73"/>
      <c r="U64" s="73">
        <v>1</v>
      </c>
      <c r="V64" s="73"/>
      <c r="W64" s="73"/>
      <c r="X64" s="44">
        <f t="shared" si="31"/>
        <v>66.899999999999991</v>
      </c>
      <c r="Y64" s="44">
        <f t="shared" si="33"/>
        <v>580.70000000000005</v>
      </c>
      <c r="Z64" s="43" t="s">
        <v>37</v>
      </c>
      <c r="AA64" s="43"/>
      <c r="AB64" s="43">
        <v>1</v>
      </c>
      <c r="AC64" s="43"/>
      <c r="AD64" s="43">
        <v>1</v>
      </c>
      <c r="AE64" s="43"/>
      <c r="AF64" s="43"/>
      <c r="AG64" s="43">
        <v>1</v>
      </c>
      <c r="AH64" s="43">
        <v>0</v>
      </c>
      <c r="AI64" s="43">
        <v>1</v>
      </c>
      <c r="AJ64" s="43"/>
      <c r="AK64" s="43"/>
      <c r="AL64" s="43"/>
      <c r="AM64" s="43"/>
      <c r="AN64" s="43">
        <v>1</v>
      </c>
      <c r="AO64" s="43"/>
      <c r="AP64" s="43"/>
      <c r="AQ64" s="43">
        <v>1</v>
      </c>
      <c r="AR64" s="43"/>
      <c r="AS64" s="43"/>
      <c r="AT64" s="43"/>
      <c r="AU64" s="43"/>
      <c r="AW64" s="44">
        <v>67.099999999999994</v>
      </c>
    </row>
    <row r="65" spans="1:49" s="10" customFormat="1" ht="17.100000000000001" customHeight="1">
      <c r="A65" s="18">
        <v>73</v>
      </c>
      <c r="B65" s="92">
        <v>65</v>
      </c>
      <c r="C65" s="74">
        <f t="shared" si="32"/>
        <v>651</v>
      </c>
      <c r="D65" s="79" t="s">
        <v>38</v>
      </c>
      <c r="E65" s="79"/>
      <c r="F65" s="79">
        <v>1</v>
      </c>
      <c r="G65" s="79"/>
      <c r="H65" s="61">
        <v>1</v>
      </c>
      <c r="I65" s="79"/>
      <c r="J65" s="109">
        <v>1</v>
      </c>
      <c r="K65" s="109"/>
      <c r="L65" s="104">
        <f t="shared" si="29"/>
        <v>1</v>
      </c>
      <c r="M65" s="104">
        <f t="shared" si="30"/>
        <v>0</v>
      </c>
      <c r="N65" s="61"/>
      <c r="O65" s="79"/>
      <c r="P65" s="79"/>
      <c r="Q65" s="79"/>
      <c r="R65" s="79"/>
      <c r="S65" s="79"/>
      <c r="T65" s="79">
        <v>1</v>
      </c>
      <c r="U65" s="79"/>
      <c r="V65" s="79">
        <v>1</v>
      </c>
      <c r="W65" s="79"/>
      <c r="X65" s="44">
        <f t="shared" si="31"/>
        <v>54.8</v>
      </c>
      <c r="Y65" s="19">
        <f t="shared" si="33"/>
        <v>635.5</v>
      </c>
      <c r="Z65" s="18" t="s">
        <v>38</v>
      </c>
      <c r="AA65" s="18"/>
      <c r="AB65" s="18">
        <v>1</v>
      </c>
      <c r="AC65" s="18"/>
      <c r="AD65" s="18">
        <v>1</v>
      </c>
      <c r="AE65" s="18"/>
      <c r="AF65" s="18">
        <v>1</v>
      </c>
      <c r="AG65" s="18"/>
      <c r="AH65" s="15">
        <v>1</v>
      </c>
      <c r="AI65" s="15">
        <v>0</v>
      </c>
      <c r="AJ65" s="18"/>
      <c r="AK65" s="18"/>
      <c r="AL65" s="18"/>
      <c r="AM65" s="18"/>
      <c r="AN65" s="18"/>
      <c r="AO65" s="18"/>
      <c r="AP65" s="18">
        <v>1</v>
      </c>
      <c r="AQ65" s="18"/>
      <c r="AR65" s="18">
        <v>1</v>
      </c>
      <c r="AS65" s="18"/>
      <c r="AT65" s="18"/>
      <c r="AU65" s="23" t="s">
        <v>40</v>
      </c>
      <c r="AW65" s="19">
        <v>55</v>
      </c>
    </row>
    <row r="66" spans="1:49" s="20" customFormat="1" ht="17.100000000000001" customHeight="1">
      <c r="A66" s="6" t="s">
        <v>55</v>
      </c>
      <c r="B66" s="80">
        <f>SUM(B55:B65)</f>
        <v>651</v>
      </c>
      <c r="C66" s="80">
        <f>C65</f>
        <v>651</v>
      </c>
      <c r="D66" s="67"/>
      <c r="E66" s="67">
        <f t="shared" ref="E66:W66" si="34">SUM(E54:E65)</f>
        <v>1</v>
      </c>
      <c r="F66" s="67">
        <f t="shared" si="34"/>
        <v>11</v>
      </c>
      <c r="G66" s="67">
        <f t="shared" si="34"/>
        <v>5</v>
      </c>
      <c r="H66" s="62">
        <f t="shared" si="34"/>
        <v>6</v>
      </c>
      <c r="I66" s="67">
        <f t="shared" si="34"/>
        <v>0</v>
      </c>
      <c r="J66" s="62">
        <f t="shared" si="34"/>
        <v>8</v>
      </c>
      <c r="K66" s="62">
        <f t="shared" si="34"/>
        <v>0</v>
      </c>
      <c r="L66" s="62">
        <f t="shared" si="34"/>
        <v>8</v>
      </c>
      <c r="M66" s="62">
        <f t="shared" si="34"/>
        <v>0</v>
      </c>
      <c r="N66" s="62">
        <f t="shared" si="34"/>
        <v>1</v>
      </c>
      <c r="O66" s="67">
        <f t="shared" si="34"/>
        <v>0</v>
      </c>
      <c r="P66" s="67">
        <f t="shared" si="34"/>
        <v>0</v>
      </c>
      <c r="Q66" s="67">
        <f t="shared" si="34"/>
        <v>5</v>
      </c>
      <c r="R66" s="67">
        <f t="shared" si="34"/>
        <v>4</v>
      </c>
      <c r="S66" s="67">
        <f t="shared" si="34"/>
        <v>0</v>
      </c>
      <c r="T66" s="67">
        <f t="shared" si="34"/>
        <v>4</v>
      </c>
      <c r="U66" s="67">
        <f t="shared" si="34"/>
        <v>9</v>
      </c>
      <c r="V66" s="67">
        <f t="shared" si="34"/>
        <v>4</v>
      </c>
      <c r="W66" s="67">
        <f t="shared" si="34"/>
        <v>10</v>
      </c>
      <c r="X66" s="17">
        <f>SUM(X55:X65)</f>
        <v>635.5</v>
      </c>
      <c r="Y66" s="17">
        <f>Y65</f>
        <v>635.5</v>
      </c>
      <c r="Z66" s="6"/>
      <c r="AA66" s="6">
        <f t="shared" ref="AA66:AT66" si="35">SUM(AA54:AA65)</f>
        <v>1</v>
      </c>
      <c r="AB66" s="6">
        <f t="shared" si="35"/>
        <v>11</v>
      </c>
      <c r="AC66" s="6">
        <f t="shared" si="35"/>
        <v>5</v>
      </c>
      <c r="AD66" s="6">
        <f t="shared" si="35"/>
        <v>6</v>
      </c>
      <c r="AE66" s="6">
        <f t="shared" si="35"/>
        <v>0</v>
      </c>
      <c r="AF66" s="6">
        <f t="shared" si="35"/>
        <v>5</v>
      </c>
      <c r="AG66" s="6">
        <f t="shared" si="35"/>
        <v>2</v>
      </c>
      <c r="AH66" s="6">
        <f t="shared" si="35"/>
        <v>5</v>
      </c>
      <c r="AI66" s="6">
        <f t="shared" si="35"/>
        <v>2</v>
      </c>
      <c r="AJ66" s="6">
        <f t="shared" si="35"/>
        <v>1</v>
      </c>
      <c r="AK66" s="6">
        <f t="shared" si="35"/>
        <v>0</v>
      </c>
      <c r="AL66" s="6">
        <f t="shared" si="35"/>
        <v>0</v>
      </c>
      <c r="AM66" s="6">
        <f t="shared" si="35"/>
        <v>5</v>
      </c>
      <c r="AN66" s="6">
        <f t="shared" si="35"/>
        <v>4</v>
      </c>
      <c r="AO66" s="6">
        <f t="shared" si="35"/>
        <v>0</v>
      </c>
      <c r="AP66" s="6">
        <f t="shared" si="35"/>
        <v>4</v>
      </c>
      <c r="AQ66" s="6">
        <f t="shared" si="35"/>
        <v>9</v>
      </c>
      <c r="AR66" s="6">
        <f t="shared" si="35"/>
        <v>4</v>
      </c>
      <c r="AS66" s="6">
        <f t="shared" si="35"/>
        <v>8</v>
      </c>
      <c r="AT66" s="6">
        <f t="shared" si="35"/>
        <v>0</v>
      </c>
      <c r="AU66" s="6"/>
      <c r="AW66" s="17">
        <f>SUM(AW55:AW65)</f>
        <v>637.70000000000005</v>
      </c>
    </row>
    <row r="67" spans="1:49" s="10" customFormat="1" ht="17.100000000000001" customHeight="1">
      <c r="A67" s="63" t="s">
        <v>176</v>
      </c>
      <c r="B67" s="69"/>
      <c r="C67" s="69"/>
      <c r="D67" s="69"/>
      <c r="E67" s="69"/>
      <c r="F67" s="69"/>
      <c r="G67" s="69"/>
      <c r="H67" s="113"/>
      <c r="I67" s="69"/>
      <c r="J67" s="77"/>
      <c r="K67" s="77"/>
      <c r="L67" s="77"/>
      <c r="M67" s="77"/>
      <c r="N67" s="77"/>
      <c r="O67" s="69"/>
      <c r="P67" s="69"/>
      <c r="Q67" s="69"/>
      <c r="R67" s="69"/>
      <c r="S67" s="69"/>
      <c r="T67" s="69"/>
      <c r="U67" s="69"/>
      <c r="V67" s="69"/>
      <c r="W67" s="69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5"/>
      <c r="AW67" s="64"/>
    </row>
    <row r="68" spans="1:49" s="10" customFormat="1" ht="17.100000000000001" customHeight="1">
      <c r="A68" s="11" t="s">
        <v>67</v>
      </c>
      <c r="B68" s="70"/>
      <c r="C68" s="70"/>
      <c r="D68" s="94" t="s">
        <v>35</v>
      </c>
      <c r="E68" s="71">
        <v>1</v>
      </c>
      <c r="F68" s="71"/>
      <c r="G68" s="71"/>
      <c r="H68" s="78"/>
      <c r="I68" s="71"/>
      <c r="J68" s="78"/>
      <c r="K68" s="78"/>
      <c r="L68" s="78">
        <f>+J68</f>
        <v>0</v>
      </c>
      <c r="M68" s="78">
        <f>+K68</f>
        <v>0</v>
      </c>
      <c r="N68" s="78"/>
      <c r="O68" s="71"/>
      <c r="P68" s="71"/>
      <c r="Q68" s="71">
        <v>1</v>
      </c>
      <c r="R68" s="71"/>
      <c r="S68" s="71"/>
      <c r="T68" s="71">
        <v>1</v>
      </c>
      <c r="U68" s="71"/>
      <c r="V68" s="71">
        <v>1</v>
      </c>
      <c r="W68" s="71">
        <v>4</v>
      </c>
      <c r="X68" s="12"/>
      <c r="Y68" s="12"/>
      <c r="Z68" s="11" t="s">
        <v>35</v>
      </c>
      <c r="AA68" s="11">
        <v>1</v>
      </c>
      <c r="AB68" s="11"/>
      <c r="AC68" s="11"/>
      <c r="AD68" s="11"/>
      <c r="AE68" s="11"/>
      <c r="AF68" s="11"/>
      <c r="AG68" s="11"/>
      <c r="AH68" s="11">
        <v>0</v>
      </c>
      <c r="AI68" s="11">
        <v>0</v>
      </c>
      <c r="AJ68" s="11"/>
      <c r="AK68" s="11"/>
      <c r="AL68" s="11"/>
      <c r="AM68" s="11"/>
      <c r="AN68" s="11"/>
      <c r="AO68" s="11"/>
      <c r="AP68" s="11">
        <v>1</v>
      </c>
      <c r="AQ68" s="11"/>
      <c r="AR68" s="11">
        <v>1</v>
      </c>
      <c r="AS68" s="11">
        <v>4</v>
      </c>
      <c r="AT68" s="11"/>
      <c r="AU68" s="11" t="s">
        <v>39</v>
      </c>
      <c r="AW68" s="12"/>
    </row>
    <row r="69" spans="1:49" s="10" customFormat="1" ht="17.100000000000001" customHeight="1">
      <c r="A69" s="13" t="s">
        <v>22</v>
      </c>
      <c r="B69" s="92">
        <v>37</v>
      </c>
      <c r="C69" s="72">
        <f>+B69+C68</f>
        <v>37</v>
      </c>
      <c r="D69" s="95" t="s">
        <v>36</v>
      </c>
      <c r="E69" s="73"/>
      <c r="F69" s="73">
        <v>1</v>
      </c>
      <c r="G69" s="73">
        <v>1</v>
      </c>
      <c r="H69" s="39"/>
      <c r="I69" s="73"/>
      <c r="J69" s="39"/>
      <c r="K69" s="39"/>
      <c r="L69" s="39">
        <f t="shared" ref="L69:L75" si="36">+J69</f>
        <v>0</v>
      </c>
      <c r="M69" s="39">
        <f t="shared" ref="M69:M75" si="37">+K69</f>
        <v>0</v>
      </c>
      <c r="N69" s="39"/>
      <c r="O69" s="73"/>
      <c r="P69" s="73"/>
      <c r="Q69" s="73">
        <v>1</v>
      </c>
      <c r="R69" s="73"/>
      <c r="S69" s="73"/>
      <c r="T69" s="73"/>
      <c r="U69" s="73">
        <v>1</v>
      </c>
      <c r="V69" s="73"/>
      <c r="W69" s="73"/>
      <c r="X69" s="44">
        <f t="shared" ref="X69:X75" si="38">AW69-0.2</f>
        <v>36.4</v>
      </c>
      <c r="Y69" s="14">
        <f>+X69+Y68</f>
        <v>36.4</v>
      </c>
      <c r="Z69" s="13" t="s">
        <v>36</v>
      </c>
      <c r="AA69" s="13"/>
      <c r="AB69" s="13">
        <v>1</v>
      </c>
      <c r="AC69" s="13">
        <v>1</v>
      </c>
      <c r="AD69" s="13"/>
      <c r="AE69" s="13"/>
      <c r="AF69" s="13"/>
      <c r="AG69" s="13"/>
      <c r="AH69" s="13">
        <v>0</v>
      </c>
      <c r="AI69" s="13">
        <v>0</v>
      </c>
      <c r="AJ69" s="13"/>
      <c r="AK69" s="13"/>
      <c r="AL69" s="13"/>
      <c r="AM69" s="13">
        <v>1</v>
      </c>
      <c r="AN69" s="13"/>
      <c r="AO69" s="13"/>
      <c r="AP69" s="13"/>
      <c r="AQ69" s="13">
        <v>1</v>
      </c>
      <c r="AR69" s="13"/>
      <c r="AS69" s="13"/>
      <c r="AT69" s="13"/>
      <c r="AU69" s="13"/>
      <c r="AW69" s="14">
        <v>36.6</v>
      </c>
    </row>
    <row r="70" spans="1:49" s="10" customFormat="1" ht="17.100000000000001" customHeight="1">
      <c r="A70" s="13" t="s">
        <v>23</v>
      </c>
      <c r="B70" s="92">
        <v>50</v>
      </c>
      <c r="C70" s="72">
        <f t="shared" ref="C70:C75" si="39">+B70+C69</f>
        <v>87</v>
      </c>
      <c r="D70" s="95" t="s">
        <v>36</v>
      </c>
      <c r="E70" s="73"/>
      <c r="F70" s="73">
        <v>1</v>
      </c>
      <c r="G70" s="73">
        <v>1</v>
      </c>
      <c r="H70" s="39"/>
      <c r="I70" s="73"/>
      <c r="J70" s="39"/>
      <c r="K70" s="39"/>
      <c r="L70" s="39">
        <f t="shared" si="36"/>
        <v>0</v>
      </c>
      <c r="M70" s="39">
        <f t="shared" si="37"/>
        <v>0</v>
      </c>
      <c r="N70" s="39"/>
      <c r="O70" s="73"/>
      <c r="P70" s="73"/>
      <c r="Q70" s="73">
        <v>1</v>
      </c>
      <c r="R70" s="73"/>
      <c r="S70" s="73"/>
      <c r="T70" s="73"/>
      <c r="U70" s="73">
        <v>1</v>
      </c>
      <c r="V70" s="73"/>
      <c r="W70" s="73"/>
      <c r="X70" s="44">
        <f t="shared" si="38"/>
        <v>51.8</v>
      </c>
      <c r="Y70" s="14">
        <f t="shared" ref="Y70:Y75" si="40">+X70+Y69</f>
        <v>88.199999999999989</v>
      </c>
      <c r="Z70" s="13" t="s">
        <v>36</v>
      </c>
      <c r="AA70" s="13"/>
      <c r="AB70" s="13">
        <v>1</v>
      </c>
      <c r="AC70" s="13">
        <v>1</v>
      </c>
      <c r="AD70" s="13"/>
      <c r="AE70" s="13"/>
      <c r="AF70" s="13"/>
      <c r="AG70" s="13"/>
      <c r="AH70" s="13">
        <v>0</v>
      </c>
      <c r="AI70" s="13">
        <v>0</v>
      </c>
      <c r="AJ70" s="13"/>
      <c r="AK70" s="13"/>
      <c r="AL70" s="13"/>
      <c r="AM70" s="13">
        <v>1</v>
      </c>
      <c r="AN70" s="13"/>
      <c r="AO70" s="13"/>
      <c r="AP70" s="13"/>
      <c r="AQ70" s="13">
        <v>1</v>
      </c>
      <c r="AR70" s="13"/>
      <c r="AS70" s="13"/>
      <c r="AT70" s="13"/>
      <c r="AU70" s="13"/>
      <c r="AW70" s="14">
        <v>52</v>
      </c>
    </row>
    <row r="71" spans="1:49" s="129" customFormat="1" ht="17.100000000000001" customHeight="1">
      <c r="A71" s="123" t="s">
        <v>24</v>
      </c>
      <c r="B71" s="126">
        <v>50</v>
      </c>
      <c r="C71" s="127">
        <f t="shared" si="39"/>
        <v>137</v>
      </c>
      <c r="D71" s="128" t="s">
        <v>37</v>
      </c>
      <c r="E71" s="123"/>
      <c r="F71" s="123">
        <v>1</v>
      </c>
      <c r="G71" s="123"/>
      <c r="H71" s="123">
        <v>1</v>
      </c>
      <c r="I71" s="123"/>
      <c r="J71" s="123"/>
      <c r="K71" s="123">
        <v>1</v>
      </c>
      <c r="L71" s="123">
        <f t="shared" si="36"/>
        <v>0</v>
      </c>
      <c r="M71" s="123">
        <f t="shared" si="37"/>
        <v>1</v>
      </c>
      <c r="N71" s="123"/>
      <c r="O71" s="123"/>
      <c r="P71" s="123"/>
      <c r="Q71" s="123"/>
      <c r="R71" s="123">
        <v>1</v>
      </c>
      <c r="S71" s="123"/>
      <c r="T71" s="123"/>
      <c r="U71" s="123">
        <v>1</v>
      </c>
      <c r="V71" s="123"/>
      <c r="W71" s="123"/>
      <c r="X71" s="44">
        <f t="shared" si="38"/>
        <v>47.5</v>
      </c>
      <c r="Y71" s="127">
        <f t="shared" si="40"/>
        <v>135.69999999999999</v>
      </c>
      <c r="Z71" s="13" t="s">
        <v>37</v>
      </c>
      <c r="AA71" s="123"/>
      <c r="AB71" s="123">
        <v>1</v>
      </c>
      <c r="AC71" s="123"/>
      <c r="AD71" s="123">
        <v>1</v>
      </c>
      <c r="AE71" s="123"/>
      <c r="AF71" s="123"/>
      <c r="AG71" s="123">
        <v>1</v>
      </c>
      <c r="AH71" s="123">
        <v>0</v>
      </c>
      <c r="AI71" s="123">
        <v>1</v>
      </c>
      <c r="AJ71" s="123"/>
      <c r="AK71" s="123"/>
      <c r="AL71" s="123"/>
      <c r="AM71" s="123"/>
      <c r="AN71" s="123">
        <v>1</v>
      </c>
      <c r="AO71" s="123"/>
      <c r="AP71" s="123"/>
      <c r="AQ71" s="123">
        <v>1</v>
      </c>
      <c r="AR71" s="123"/>
      <c r="AS71" s="123"/>
      <c r="AT71" s="123"/>
      <c r="AU71" s="123"/>
      <c r="AW71" s="127">
        <v>47.7</v>
      </c>
    </row>
    <row r="72" spans="1:49" s="10" customFormat="1" ht="17.100000000000001" customHeight="1">
      <c r="A72" s="13" t="s">
        <v>25</v>
      </c>
      <c r="B72" s="92">
        <v>55</v>
      </c>
      <c r="C72" s="72">
        <f t="shared" si="39"/>
        <v>192</v>
      </c>
      <c r="D72" s="95" t="s">
        <v>37</v>
      </c>
      <c r="E72" s="73"/>
      <c r="F72" s="73">
        <v>1</v>
      </c>
      <c r="G72" s="73"/>
      <c r="H72" s="39">
        <v>1</v>
      </c>
      <c r="I72" s="73"/>
      <c r="J72" s="39"/>
      <c r="K72" s="39">
        <v>1</v>
      </c>
      <c r="L72" s="39">
        <f t="shared" si="36"/>
        <v>0</v>
      </c>
      <c r="M72" s="39">
        <f t="shared" si="37"/>
        <v>1</v>
      </c>
      <c r="N72" s="39"/>
      <c r="O72" s="73"/>
      <c r="P72" s="73"/>
      <c r="Q72" s="73"/>
      <c r="R72" s="73">
        <v>1</v>
      </c>
      <c r="S72" s="73"/>
      <c r="T72" s="73"/>
      <c r="U72" s="73">
        <v>1</v>
      </c>
      <c r="V72" s="73"/>
      <c r="W72" s="73"/>
      <c r="X72" s="44">
        <f t="shared" si="38"/>
        <v>40.4</v>
      </c>
      <c r="Y72" s="14">
        <f t="shared" si="40"/>
        <v>176.1</v>
      </c>
      <c r="Z72" s="13" t="s">
        <v>37</v>
      </c>
      <c r="AA72" s="13"/>
      <c r="AB72" s="13">
        <v>1</v>
      </c>
      <c r="AC72" s="13"/>
      <c r="AD72" s="13">
        <v>1</v>
      </c>
      <c r="AE72" s="13"/>
      <c r="AF72" s="13"/>
      <c r="AG72" s="13">
        <v>1</v>
      </c>
      <c r="AH72" s="13">
        <v>0</v>
      </c>
      <c r="AI72" s="13">
        <v>1</v>
      </c>
      <c r="AJ72" s="13"/>
      <c r="AK72" s="13"/>
      <c r="AL72" s="13"/>
      <c r="AM72" s="13"/>
      <c r="AN72" s="13">
        <v>1</v>
      </c>
      <c r="AO72" s="13"/>
      <c r="AP72" s="13"/>
      <c r="AQ72" s="13">
        <v>1</v>
      </c>
      <c r="AR72" s="13"/>
      <c r="AS72" s="13"/>
      <c r="AT72" s="13"/>
      <c r="AU72" s="13"/>
      <c r="AW72" s="14">
        <v>40.6</v>
      </c>
    </row>
    <row r="73" spans="1:49" s="10" customFormat="1" ht="17.100000000000001" customHeight="1">
      <c r="A73" s="13" t="s">
        <v>26</v>
      </c>
      <c r="B73" s="92">
        <v>50</v>
      </c>
      <c r="C73" s="72">
        <f t="shared" si="39"/>
        <v>242</v>
      </c>
      <c r="D73" s="95" t="s">
        <v>36</v>
      </c>
      <c r="E73" s="73"/>
      <c r="F73" s="73">
        <v>1</v>
      </c>
      <c r="G73" s="73">
        <v>1</v>
      </c>
      <c r="H73" s="39"/>
      <c r="I73" s="73"/>
      <c r="J73" s="39"/>
      <c r="K73" s="39"/>
      <c r="L73" s="39">
        <f t="shared" si="36"/>
        <v>0</v>
      </c>
      <c r="M73" s="39">
        <f t="shared" si="37"/>
        <v>0</v>
      </c>
      <c r="N73" s="39">
        <v>1</v>
      </c>
      <c r="O73" s="73"/>
      <c r="P73" s="73"/>
      <c r="Q73" s="73">
        <v>1</v>
      </c>
      <c r="R73" s="73"/>
      <c r="S73" s="73"/>
      <c r="T73" s="73"/>
      <c r="U73" s="73">
        <v>1</v>
      </c>
      <c r="V73" s="73"/>
      <c r="W73" s="73"/>
      <c r="X73" s="44">
        <f t="shared" si="38"/>
        <v>49.5</v>
      </c>
      <c r="Y73" s="14">
        <f t="shared" si="40"/>
        <v>225.6</v>
      </c>
      <c r="Z73" s="13" t="s">
        <v>36</v>
      </c>
      <c r="AA73" s="13"/>
      <c r="AB73" s="13">
        <v>1</v>
      </c>
      <c r="AC73" s="13">
        <v>1</v>
      </c>
      <c r="AD73" s="13"/>
      <c r="AE73" s="13"/>
      <c r="AF73" s="13"/>
      <c r="AG73" s="13"/>
      <c r="AH73" s="13">
        <v>0</v>
      </c>
      <c r="AI73" s="13">
        <v>0</v>
      </c>
      <c r="AJ73" s="13">
        <v>1</v>
      </c>
      <c r="AK73" s="13"/>
      <c r="AL73" s="13"/>
      <c r="AM73" s="13">
        <v>1</v>
      </c>
      <c r="AN73" s="13"/>
      <c r="AO73" s="13"/>
      <c r="AP73" s="13"/>
      <c r="AQ73" s="13">
        <v>1</v>
      </c>
      <c r="AR73" s="13"/>
      <c r="AS73" s="13"/>
      <c r="AT73" s="13"/>
      <c r="AU73" s="13"/>
      <c r="AW73" s="14">
        <v>49.7</v>
      </c>
    </row>
    <row r="74" spans="1:49" s="10" customFormat="1" ht="17.100000000000001" customHeight="1">
      <c r="A74" s="13" t="s">
        <v>27</v>
      </c>
      <c r="B74" s="92">
        <v>50</v>
      </c>
      <c r="C74" s="72">
        <f t="shared" si="39"/>
        <v>292</v>
      </c>
      <c r="D74" s="95" t="s">
        <v>37</v>
      </c>
      <c r="E74" s="73"/>
      <c r="F74" s="73">
        <v>1</v>
      </c>
      <c r="G74" s="73"/>
      <c r="H74" s="39">
        <v>1</v>
      </c>
      <c r="I74" s="73"/>
      <c r="J74" s="39"/>
      <c r="K74" s="39">
        <v>1</v>
      </c>
      <c r="L74" s="39">
        <f t="shared" si="36"/>
        <v>0</v>
      </c>
      <c r="M74" s="39">
        <f t="shared" si="37"/>
        <v>1</v>
      </c>
      <c r="N74" s="39"/>
      <c r="O74" s="73"/>
      <c r="P74" s="73"/>
      <c r="Q74" s="73"/>
      <c r="R74" s="73">
        <v>1</v>
      </c>
      <c r="S74" s="73"/>
      <c r="T74" s="73"/>
      <c r="U74" s="73">
        <v>1</v>
      </c>
      <c r="V74" s="73"/>
      <c r="W74" s="73"/>
      <c r="X74" s="44">
        <f t="shared" si="38"/>
        <v>50.8</v>
      </c>
      <c r="Y74" s="14">
        <f t="shared" si="40"/>
        <v>276.39999999999998</v>
      </c>
      <c r="Z74" s="13" t="s">
        <v>37</v>
      </c>
      <c r="AA74" s="13"/>
      <c r="AB74" s="13">
        <v>1</v>
      </c>
      <c r="AC74" s="13"/>
      <c r="AD74" s="13">
        <v>1</v>
      </c>
      <c r="AE74" s="13"/>
      <c r="AF74" s="13"/>
      <c r="AG74" s="13">
        <v>1</v>
      </c>
      <c r="AH74" s="13">
        <v>0</v>
      </c>
      <c r="AI74" s="13">
        <v>1</v>
      </c>
      <c r="AJ74" s="13"/>
      <c r="AK74" s="13"/>
      <c r="AL74" s="13"/>
      <c r="AM74" s="13"/>
      <c r="AN74" s="13">
        <v>1</v>
      </c>
      <c r="AO74" s="13"/>
      <c r="AP74" s="13"/>
      <c r="AQ74" s="13">
        <v>1</v>
      </c>
      <c r="AR74" s="13"/>
      <c r="AS74" s="13"/>
      <c r="AT74" s="13"/>
      <c r="AU74" s="13"/>
      <c r="AW74" s="14">
        <v>51</v>
      </c>
    </row>
    <row r="75" spans="1:49" s="10" customFormat="1" ht="17.100000000000001" customHeight="1">
      <c r="A75" s="15" t="s">
        <v>28</v>
      </c>
      <c r="B75" s="93">
        <v>52</v>
      </c>
      <c r="C75" s="82">
        <f t="shared" si="39"/>
        <v>344</v>
      </c>
      <c r="D75" s="96" t="s">
        <v>38</v>
      </c>
      <c r="E75" s="81"/>
      <c r="F75" s="81">
        <v>1</v>
      </c>
      <c r="G75" s="81"/>
      <c r="H75" s="104">
        <v>1</v>
      </c>
      <c r="I75" s="81"/>
      <c r="J75" s="104">
        <v>1</v>
      </c>
      <c r="K75" s="104"/>
      <c r="L75" s="104">
        <f t="shared" si="36"/>
        <v>1</v>
      </c>
      <c r="M75" s="104">
        <f t="shared" si="37"/>
        <v>0</v>
      </c>
      <c r="N75" s="104"/>
      <c r="O75" s="81"/>
      <c r="P75" s="81"/>
      <c r="Q75" s="81"/>
      <c r="R75" s="81"/>
      <c r="S75" s="81"/>
      <c r="T75" s="81">
        <v>1</v>
      </c>
      <c r="U75" s="81"/>
      <c r="V75" s="81">
        <v>1</v>
      </c>
      <c r="W75" s="81"/>
      <c r="X75" s="44">
        <f t="shared" si="38"/>
        <v>57.3</v>
      </c>
      <c r="Y75" s="16">
        <f t="shared" si="40"/>
        <v>333.7</v>
      </c>
      <c r="Z75" s="15" t="s">
        <v>38</v>
      </c>
      <c r="AA75" s="15"/>
      <c r="AB75" s="15">
        <v>1</v>
      </c>
      <c r="AC75" s="15"/>
      <c r="AD75" s="15">
        <v>1</v>
      </c>
      <c r="AE75" s="15"/>
      <c r="AF75" s="15">
        <v>1</v>
      </c>
      <c r="AG75" s="15"/>
      <c r="AH75" s="15">
        <v>1</v>
      </c>
      <c r="AI75" s="15">
        <v>0</v>
      </c>
      <c r="AJ75" s="15"/>
      <c r="AK75" s="15"/>
      <c r="AL75" s="15"/>
      <c r="AM75" s="15"/>
      <c r="AN75" s="15"/>
      <c r="AO75" s="15"/>
      <c r="AP75" s="15">
        <v>1</v>
      </c>
      <c r="AQ75" s="15"/>
      <c r="AR75" s="15">
        <v>1</v>
      </c>
      <c r="AS75" s="15"/>
      <c r="AT75" s="15"/>
      <c r="AU75" s="22" t="s">
        <v>40</v>
      </c>
      <c r="AW75" s="16">
        <v>57.5</v>
      </c>
    </row>
    <row r="76" spans="1:49" s="9" customFormat="1" ht="17.100000000000001" customHeight="1">
      <c r="A76" s="6" t="s">
        <v>52</v>
      </c>
      <c r="B76" s="80">
        <f>SUM(B69:B75)</f>
        <v>344</v>
      </c>
      <c r="C76" s="80">
        <f>C75</f>
        <v>344</v>
      </c>
      <c r="D76" s="67"/>
      <c r="E76" s="67">
        <f t="shared" ref="E76:W76" si="41">SUM(E68:E75)</f>
        <v>1</v>
      </c>
      <c r="F76" s="67">
        <f t="shared" si="41"/>
        <v>7</v>
      </c>
      <c r="G76" s="67">
        <f t="shared" si="41"/>
        <v>3</v>
      </c>
      <c r="H76" s="62">
        <f t="shared" si="41"/>
        <v>4</v>
      </c>
      <c r="I76" s="67">
        <f t="shared" si="41"/>
        <v>0</v>
      </c>
      <c r="J76" s="62">
        <f t="shared" si="41"/>
        <v>1</v>
      </c>
      <c r="K76" s="62">
        <f t="shared" si="41"/>
        <v>3</v>
      </c>
      <c r="L76" s="62">
        <f t="shared" si="41"/>
        <v>1</v>
      </c>
      <c r="M76" s="62">
        <f t="shared" si="41"/>
        <v>3</v>
      </c>
      <c r="N76" s="62">
        <f t="shared" si="41"/>
        <v>1</v>
      </c>
      <c r="O76" s="67">
        <f t="shared" si="41"/>
        <v>0</v>
      </c>
      <c r="P76" s="67">
        <f t="shared" si="41"/>
        <v>0</v>
      </c>
      <c r="Q76" s="67">
        <f t="shared" si="41"/>
        <v>4</v>
      </c>
      <c r="R76" s="67">
        <f t="shared" si="41"/>
        <v>3</v>
      </c>
      <c r="S76" s="67">
        <f t="shared" si="41"/>
        <v>0</v>
      </c>
      <c r="T76" s="67">
        <f t="shared" si="41"/>
        <v>2</v>
      </c>
      <c r="U76" s="67">
        <f t="shared" si="41"/>
        <v>6</v>
      </c>
      <c r="V76" s="67">
        <f t="shared" si="41"/>
        <v>2</v>
      </c>
      <c r="W76" s="67">
        <f t="shared" si="41"/>
        <v>4</v>
      </c>
      <c r="X76" s="17">
        <f>SUM(X69:X75)</f>
        <v>333.7</v>
      </c>
      <c r="Y76" s="17">
        <f>Y75</f>
        <v>333.7</v>
      </c>
      <c r="Z76" s="6"/>
      <c r="AA76" s="6">
        <f>SUM(AA68:AA75)</f>
        <v>1</v>
      </c>
      <c r="AB76" s="6">
        <f t="shared" ref="AB76:AT76" si="42">SUM(AB68:AB75)</f>
        <v>7</v>
      </c>
      <c r="AC76" s="6">
        <f t="shared" si="42"/>
        <v>3</v>
      </c>
      <c r="AD76" s="6">
        <f t="shared" si="42"/>
        <v>4</v>
      </c>
      <c r="AE76" s="6">
        <f t="shared" si="42"/>
        <v>0</v>
      </c>
      <c r="AF76" s="6">
        <f t="shared" si="42"/>
        <v>1</v>
      </c>
      <c r="AG76" s="6">
        <f t="shared" si="42"/>
        <v>3</v>
      </c>
      <c r="AH76" s="6">
        <f t="shared" si="42"/>
        <v>1</v>
      </c>
      <c r="AI76" s="6">
        <f t="shared" si="42"/>
        <v>3</v>
      </c>
      <c r="AJ76" s="6">
        <f t="shared" si="42"/>
        <v>1</v>
      </c>
      <c r="AK76" s="6">
        <f t="shared" si="42"/>
        <v>0</v>
      </c>
      <c r="AL76" s="6">
        <f t="shared" si="42"/>
        <v>0</v>
      </c>
      <c r="AM76" s="6">
        <f t="shared" si="42"/>
        <v>3</v>
      </c>
      <c r="AN76" s="6">
        <f t="shared" si="42"/>
        <v>3</v>
      </c>
      <c r="AO76" s="6">
        <f t="shared" si="42"/>
        <v>0</v>
      </c>
      <c r="AP76" s="6">
        <f t="shared" si="42"/>
        <v>2</v>
      </c>
      <c r="AQ76" s="6">
        <f t="shared" si="42"/>
        <v>6</v>
      </c>
      <c r="AR76" s="6">
        <f t="shared" si="42"/>
        <v>2</v>
      </c>
      <c r="AS76" s="6">
        <f t="shared" si="42"/>
        <v>4</v>
      </c>
      <c r="AT76" s="6">
        <f t="shared" si="42"/>
        <v>0</v>
      </c>
      <c r="AU76" s="6"/>
      <c r="AW76" s="17">
        <f>SUM(AW69:AW75)</f>
        <v>335.1</v>
      </c>
    </row>
    <row r="77" spans="1:49" s="9" customFormat="1" ht="17.100000000000001" customHeight="1">
      <c r="A77" s="63" t="s">
        <v>57</v>
      </c>
      <c r="B77" s="69"/>
      <c r="C77" s="69"/>
      <c r="D77" s="69"/>
      <c r="E77" s="69"/>
      <c r="F77" s="69"/>
      <c r="G77" s="69"/>
      <c r="H77" s="77"/>
      <c r="I77" s="69"/>
      <c r="J77" s="77"/>
      <c r="K77" s="77"/>
      <c r="L77" s="77"/>
      <c r="M77" s="77"/>
      <c r="N77" s="77"/>
      <c r="O77" s="69"/>
      <c r="P77" s="69"/>
      <c r="Q77" s="69"/>
      <c r="R77" s="69"/>
      <c r="S77" s="69"/>
      <c r="T77" s="69"/>
      <c r="U77" s="69"/>
      <c r="V77" s="69"/>
      <c r="W77" s="69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5"/>
      <c r="AV77" s="20"/>
      <c r="AW77" s="64"/>
    </row>
    <row r="78" spans="1:49" s="9" customFormat="1" ht="17.100000000000001" customHeight="1">
      <c r="A78" s="6" t="s">
        <v>40</v>
      </c>
      <c r="B78" s="80"/>
      <c r="C78" s="80"/>
      <c r="D78" s="67" t="s">
        <v>43</v>
      </c>
      <c r="E78" s="67"/>
      <c r="F78" s="67">
        <v>1</v>
      </c>
      <c r="G78" s="67"/>
      <c r="H78" s="62">
        <v>1</v>
      </c>
      <c r="I78" s="67"/>
      <c r="J78" s="62"/>
      <c r="K78" s="62">
        <v>1</v>
      </c>
      <c r="L78" s="62">
        <f>+J78</f>
        <v>0</v>
      </c>
      <c r="M78" s="62">
        <f>+K78</f>
        <v>1</v>
      </c>
      <c r="N78" s="62"/>
      <c r="O78" s="67">
        <v>1</v>
      </c>
      <c r="P78" s="67"/>
      <c r="Q78" s="67"/>
      <c r="R78" s="67"/>
      <c r="S78" s="67">
        <v>3</v>
      </c>
      <c r="T78" s="67"/>
      <c r="U78" s="67"/>
      <c r="V78" s="67"/>
      <c r="W78" s="67"/>
      <c r="X78" s="17"/>
      <c r="Y78" s="17"/>
      <c r="Z78" s="6" t="s">
        <v>43</v>
      </c>
      <c r="AA78" s="6"/>
      <c r="AB78" s="6">
        <v>1</v>
      </c>
      <c r="AC78" s="6"/>
      <c r="AD78" s="6">
        <v>1</v>
      </c>
      <c r="AE78" s="6"/>
      <c r="AF78" s="6"/>
      <c r="AG78" s="6"/>
      <c r="AH78" s="6">
        <v>0</v>
      </c>
      <c r="AI78" s="6"/>
      <c r="AJ78" s="6"/>
      <c r="AK78" s="6">
        <v>1</v>
      </c>
      <c r="AL78" s="6"/>
      <c r="AM78" s="6"/>
      <c r="AN78" s="6"/>
      <c r="AO78" s="6">
        <v>3</v>
      </c>
      <c r="AP78" s="6"/>
      <c r="AQ78" s="6"/>
      <c r="AR78" s="6"/>
      <c r="AS78" s="6"/>
      <c r="AT78" s="6"/>
      <c r="AU78" s="6"/>
      <c r="AW78" s="17"/>
    </row>
    <row r="79" spans="1:49" s="9" customFormat="1" ht="17.100000000000001" customHeight="1">
      <c r="A79" s="63" t="s">
        <v>58</v>
      </c>
      <c r="B79" s="69"/>
      <c r="C79" s="69"/>
      <c r="D79" s="69"/>
      <c r="E79" s="69"/>
      <c r="F79" s="69"/>
      <c r="G79" s="69"/>
      <c r="H79" s="77"/>
      <c r="I79" s="69"/>
      <c r="J79" s="77"/>
      <c r="K79" s="77"/>
      <c r="L79" s="77"/>
      <c r="M79" s="77"/>
      <c r="N79" s="77"/>
      <c r="O79" s="69"/>
      <c r="P79" s="69"/>
      <c r="Q79" s="69"/>
      <c r="R79" s="69"/>
      <c r="S79" s="69"/>
      <c r="T79" s="69"/>
      <c r="U79" s="69"/>
      <c r="V79" s="69"/>
      <c r="W79" s="69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5"/>
      <c r="AW79" s="64"/>
    </row>
    <row r="80" spans="1:49" s="9" customFormat="1" ht="17.100000000000001" customHeight="1">
      <c r="A80" s="6" t="s">
        <v>61</v>
      </c>
      <c r="B80" s="80"/>
      <c r="C80" s="80"/>
      <c r="D80" s="67" t="s">
        <v>44</v>
      </c>
      <c r="E80" s="67">
        <v>1</v>
      </c>
      <c r="F80" s="67"/>
      <c r="G80" s="67"/>
      <c r="H80" s="62"/>
      <c r="I80" s="67"/>
      <c r="J80" s="62"/>
      <c r="K80" s="62"/>
      <c r="L80" s="62">
        <f>+J80</f>
        <v>0</v>
      </c>
      <c r="M80" s="62">
        <f>+K80</f>
        <v>0</v>
      </c>
      <c r="N80" s="62"/>
      <c r="O80" s="67"/>
      <c r="P80" s="67"/>
      <c r="Q80" s="67"/>
      <c r="R80" s="67"/>
      <c r="S80" s="67"/>
      <c r="T80" s="67"/>
      <c r="U80" s="67"/>
      <c r="V80" s="67"/>
      <c r="W80" s="67"/>
      <c r="X80" s="17"/>
      <c r="Y80" s="17"/>
      <c r="Z80" s="6" t="s">
        <v>44</v>
      </c>
      <c r="AA80" s="6">
        <v>1</v>
      </c>
      <c r="AB80" s="6"/>
      <c r="AC80" s="6"/>
      <c r="AD80" s="6"/>
      <c r="AE80" s="6"/>
      <c r="AF80" s="6"/>
      <c r="AG80" s="6"/>
      <c r="AH80" s="6">
        <v>0</v>
      </c>
      <c r="AI80" s="6">
        <v>0</v>
      </c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W80" s="17"/>
    </row>
    <row r="81" spans="1:49" s="9" customFormat="1" ht="17.100000000000001" customHeight="1">
      <c r="A81" s="63" t="s">
        <v>59</v>
      </c>
      <c r="B81" s="69"/>
      <c r="C81" s="69"/>
      <c r="D81" s="69"/>
      <c r="E81" s="69"/>
      <c r="F81" s="69"/>
      <c r="G81" s="69"/>
      <c r="H81" s="77"/>
      <c r="I81" s="69"/>
      <c r="J81" s="77"/>
      <c r="K81" s="77"/>
      <c r="L81" s="77"/>
      <c r="M81" s="77"/>
      <c r="N81" s="77"/>
      <c r="O81" s="69"/>
      <c r="P81" s="69"/>
      <c r="Q81" s="69"/>
      <c r="R81" s="69"/>
      <c r="S81" s="69"/>
      <c r="T81" s="69"/>
      <c r="U81" s="69"/>
      <c r="V81" s="69"/>
      <c r="W81" s="69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5"/>
      <c r="AW81" s="64"/>
    </row>
    <row r="82" spans="1:49" s="9" customFormat="1" ht="17.100000000000001" customHeight="1">
      <c r="A82" s="6" t="s">
        <v>62</v>
      </c>
      <c r="B82" s="80"/>
      <c r="C82" s="80"/>
      <c r="D82" s="67" t="s">
        <v>45</v>
      </c>
      <c r="E82" s="67">
        <v>1</v>
      </c>
      <c r="F82" s="67"/>
      <c r="G82" s="67"/>
      <c r="H82" s="62"/>
      <c r="I82" s="67"/>
      <c r="J82" s="62"/>
      <c r="K82" s="62"/>
      <c r="L82" s="62">
        <f>+J82</f>
        <v>0</v>
      </c>
      <c r="M82" s="62">
        <f>+K82</f>
        <v>0</v>
      </c>
      <c r="N82" s="62"/>
      <c r="O82" s="67"/>
      <c r="P82" s="67"/>
      <c r="Q82" s="67"/>
      <c r="R82" s="67"/>
      <c r="S82" s="67"/>
      <c r="T82" s="67"/>
      <c r="U82" s="67"/>
      <c r="V82" s="67"/>
      <c r="W82" s="67"/>
      <c r="X82" s="17"/>
      <c r="Y82" s="17"/>
      <c r="Z82" s="6" t="s">
        <v>45</v>
      </c>
      <c r="AA82" s="6">
        <v>1</v>
      </c>
      <c r="AB82" s="6"/>
      <c r="AC82" s="6"/>
      <c r="AD82" s="6"/>
      <c r="AE82" s="6"/>
      <c r="AF82" s="6"/>
      <c r="AG82" s="6"/>
      <c r="AH82" s="6">
        <v>0</v>
      </c>
      <c r="AI82" s="6">
        <v>0</v>
      </c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W82" s="17"/>
    </row>
    <row r="83" spans="1:49" s="9" customFormat="1" ht="17.100000000000001" customHeight="1">
      <c r="A83" s="63" t="s">
        <v>60</v>
      </c>
      <c r="B83" s="69"/>
      <c r="C83" s="69"/>
      <c r="D83" s="69"/>
      <c r="E83" s="69"/>
      <c r="F83" s="69"/>
      <c r="G83" s="69"/>
      <c r="H83" s="77"/>
      <c r="I83" s="69"/>
      <c r="J83" s="77"/>
      <c r="K83" s="77"/>
      <c r="L83" s="77"/>
      <c r="M83" s="77"/>
      <c r="N83" s="77"/>
      <c r="O83" s="69"/>
      <c r="P83" s="69"/>
      <c r="Q83" s="69"/>
      <c r="R83" s="69"/>
      <c r="S83" s="69"/>
      <c r="T83" s="69"/>
      <c r="U83" s="69"/>
      <c r="V83" s="69"/>
      <c r="W83" s="69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5"/>
      <c r="AW83" s="64"/>
    </row>
    <row r="84" spans="1:49" s="9" customFormat="1" ht="17.100000000000001" customHeight="1">
      <c r="A84" s="6" t="s">
        <v>63</v>
      </c>
      <c r="B84" s="80"/>
      <c r="C84" s="80"/>
      <c r="D84" s="67" t="s">
        <v>44</v>
      </c>
      <c r="E84" s="67"/>
      <c r="F84" s="67">
        <v>1</v>
      </c>
      <c r="G84" s="67"/>
      <c r="H84" s="62">
        <v>1</v>
      </c>
      <c r="I84" s="67"/>
      <c r="J84" s="62"/>
      <c r="K84" s="62"/>
      <c r="L84" s="62">
        <f>+J84</f>
        <v>0</v>
      </c>
      <c r="M84" s="62">
        <f>+K84</f>
        <v>0</v>
      </c>
      <c r="N84" s="62"/>
      <c r="O84" s="67"/>
      <c r="P84" s="67"/>
      <c r="Q84" s="67">
        <v>1</v>
      </c>
      <c r="R84" s="67"/>
      <c r="S84" s="67"/>
      <c r="T84" s="67"/>
      <c r="U84" s="67"/>
      <c r="V84" s="67"/>
      <c r="W84" s="67"/>
      <c r="X84" s="17"/>
      <c r="Y84" s="17"/>
      <c r="Z84" s="6" t="s">
        <v>44</v>
      </c>
      <c r="AA84" s="6"/>
      <c r="AB84" s="6">
        <v>1</v>
      </c>
      <c r="AC84" s="6"/>
      <c r="AD84" s="6">
        <v>1</v>
      </c>
      <c r="AE84" s="6"/>
      <c r="AF84" s="6"/>
      <c r="AG84" s="6"/>
      <c r="AH84" s="6">
        <v>0</v>
      </c>
      <c r="AI84" s="6">
        <v>0</v>
      </c>
      <c r="AJ84" s="6"/>
      <c r="AK84" s="6"/>
      <c r="AL84" s="6"/>
      <c r="AM84" s="6">
        <v>1</v>
      </c>
      <c r="AN84" s="6"/>
      <c r="AO84" s="6"/>
      <c r="AP84" s="6"/>
      <c r="AQ84" s="6"/>
      <c r="AR84" s="6"/>
      <c r="AS84" s="6"/>
      <c r="AT84" s="6"/>
      <c r="AU84" s="6"/>
      <c r="AW84" s="17"/>
    </row>
    <row r="85" spans="1:49" s="9" customFormat="1" ht="17.100000000000001" customHeight="1">
      <c r="A85" s="6" t="s">
        <v>56</v>
      </c>
      <c r="B85" s="80">
        <f>+B52+B41+B66+B31+B17+B76+B78+B80+B82+B84</f>
        <v>3053</v>
      </c>
      <c r="C85" s="80">
        <f>+C52+C41+C66+C31+C17+C76+C78+C80+C82+C84</f>
        <v>3031</v>
      </c>
      <c r="D85" s="80"/>
      <c r="E85" s="84">
        <f t="shared" ref="E85:Y85" si="43">+E52+E41+E66+E31+E17+E76+E78+E80+E82+E84</f>
        <v>6</v>
      </c>
      <c r="F85" s="84">
        <f t="shared" si="43"/>
        <v>55</v>
      </c>
      <c r="G85" s="84">
        <f t="shared" si="43"/>
        <v>28</v>
      </c>
      <c r="H85" s="60">
        <f t="shared" si="43"/>
        <v>25</v>
      </c>
      <c r="I85" s="84">
        <f t="shared" si="43"/>
        <v>1</v>
      </c>
      <c r="J85" s="60">
        <f>+J52+J41+J66+J31+J17+J76+J78+J80+J82+J84</f>
        <v>20</v>
      </c>
      <c r="K85" s="60">
        <f t="shared" si="43"/>
        <v>8</v>
      </c>
      <c r="L85" s="60">
        <f t="shared" si="43"/>
        <v>20</v>
      </c>
      <c r="M85" s="60">
        <f t="shared" si="43"/>
        <v>8</v>
      </c>
      <c r="N85" s="60">
        <f t="shared" si="43"/>
        <v>6</v>
      </c>
      <c r="O85" s="84">
        <f t="shared" si="43"/>
        <v>1</v>
      </c>
      <c r="P85" s="84">
        <f t="shared" si="43"/>
        <v>2</v>
      </c>
      <c r="Q85" s="84">
        <f t="shared" si="43"/>
        <v>32</v>
      </c>
      <c r="R85" s="84">
        <f t="shared" si="43"/>
        <v>15</v>
      </c>
      <c r="S85" s="84">
        <f t="shared" si="43"/>
        <v>7</v>
      </c>
      <c r="T85" s="84">
        <f t="shared" si="43"/>
        <v>14</v>
      </c>
      <c r="U85" s="84">
        <f t="shared" si="43"/>
        <v>45</v>
      </c>
      <c r="V85" s="84">
        <f t="shared" si="43"/>
        <v>14</v>
      </c>
      <c r="W85" s="84">
        <f t="shared" si="43"/>
        <v>30</v>
      </c>
      <c r="X85" s="17">
        <f t="shared" si="43"/>
        <v>3016.6999999999994</v>
      </c>
      <c r="Y85" s="120">
        <f t="shared" si="43"/>
        <v>3016.6999999999994</v>
      </c>
      <c r="Z85" s="17"/>
      <c r="AA85" s="24">
        <f t="shared" ref="AA85:AT85" si="44">+AA52+AA41+AA66+AA31+AA17+AA76+AA78+AA80+AA82+AA84</f>
        <v>6</v>
      </c>
      <c r="AB85" s="60">
        <f t="shared" si="44"/>
        <v>55</v>
      </c>
      <c r="AC85" s="60">
        <f t="shared" si="44"/>
        <v>27</v>
      </c>
      <c r="AD85" s="60">
        <f t="shared" si="44"/>
        <v>26</v>
      </c>
      <c r="AE85" s="60">
        <f t="shared" si="44"/>
        <v>1</v>
      </c>
      <c r="AF85" s="60">
        <f t="shared" si="44"/>
        <v>12</v>
      </c>
      <c r="AG85" s="60">
        <f t="shared" si="44"/>
        <v>14</v>
      </c>
      <c r="AH85" s="60">
        <f t="shared" si="44"/>
        <v>12</v>
      </c>
      <c r="AI85" s="60">
        <f t="shared" si="44"/>
        <v>14</v>
      </c>
      <c r="AJ85" s="60">
        <f t="shared" si="44"/>
        <v>6</v>
      </c>
      <c r="AK85" s="60">
        <f t="shared" si="44"/>
        <v>1</v>
      </c>
      <c r="AL85" s="60">
        <f t="shared" si="44"/>
        <v>2</v>
      </c>
      <c r="AM85" s="60">
        <f t="shared" si="44"/>
        <v>32</v>
      </c>
      <c r="AN85" s="60">
        <f t="shared" si="44"/>
        <v>15</v>
      </c>
      <c r="AO85" s="60">
        <f t="shared" si="44"/>
        <v>7</v>
      </c>
      <c r="AP85" s="60">
        <f t="shared" si="44"/>
        <v>14</v>
      </c>
      <c r="AQ85" s="60">
        <f t="shared" si="44"/>
        <v>46</v>
      </c>
      <c r="AR85" s="60">
        <f t="shared" si="44"/>
        <v>14</v>
      </c>
      <c r="AS85" s="60">
        <f t="shared" si="44"/>
        <v>26</v>
      </c>
      <c r="AT85" s="60">
        <f t="shared" si="44"/>
        <v>0</v>
      </c>
      <c r="AU85" s="6"/>
      <c r="AW85" s="17">
        <f>+AW52+AW41+AW66+AW31+AW17+AW76+AW78+AW80+AW82+AW84</f>
        <v>3027.3</v>
      </c>
    </row>
    <row r="86" spans="1:49" ht="17.100000000000001" customHeight="1">
      <c r="H86" s="105">
        <v>25</v>
      </c>
      <c r="J86" s="105">
        <v>20</v>
      </c>
      <c r="K86" s="105">
        <v>8</v>
      </c>
      <c r="L86" s="105">
        <v>20</v>
      </c>
      <c r="M86" s="105">
        <v>8</v>
      </c>
      <c r="N86" s="105">
        <v>6</v>
      </c>
    </row>
    <row r="87" spans="1:49" s="57" customFormat="1" ht="15.75">
      <c r="A87" s="55"/>
      <c r="B87" s="86"/>
      <c r="C87" s="86"/>
      <c r="D87" s="86"/>
      <c r="E87" s="86"/>
      <c r="F87" s="86"/>
      <c r="G87" s="86"/>
      <c r="H87" s="106"/>
      <c r="I87" s="86"/>
      <c r="J87" s="106"/>
      <c r="K87" s="106"/>
      <c r="L87" s="106"/>
      <c r="M87" s="106"/>
      <c r="N87" s="106"/>
      <c r="O87" s="86"/>
      <c r="P87" s="86"/>
      <c r="Q87" s="86"/>
      <c r="R87" s="86"/>
      <c r="S87" s="86"/>
      <c r="T87" s="86"/>
      <c r="U87" s="86"/>
      <c r="V87" s="86"/>
      <c r="W87" s="86"/>
      <c r="X87" s="56"/>
      <c r="Y87" s="772" t="s">
        <v>165</v>
      </c>
      <c r="Z87" s="772"/>
      <c r="AA87" s="772"/>
      <c r="AB87" s="772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773" t="s">
        <v>166</v>
      </c>
      <c r="AN87" s="773"/>
      <c r="AO87" s="773"/>
      <c r="AP87" s="773"/>
      <c r="AQ87" s="773"/>
      <c r="AR87" s="55"/>
      <c r="AS87" s="55"/>
      <c r="AT87" s="55"/>
      <c r="AU87" s="55"/>
      <c r="AW87" s="56"/>
    </row>
    <row r="88" spans="1:49" s="57" customFormat="1" ht="15.75">
      <c r="A88" s="55"/>
      <c r="B88" s="86"/>
      <c r="C88" s="86"/>
      <c r="D88" s="86"/>
      <c r="E88" s="86"/>
      <c r="F88" s="86"/>
      <c r="G88" s="86"/>
      <c r="H88" s="106"/>
      <c r="I88" s="86"/>
      <c r="J88" s="106"/>
      <c r="K88" s="106"/>
      <c r="L88" s="106"/>
      <c r="M88" s="106"/>
      <c r="N88" s="106"/>
      <c r="O88" s="86"/>
      <c r="P88" s="86"/>
      <c r="Q88" s="86"/>
      <c r="R88" s="86"/>
      <c r="S88" s="86"/>
      <c r="T88" s="86"/>
      <c r="U88" s="86"/>
      <c r="V88" s="86"/>
      <c r="W88" s="86"/>
      <c r="X88" s="56"/>
      <c r="Y88" s="56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W88" s="56"/>
    </row>
    <row r="89" spans="1:49" s="57" customFormat="1" ht="15.75">
      <c r="A89" s="55"/>
      <c r="B89" s="86"/>
      <c r="C89" s="86"/>
      <c r="D89" s="86"/>
      <c r="E89" s="86"/>
      <c r="F89" s="86"/>
      <c r="G89" s="86"/>
      <c r="H89" s="106"/>
      <c r="I89" s="86"/>
      <c r="J89" s="106"/>
      <c r="K89" s="106"/>
      <c r="L89" s="106"/>
      <c r="M89" s="106"/>
      <c r="N89" s="106"/>
      <c r="O89" s="86"/>
      <c r="P89" s="86"/>
      <c r="Q89" s="86"/>
      <c r="R89" s="86"/>
      <c r="S89" s="86"/>
      <c r="T89" s="86"/>
      <c r="U89" s="86"/>
      <c r="V89" s="86"/>
      <c r="W89" s="86"/>
      <c r="X89" s="56"/>
      <c r="Y89" s="56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W89" s="56"/>
    </row>
    <row r="90" spans="1:49" s="57" customFormat="1" ht="15.75">
      <c r="A90" s="55"/>
      <c r="B90" s="86"/>
      <c r="C90" s="86"/>
      <c r="D90" s="86"/>
      <c r="E90" s="86"/>
      <c r="F90" s="86"/>
      <c r="G90" s="86"/>
      <c r="H90" s="106"/>
      <c r="I90" s="86"/>
      <c r="J90" s="106"/>
      <c r="K90" s="106"/>
      <c r="L90" s="106"/>
      <c r="M90" s="106"/>
      <c r="N90" s="106"/>
      <c r="O90" s="86"/>
      <c r="P90" s="86"/>
      <c r="Q90" s="86"/>
      <c r="R90" s="86"/>
      <c r="S90" s="86"/>
      <c r="T90" s="86"/>
      <c r="U90" s="86"/>
      <c r="V90" s="86"/>
      <c r="W90" s="86"/>
      <c r="X90" s="56"/>
      <c r="Y90" s="56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W90" s="56"/>
    </row>
    <row r="91" spans="1:49" s="57" customFormat="1" ht="15.75">
      <c r="A91" s="55"/>
      <c r="B91" s="86"/>
      <c r="C91" s="86"/>
      <c r="D91" s="86"/>
      <c r="E91" s="86"/>
      <c r="F91" s="86"/>
      <c r="G91" s="86"/>
      <c r="H91" s="106"/>
      <c r="I91" s="86"/>
      <c r="J91" s="106"/>
      <c r="K91" s="106"/>
      <c r="L91" s="106"/>
      <c r="M91" s="106"/>
      <c r="N91" s="106"/>
      <c r="O91" s="86"/>
      <c r="P91" s="86"/>
      <c r="Q91" s="86"/>
      <c r="R91" s="86"/>
      <c r="S91" s="86"/>
      <c r="T91" s="86"/>
      <c r="U91" s="86"/>
      <c r="V91" s="86"/>
      <c r="W91" s="86"/>
      <c r="X91" s="56"/>
      <c r="Y91" s="56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W91" s="56"/>
    </row>
    <row r="92" spans="1:49" s="57" customFormat="1" ht="15.75">
      <c r="A92" s="55"/>
      <c r="B92" s="86"/>
      <c r="C92" s="86"/>
      <c r="D92" s="86"/>
      <c r="E92" s="86"/>
      <c r="F92" s="86"/>
      <c r="G92" s="86"/>
      <c r="H92" s="106"/>
      <c r="I92" s="86"/>
      <c r="J92" s="106"/>
      <c r="K92" s="106"/>
      <c r="L92" s="106"/>
      <c r="M92" s="106"/>
      <c r="N92" s="106"/>
      <c r="O92" s="86"/>
      <c r="P92" s="86"/>
      <c r="Q92" s="86"/>
      <c r="R92" s="86"/>
      <c r="S92" s="86"/>
      <c r="T92" s="86"/>
      <c r="U92" s="86"/>
      <c r="V92" s="86"/>
      <c r="W92" s="86"/>
      <c r="X92" s="56"/>
      <c r="Y92" s="772" t="s">
        <v>167</v>
      </c>
      <c r="Z92" s="772"/>
      <c r="AA92" s="772"/>
      <c r="AB92" s="772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773" t="s">
        <v>168</v>
      </c>
      <c r="AN92" s="773"/>
      <c r="AO92" s="773"/>
      <c r="AP92" s="773"/>
      <c r="AQ92" s="773"/>
      <c r="AR92" s="55"/>
      <c r="AS92" s="55"/>
      <c r="AT92" s="55"/>
      <c r="AU92" s="55"/>
      <c r="AW92" s="56"/>
    </row>
    <row r="93" spans="1:49" s="57" customFormat="1" ht="15.75">
      <c r="A93" s="55"/>
      <c r="B93" s="86"/>
      <c r="C93" s="86"/>
      <c r="D93" s="86"/>
      <c r="E93" s="86"/>
      <c r="F93" s="86"/>
      <c r="G93" s="86"/>
      <c r="H93" s="106"/>
      <c r="I93" s="86"/>
      <c r="J93" s="106"/>
      <c r="K93" s="106"/>
      <c r="L93" s="106"/>
      <c r="M93" s="106"/>
      <c r="N93" s="106"/>
      <c r="O93" s="86"/>
      <c r="P93" s="86"/>
      <c r="Q93" s="86"/>
      <c r="R93" s="86"/>
      <c r="S93" s="86"/>
      <c r="T93" s="86"/>
      <c r="U93" s="86"/>
      <c r="V93" s="86"/>
      <c r="W93" s="86"/>
      <c r="X93" s="56"/>
      <c r="Y93" s="56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W93" s="56"/>
    </row>
    <row r="94" spans="1:49" s="57" customFormat="1" ht="15.75">
      <c r="A94" s="55"/>
      <c r="B94" s="86"/>
      <c r="C94" s="86"/>
      <c r="D94" s="86"/>
      <c r="E94" s="86"/>
      <c r="F94" s="86"/>
      <c r="G94" s="86"/>
      <c r="H94" s="106"/>
      <c r="I94" s="86"/>
      <c r="J94" s="106"/>
      <c r="K94" s="106"/>
      <c r="L94" s="106"/>
      <c r="M94" s="106"/>
      <c r="N94" s="106"/>
      <c r="O94" s="86"/>
      <c r="P94" s="86"/>
      <c r="Q94" s="86"/>
      <c r="R94" s="86"/>
      <c r="S94" s="86"/>
      <c r="T94" s="86"/>
      <c r="U94" s="86"/>
      <c r="V94" s="86"/>
      <c r="W94" s="86"/>
      <c r="X94" s="56"/>
      <c r="Y94" s="56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W94" s="56"/>
    </row>
    <row r="95" spans="1:49" s="57" customFormat="1" ht="15.75">
      <c r="A95" s="55"/>
      <c r="B95" s="86"/>
      <c r="C95" s="86"/>
      <c r="D95" s="86"/>
      <c r="E95" s="86"/>
      <c r="F95" s="86"/>
      <c r="G95" s="86"/>
      <c r="H95" s="106"/>
      <c r="I95" s="86"/>
      <c r="J95" s="106"/>
      <c r="K95" s="106"/>
      <c r="L95" s="106"/>
      <c r="M95" s="106"/>
      <c r="N95" s="106"/>
      <c r="O95" s="86"/>
      <c r="P95" s="86"/>
      <c r="Q95" s="86"/>
      <c r="R95" s="86"/>
      <c r="S95" s="86"/>
      <c r="T95" s="86"/>
      <c r="U95" s="86"/>
      <c r="V95" s="86"/>
      <c r="W95" s="86"/>
      <c r="X95" s="56"/>
      <c r="Y95" s="56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W95" s="56"/>
    </row>
    <row r="96" spans="1:49" s="57" customFormat="1" ht="15.75">
      <c r="A96" s="55"/>
      <c r="B96" s="86"/>
      <c r="C96" s="86"/>
      <c r="D96" s="86"/>
      <c r="E96" s="86"/>
      <c r="F96" s="86"/>
      <c r="G96" s="86"/>
      <c r="H96" s="106"/>
      <c r="I96" s="86"/>
      <c r="J96" s="106"/>
      <c r="K96" s="106"/>
      <c r="L96" s="106"/>
      <c r="M96" s="106"/>
      <c r="N96" s="106"/>
      <c r="O96" s="86"/>
      <c r="P96" s="86"/>
      <c r="Q96" s="86"/>
      <c r="R96" s="86"/>
      <c r="S96" s="86"/>
      <c r="T96" s="86"/>
      <c r="U96" s="86"/>
      <c r="V96" s="86"/>
      <c r="W96" s="86"/>
      <c r="X96" s="56"/>
      <c r="Y96" s="56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W96" s="56"/>
    </row>
    <row r="97" spans="1:49" s="57" customFormat="1" ht="15.75">
      <c r="A97" s="55"/>
      <c r="B97" s="86"/>
      <c r="C97" s="86"/>
      <c r="D97" s="86"/>
      <c r="E97" s="86"/>
      <c r="F97" s="86"/>
      <c r="G97" s="86"/>
      <c r="H97" s="106"/>
      <c r="I97" s="86"/>
      <c r="J97" s="106"/>
      <c r="K97" s="106"/>
      <c r="L97" s="106"/>
      <c r="M97" s="106"/>
      <c r="N97" s="106"/>
      <c r="O97" s="86"/>
      <c r="P97" s="86"/>
      <c r="Q97" s="86"/>
      <c r="R97" s="86"/>
      <c r="S97" s="86"/>
      <c r="T97" s="86"/>
      <c r="U97" s="86"/>
      <c r="V97" s="86"/>
      <c r="W97" s="86"/>
      <c r="X97" s="56"/>
      <c r="Y97" s="56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W97" s="56"/>
    </row>
  </sheetData>
  <mergeCells count="41">
    <mergeCell ref="Y92:AB92"/>
    <mergeCell ref="AM92:AQ92"/>
    <mergeCell ref="Y87:AB87"/>
    <mergeCell ref="AM87:AQ87"/>
    <mergeCell ref="AW3:AW4"/>
    <mergeCell ref="AU3:AU4"/>
    <mergeCell ref="AT3:AT4"/>
    <mergeCell ref="AS3:AS4"/>
    <mergeCell ref="W3:W4"/>
    <mergeCell ref="S3:S4"/>
    <mergeCell ref="AR3:AR4"/>
    <mergeCell ref="AO3:AO4"/>
    <mergeCell ref="AF3:AG3"/>
    <mergeCell ref="AQ3:AQ4"/>
    <mergeCell ref="AH3:AI3"/>
    <mergeCell ref="Z3:Z4"/>
    <mergeCell ref="A1:AU1"/>
    <mergeCell ref="AJ3:AJ4"/>
    <mergeCell ref="AM3:AM4"/>
    <mergeCell ref="AN3:AN4"/>
    <mergeCell ref="AP3:AP4"/>
    <mergeCell ref="AK3:AL3"/>
    <mergeCell ref="AC3:AE3"/>
    <mergeCell ref="AA3:AB3"/>
    <mergeCell ref="V3:V4"/>
    <mergeCell ref="J3:K3"/>
    <mergeCell ref="A3:A4"/>
    <mergeCell ref="X3:X4"/>
    <mergeCell ref="N3:N4"/>
    <mergeCell ref="L3:M3"/>
    <mergeCell ref="Q3:Q4"/>
    <mergeCell ref="Y3:Y4"/>
    <mergeCell ref="O3:P3"/>
    <mergeCell ref="T3:T4"/>
    <mergeCell ref="U3:U4"/>
    <mergeCell ref="G3:I3"/>
    <mergeCell ref="B3:B4"/>
    <mergeCell ref="C3:C4"/>
    <mergeCell ref="D3:D4"/>
    <mergeCell ref="E3:F3"/>
    <mergeCell ref="R3:R4"/>
  </mergeCells>
  <phoneticPr fontId="2" type="noConversion"/>
  <printOptions horizontalCentered="1"/>
  <pageMargins left="0" right="0" top="0.75" bottom="0.5" header="0" footer="0"/>
  <pageSetup paperSize="9" orientation="landscape" blackAndWhite="1" r:id="rId1"/>
  <headerFooter alignWithMargins="0">
    <oddFooter>&amp;RTrang &amp;P</oddFooter>
  </headerFooter>
  <cellWatches>
    <cellWatch r="AA68"/>
  </cellWatch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30"/>
  <sheetViews>
    <sheetView workbookViewId="0">
      <selection activeCell="E18" sqref="E18"/>
    </sheetView>
  </sheetViews>
  <sheetFormatPr defaultRowHeight="14.25"/>
  <cols>
    <col min="1" max="1" width="4.28515625" style="114" customWidth="1"/>
    <col min="2" max="2" width="39.85546875" style="114" customWidth="1"/>
    <col min="3" max="3" width="9.140625" style="114"/>
    <col min="4" max="4" width="15" style="181" customWidth="1"/>
    <col min="5" max="5" width="11.28515625" style="181" customWidth="1"/>
    <col min="6" max="6" width="6.140625" style="182" hidden="1" customWidth="1"/>
    <col min="7" max="7" width="6.7109375" style="181" bestFit="1" customWidth="1"/>
    <col min="8" max="16384" width="9.140625" style="114"/>
  </cols>
  <sheetData>
    <row r="4" spans="1:10" s="188" customFormat="1" ht="39" customHeight="1">
      <c r="A4" s="774" t="s">
        <v>269</v>
      </c>
      <c r="B4" s="775"/>
      <c r="C4" s="775"/>
      <c r="D4" s="775"/>
      <c r="E4" s="775"/>
      <c r="F4" s="775"/>
      <c r="G4" s="775"/>
      <c r="H4" s="775"/>
      <c r="I4" s="187"/>
    </row>
    <row r="5" spans="1:10" s="190" customFormat="1" ht="16.5">
      <c r="A5" s="776" t="str">
        <f>KL!A6</f>
        <v>Gói thầu 02: Cung cấp vật tư, thiết bị và xây lắp</v>
      </c>
      <c r="B5" s="776"/>
      <c r="C5" s="776"/>
      <c r="D5" s="776"/>
      <c r="E5" s="776"/>
      <c r="F5" s="776"/>
      <c r="G5" s="776"/>
      <c r="H5" s="776"/>
      <c r="I5" s="189"/>
    </row>
    <row r="6" spans="1:10" s="191" customFormat="1" ht="16.5" customHeight="1">
      <c r="A6" s="776" t="str">
        <f>KL!A7</f>
        <v>Công trình: CẤY TBA CHỐNG QUÁ TẢI NĂM 2014</v>
      </c>
      <c r="B6" s="776"/>
      <c r="C6" s="776"/>
      <c r="D6" s="776"/>
      <c r="E6" s="776"/>
      <c r="F6" s="776"/>
      <c r="G6" s="776"/>
      <c r="H6" s="776"/>
    </row>
    <row r="7" spans="1:10" s="166" customFormat="1" ht="18">
      <c r="A7" s="777"/>
      <c r="B7" s="777"/>
      <c r="C7" s="777"/>
      <c r="D7" s="777"/>
      <c r="E7" s="777"/>
      <c r="F7" s="777"/>
      <c r="G7" s="777"/>
      <c r="H7" s="777"/>
      <c r="I7" s="165"/>
    </row>
    <row r="8" spans="1:10" s="164" customFormat="1" ht="11.25" customHeight="1">
      <c r="A8" s="167"/>
      <c r="B8" s="168"/>
      <c r="C8" s="169"/>
      <c r="D8" s="170"/>
      <c r="E8" s="170"/>
      <c r="F8" s="171"/>
      <c r="G8" s="170"/>
      <c r="H8" s="172"/>
    </row>
    <row r="9" spans="1:10" s="173" customFormat="1" ht="18">
      <c r="A9" s="780" t="s">
        <v>71</v>
      </c>
      <c r="B9" s="780" t="s">
        <v>235</v>
      </c>
      <c r="C9" s="780" t="s">
        <v>236</v>
      </c>
      <c r="D9" s="782" t="s">
        <v>237</v>
      </c>
      <c r="E9" s="783"/>
      <c r="F9" s="783"/>
      <c r="G9" s="784"/>
      <c r="H9" s="785" t="s">
        <v>238</v>
      </c>
      <c r="J9" s="173" t="s">
        <v>239</v>
      </c>
    </row>
    <row r="10" spans="1:10" s="176" customFormat="1" ht="35.25" customHeight="1">
      <c r="A10" s="781"/>
      <c r="B10" s="781"/>
      <c r="C10" s="781"/>
      <c r="D10" s="174" t="s">
        <v>243</v>
      </c>
      <c r="E10" s="174" t="s">
        <v>240</v>
      </c>
      <c r="F10" s="175" t="s">
        <v>241</v>
      </c>
      <c r="G10" s="174" t="s">
        <v>242</v>
      </c>
      <c r="H10" s="786"/>
    </row>
    <row r="11" spans="1:10" s="276" customFormat="1" ht="31.5">
      <c r="A11" s="272" t="str">
        <f>KL!A11</f>
        <v>A</v>
      </c>
      <c r="B11" s="258" t="str">
        <f>KL!B11</f>
        <v>Phần đường dây trung thế 1 pha XD mới</v>
      </c>
      <c r="C11" s="196"/>
      <c r="D11" s="273"/>
      <c r="E11" s="273"/>
      <c r="F11" s="274"/>
      <c r="G11" s="273"/>
      <c r="H11" s="275"/>
    </row>
    <row r="12" spans="1:10" s="276" customFormat="1" ht="18">
      <c r="A12" s="277" t="str">
        <f>KL!A12</f>
        <v>I</v>
      </c>
      <c r="B12" s="259" t="str">
        <f>KL!B12</f>
        <v>Phần móng và tiếp địa</v>
      </c>
      <c r="C12" s="203"/>
      <c r="D12" s="278"/>
      <c r="E12" s="278"/>
      <c r="F12" s="279"/>
      <c r="G12" s="278"/>
      <c r="H12" s="280"/>
    </row>
    <row r="13" spans="1:10" s="214" customFormat="1" ht="17.25">
      <c r="A13" s="213">
        <f>KL!A13</f>
        <v>1</v>
      </c>
      <c r="B13" s="260" t="str">
        <f>KL!B13</f>
        <v>Móng M12</v>
      </c>
      <c r="C13" s="208" t="str">
        <f>KL!C13</f>
        <v>Móng</v>
      </c>
      <c r="D13" s="281">
        <f>KL!D13</f>
        <v>28</v>
      </c>
      <c r="E13" s="281">
        <f>KL!E13</f>
        <v>27</v>
      </c>
      <c r="F13" s="282">
        <f>KL!F13</f>
        <v>0</v>
      </c>
      <c r="G13" s="281">
        <f>KL!G13</f>
        <v>1</v>
      </c>
      <c r="H13" s="283"/>
    </row>
    <row r="14" spans="1:10" s="291" customFormat="1" ht="17.25" hidden="1">
      <c r="A14" s="287">
        <f>KL!A14</f>
        <v>2</v>
      </c>
      <c r="B14" s="288" t="str">
        <f>KL!B14</f>
        <v>Móng M12a</v>
      </c>
      <c r="C14" s="289" t="str">
        <f>KL!C14</f>
        <v>Móng</v>
      </c>
      <c r="D14" s="282">
        <f>KL!D14</f>
        <v>25</v>
      </c>
      <c r="E14" s="282">
        <f>KL!E14</f>
        <v>26</v>
      </c>
      <c r="F14" s="282">
        <f>KL!F14</f>
        <v>1</v>
      </c>
      <c r="G14" s="282">
        <f>KL!G14</f>
        <v>0</v>
      </c>
      <c r="H14" s="290"/>
    </row>
    <row r="15" spans="1:10" s="291" customFormat="1" ht="17.25" hidden="1">
      <c r="A15" s="287">
        <f>KL!A15</f>
        <v>0</v>
      </c>
      <c r="B15" s="292" t="str">
        <f>KL!B15</f>
        <v>Ñaø caûn BTCT 1,2m</v>
      </c>
      <c r="C15" s="293" t="str">
        <f>KL!C15</f>
        <v>caùi</v>
      </c>
      <c r="D15" s="282">
        <f>KL!D15</f>
        <v>25</v>
      </c>
      <c r="E15" s="282">
        <f>KL!E15</f>
        <v>26</v>
      </c>
      <c r="F15" s="282">
        <f>KL!F15</f>
        <v>1</v>
      </c>
      <c r="G15" s="282">
        <f>KL!G15</f>
        <v>0</v>
      </c>
      <c r="H15" s="290"/>
    </row>
    <row r="16" spans="1:10" s="291" customFormat="1" ht="34.5" hidden="1">
      <c r="A16" s="287">
        <f>KL!A16</f>
        <v>0</v>
      </c>
      <c r="B16" s="292" t="str">
        <f>KL!B16</f>
        <v>Boulon 22x650+ 2 long ñeàn vuoâng D24-50x50x3/Zn</v>
      </c>
      <c r="C16" s="293" t="str">
        <f>KL!C16</f>
        <v>boä</v>
      </c>
      <c r="D16" s="282">
        <f>KL!D16</f>
        <v>25</v>
      </c>
      <c r="E16" s="282">
        <f>KL!E16</f>
        <v>26</v>
      </c>
      <c r="F16" s="282">
        <f>KL!F16</f>
        <v>1</v>
      </c>
      <c r="G16" s="282">
        <f>KL!G16</f>
        <v>0</v>
      </c>
      <c r="H16" s="290"/>
    </row>
    <row r="17" spans="1:8" s="365" customFormat="1" ht="18">
      <c r="A17" s="314">
        <v>2</v>
      </c>
      <c r="B17" s="262" t="str">
        <f>KL!B17</f>
        <v>Móng bê tông trụ đôi 12m</v>
      </c>
      <c r="C17" s="207" t="str">
        <f>KL!C17</f>
        <v>Móng</v>
      </c>
      <c r="D17" s="278">
        <f>KL!D17</f>
        <v>1</v>
      </c>
      <c r="E17" s="278">
        <f>KL!E17</f>
        <v>1</v>
      </c>
      <c r="F17" s="278">
        <f>KL!F17</f>
        <v>0</v>
      </c>
      <c r="G17" s="278">
        <f>KL!G17</f>
        <v>0</v>
      </c>
      <c r="H17" s="280"/>
    </row>
    <row r="18" spans="1:8" s="214" customFormat="1" ht="17.25">
      <c r="A18" s="213"/>
      <c r="B18" s="255" t="str">
        <f>KL!B18</f>
        <v>Ximaêng</v>
      </c>
      <c r="C18" s="216" t="str">
        <f>KL!C18</f>
        <v>kg</v>
      </c>
      <c r="D18" s="281">
        <f>KL!D18</f>
        <v>504</v>
      </c>
      <c r="E18" s="281">
        <f>KL!E18</f>
        <v>200</v>
      </c>
      <c r="F18" s="282">
        <f>KL!F18</f>
        <v>0</v>
      </c>
      <c r="G18" s="281">
        <f>KL!G18</f>
        <v>304</v>
      </c>
      <c r="H18" s="283"/>
    </row>
    <row r="19" spans="1:8" s="214" customFormat="1" ht="17.25">
      <c r="A19" s="213"/>
      <c r="B19" s="255" t="str">
        <f>KL!B19</f>
        <v>Caùt vaøng</v>
      </c>
      <c r="C19" s="216" t="str">
        <f>KL!C19</f>
        <v>m3</v>
      </c>
      <c r="D19" s="281">
        <f>KL!D19</f>
        <v>0.81</v>
      </c>
      <c r="E19" s="281">
        <f>KL!E19</f>
        <v>0.5</v>
      </c>
      <c r="F19" s="282">
        <f>KL!F19</f>
        <v>0</v>
      </c>
      <c r="G19" s="281">
        <f>KL!G19</f>
        <v>0.31000000000000005</v>
      </c>
      <c r="H19" s="283"/>
    </row>
    <row r="20" spans="1:8" s="214" customFormat="1" ht="17.25">
      <c r="A20" s="213"/>
      <c r="B20" s="255" t="str">
        <f>KL!B20</f>
        <v>Ñaù 1x2</v>
      </c>
      <c r="C20" s="216" t="str">
        <f>KL!C20</f>
        <v>m3</v>
      </c>
      <c r="D20" s="281">
        <f>KL!D20</f>
        <v>1.5</v>
      </c>
      <c r="E20" s="281">
        <f>KL!E20</f>
        <v>1</v>
      </c>
      <c r="F20" s="282">
        <f>KL!F20</f>
        <v>0</v>
      </c>
      <c r="G20" s="281">
        <f>KL!G20</f>
        <v>0.5</v>
      </c>
      <c r="H20" s="283"/>
    </row>
    <row r="21" spans="1:8" s="214" customFormat="1" ht="34.5">
      <c r="A21" s="213"/>
      <c r="B21" s="255" t="str">
        <f>KL!B21</f>
        <v>Boulon 22x800+ 2 long ñeàn vuoâng D24-50x50x3/Zn</v>
      </c>
      <c r="C21" s="216" t="str">
        <f>KL!C21</f>
        <v>bộ</v>
      </c>
      <c r="D21" s="281">
        <f>KL!D21</f>
        <v>3</v>
      </c>
      <c r="E21" s="281">
        <f>KL!E21</f>
        <v>1</v>
      </c>
      <c r="F21" s="282">
        <f>KL!F21</f>
        <v>0</v>
      </c>
      <c r="G21" s="281">
        <f>KL!G21</f>
        <v>2</v>
      </c>
      <c r="H21" s="283"/>
    </row>
    <row r="22" spans="1:8" s="276" customFormat="1" ht="18">
      <c r="A22" s="277">
        <v>3</v>
      </c>
      <c r="B22" s="262" t="str">
        <f>KL!B22</f>
        <v>Tiếp địa lặp lại trụ 12m</v>
      </c>
      <c r="C22" s="207" t="str">
        <f>KL!C22</f>
        <v>Bộ</v>
      </c>
      <c r="D22" s="278">
        <f>KL!D22</f>
        <v>6</v>
      </c>
      <c r="E22" s="278">
        <f>KL!E22</f>
        <v>6</v>
      </c>
      <c r="F22" s="279">
        <f>KL!F22</f>
        <v>0</v>
      </c>
      <c r="G22" s="278">
        <f>KL!G22</f>
        <v>0</v>
      </c>
      <c r="H22" s="280"/>
    </row>
    <row r="23" spans="1:8" s="214" customFormat="1" ht="17.25">
      <c r="A23" s="213"/>
      <c r="B23" s="255" t="str">
        <f>KL!B23</f>
        <v>Caùp ñoàng traàn M25mm2: 14m/vị trí</v>
      </c>
      <c r="C23" s="216" t="str">
        <f>KL!C23</f>
        <v>kg</v>
      </c>
      <c r="D23" s="281">
        <f>KL!D23</f>
        <v>21.48</v>
      </c>
      <c r="E23" s="281">
        <f>KL!E23</f>
        <v>18.82</v>
      </c>
      <c r="F23" s="282">
        <f>KL!F23</f>
        <v>0</v>
      </c>
      <c r="G23" s="281">
        <f>KL!G23</f>
        <v>2.66</v>
      </c>
      <c r="H23" s="283"/>
    </row>
    <row r="24" spans="1:8" s="291" customFormat="1" ht="17.25" hidden="1">
      <c r="A24" s="287"/>
      <c r="B24" s="292" t="str">
        <f>KL!B24</f>
        <v>Coïc tieáp ñaát Þ 16- 2,4m + keïp coïc</v>
      </c>
      <c r="C24" s="293" t="str">
        <f>KL!C24</f>
        <v>boä</v>
      </c>
      <c r="D24" s="282">
        <f>KL!D24</f>
        <v>18</v>
      </c>
      <c r="E24" s="282">
        <f>KL!E24</f>
        <v>18</v>
      </c>
      <c r="F24" s="282">
        <f>KL!F24</f>
        <v>0</v>
      </c>
      <c r="G24" s="282">
        <f>KL!G24</f>
        <v>0</v>
      </c>
      <c r="H24" s="290"/>
    </row>
    <row r="25" spans="1:8" s="291" customFormat="1" ht="17.25" hidden="1">
      <c r="A25" s="287"/>
      <c r="B25" s="292" t="str">
        <f>KL!B25</f>
        <v>Keïp eùp WR côõ daây 50mm2</v>
      </c>
      <c r="C25" s="293" t="str">
        <f>KL!C25</f>
        <v>caùi</v>
      </c>
      <c r="D25" s="282">
        <f>KL!D25</f>
        <v>12</v>
      </c>
      <c r="E25" s="282">
        <f>KL!E25</f>
        <v>12</v>
      </c>
      <c r="F25" s="282">
        <f>KL!F25</f>
        <v>0</v>
      </c>
      <c r="G25" s="282">
        <f>KL!G25</f>
        <v>0</v>
      </c>
      <c r="H25" s="290"/>
    </row>
    <row r="26" spans="1:8" s="214" customFormat="1" ht="17.25">
      <c r="A26" s="213"/>
      <c r="B26" s="255" t="str">
        <f>KL!B26</f>
        <v>OÁc xieát caùp côõ 25mm2</v>
      </c>
      <c r="C26" s="216" t="str">
        <f>KL!C26</f>
        <v>caùi</v>
      </c>
      <c r="D26" s="281">
        <f>KL!D26</f>
        <v>6</v>
      </c>
      <c r="E26" s="281">
        <f>KL!E26</f>
        <v>0</v>
      </c>
      <c r="F26" s="282">
        <f>KL!F26</f>
        <v>0</v>
      </c>
      <c r="G26" s="281">
        <f>KL!G26</f>
        <v>6</v>
      </c>
      <c r="H26" s="283"/>
    </row>
    <row r="27" spans="1:8" s="291" customFormat="1" ht="17.25" hidden="1">
      <c r="A27" s="287" t="str">
        <f>KL!A27</f>
        <v>II</v>
      </c>
      <c r="B27" s="295" t="str">
        <f>KL!B27</f>
        <v>Phần trụ</v>
      </c>
      <c r="C27" s="296">
        <f>KL!C27</f>
        <v>0</v>
      </c>
      <c r="D27" s="282">
        <f>KL!D27</f>
        <v>0</v>
      </c>
      <c r="E27" s="282">
        <f>KL!E27</f>
        <v>0</v>
      </c>
      <c r="F27" s="282">
        <f>KL!F27</f>
        <v>0</v>
      </c>
      <c r="G27" s="282">
        <f>KL!G27</f>
        <v>0</v>
      </c>
      <c r="H27" s="290"/>
    </row>
    <row r="28" spans="1:8" s="291" customFormat="1" ht="17.25" hidden="1">
      <c r="A28" s="287">
        <f>KL!A28</f>
        <v>1</v>
      </c>
      <c r="B28" s="297" t="str">
        <f>KL!B28</f>
        <v>Trụ bê tông ly tâm 12m</v>
      </c>
      <c r="C28" s="296" t="str">
        <f>KL!C28</f>
        <v>Trụ</v>
      </c>
      <c r="D28" s="282">
        <f>KL!D28</f>
        <v>55</v>
      </c>
      <c r="E28" s="282">
        <f>KL!E28</f>
        <v>55</v>
      </c>
      <c r="F28" s="282">
        <f>KL!F28</f>
        <v>0</v>
      </c>
      <c r="G28" s="282">
        <f>KL!G28</f>
        <v>0</v>
      </c>
      <c r="H28" s="290"/>
    </row>
    <row r="29" spans="1:8" s="214" customFormat="1" ht="18">
      <c r="A29" s="277" t="s">
        <v>82</v>
      </c>
      <c r="B29" s="259" t="str">
        <f>KL!B29</f>
        <v>Phần xà, néo</v>
      </c>
      <c r="C29" s="203"/>
      <c r="D29" s="281"/>
      <c r="E29" s="281"/>
      <c r="F29" s="282"/>
      <c r="G29" s="281"/>
      <c r="H29" s="283"/>
    </row>
    <row r="30" spans="1:8" s="291" customFormat="1" ht="31.5" hidden="1">
      <c r="A30" s="287">
        <f>KL!A30</f>
        <v>1</v>
      </c>
      <c r="B30" s="294" t="str">
        <f>KL!B30</f>
        <v>Bộ xà lệch đơn L75x75x8 dài 2m: X-20ĐL2/3</v>
      </c>
      <c r="C30" s="289" t="str">
        <f>KL!C30</f>
        <v>Bộ</v>
      </c>
      <c r="D30" s="282">
        <f>KL!D30</f>
        <v>1</v>
      </c>
      <c r="E30" s="282">
        <f>KL!E30</f>
        <v>1</v>
      </c>
      <c r="F30" s="282">
        <f>KL!F30</f>
        <v>0</v>
      </c>
      <c r="G30" s="282">
        <f>KL!G30</f>
        <v>0</v>
      </c>
      <c r="H30" s="290"/>
    </row>
    <row r="31" spans="1:8" s="291" customFormat="1" ht="17.25" hidden="1">
      <c r="A31" s="287">
        <f>KL!A31</f>
        <v>0</v>
      </c>
      <c r="B31" s="292" t="str">
        <f>KL!B31</f>
        <v>Saét goùc L75 x75 x8</v>
      </c>
      <c r="C31" s="293" t="str">
        <f>KL!C31</f>
        <v>kg</v>
      </c>
      <c r="D31" s="282">
        <f>KL!D31</f>
        <v>19.93</v>
      </c>
      <c r="E31" s="282">
        <f>KL!E31</f>
        <v>19.93</v>
      </c>
      <c r="F31" s="282">
        <f>KL!F31</f>
        <v>0</v>
      </c>
      <c r="G31" s="282">
        <f>KL!G31</f>
        <v>0</v>
      </c>
      <c r="H31" s="290"/>
    </row>
    <row r="32" spans="1:8" s="291" customFormat="1" ht="17.25" hidden="1">
      <c r="A32" s="287">
        <f>KL!A32</f>
        <v>0</v>
      </c>
      <c r="B32" s="292" t="str">
        <f>KL!B32</f>
        <v>Saét goùc L50 x50 x5 :choáng 1150</v>
      </c>
      <c r="C32" s="293" t="str">
        <f>KL!C32</f>
        <v>kg</v>
      </c>
      <c r="D32" s="282">
        <f>KL!D32</f>
        <v>4.34</v>
      </c>
      <c r="E32" s="282">
        <f>KL!E32</f>
        <v>4.34</v>
      </c>
      <c r="F32" s="282">
        <f>KL!F32</f>
        <v>0</v>
      </c>
      <c r="G32" s="282">
        <f>KL!G32</f>
        <v>0</v>
      </c>
      <c r="H32" s="290"/>
    </row>
    <row r="33" spans="1:8" s="291" customFormat="1" ht="34.5" hidden="1">
      <c r="A33" s="287">
        <f>KL!A33</f>
        <v>0</v>
      </c>
      <c r="B33" s="292" t="str">
        <f>KL!B33</f>
        <v>Boulon 16x250+ 2 long ñeàn vuoâng D18-50x50x3/Zn</v>
      </c>
      <c r="C33" s="293" t="str">
        <f>KL!C33</f>
        <v>boä</v>
      </c>
      <c r="D33" s="282">
        <f>KL!D33</f>
        <v>2</v>
      </c>
      <c r="E33" s="282">
        <f>KL!E33</f>
        <v>2</v>
      </c>
      <c r="F33" s="282">
        <f>KL!F33</f>
        <v>0</v>
      </c>
      <c r="G33" s="282">
        <f>KL!G33</f>
        <v>0</v>
      </c>
      <c r="H33" s="290"/>
    </row>
    <row r="34" spans="1:8" s="291" customFormat="1" ht="34.5" hidden="1">
      <c r="A34" s="287">
        <f>KL!A34</f>
        <v>0</v>
      </c>
      <c r="B34" s="292" t="str">
        <f>KL!B34</f>
        <v>Boulon 16x50+ 2 long ñeàn vuoâng D18-50x50x3/Zn</v>
      </c>
      <c r="C34" s="293" t="str">
        <f>KL!C34</f>
        <v>boä</v>
      </c>
      <c r="D34" s="282">
        <f>KL!D34</f>
        <v>1</v>
      </c>
      <c r="E34" s="282">
        <f>KL!E34</f>
        <v>1</v>
      </c>
      <c r="F34" s="282">
        <f>KL!F34</f>
        <v>0</v>
      </c>
      <c r="G34" s="282">
        <f>KL!G34</f>
        <v>0</v>
      </c>
      <c r="H34" s="290"/>
    </row>
    <row r="35" spans="1:8" s="276" customFormat="1" ht="31.5">
      <c r="A35" s="277">
        <v>1</v>
      </c>
      <c r="B35" s="262" t="str">
        <f>KL!B35</f>
        <v>Bộ xà lệch kép L75x75x8 dài 2,1m: X-21KL</v>
      </c>
      <c r="C35" s="207" t="str">
        <f>KL!C35</f>
        <v>Bộ</v>
      </c>
      <c r="D35" s="278">
        <f>KL!D35</f>
        <v>2</v>
      </c>
      <c r="E35" s="278">
        <f>KL!E35</f>
        <v>2</v>
      </c>
      <c r="F35" s="279">
        <f>KL!F35</f>
        <v>0</v>
      </c>
      <c r="G35" s="278">
        <f>KL!G35</f>
        <v>0</v>
      </c>
      <c r="H35" s="280"/>
    </row>
    <row r="36" spans="1:8" s="291" customFormat="1" ht="17.25" hidden="1">
      <c r="A36" s="287">
        <f>KL!A36</f>
        <v>0</v>
      </c>
      <c r="B36" s="292" t="str">
        <f>KL!B36</f>
        <v>Saét goùc L75 x75 x8</v>
      </c>
      <c r="C36" s="293" t="str">
        <f>KL!C36</f>
        <v>kg</v>
      </c>
      <c r="D36" s="282">
        <f>KL!D36</f>
        <v>83.34</v>
      </c>
      <c r="E36" s="282">
        <f>KL!E36</f>
        <v>83.34</v>
      </c>
      <c r="F36" s="282">
        <f>KL!F36</f>
        <v>0</v>
      </c>
      <c r="G36" s="282">
        <f>KL!G36</f>
        <v>0</v>
      </c>
      <c r="H36" s="290"/>
    </row>
    <row r="37" spans="1:8" s="291" customFormat="1" ht="17.25" hidden="1">
      <c r="A37" s="287">
        <f>KL!A37</f>
        <v>0</v>
      </c>
      <c r="B37" s="292" t="str">
        <f>KL!B37</f>
        <v>Saét goùc L50 x50 x5</v>
      </c>
      <c r="C37" s="293" t="str">
        <f>KL!C37</f>
        <v>kg</v>
      </c>
      <c r="D37" s="282">
        <f>KL!D37</f>
        <v>30</v>
      </c>
      <c r="E37" s="282">
        <f>KL!E37</f>
        <v>30</v>
      </c>
      <c r="F37" s="282">
        <f>KL!F37</f>
        <v>0</v>
      </c>
      <c r="G37" s="282">
        <f>KL!G37</f>
        <v>0</v>
      </c>
      <c r="H37" s="290"/>
    </row>
    <row r="38" spans="1:8" s="291" customFormat="1" ht="34.5" hidden="1">
      <c r="A38" s="287">
        <f>KL!A38</f>
        <v>0</v>
      </c>
      <c r="B38" s="292" t="str">
        <f>KL!B38</f>
        <v>Boulon 16x300+ 2 long ñeàn vuoâng D18-50x50x3/Zn</v>
      </c>
      <c r="C38" s="293" t="str">
        <f>KL!C38</f>
        <v>boä</v>
      </c>
      <c r="D38" s="282">
        <f>KL!D38</f>
        <v>4</v>
      </c>
      <c r="E38" s="282">
        <f>KL!E38</f>
        <v>4</v>
      </c>
      <c r="F38" s="282">
        <f>KL!F38</f>
        <v>0</v>
      </c>
      <c r="G38" s="282">
        <f>KL!G38</f>
        <v>0</v>
      </c>
      <c r="H38" s="290"/>
    </row>
    <row r="39" spans="1:8" s="214" customFormat="1" ht="34.5">
      <c r="A39" s="213"/>
      <c r="B39" s="255" t="str">
        <f>KL!B39</f>
        <v>Boulon 16x300VRS+ 2 long ñeàn vuoâng D18-50x50x3/Zn</v>
      </c>
      <c r="C39" s="216" t="str">
        <f>KL!C39</f>
        <v>boä</v>
      </c>
      <c r="D39" s="281">
        <f>KL!D39</f>
        <v>6</v>
      </c>
      <c r="E39" s="281">
        <f>KL!E39</f>
        <v>4</v>
      </c>
      <c r="F39" s="282">
        <f>KL!F39</f>
        <v>0</v>
      </c>
      <c r="G39" s="281">
        <f>KL!G39</f>
        <v>2</v>
      </c>
      <c r="H39" s="283"/>
    </row>
    <row r="40" spans="1:8" s="291" customFormat="1" ht="34.5" hidden="1">
      <c r="A40" s="287">
        <f>KL!A40</f>
        <v>0</v>
      </c>
      <c r="B40" s="292" t="str">
        <f>KL!B40</f>
        <v>Boulon 16x50+ 2 long ñeàn vuoâng D18-50x50x3/Zn</v>
      </c>
      <c r="C40" s="293" t="str">
        <f>KL!C40</f>
        <v>boä</v>
      </c>
      <c r="D40" s="282">
        <f>KL!D40</f>
        <v>4</v>
      </c>
      <c r="E40" s="282">
        <f>KL!E40</f>
        <v>4</v>
      </c>
      <c r="F40" s="282">
        <f>KL!F40</f>
        <v>0</v>
      </c>
      <c r="G40" s="282">
        <f>KL!G40</f>
        <v>0</v>
      </c>
      <c r="H40" s="290"/>
    </row>
    <row r="41" spans="1:8" s="276" customFormat="1" ht="31.5">
      <c r="A41" s="277">
        <v>2</v>
      </c>
      <c r="B41" s="262" t="str">
        <f>KL!B41</f>
        <v>Bộ chằng xuống đơn cho trụ 12m: CX12-B</v>
      </c>
      <c r="C41" s="207" t="str">
        <f>KL!C41</f>
        <v>Bộ</v>
      </c>
      <c r="D41" s="278">
        <f>KL!D41</f>
        <v>20</v>
      </c>
      <c r="E41" s="278">
        <f>KL!E41</f>
        <v>12</v>
      </c>
      <c r="F41" s="279">
        <f>KL!F41</f>
        <v>0</v>
      </c>
      <c r="G41" s="278">
        <f>KL!G41</f>
        <v>8</v>
      </c>
      <c r="H41" s="280"/>
    </row>
    <row r="42" spans="1:8" s="214" customFormat="1" ht="34.5">
      <c r="A42" s="213"/>
      <c r="B42" s="264" t="str">
        <f>KL!B42</f>
        <v>Boulon maét 16x300+ 2 long ñeàn vuoâng D18-50x50x3/Zn</v>
      </c>
      <c r="C42" s="249" t="str">
        <f>KL!C42</f>
        <v>boä</v>
      </c>
      <c r="D42" s="281">
        <f>KL!D42</f>
        <v>20</v>
      </c>
      <c r="E42" s="281">
        <f>KL!E42</f>
        <v>0</v>
      </c>
      <c r="F42" s="282">
        <f>KL!F42</f>
        <v>0</v>
      </c>
      <c r="G42" s="281">
        <f>KL!G42</f>
        <v>20</v>
      </c>
      <c r="H42" s="283"/>
    </row>
    <row r="43" spans="1:8" s="291" customFormat="1" ht="34.5" hidden="1">
      <c r="A43" s="287"/>
      <c r="B43" s="292" t="str">
        <f>KL!B43</f>
        <v>Boulon maét 16x300+ 1 long ñeàn vuoâng D18-50x50x3/Zn</v>
      </c>
      <c r="C43" s="293" t="str">
        <f>KL!C43</f>
        <v>boä</v>
      </c>
      <c r="D43" s="282">
        <f>KL!D43</f>
        <v>0</v>
      </c>
      <c r="E43" s="282">
        <f>KL!E43</f>
        <v>12</v>
      </c>
      <c r="F43" s="282">
        <f>KL!F43</f>
        <v>12</v>
      </c>
      <c r="G43" s="282">
        <f>KL!G43</f>
        <v>0</v>
      </c>
      <c r="H43" s="290"/>
    </row>
    <row r="44" spans="1:8" s="214" customFormat="1" ht="17.25">
      <c r="A44" s="213"/>
      <c r="B44" s="255" t="str">
        <f>KL!B44</f>
        <v>Söù chaèng</v>
      </c>
      <c r="C44" s="216" t="str">
        <f>KL!C44</f>
        <v>caùi</v>
      </c>
      <c r="D44" s="281">
        <f>KL!D44</f>
        <v>20</v>
      </c>
      <c r="E44" s="281">
        <f>KL!E44</f>
        <v>12</v>
      </c>
      <c r="F44" s="282">
        <f>KL!F44</f>
        <v>0</v>
      </c>
      <c r="G44" s="281">
        <f>KL!G44</f>
        <v>8</v>
      </c>
      <c r="H44" s="283"/>
    </row>
    <row r="45" spans="1:8" s="214" customFormat="1" ht="17.25">
      <c r="A45" s="213"/>
      <c r="B45" s="255" t="str">
        <f>KL!B45</f>
        <v>Keïp caùp 3 boulon</v>
      </c>
      <c r="C45" s="216" t="str">
        <f>KL!C45</f>
        <v>caùi</v>
      </c>
      <c r="D45" s="281">
        <f>KL!D45</f>
        <v>160</v>
      </c>
      <c r="E45" s="281">
        <f>KL!E45</f>
        <v>96</v>
      </c>
      <c r="F45" s="282">
        <f>KL!F45</f>
        <v>0</v>
      </c>
      <c r="G45" s="281">
        <f>KL!G45</f>
        <v>64</v>
      </c>
      <c r="H45" s="283"/>
    </row>
    <row r="46" spans="1:8" s="214" customFormat="1" ht="17.25">
      <c r="A46" s="213"/>
      <c r="B46" s="264" t="str">
        <f>KL!B46</f>
        <v>Caùp theùp 5/8": 0,442kg/m*14m</v>
      </c>
      <c r="C46" s="216" t="str">
        <f>KL!C46</f>
        <v>kg</v>
      </c>
      <c r="D46" s="281">
        <f>KL!D46</f>
        <v>160</v>
      </c>
      <c r="E46" s="281">
        <f>KL!E46</f>
        <v>74.256</v>
      </c>
      <c r="F46" s="282">
        <f>KL!F46</f>
        <v>0</v>
      </c>
      <c r="G46" s="281">
        <f>KL!G46</f>
        <v>85.744</v>
      </c>
      <c r="H46" s="283"/>
    </row>
    <row r="47" spans="1:8" s="214" customFormat="1" ht="17.25">
      <c r="A47" s="213"/>
      <c r="B47" s="255" t="str">
        <f>KL!B47</f>
        <v>Yeám caùp daøy 2mm</v>
      </c>
      <c r="C47" s="216" t="str">
        <f>KL!C47</f>
        <v>caùi</v>
      </c>
      <c r="D47" s="281">
        <f>KL!D47</f>
        <v>40</v>
      </c>
      <c r="E47" s="281">
        <f>KL!E47</f>
        <v>24</v>
      </c>
      <c r="F47" s="282">
        <f>KL!F47</f>
        <v>0</v>
      </c>
      <c r="G47" s="281">
        <f>KL!G47</f>
        <v>16</v>
      </c>
      <c r="H47" s="283"/>
    </row>
    <row r="48" spans="1:8" s="214" customFormat="1" ht="17.25">
      <c r="A48" s="213"/>
      <c r="B48" s="264" t="str">
        <f>KL!B48</f>
        <v xml:space="preserve">Maùng che daây chaèng </v>
      </c>
      <c r="C48" s="216" t="str">
        <f>KL!C48</f>
        <v>caùi</v>
      </c>
      <c r="D48" s="281">
        <f>KL!D48</f>
        <v>20</v>
      </c>
      <c r="E48" s="281">
        <f>KL!E48</f>
        <v>12</v>
      </c>
      <c r="F48" s="282">
        <f>KL!F48</f>
        <v>0</v>
      </c>
      <c r="G48" s="281">
        <f>KL!G48</f>
        <v>8</v>
      </c>
      <c r="H48" s="283"/>
    </row>
    <row r="49" spans="1:8" s="276" customFormat="1" ht="31.5">
      <c r="A49" s="277">
        <v>3</v>
      </c>
      <c r="B49" s="262" t="str">
        <f>KL!B49</f>
        <v>Bộ chằng lệch đơn cho trụ 12m: CL12-B</v>
      </c>
      <c r="C49" s="207" t="str">
        <f>KL!C49</f>
        <v>Bộ</v>
      </c>
      <c r="D49" s="278">
        <f>KL!D49</f>
        <v>8</v>
      </c>
      <c r="E49" s="278">
        <f>KL!E49</f>
        <v>14</v>
      </c>
      <c r="F49" s="279">
        <f>KL!F49</f>
        <v>6</v>
      </c>
      <c r="G49" s="278">
        <f>KL!G49</f>
        <v>0</v>
      </c>
      <c r="H49" s="280"/>
    </row>
    <row r="50" spans="1:8" s="291" customFormat="1" ht="34.5" hidden="1">
      <c r="A50" s="287">
        <f>KL!A50</f>
        <v>0</v>
      </c>
      <c r="B50" s="292" t="str">
        <f>KL!B50</f>
        <v>Boulon maét 16x300+ 2 long ñeàn vuoâng D18-50x50x3/Zn</v>
      </c>
      <c r="C50" s="293" t="str">
        <f>KL!C50</f>
        <v>boä</v>
      </c>
      <c r="D50" s="282">
        <f>KL!D50</f>
        <v>8</v>
      </c>
      <c r="E50" s="282">
        <f>KL!E50</f>
        <v>0</v>
      </c>
      <c r="F50" s="282">
        <f>KL!F50</f>
        <v>0</v>
      </c>
      <c r="G50" s="282">
        <f>KL!G50</f>
        <v>8</v>
      </c>
      <c r="H50" s="290"/>
    </row>
    <row r="51" spans="1:8" s="291" customFormat="1" ht="34.5" hidden="1">
      <c r="A51" s="287">
        <f>KL!A51</f>
        <v>0</v>
      </c>
      <c r="B51" s="292" t="str">
        <f>KL!B51</f>
        <v>Boulon maét 16x300+ 1 long ñeàn vuoâng D18-50x50x3/Zn</v>
      </c>
      <c r="C51" s="293" t="str">
        <f>KL!C51</f>
        <v>boä</v>
      </c>
      <c r="D51" s="282">
        <f>KL!D51</f>
        <v>0</v>
      </c>
      <c r="E51" s="282">
        <f>KL!E51</f>
        <v>14</v>
      </c>
      <c r="F51" s="282">
        <f>KL!F51</f>
        <v>14</v>
      </c>
      <c r="G51" s="282">
        <f>KL!G51</f>
        <v>0</v>
      </c>
      <c r="H51" s="290"/>
    </row>
    <row r="52" spans="1:8" s="291" customFormat="1" ht="17.25" hidden="1">
      <c r="A52" s="287">
        <f>KL!A52</f>
        <v>0</v>
      </c>
      <c r="B52" s="292" t="str">
        <f>KL!B52</f>
        <v>Söù chaèng</v>
      </c>
      <c r="C52" s="293" t="str">
        <f>KL!C52</f>
        <v>caùi</v>
      </c>
      <c r="D52" s="282">
        <f>KL!D52</f>
        <v>8</v>
      </c>
      <c r="E52" s="282">
        <f>KL!E52</f>
        <v>14</v>
      </c>
      <c r="F52" s="282">
        <f>KL!F52</f>
        <v>6</v>
      </c>
      <c r="G52" s="282">
        <f>KL!G52</f>
        <v>0</v>
      </c>
      <c r="H52" s="290"/>
    </row>
    <row r="53" spans="1:8" s="291" customFormat="1" ht="17.25" hidden="1">
      <c r="A53" s="287">
        <f>KL!A53</f>
        <v>0</v>
      </c>
      <c r="B53" s="292" t="str">
        <f>KL!B53</f>
        <v>Keïp caùp 3 boulon</v>
      </c>
      <c r="C53" s="293" t="str">
        <f>KL!C53</f>
        <v>caùi</v>
      </c>
      <c r="D53" s="282">
        <f>KL!D53</f>
        <v>64</v>
      </c>
      <c r="E53" s="282">
        <f>KL!E53</f>
        <v>112</v>
      </c>
      <c r="F53" s="282">
        <f>KL!F53</f>
        <v>48</v>
      </c>
      <c r="G53" s="282">
        <f>KL!G53</f>
        <v>0</v>
      </c>
      <c r="H53" s="290"/>
    </row>
    <row r="54" spans="1:8" s="214" customFormat="1" ht="17.25">
      <c r="A54" s="213"/>
      <c r="B54" s="264" t="str">
        <f>KL!B54</f>
        <v>Caùp theùp 5/8" 0,442kg/m*12m</v>
      </c>
      <c r="C54" s="216" t="str">
        <f>KL!C54</f>
        <v>kg</v>
      </c>
      <c r="D54" s="281">
        <f>KL!D54</f>
        <v>88</v>
      </c>
      <c r="E54" s="281">
        <f>KL!E54</f>
        <v>74.3</v>
      </c>
      <c r="F54" s="282">
        <f>KL!F54</f>
        <v>0</v>
      </c>
      <c r="G54" s="281">
        <f>KL!G54</f>
        <v>13.700000000000003</v>
      </c>
      <c r="H54" s="283"/>
    </row>
    <row r="55" spans="1:8" s="291" customFormat="1" ht="51.75" hidden="1">
      <c r="A55" s="287">
        <f>KL!A55</f>
        <v>0</v>
      </c>
      <c r="B55" s="292" t="str">
        <f>KL!B55</f>
        <v>Boä choáng chaèng heïp Þ60/50x1500+2BL12x40+BL16x250/80</v>
      </c>
      <c r="C55" s="293" t="str">
        <f>KL!C55</f>
        <v>boä</v>
      </c>
      <c r="D55" s="282">
        <f>KL!D55</f>
        <v>8</v>
      </c>
      <c r="E55" s="282">
        <f>KL!E55</f>
        <v>14</v>
      </c>
      <c r="F55" s="282">
        <f>KL!F55</f>
        <v>6</v>
      </c>
      <c r="G55" s="282">
        <f>KL!G55</f>
        <v>0</v>
      </c>
      <c r="H55" s="290"/>
    </row>
    <row r="56" spans="1:8" s="291" customFormat="1" ht="17.25" hidden="1">
      <c r="A56" s="287">
        <f>KL!A56</f>
        <v>0</v>
      </c>
      <c r="B56" s="292" t="str">
        <f>KL!B56</f>
        <v>Yeám caùp daøy 2mm</v>
      </c>
      <c r="C56" s="293" t="str">
        <f>KL!C56</f>
        <v>caùi</v>
      </c>
      <c r="D56" s="282">
        <f>KL!D56</f>
        <v>16</v>
      </c>
      <c r="E56" s="282">
        <f>KL!E56</f>
        <v>28</v>
      </c>
      <c r="F56" s="282">
        <f>KL!F56</f>
        <v>12</v>
      </c>
      <c r="G56" s="282">
        <f>KL!G56</f>
        <v>0</v>
      </c>
      <c r="H56" s="290"/>
    </row>
    <row r="57" spans="1:8" s="291" customFormat="1" ht="17.25" hidden="1">
      <c r="A57" s="287">
        <f>KL!A57</f>
        <v>0</v>
      </c>
      <c r="B57" s="292" t="str">
        <f>KL!B57</f>
        <v xml:space="preserve">Maùng che daây chaèng </v>
      </c>
      <c r="C57" s="293" t="str">
        <f>KL!C57</f>
        <v>caùi</v>
      </c>
      <c r="D57" s="282">
        <f>KL!D57</f>
        <v>8</v>
      </c>
      <c r="E57" s="282">
        <f>KL!E57</f>
        <v>14</v>
      </c>
      <c r="F57" s="282">
        <f>KL!F57</f>
        <v>6</v>
      </c>
      <c r="G57" s="282">
        <f>KL!G57</f>
        <v>0</v>
      </c>
      <c r="H57" s="290"/>
    </row>
    <row r="58" spans="1:8" s="276" customFormat="1" ht="31.5">
      <c r="A58" s="277">
        <v>4</v>
      </c>
      <c r="B58" s="262" t="str">
        <f>KL!B58</f>
        <v>Bộ móng neo xòe cho chằng xuống: NXX</v>
      </c>
      <c r="C58" s="207" t="str">
        <f>KL!C58</f>
        <v>Bộ</v>
      </c>
      <c r="D58" s="278">
        <f>KL!D58</f>
        <v>20</v>
      </c>
      <c r="E58" s="278">
        <f>KL!E58</f>
        <v>12</v>
      </c>
      <c r="F58" s="279">
        <f>KL!F58</f>
        <v>0</v>
      </c>
      <c r="G58" s="278">
        <f>KL!G58</f>
        <v>8</v>
      </c>
      <c r="H58" s="280"/>
    </row>
    <row r="59" spans="1:8" s="214" customFormat="1" ht="17.25">
      <c r="A59" s="213"/>
      <c r="B59" s="255" t="str">
        <f>KL!B59</f>
        <v>Ty neo Þ16x2400</v>
      </c>
      <c r="C59" s="216" t="str">
        <f>KL!C59</f>
        <v>caùi</v>
      </c>
      <c r="D59" s="281">
        <f>KL!D59</f>
        <v>20</v>
      </c>
      <c r="E59" s="281">
        <f>KL!E59</f>
        <v>12</v>
      </c>
      <c r="F59" s="282">
        <f>KL!F59</f>
        <v>0</v>
      </c>
      <c r="G59" s="281">
        <f>KL!G59</f>
        <v>8</v>
      </c>
      <c r="H59" s="283"/>
    </row>
    <row r="60" spans="1:8" s="214" customFormat="1" ht="17.25">
      <c r="A60" s="213"/>
      <c r="B60" s="255" t="str">
        <f>KL!B60</f>
        <v>Neo xoøe 8 höôùng (daøy 3,2mm)</v>
      </c>
      <c r="C60" s="216" t="str">
        <f>KL!C60</f>
        <v>caùi</v>
      </c>
      <c r="D60" s="281">
        <f>KL!D60</f>
        <v>20</v>
      </c>
      <c r="E60" s="281">
        <f>KL!E60</f>
        <v>12</v>
      </c>
      <c r="F60" s="282">
        <f>KL!F60</f>
        <v>0</v>
      </c>
      <c r="G60" s="281">
        <f>KL!G60</f>
        <v>8</v>
      </c>
      <c r="H60" s="283"/>
    </row>
    <row r="61" spans="1:8" s="291" customFormat="1" ht="17.25" hidden="1">
      <c r="A61" s="287">
        <f>KL!A61</f>
        <v>6</v>
      </c>
      <c r="B61" s="294" t="str">
        <f>KL!B61</f>
        <v>Bộ móng neo xòe cho chằng lệch: NXL</v>
      </c>
      <c r="C61" s="289" t="str">
        <f>KL!C61</f>
        <v>Bộ</v>
      </c>
      <c r="D61" s="282">
        <f>KL!D61</f>
        <v>8</v>
      </c>
      <c r="E61" s="282">
        <f>KL!E61</f>
        <v>14</v>
      </c>
      <c r="F61" s="282">
        <f>KL!F61</f>
        <v>6</v>
      </c>
      <c r="G61" s="282">
        <f>KL!G61</f>
        <v>0</v>
      </c>
      <c r="H61" s="290"/>
    </row>
    <row r="62" spans="1:8" s="291" customFormat="1" ht="17.25" hidden="1">
      <c r="A62" s="287">
        <f>KL!A62</f>
        <v>0</v>
      </c>
      <c r="B62" s="292" t="str">
        <f>KL!B62</f>
        <v>Ty neo Þ16x2400</v>
      </c>
      <c r="C62" s="293" t="str">
        <f>KL!C62</f>
        <v>caùi</v>
      </c>
      <c r="D62" s="282">
        <f>KL!D62</f>
        <v>8</v>
      </c>
      <c r="E62" s="282">
        <f>KL!E62</f>
        <v>14</v>
      </c>
      <c r="F62" s="282">
        <f>KL!F62</f>
        <v>6</v>
      </c>
      <c r="G62" s="282">
        <f>KL!G62</f>
        <v>0</v>
      </c>
      <c r="H62" s="290"/>
    </row>
    <row r="63" spans="1:8" s="291" customFormat="1" ht="17.25" hidden="1">
      <c r="A63" s="287">
        <f>KL!A63</f>
        <v>0</v>
      </c>
      <c r="B63" s="292" t="str">
        <f>KL!B63</f>
        <v>Neo xoøe 8 höôùng (daøy 3,2mm)</v>
      </c>
      <c r="C63" s="293" t="str">
        <f>KL!C63</f>
        <v>caùi</v>
      </c>
      <c r="D63" s="282">
        <f>KL!D63</f>
        <v>8</v>
      </c>
      <c r="E63" s="282">
        <f>KL!E63</f>
        <v>14</v>
      </c>
      <c r="F63" s="282">
        <f>KL!F63</f>
        <v>6</v>
      </c>
      <c r="G63" s="282">
        <f>KL!G63</f>
        <v>0</v>
      </c>
      <c r="H63" s="290"/>
    </row>
    <row r="64" spans="1:8" s="214" customFormat="1" ht="18">
      <c r="A64" s="277" t="s">
        <v>86</v>
      </c>
      <c r="B64" s="259" t="str">
        <f>KL!B64</f>
        <v>Phần dây, sứ và phụ kiện</v>
      </c>
      <c r="C64" s="201" t="str">
        <f>KL!C64</f>
        <v>Tbộ</v>
      </c>
      <c r="D64" s="281">
        <f>KL!D64</f>
        <v>1</v>
      </c>
      <c r="E64" s="281">
        <f>KL!E64</f>
        <v>1</v>
      </c>
      <c r="F64" s="282"/>
      <c r="G64" s="281"/>
      <c r="H64" s="283"/>
    </row>
    <row r="65" spans="1:8" s="214" customFormat="1" ht="34.5">
      <c r="A65" s="213">
        <f>KL!A65</f>
        <v>1</v>
      </c>
      <c r="B65" s="255" t="str">
        <f>KL!B65</f>
        <v>Caùp nhoâm loõi theùp AC-50/8: 0,195*2*1,02*cd</v>
      </c>
      <c r="C65" s="216" t="str">
        <f>KL!C65</f>
        <v>kg</v>
      </c>
      <c r="D65" s="281">
        <f>KL!D65</f>
        <v>1214.5</v>
      </c>
      <c r="E65" s="281">
        <f>KL!E65</f>
        <v>1200.04</v>
      </c>
      <c r="F65" s="282">
        <f>KL!F65</f>
        <v>0</v>
      </c>
      <c r="G65" s="281">
        <f>KL!G65</f>
        <v>14.460000000000036</v>
      </c>
      <c r="H65" s="283"/>
    </row>
    <row r="66" spans="1:8" s="276" customFormat="1" ht="18">
      <c r="A66" s="277">
        <f>KL!A66</f>
        <v>2</v>
      </c>
      <c r="B66" s="265" t="str">
        <f>KL!B66</f>
        <v>Boä Uclevis ñôõ daây trung hoøa: Ñth-U</v>
      </c>
      <c r="C66" s="225" t="str">
        <f>KL!C66</f>
        <v>boä</v>
      </c>
      <c r="D66" s="278">
        <f>KL!D66</f>
        <v>45</v>
      </c>
      <c r="E66" s="278">
        <f>KL!E66</f>
        <v>46</v>
      </c>
      <c r="F66" s="279">
        <f>KL!F66</f>
        <v>1</v>
      </c>
      <c r="G66" s="278">
        <f>KL!G66</f>
        <v>0</v>
      </c>
      <c r="H66" s="280"/>
    </row>
    <row r="67" spans="1:8" s="291" customFormat="1" ht="17.25" hidden="1">
      <c r="A67" s="287">
        <f>KL!A67</f>
        <v>0</v>
      </c>
      <c r="B67" s="292" t="str">
        <f>KL!B67</f>
        <v>Uclevis + söù oáng chæ</v>
      </c>
      <c r="C67" s="293" t="str">
        <f>KL!C67</f>
        <v>boä</v>
      </c>
      <c r="D67" s="282">
        <f>KL!D67</f>
        <v>45</v>
      </c>
      <c r="E67" s="282">
        <f>KL!E67</f>
        <v>46</v>
      </c>
      <c r="F67" s="282">
        <f>KL!F67</f>
        <v>1</v>
      </c>
      <c r="G67" s="282">
        <f>KL!G67</f>
        <v>0</v>
      </c>
      <c r="H67" s="290"/>
    </row>
    <row r="68" spans="1:8" s="214" customFormat="1" ht="34.5">
      <c r="A68" s="213"/>
      <c r="B68" s="264" t="str">
        <f>KL!B68</f>
        <v>Boulon 16x300+ 2 long ñeàn vuoâng D18-50x50x3/Zn</v>
      </c>
      <c r="C68" s="249" t="str">
        <f>KL!C68</f>
        <v>boä</v>
      </c>
      <c r="D68" s="281">
        <f>KL!D68</f>
        <v>45</v>
      </c>
      <c r="E68" s="281">
        <f>KL!E68</f>
        <v>0</v>
      </c>
      <c r="F68" s="282">
        <f>KL!F68</f>
        <v>0</v>
      </c>
      <c r="G68" s="281">
        <f>KL!G68</f>
        <v>45</v>
      </c>
      <c r="H68" s="283"/>
    </row>
    <row r="69" spans="1:8" s="291" customFormat="1" ht="34.5" hidden="1">
      <c r="A69" s="287">
        <f>KL!A69</f>
        <v>0</v>
      </c>
      <c r="B69" s="292" t="str">
        <f>KL!B69</f>
        <v>Boulon 16x250+ 2 long ñeàn vuoâng D18-50x50x3/Zn</v>
      </c>
      <c r="C69" s="293" t="str">
        <f>KL!C69</f>
        <v>boä</v>
      </c>
      <c r="D69" s="282">
        <f>KL!D69</f>
        <v>0</v>
      </c>
      <c r="E69" s="282">
        <f>KL!E69</f>
        <v>46</v>
      </c>
      <c r="F69" s="282">
        <f>KL!F69</f>
        <v>46</v>
      </c>
      <c r="G69" s="282">
        <f>KL!G69</f>
        <v>0</v>
      </c>
      <c r="H69" s="290"/>
    </row>
    <row r="70" spans="1:8" s="276" customFormat="1" ht="33">
      <c r="A70" s="277">
        <f>KL!A70</f>
        <v>3</v>
      </c>
      <c r="B70" s="265" t="str">
        <f>KL!B70</f>
        <v>Boä khoùa neùo daây trung hoøa vaøo truï: Nth-T</v>
      </c>
      <c r="C70" s="225" t="str">
        <f>KL!C70</f>
        <v>boä</v>
      </c>
      <c r="D70" s="278">
        <f>KL!D70</f>
        <v>14</v>
      </c>
      <c r="E70" s="278">
        <f>KL!E70</f>
        <v>14</v>
      </c>
      <c r="F70" s="279">
        <f>KL!F70</f>
        <v>0</v>
      </c>
      <c r="G70" s="278">
        <f>KL!G70</f>
        <v>0</v>
      </c>
      <c r="H70" s="280"/>
    </row>
    <row r="71" spans="1:8" s="291" customFormat="1" ht="17.25" hidden="1">
      <c r="A71" s="287">
        <f>KL!A71</f>
        <v>0</v>
      </c>
      <c r="B71" s="292" t="str">
        <f>KL!B71</f>
        <v>Khoùa neùo daây côõ daây 50</v>
      </c>
      <c r="C71" s="293" t="str">
        <f>KL!C71</f>
        <v>caùi</v>
      </c>
      <c r="D71" s="282">
        <f>KL!D71</f>
        <v>14</v>
      </c>
      <c r="E71" s="282">
        <f>KL!E71</f>
        <v>14</v>
      </c>
      <c r="F71" s="282">
        <f>KL!F71</f>
        <v>0</v>
      </c>
      <c r="G71" s="282">
        <f>KL!G71</f>
        <v>0</v>
      </c>
      <c r="H71" s="290"/>
    </row>
    <row r="72" spans="1:8" s="291" customFormat="1" ht="17.25" hidden="1">
      <c r="A72" s="287">
        <f>KL!A72</f>
        <v>0</v>
      </c>
      <c r="B72" s="292" t="str">
        <f>KL!B72</f>
        <v xml:space="preserve">Moùc treo chöõ U </v>
      </c>
      <c r="C72" s="293" t="str">
        <f>KL!C72</f>
        <v>caùi</v>
      </c>
      <c r="D72" s="282">
        <f>KL!D72</f>
        <v>14</v>
      </c>
      <c r="E72" s="282">
        <f>KL!E72</f>
        <v>14</v>
      </c>
      <c r="F72" s="282">
        <f>KL!F72</f>
        <v>0</v>
      </c>
      <c r="G72" s="282">
        <f>KL!G72</f>
        <v>0</v>
      </c>
      <c r="H72" s="290"/>
    </row>
    <row r="73" spans="1:8" s="214" customFormat="1" ht="34.5">
      <c r="A73" s="213"/>
      <c r="B73" s="264" t="str">
        <f>KL!B73</f>
        <v>Boulon maét 16x300+ 2 l.ñeàn vuoâng D18-50x50x3/Zn</v>
      </c>
      <c r="C73" s="249" t="str">
        <f>KL!C73</f>
        <v>boä</v>
      </c>
      <c r="D73" s="281">
        <f>KL!D73</f>
        <v>14</v>
      </c>
      <c r="E73" s="281">
        <f>KL!E73</f>
        <v>0</v>
      </c>
      <c r="F73" s="282">
        <f>KL!F73</f>
        <v>0</v>
      </c>
      <c r="G73" s="281">
        <f>KL!G73</f>
        <v>14</v>
      </c>
      <c r="H73" s="283"/>
    </row>
    <row r="74" spans="1:8" s="291" customFormat="1" ht="34.5" hidden="1">
      <c r="A74" s="287">
        <f>KL!A74</f>
        <v>0</v>
      </c>
      <c r="B74" s="292" t="str">
        <f>KL!B74</f>
        <v>Boulon maét 16x300+ 1 l.ñeàn vuoâng D18-50x50x3/Zn</v>
      </c>
      <c r="C74" s="293" t="str">
        <f>KL!C74</f>
        <v>boä</v>
      </c>
      <c r="D74" s="282">
        <f>KL!D74</f>
        <v>0</v>
      </c>
      <c r="E74" s="282">
        <f>KL!E74</f>
        <v>14</v>
      </c>
      <c r="F74" s="282">
        <f>KL!F74</f>
        <v>14</v>
      </c>
      <c r="G74" s="282">
        <f>KL!G74</f>
        <v>0</v>
      </c>
      <c r="H74" s="290"/>
    </row>
    <row r="75" spans="1:8" s="291" customFormat="1" ht="17.25" hidden="1">
      <c r="A75" s="287">
        <f>KL!A75</f>
        <v>4</v>
      </c>
      <c r="B75" s="298" t="str">
        <f>KL!B75</f>
        <v>Boä caùch ñieän ñöùng+ty söù : SÑU</v>
      </c>
      <c r="C75" s="299" t="str">
        <f>KL!C75</f>
        <v>boä</v>
      </c>
      <c r="D75" s="282">
        <f>KL!D75</f>
        <v>7</v>
      </c>
      <c r="E75" s="282">
        <f>KL!E75</f>
        <v>7</v>
      </c>
      <c r="F75" s="282">
        <f>KL!F75</f>
        <v>0</v>
      </c>
      <c r="G75" s="282">
        <f>KL!G75</f>
        <v>0</v>
      </c>
      <c r="H75" s="290"/>
    </row>
    <row r="76" spans="1:8" s="291" customFormat="1" ht="17.25" hidden="1">
      <c r="A76" s="287">
        <f>KL!A76</f>
        <v>0</v>
      </c>
      <c r="B76" s="292" t="str">
        <f>KL!B76</f>
        <v xml:space="preserve">Söù ñöùng 24KV </v>
      </c>
      <c r="C76" s="293" t="str">
        <f>KL!C76</f>
        <v>caùi</v>
      </c>
      <c r="D76" s="282">
        <f>KL!D76</f>
        <v>7</v>
      </c>
      <c r="E76" s="282">
        <f>KL!E76</f>
        <v>7</v>
      </c>
      <c r="F76" s="282">
        <f>KL!F76</f>
        <v>0</v>
      </c>
      <c r="G76" s="282">
        <f>KL!G76</f>
        <v>0</v>
      </c>
      <c r="H76" s="290"/>
    </row>
    <row r="77" spans="1:8" s="291" customFormat="1" ht="17.25" hidden="1">
      <c r="A77" s="287">
        <f>KL!A77</f>
        <v>0</v>
      </c>
      <c r="B77" s="292" t="str">
        <f>KL!B77</f>
        <v>Chaân söù ñöùng D20</v>
      </c>
      <c r="C77" s="293" t="str">
        <f>KL!C77</f>
        <v>caùi</v>
      </c>
      <c r="D77" s="282">
        <f>KL!D77</f>
        <v>7</v>
      </c>
      <c r="E77" s="282">
        <f>KL!E77</f>
        <v>7</v>
      </c>
      <c r="F77" s="282">
        <f>KL!F77</f>
        <v>0</v>
      </c>
      <c r="G77" s="282">
        <f>KL!G77</f>
        <v>0</v>
      </c>
      <c r="H77" s="290"/>
    </row>
    <row r="78" spans="1:8" s="276" customFormat="1" ht="33">
      <c r="A78" s="277">
        <v>4</v>
      </c>
      <c r="B78" s="265" t="str">
        <f>KL!B78</f>
        <v>Boä caùch ñieän ñænh thẳng+ty söù ñôn : SÑI</v>
      </c>
      <c r="C78" s="366" t="str">
        <f>KL!C78</f>
        <v>boä</v>
      </c>
      <c r="D78" s="278">
        <f>KL!D78</f>
        <v>32</v>
      </c>
      <c r="E78" s="278">
        <f>KL!E78</f>
        <v>32</v>
      </c>
      <c r="F78" s="279">
        <f>KL!F78</f>
        <v>0</v>
      </c>
      <c r="G78" s="278">
        <f>KL!G78</f>
        <v>0</v>
      </c>
      <c r="H78" s="280"/>
    </row>
    <row r="79" spans="1:8" s="291" customFormat="1" ht="17.25" hidden="1">
      <c r="A79" s="287">
        <f>KL!A79</f>
        <v>0</v>
      </c>
      <c r="B79" s="292" t="str">
        <f>KL!B79</f>
        <v xml:space="preserve">Söù ñöùng 24KV </v>
      </c>
      <c r="C79" s="293" t="str">
        <f>KL!C79</f>
        <v>caùi</v>
      </c>
      <c r="D79" s="282">
        <f>KL!D79</f>
        <v>32</v>
      </c>
      <c r="E79" s="282">
        <f>KL!E79</f>
        <v>32</v>
      </c>
      <c r="F79" s="282">
        <f>KL!F79</f>
        <v>0</v>
      </c>
      <c r="G79" s="282">
        <f>KL!G79</f>
        <v>0</v>
      </c>
      <c r="H79" s="290"/>
    </row>
    <row r="80" spans="1:8" s="291" customFormat="1" ht="17.25" hidden="1">
      <c r="A80" s="287">
        <f>KL!A80</f>
        <v>0</v>
      </c>
      <c r="B80" s="292" t="str">
        <f>KL!B80</f>
        <v>Chaân söù ñænh thaúng daøi 650mm</v>
      </c>
      <c r="C80" s="293" t="str">
        <f>KL!C80</f>
        <v>caùi</v>
      </c>
      <c r="D80" s="282">
        <f>KL!D80</f>
        <v>32</v>
      </c>
      <c r="E80" s="282">
        <f>KL!E80</f>
        <v>32</v>
      </c>
      <c r="F80" s="282">
        <f>KL!F80</f>
        <v>0</v>
      </c>
      <c r="G80" s="282">
        <f>KL!G80</f>
        <v>0</v>
      </c>
      <c r="H80" s="290"/>
    </row>
    <row r="81" spans="1:8" s="214" customFormat="1" ht="34.5">
      <c r="A81" s="213"/>
      <c r="B81" s="264" t="str">
        <f>KL!B81</f>
        <v>Boulon 16x300+ 2 long ñeàn vuoâng D18-50x50x3/Zn</v>
      </c>
      <c r="C81" s="249" t="str">
        <f>KL!C81</f>
        <v>boä</v>
      </c>
      <c r="D81" s="281">
        <f>KL!D81</f>
        <v>64</v>
      </c>
      <c r="E81" s="281">
        <f>KL!E81</f>
        <v>0</v>
      </c>
      <c r="F81" s="282">
        <f>KL!F81</f>
        <v>0</v>
      </c>
      <c r="G81" s="281">
        <f>KL!G81</f>
        <v>64</v>
      </c>
      <c r="H81" s="283"/>
    </row>
    <row r="82" spans="1:8" s="291" customFormat="1" ht="34.5" hidden="1">
      <c r="A82" s="287">
        <f>KL!A82</f>
        <v>0</v>
      </c>
      <c r="B82" s="292" t="str">
        <f>KL!B82</f>
        <v>Boulon 16x250+ 2 long ñeàn vuoâng D18-50x50x3/Zn</v>
      </c>
      <c r="C82" s="293" t="str">
        <f>KL!C82</f>
        <v>boä</v>
      </c>
      <c r="D82" s="282">
        <f>KL!D82</f>
        <v>0</v>
      </c>
      <c r="E82" s="282">
        <f>KL!E82</f>
        <v>64</v>
      </c>
      <c r="F82" s="282">
        <f>KL!F82</f>
        <v>64</v>
      </c>
      <c r="G82" s="282">
        <f>KL!G82</f>
        <v>0</v>
      </c>
      <c r="H82" s="290"/>
    </row>
    <row r="83" spans="1:8" s="291" customFormat="1" ht="33" hidden="1">
      <c r="A83" s="287">
        <f>KL!A83</f>
        <v>6</v>
      </c>
      <c r="B83" s="298" t="str">
        <f>KL!B83</f>
        <v>Boä caùch ñieän ñænh goùc + ty söù ñôn : SÑG</v>
      </c>
      <c r="C83" s="293" t="str">
        <f>KL!C83</f>
        <v>boä</v>
      </c>
      <c r="D83" s="282">
        <f>KL!D83</f>
        <v>15</v>
      </c>
      <c r="E83" s="282">
        <f>KL!E83</f>
        <v>15</v>
      </c>
      <c r="F83" s="282">
        <f>KL!F83</f>
        <v>0</v>
      </c>
      <c r="G83" s="282">
        <f>KL!G83</f>
        <v>0</v>
      </c>
      <c r="H83" s="290"/>
    </row>
    <row r="84" spans="1:8" s="291" customFormat="1" ht="17.25" hidden="1">
      <c r="A84" s="287">
        <f>KL!A84</f>
        <v>0</v>
      </c>
      <c r="B84" s="292" t="str">
        <f>KL!B84</f>
        <v xml:space="preserve">Söù ñöùng 24KV </v>
      </c>
      <c r="C84" s="293" t="str">
        <f>KL!C84</f>
        <v>caùi</v>
      </c>
      <c r="D84" s="282">
        <f>KL!D84</f>
        <v>30</v>
      </c>
      <c r="E84" s="282">
        <f>KL!E84</f>
        <v>30</v>
      </c>
      <c r="F84" s="282">
        <f>KL!F84</f>
        <v>0</v>
      </c>
      <c r="G84" s="282">
        <f>KL!G84</f>
        <v>0</v>
      </c>
      <c r="H84" s="290"/>
    </row>
    <row r="85" spans="1:8" s="291" customFormat="1" ht="17.25" hidden="1">
      <c r="A85" s="287">
        <f>KL!A85</f>
        <v>0</v>
      </c>
      <c r="B85" s="292" t="str">
        <f>KL!B85</f>
        <v>Chaân söù ñænh ñôõ goùc daøi 720mm</v>
      </c>
      <c r="C85" s="293" t="str">
        <f>KL!C85</f>
        <v>caùi</v>
      </c>
      <c r="D85" s="282">
        <f>KL!D85</f>
        <v>30</v>
      </c>
      <c r="E85" s="282">
        <f>KL!E85</f>
        <v>30</v>
      </c>
      <c r="F85" s="282">
        <f>KL!F85</f>
        <v>0</v>
      </c>
      <c r="G85" s="282">
        <f>KL!G85</f>
        <v>0</v>
      </c>
      <c r="H85" s="290"/>
    </row>
    <row r="86" spans="1:8" s="291" customFormat="1" ht="34.5" hidden="1">
      <c r="A86" s="287">
        <f>KL!A86</f>
        <v>0</v>
      </c>
      <c r="B86" s="292" t="str">
        <f>KL!B86</f>
        <v>Boulon 16x300+ 2 long ñeàn vuoâng D18-50x50x3/Zn</v>
      </c>
      <c r="C86" s="293" t="str">
        <f>KL!C86</f>
        <v>boä</v>
      </c>
      <c r="D86" s="282">
        <f>KL!D86</f>
        <v>30</v>
      </c>
      <c r="E86" s="282">
        <f>KL!E86</f>
        <v>30</v>
      </c>
      <c r="F86" s="282">
        <f>KL!F86</f>
        <v>0</v>
      </c>
      <c r="G86" s="282">
        <f>KL!G86</f>
        <v>0</v>
      </c>
      <c r="H86" s="290"/>
    </row>
    <row r="87" spans="1:8" s="276" customFormat="1" ht="33">
      <c r="A87" s="277">
        <v>5</v>
      </c>
      <c r="B87" s="265" t="str">
        <f>KL!B87</f>
        <v>Chuoãi söù treo Polymer 25kV laép vaøo truï : CÑT ply-T</v>
      </c>
      <c r="C87" s="366" t="str">
        <f>KL!C87</f>
        <v>chuoãi</v>
      </c>
      <c r="D87" s="278">
        <f>KL!D87</f>
        <v>14</v>
      </c>
      <c r="E87" s="278">
        <f>KL!E87</f>
        <v>14</v>
      </c>
      <c r="F87" s="279">
        <f>KL!F87</f>
        <v>0</v>
      </c>
      <c r="G87" s="278">
        <f>KL!G87</f>
        <v>0</v>
      </c>
      <c r="H87" s="280"/>
    </row>
    <row r="88" spans="1:8" s="291" customFormat="1" ht="17.25" hidden="1">
      <c r="A88" s="287">
        <f>KL!A88</f>
        <v>0</v>
      </c>
      <c r="B88" s="292" t="str">
        <f>KL!B88</f>
        <v>Söù treo polymer</v>
      </c>
      <c r="C88" s="293" t="str">
        <f>KL!C88</f>
        <v>chuoãi</v>
      </c>
      <c r="D88" s="282">
        <f>KL!D88</f>
        <v>14</v>
      </c>
      <c r="E88" s="282">
        <f>KL!E88</f>
        <v>14</v>
      </c>
      <c r="F88" s="282">
        <f>KL!F88</f>
        <v>0</v>
      </c>
      <c r="G88" s="282">
        <f>KL!G88</f>
        <v>0</v>
      </c>
      <c r="H88" s="290"/>
    </row>
    <row r="89" spans="1:8" s="291" customFormat="1" ht="17.25" hidden="1">
      <c r="A89" s="287">
        <f>KL!A89</f>
        <v>0</v>
      </c>
      <c r="B89" s="292" t="str">
        <f>KL!B89</f>
        <v>Khoùa neùo daây côõ daây 50</v>
      </c>
      <c r="C89" s="293" t="str">
        <f>KL!C89</f>
        <v>chuoãi</v>
      </c>
      <c r="D89" s="282">
        <f>KL!D89</f>
        <v>14</v>
      </c>
      <c r="E89" s="282">
        <f>KL!E89</f>
        <v>14</v>
      </c>
      <c r="F89" s="282">
        <f>KL!F89</f>
        <v>0</v>
      </c>
      <c r="G89" s="282">
        <f>KL!G89</f>
        <v>0</v>
      </c>
      <c r="H89" s="290"/>
    </row>
    <row r="90" spans="1:8" s="291" customFormat="1" ht="17.25" hidden="1">
      <c r="A90" s="287">
        <f>KL!A90</f>
        <v>0</v>
      </c>
      <c r="B90" s="292" t="str">
        <f>KL!B90</f>
        <v xml:space="preserve">Moùc treo chöõ U </v>
      </c>
      <c r="C90" s="293" t="str">
        <f>KL!C90</f>
        <v>caùi</v>
      </c>
      <c r="D90" s="282">
        <f>KL!D90</f>
        <v>28</v>
      </c>
      <c r="E90" s="282">
        <f>KL!E90</f>
        <v>28</v>
      </c>
      <c r="F90" s="282">
        <f>KL!F90</f>
        <v>0</v>
      </c>
      <c r="G90" s="282">
        <f>KL!G90</f>
        <v>0</v>
      </c>
      <c r="H90" s="290"/>
    </row>
    <row r="91" spans="1:8" s="214" customFormat="1" ht="34.5">
      <c r="A91" s="213"/>
      <c r="B91" s="264" t="str">
        <f>KL!B91</f>
        <v>Boulon maét 16x300+ 2 long ñeàn vuoâng D18-50x50x3/Zn</v>
      </c>
      <c r="C91" s="249" t="str">
        <f>KL!C91</f>
        <v>boä</v>
      </c>
      <c r="D91" s="281">
        <f>KL!D91</f>
        <v>14</v>
      </c>
      <c r="E91" s="281">
        <f>KL!E91</f>
        <v>0</v>
      </c>
      <c r="F91" s="282">
        <f>KL!F91</f>
        <v>0</v>
      </c>
      <c r="G91" s="281">
        <f>KL!G91</f>
        <v>14</v>
      </c>
      <c r="H91" s="283"/>
    </row>
    <row r="92" spans="1:8" s="291" customFormat="1" ht="34.5" hidden="1">
      <c r="A92" s="287">
        <f>KL!A92</f>
        <v>0</v>
      </c>
      <c r="B92" s="292" t="str">
        <f>KL!B92</f>
        <v>Boulon maét 16x300+ 1 long ñeàn vuoâng D18-50x50x3/Zn</v>
      </c>
      <c r="C92" s="293" t="str">
        <f>KL!C92</f>
        <v>boä</v>
      </c>
      <c r="D92" s="282">
        <f>KL!D92</f>
        <v>0</v>
      </c>
      <c r="E92" s="282">
        <f>KL!E92</f>
        <v>14</v>
      </c>
      <c r="F92" s="282">
        <f>KL!F92</f>
        <v>14</v>
      </c>
      <c r="G92" s="282">
        <f>KL!G92</f>
        <v>0</v>
      </c>
      <c r="H92" s="290"/>
    </row>
    <row r="93" spans="1:8" s="276" customFormat="1" ht="18">
      <c r="A93" s="277">
        <v>6</v>
      </c>
      <c r="B93" s="265" t="str">
        <f>KL!B93</f>
        <v>Phuï kieän ñaáu noái ñaàu ñöôøng daây</v>
      </c>
      <c r="C93" s="225"/>
      <c r="D93" s="278"/>
      <c r="E93" s="278"/>
      <c r="F93" s="279"/>
      <c r="G93" s="278"/>
      <c r="H93" s="280"/>
    </row>
    <row r="94" spans="1:8" s="214" customFormat="1" ht="17.25">
      <c r="A94" s="213"/>
      <c r="B94" s="255" t="str">
        <f>KL!B94</f>
        <v>Keïp eùp WR côõ daây 50mm2</v>
      </c>
      <c r="C94" s="216" t="str">
        <f>KL!C94</f>
        <v>caùi</v>
      </c>
      <c r="D94" s="281">
        <f>KL!D94</f>
        <v>30</v>
      </c>
      <c r="E94" s="281">
        <f>KL!E94</f>
        <v>26</v>
      </c>
      <c r="F94" s="282">
        <f>KL!F94</f>
        <v>0</v>
      </c>
      <c r="G94" s="281">
        <f>KL!G94</f>
        <v>4</v>
      </c>
      <c r="H94" s="283"/>
    </row>
    <row r="95" spans="1:8" s="214" customFormat="1" ht="17.25">
      <c r="A95" s="213"/>
      <c r="B95" s="255" t="str">
        <f>KL!B95</f>
        <v>OÁng noái daây côõ 50mm2 coù loõi theùp</v>
      </c>
      <c r="C95" s="216" t="str">
        <f>KL!C95</f>
        <v>caùi</v>
      </c>
      <c r="D95" s="281">
        <f>KL!D95</f>
        <v>21</v>
      </c>
      <c r="E95" s="281">
        <f>KL!E95</f>
        <v>4</v>
      </c>
      <c r="F95" s="282">
        <f>KL!F95</f>
        <v>0</v>
      </c>
      <c r="G95" s="281">
        <f>KL!G95</f>
        <v>17</v>
      </c>
      <c r="H95" s="283"/>
    </row>
    <row r="96" spans="1:8" s="291" customFormat="1" ht="17.25" hidden="1">
      <c r="A96" s="287">
        <f>KL!A96</f>
        <v>0</v>
      </c>
      <c r="B96" s="292" t="str">
        <f>KL!B96</f>
        <v>Daây nhoâm buoäc A50</v>
      </c>
      <c r="C96" s="293" t="str">
        <f>KL!C96</f>
        <v>kg</v>
      </c>
      <c r="D96" s="282">
        <f>KL!D96</f>
        <v>22</v>
      </c>
      <c r="E96" s="282">
        <f>KL!E96</f>
        <v>22</v>
      </c>
      <c r="F96" s="282">
        <f>KL!F96</f>
        <v>0</v>
      </c>
      <c r="G96" s="282">
        <f>KL!G96</f>
        <v>0</v>
      </c>
      <c r="H96" s="290"/>
    </row>
    <row r="97" spans="1:8" s="214" customFormat="1" ht="18">
      <c r="A97" s="277" t="str">
        <f>KL!A97</f>
        <v>B</v>
      </c>
      <c r="B97" s="230" t="str">
        <f>KL!B97</f>
        <v xml:space="preserve">Phần trạm biến áp: 4 trạm 50kVA (X.Tây12A; N. Nghĩa 6A; T.Hạnh 2A; Lâm San 11B) </v>
      </c>
      <c r="C97" s="230"/>
      <c r="D97" s="281"/>
      <c r="E97" s="281"/>
      <c r="F97" s="282"/>
      <c r="G97" s="281"/>
      <c r="H97" s="283"/>
    </row>
    <row r="98" spans="1:8" s="214" customFormat="1" ht="17.25">
      <c r="A98" s="213"/>
      <c r="B98" s="259" t="str">
        <f>KL!B98</f>
        <v>A.PHẦN THIẾT BỊ</v>
      </c>
      <c r="C98" s="203"/>
      <c r="D98" s="281"/>
      <c r="E98" s="281"/>
      <c r="F98" s="282"/>
      <c r="G98" s="281"/>
      <c r="H98" s="283"/>
    </row>
    <row r="99" spans="1:8" s="291" customFormat="1" ht="17.25" hidden="1">
      <c r="A99" s="287">
        <f>KL!A99</f>
        <v>1</v>
      </c>
      <c r="B99" s="297" t="str">
        <f>KL!B99</f>
        <v xml:space="preserve">Máy biến áp 12,7/0,22-0,44kV 50kVA </v>
      </c>
      <c r="C99" s="296" t="str">
        <f>KL!C99</f>
        <v>máy</v>
      </c>
      <c r="D99" s="282">
        <f>KL!D99</f>
        <v>4</v>
      </c>
      <c r="E99" s="282">
        <f>KL!E99</f>
        <v>4</v>
      </c>
      <c r="F99" s="282">
        <f>KL!F99</f>
        <v>0</v>
      </c>
      <c r="G99" s="282">
        <f>KL!G99</f>
        <v>0</v>
      </c>
      <c r="H99" s="290"/>
    </row>
    <row r="100" spans="1:8" s="291" customFormat="1" ht="17.25" hidden="1">
      <c r="A100" s="287">
        <f>KL!A100</f>
        <v>2</v>
      </c>
      <c r="B100" s="297" t="str">
        <f>KL!B100</f>
        <v>Chụp cách điện đầu cực MBA</v>
      </c>
      <c r="C100" s="296" t="str">
        <f>KL!C100</f>
        <v>cái</v>
      </c>
      <c r="D100" s="282">
        <f>KL!D100</f>
        <v>4</v>
      </c>
      <c r="E100" s="282">
        <f>KL!E100</f>
        <v>4</v>
      </c>
      <c r="F100" s="282">
        <f>KL!F100</f>
        <v>0</v>
      </c>
      <c r="G100" s="282">
        <f>KL!G100</f>
        <v>0</v>
      </c>
      <c r="H100" s="290"/>
    </row>
    <row r="101" spans="1:8" s="291" customFormat="1" ht="31.5" hidden="1">
      <c r="A101" s="287">
        <f>KL!A101</f>
        <v>3</v>
      </c>
      <c r="B101" s="297" t="str">
        <f>KL!B101</f>
        <v>FCO 24kV - 100A + bọc cách điện trên-dưới</v>
      </c>
      <c r="C101" s="296" t="str">
        <f>KL!C101</f>
        <v>bộ</v>
      </c>
      <c r="D101" s="282">
        <f>KL!D101</f>
        <v>4</v>
      </c>
      <c r="E101" s="282">
        <f>KL!E101</f>
        <v>4</v>
      </c>
      <c r="F101" s="282">
        <f>KL!F101</f>
        <v>0</v>
      </c>
      <c r="G101" s="282">
        <f>KL!G101</f>
        <v>0</v>
      </c>
      <c r="H101" s="290"/>
    </row>
    <row r="102" spans="1:8" s="291" customFormat="1" ht="17.25" hidden="1">
      <c r="A102" s="287">
        <f>KL!A102</f>
        <v>4</v>
      </c>
      <c r="B102" s="297" t="str">
        <f>KL!B102</f>
        <v>Dây chảy 6K</v>
      </c>
      <c r="C102" s="296" t="str">
        <f>KL!C102</f>
        <v>Sợi</v>
      </c>
      <c r="D102" s="282">
        <f>KL!D102</f>
        <v>4</v>
      </c>
      <c r="E102" s="282">
        <f>KL!E102</f>
        <v>4</v>
      </c>
      <c r="F102" s="282">
        <f>KL!F102</f>
        <v>0</v>
      </c>
      <c r="G102" s="282">
        <f>KL!G102</f>
        <v>0</v>
      </c>
      <c r="H102" s="290"/>
    </row>
    <row r="103" spans="1:8" s="291" customFormat="1" ht="17.25" hidden="1">
      <c r="A103" s="287">
        <f>KL!A103</f>
        <v>5</v>
      </c>
      <c r="B103" s="297" t="str">
        <f>KL!B103</f>
        <v>LA 18kV 10kA + bọc cách điện</v>
      </c>
      <c r="C103" s="296" t="str">
        <f>KL!C103</f>
        <v>bộ</v>
      </c>
      <c r="D103" s="282">
        <f>KL!D103</f>
        <v>4</v>
      </c>
      <c r="E103" s="282">
        <f>KL!E103</f>
        <v>4</v>
      </c>
      <c r="F103" s="282">
        <f>KL!F103</f>
        <v>0</v>
      </c>
      <c r="G103" s="282">
        <f>KL!G103</f>
        <v>0</v>
      </c>
      <c r="H103" s="290"/>
    </row>
    <row r="104" spans="1:8" s="291" customFormat="1" ht="31.5" hidden="1">
      <c r="A104" s="287">
        <f>KL!A104</f>
        <v>6</v>
      </c>
      <c r="B104" s="297" t="str">
        <f>KL!B104</f>
        <v>MCCB 3 cực 400V -150A - 35KA Chỉnh định</v>
      </c>
      <c r="C104" s="296" t="str">
        <f>KL!C104</f>
        <v>cái</v>
      </c>
      <c r="D104" s="282">
        <f>KL!D104</f>
        <v>4</v>
      </c>
      <c r="E104" s="282">
        <f>KL!E104</f>
        <v>4</v>
      </c>
      <c r="F104" s="282">
        <f>KL!F104</f>
        <v>0</v>
      </c>
      <c r="G104" s="282">
        <f>KL!G104</f>
        <v>0</v>
      </c>
      <c r="H104" s="290"/>
    </row>
    <row r="105" spans="1:8" s="214" customFormat="1" ht="17.25">
      <c r="A105" s="213">
        <v>1</v>
      </c>
      <c r="B105" s="263" t="str">
        <f>KL!B105</f>
        <v>Biến dòng 24kV 100/5A</v>
      </c>
      <c r="C105" s="203" t="str">
        <f>KL!C105</f>
        <v>cái</v>
      </c>
      <c r="D105" s="281">
        <f>KL!D105</f>
        <v>8</v>
      </c>
      <c r="E105" s="281">
        <f>KL!E105</f>
        <v>0</v>
      </c>
      <c r="F105" s="282">
        <f>KL!F105</f>
        <v>0</v>
      </c>
      <c r="G105" s="281">
        <f>KL!G105</f>
        <v>8</v>
      </c>
      <c r="H105" s="283"/>
    </row>
    <row r="106" spans="1:8" s="214" customFormat="1" ht="17.25">
      <c r="A106" s="213">
        <v>2</v>
      </c>
      <c r="B106" s="263" t="str">
        <f>KL!B106</f>
        <v>Điện kế 1 pha 2 dây 220V-5A</v>
      </c>
      <c r="C106" s="203" t="str">
        <f>KL!C106</f>
        <v>cái</v>
      </c>
      <c r="D106" s="281">
        <f>KL!D106</f>
        <v>8</v>
      </c>
      <c r="E106" s="281">
        <f>KL!E106</f>
        <v>0</v>
      </c>
      <c r="F106" s="282">
        <f>KL!F106</f>
        <v>0</v>
      </c>
      <c r="G106" s="281">
        <f>KL!G106</f>
        <v>8</v>
      </c>
      <c r="H106" s="283"/>
    </row>
    <row r="107" spans="1:8" s="214" customFormat="1" ht="17.25">
      <c r="A107" s="213"/>
      <c r="B107" s="267" t="str">
        <f>KL!B107</f>
        <v>B. PHẦN VẬT LIỆU</v>
      </c>
      <c r="C107" s="203"/>
      <c r="D107" s="281"/>
      <c r="E107" s="281"/>
      <c r="F107" s="282"/>
      <c r="G107" s="281"/>
      <c r="H107" s="283"/>
    </row>
    <row r="108" spans="1:8" s="291" customFormat="1" ht="31.5" hidden="1">
      <c r="A108" s="287">
        <f>KL!A108</f>
        <v>1</v>
      </c>
      <c r="B108" s="300" t="str">
        <f>KL!B108</f>
        <v>Boulon 16x300+ 2 long đền vuông D18-50x50x3/Zn</v>
      </c>
      <c r="C108" s="296" t="str">
        <f>KL!C108</f>
        <v>bộ</v>
      </c>
      <c r="D108" s="282">
        <f>KL!D108</f>
        <v>8</v>
      </c>
      <c r="E108" s="282">
        <f>KL!E108</f>
        <v>8</v>
      </c>
      <c r="F108" s="282">
        <f>KL!F108</f>
        <v>0</v>
      </c>
      <c r="G108" s="282">
        <f>KL!G108</f>
        <v>0</v>
      </c>
      <c r="H108" s="290"/>
    </row>
    <row r="109" spans="1:8" s="291" customFormat="1" ht="17.25" hidden="1">
      <c r="A109" s="287">
        <f>KL!A109</f>
        <v>2</v>
      </c>
      <c r="B109" s="295" t="str">
        <f>KL!B109</f>
        <v xml:space="preserve">Giá đỡ FCO, LA 1 pha </v>
      </c>
      <c r="C109" s="301" t="str">
        <f>KL!C109</f>
        <v>Bộ</v>
      </c>
      <c r="D109" s="282">
        <f>KL!D109</f>
        <v>4</v>
      </c>
      <c r="E109" s="282">
        <f>KL!E109</f>
        <v>4</v>
      </c>
      <c r="F109" s="282">
        <f>KL!F109</f>
        <v>0</v>
      </c>
      <c r="G109" s="282">
        <f>KL!G109</f>
        <v>0</v>
      </c>
      <c r="H109" s="290"/>
    </row>
    <row r="110" spans="1:8" s="291" customFormat="1" ht="17.25" hidden="1">
      <c r="A110" s="287">
        <f>KL!A110</f>
        <v>0</v>
      </c>
      <c r="B110" s="297" t="str">
        <f>KL!B110</f>
        <v>Xà composite 110x80x5x800</v>
      </c>
      <c r="C110" s="296" t="str">
        <f>KL!C110</f>
        <v>cây</v>
      </c>
      <c r="D110" s="282">
        <f>KL!D110</f>
        <v>4</v>
      </c>
      <c r="E110" s="282">
        <f>KL!E110</f>
        <v>4</v>
      </c>
      <c r="F110" s="282">
        <f>KL!F110</f>
        <v>0</v>
      </c>
      <c r="G110" s="282">
        <f>KL!G110</f>
        <v>0</v>
      </c>
      <c r="H110" s="290"/>
    </row>
    <row r="111" spans="1:8" s="291" customFormat="1" ht="17.25" hidden="1">
      <c r="A111" s="287">
        <f>KL!A111</f>
        <v>0</v>
      </c>
      <c r="B111" s="297" t="str">
        <f>KL!B111</f>
        <v>Chống composite 40x10x920</v>
      </c>
      <c r="C111" s="296" t="str">
        <f>KL!C111</f>
        <v>cây</v>
      </c>
      <c r="D111" s="282">
        <f>KL!D111</f>
        <v>4</v>
      </c>
      <c r="E111" s="282">
        <f>KL!E111</f>
        <v>4</v>
      </c>
      <c r="F111" s="282">
        <f>KL!F111</f>
        <v>0</v>
      </c>
      <c r="G111" s="282">
        <f>KL!G111</f>
        <v>0</v>
      </c>
      <c r="H111" s="290"/>
    </row>
    <row r="112" spans="1:8" s="291" customFormat="1" ht="17.25" hidden="1">
      <c r="A112" s="287">
        <f>KL!A112</f>
        <v>0</v>
      </c>
      <c r="B112" s="297" t="str">
        <f>KL!B112</f>
        <v>Bass LL bắt FCO và LA</v>
      </c>
      <c r="C112" s="296" t="str">
        <f>KL!C112</f>
        <v>bộ</v>
      </c>
      <c r="D112" s="282">
        <f>KL!D112</f>
        <v>4</v>
      </c>
      <c r="E112" s="282">
        <f>KL!E112</f>
        <v>4</v>
      </c>
      <c r="F112" s="282">
        <f>KL!F112</f>
        <v>0</v>
      </c>
      <c r="G112" s="282">
        <f>KL!G112</f>
        <v>0</v>
      </c>
      <c r="H112" s="290"/>
    </row>
    <row r="113" spans="1:8" s="291" customFormat="1" ht="31.5" hidden="1">
      <c r="A113" s="287">
        <f>KL!A113</f>
        <v>0</v>
      </c>
      <c r="B113" s="297" t="str">
        <f>KL!B113</f>
        <v>Boulon 16x350+ 2 long đền vuông D18-50x50x3/Zn</v>
      </c>
      <c r="C113" s="296" t="str">
        <f>KL!C113</f>
        <v>bộ</v>
      </c>
      <c r="D113" s="282">
        <f>KL!D113</f>
        <v>4</v>
      </c>
      <c r="E113" s="282">
        <f>KL!E113</f>
        <v>4</v>
      </c>
      <c r="F113" s="282">
        <f>KL!F113</f>
        <v>0</v>
      </c>
      <c r="G113" s="282">
        <f>KL!G113</f>
        <v>0</v>
      </c>
      <c r="H113" s="290"/>
    </row>
    <row r="114" spans="1:8" s="291" customFormat="1" ht="31.5" hidden="1">
      <c r="A114" s="287">
        <f>KL!A114</f>
        <v>0</v>
      </c>
      <c r="B114" s="297" t="str">
        <f>KL!B114</f>
        <v>Boulon 16x250+ 2 long đền vuông D18-50x50x3/Zn</v>
      </c>
      <c r="C114" s="296" t="str">
        <f>KL!C114</f>
        <v>bộ</v>
      </c>
      <c r="D114" s="282">
        <f>KL!D114</f>
        <v>4</v>
      </c>
      <c r="E114" s="282">
        <f>KL!E114</f>
        <v>4</v>
      </c>
      <c r="F114" s="282">
        <f>KL!F114</f>
        <v>0</v>
      </c>
      <c r="G114" s="282">
        <f>KL!G114</f>
        <v>0</v>
      </c>
      <c r="H114" s="290"/>
    </row>
    <row r="115" spans="1:8" s="291" customFormat="1" ht="31.5" hidden="1">
      <c r="A115" s="287">
        <f>KL!A115</f>
        <v>0</v>
      </c>
      <c r="B115" s="297" t="str">
        <f>KL!B115</f>
        <v>Boulon 14x150+ 2 long đền vuông D18-50x50x3/Zn</v>
      </c>
      <c r="C115" s="296" t="str">
        <f>KL!C115</f>
        <v>bộ</v>
      </c>
      <c r="D115" s="282">
        <f>KL!D115</f>
        <v>4</v>
      </c>
      <c r="E115" s="282">
        <f>KL!E115</f>
        <v>4</v>
      </c>
      <c r="F115" s="282">
        <f>KL!F115</f>
        <v>0</v>
      </c>
      <c r="G115" s="282">
        <f>KL!G115</f>
        <v>0</v>
      </c>
      <c r="H115" s="290"/>
    </row>
    <row r="116" spans="1:8" s="276" customFormat="1" ht="18">
      <c r="A116" s="277">
        <v>1</v>
      </c>
      <c r="B116" s="259" t="str">
        <f>KL!B116</f>
        <v xml:space="preserve">Bộ tiếp địa Trạm 1 pha : </v>
      </c>
      <c r="C116" s="201" t="str">
        <f>KL!C116</f>
        <v>Bộ</v>
      </c>
      <c r="D116" s="278">
        <f>KL!D116</f>
        <v>4</v>
      </c>
      <c r="E116" s="278">
        <f>KL!E116</f>
        <v>4</v>
      </c>
      <c r="F116" s="279">
        <f>KL!F116</f>
        <v>0</v>
      </c>
      <c r="G116" s="278">
        <f>KL!G116</f>
        <v>0</v>
      </c>
      <c r="H116" s="280"/>
    </row>
    <row r="117" spans="1:8" s="214" customFormat="1" ht="17.25">
      <c r="A117" s="213"/>
      <c r="B117" s="263" t="str">
        <f>KL!B117</f>
        <v>Cáp đồng trần M25mm2:7m/vị trí</v>
      </c>
      <c r="C117" s="203" t="str">
        <f>KL!C117</f>
        <v>kg</v>
      </c>
      <c r="D117" s="281">
        <f>KL!D117</f>
        <v>7.2</v>
      </c>
      <c r="E117" s="281">
        <f>KL!E117</f>
        <v>6.4</v>
      </c>
      <c r="F117" s="282">
        <f>KL!F117</f>
        <v>0</v>
      </c>
      <c r="G117" s="281">
        <f>KL!G117</f>
        <v>0.79999999999999982</v>
      </c>
      <c r="H117" s="283"/>
    </row>
    <row r="118" spans="1:8" s="214" customFormat="1" ht="17.25">
      <c r="A118" s="213"/>
      <c r="B118" s="266" t="str">
        <f>KL!B118</f>
        <v>Cọc tiếp đất Þ 16- 2,4m + kẹp cọc</v>
      </c>
      <c r="C118" s="233" t="str">
        <f>KL!C118</f>
        <v>bộ</v>
      </c>
      <c r="D118" s="281">
        <f>KL!D118</f>
        <v>32</v>
      </c>
      <c r="E118" s="281">
        <f>KL!E118</f>
        <v>0</v>
      </c>
      <c r="F118" s="282">
        <f>KL!F118</f>
        <v>0</v>
      </c>
      <c r="G118" s="281">
        <f>KL!G118</f>
        <v>32</v>
      </c>
      <c r="H118" s="283"/>
    </row>
    <row r="119" spans="1:8" s="291" customFormat="1" ht="17.25" hidden="1">
      <c r="A119" s="287">
        <f>KL!A119</f>
        <v>0</v>
      </c>
      <c r="B119" s="297" t="str">
        <f>KL!B119</f>
        <v xml:space="preserve">Cọc tiếp đất Þ 16- 2,4m </v>
      </c>
      <c r="C119" s="296" t="str">
        <f>KL!C119</f>
        <v>bộ</v>
      </c>
      <c r="D119" s="282">
        <f>KL!D119</f>
        <v>0</v>
      </c>
      <c r="E119" s="282">
        <f>KL!E119</f>
        <v>32</v>
      </c>
      <c r="F119" s="282">
        <f>KL!F119</f>
        <v>32</v>
      </c>
      <c r="G119" s="282">
        <f>KL!G119</f>
        <v>0</v>
      </c>
      <c r="H119" s="290"/>
    </row>
    <row r="120" spans="1:8" s="214" customFormat="1" ht="17.25">
      <c r="A120" s="213"/>
      <c r="B120" s="266" t="str">
        <f>KL!B120</f>
        <v>Sắt Þ10 : 21m/trạm</v>
      </c>
      <c r="C120" s="233" t="str">
        <f>KL!C120</f>
        <v>kg</v>
      </c>
      <c r="D120" s="281">
        <f>KL!D120</f>
        <v>69</v>
      </c>
      <c r="E120" s="281">
        <f>KL!E120</f>
        <v>52</v>
      </c>
      <c r="F120" s="282">
        <f>KL!F120</f>
        <v>0</v>
      </c>
      <c r="G120" s="281">
        <f>KL!G120</f>
        <v>17</v>
      </c>
      <c r="H120" s="283"/>
    </row>
    <row r="121" spans="1:8" s="214" customFormat="1" ht="17.25">
      <c r="A121" s="213"/>
      <c r="B121" s="263" t="str">
        <f>KL!B121</f>
        <v>Kẹp ép cỡ dây 25mm2</v>
      </c>
      <c r="C121" s="203" t="str">
        <f>KL!C121</f>
        <v>cái</v>
      </c>
      <c r="D121" s="281">
        <f>KL!D121</f>
        <v>8</v>
      </c>
      <c r="E121" s="281">
        <f>KL!E121</f>
        <v>0</v>
      </c>
      <c r="F121" s="282">
        <f>KL!F121</f>
        <v>0</v>
      </c>
      <c r="G121" s="281">
        <f>KL!G121</f>
        <v>8</v>
      </c>
      <c r="H121" s="283"/>
    </row>
    <row r="122" spans="1:8" s="291" customFormat="1" ht="17.25" hidden="1">
      <c r="A122" s="287">
        <f>KL!A122</f>
        <v>0</v>
      </c>
      <c r="B122" s="297" t="str">
        <f>KL!B122</f>
        <v>Kẹp ép WR cỡ dây 50mm2</v>
      </c>
      <c r="C122" s="296" t="str">
        <f>KL!C122</f>
        <v>cái</v>
      </c>
      <c r="D122" s="282">
        <f>KL!D122</f>
        <v>8</v>
      </c>
      <c r="E122" s="282">
        <f>KL!E122</f>
        <v>8</v>
      </c>
      <c r="F122" s="282">
        <f>KL!F122</f>
        <v>0</v>
      </c>
      <c r="G122" s="282">
        <f>KL!G122</f>
        <v>0</v>
      </c>
      <c r="H122" s="290"/>
    </row>
    <row r="123" spans="1:8" s="214" customFormat="1" ht="17.25">
      <c r="A123" s="213"/>
      <c r="B123" s="263" t="str">
        <f>KL!B123</f>
        <v>Đầu cosse ép Cu 35mm2</v>
      </c>
      <c r="C123" s="203" t="str">
        <f>KL!C123</f>
        <v>cái</v>
      </c>
      <c r="D123" s="281">
        <f>KL!D123</f>
        <v>12</v>
      </c>
      <c r="E123" s="281">
        <f>KL!E123</f>
        <v>0</v>
      </c>
      <c r="F123" s="282">
        <f>KL!F123</f>
        <v>0</v>
      </c>
      <c r="G123" s="281">
        <f>KL!G123</f>
        <v>12</v>
      </c>
      <c r="H123" s="283"/>
    </row>
    <row r="124" spans="1:8" s="214" customFormat="1" ht="17.25">
      <c r="A124" s="213"/>
      <c r="B124" s="263" t="str">
        <f>KL!B124</f>
        <v>Đầu cosse ép Cu 70mm2</v>
      </c>
      <c r="C124" s="203" t="str">
        <f>KL!C124</f>
        <v>cái</v>
      </c>
      <c r="D124" s="281">
        <f>KL!D124</f>
        <v>8</v>
      </c>
      <c r="E124" s="281">
        <f>KL!E124</f>
        <v>0</v>
      </c>
      <c r="F124" s="282">
        <f>KL!F124</f>
        <v>0</v>
      </c>
      <c r="G124" s="281">
        <f>KL!G124</f>
        <v>8</v>
      </c>
      <c r="H124" s="283"/>
    </row>
    <row r="125" spans="1:8" s="291" customFormat="1" ht="17.25" hidden="1">
      <c r="A125" s="287">
        <f>KL!A125</f>
        <v>0</v>
      </c>
      <c r="B125" s="297" t="str">
        <f>KL!B125</f>
        <v>Cổ dê cố định dây tiếp địa vào trụ</v>
      </c>
      <c r="C125" s="296" t="str">
        <f>KL!C125</f>
        <v>bộ</v>
      </c>
      <c r="D125" s="282">
        <f>KL!D125</f>
        <v>16</v>
      </c>
      <c r="E125" s="282">
        <f>KL!E125</f>
        <v>16</v>
      </c>
      <c r="F125" s="282">
        <f>KL!F125</f>
        <v>0</v>
      </c>
      <c r="G125" s="282">
        <f>KL!G125</f>
        <v>0</v>
      </c>
      <c r="H125" s="290"/>
    </row>
    <row r="126" spans="1:8" s="291" customFormat="1" ht="17.25" hidden="1">
      <c r="A126" s="287">
        <f>KL!A126</f>
        <v>4</v>
      </c>
      <c r="B126" s="302" t="str">
        <f>KL!B126</f>
        <v>Tủ điện năng kế và CB 1 pha</v>
      </c>
      <c r="C126" s="301" t="str">
        <f>KL!C126</f>
        <v>Bộ</v>
      </c>
      <c r="D126" s="282">
        <f>KL!D126</f>
        <v>4</v>
      </c>
      <c r="E126" s="282">
        <f>KL!E126</f>
        <v>4</v>
      </c>
      <c r="F126" s="282">
        <f>KL!F126</f>
        <v>0</v>
      </c>
      <c r="G126" s="282">
        <f>KL!G126</f>
        <v>0</v>
      </c>
      <c r="H126" s="290"/>
    </row>
    <row r="127" spans="1:8" s="291" customFormat="1" ht="17.25" hidden="1">
      <c r="A127" s="287">
        <f>KL!A127</f>
        <v>0</v>
      </c>
      <c r="B127" s="297" t="str">
        <f>KL!B127</f>
        <v>Tủ MCCB trạm treo 1 pha</v>
      </c>
      <c r="C127" s="296" t="str">
        <f>KL!C127</f>
        <v>cái</v>
      </c>
      <c r="D127" s="282">
        <f>KL!D127</f>
        <v>4</v>
      </c>
      <c r="E127" s="282">
        <f>KL!E127</f>
        <v>4</v>
      </c>
      <c r="F127" s="282">
        <f>KL!F127</f>
        <v>0</v>
      </c>
      <c r="G127" s="282">
        <f>KL!G127</f>
        <v>0</v>
      </c>
      <c r="H127" s="290"/>
    </row>
    <row r="128" spans="1:8" s="291" customFormat="1" ht="17.25" hidden="1">
      <c r="A128" s="287">
        <f>KL!A128</f>
        <v>0</v>
      </c>
      <c r="B128" s="297" t="str">
        <f>KL!B128</f>
        <v>Cổ dê bắt tủ</v>
      </c>
      <c r="C128" s="296" t="str">
        <f>KL!C128</f>
        <v>bộ</v>
      </c>
      <c r="D128" s="282">
        <f>KL!D128</f>
        <v>8</v>
      </c>
      <c r="E128" s="282">
        <f>KL!E128</f>
        <v>8</v>
      </c>
      <c r="F128" s="282">
        <f>KL!F128</f>
        <v>0</v>
      </c>
      <c r="G128" s="282">
        <f>KL!G128</f>
        <v>0</v>
      </c>
      <c r="H128" s="290"/>
    </row>
    <row r="129" spans="1:8" s="291" customFormat="1" ht="17.25" hidden="1">
      <c r="A129" s="287">
        <f>KL!A129</f>
        <v>0</v>
      </c>
      <c r="B129" s="297" t="str">
        <f>KL!B129</f>
        <v xml:space="preserve">Bakelit </v>
      </c>
      <c r="C129" s="296" t="str">
        <f>KL!C129</f>
        <v>cái</v>
      </c>
      <c r="D129" s="282">
        <f>KL!D129</f>
        <v>4</v>
      </c>
      <c r="E129" s="282">
        <f>KL!E129</f>
        <v>4</v>
      </c>
      <c r="F129" s="282">
        <f>KL!F129</f>
        <v>0</v>
      </c>
      <c r="G129" s="282">
        <f>KL!G129</f>
        <v>0</v>
      </c>
      <c r="H129" s="290"/>
    </row>
    <row r="130" spans="1:8" s="291" customFormat="1" ht="17.25" hidden="1">
      <c r="A130" s="287">
        <f>KL!A130</f>
        <v>5</v>
      </c>
      <c r="B130" s="295" t="str">
        <f>KL!B130</f>
        <v>Bộ dây dẫn xuống 22kV 1 pha</v>
      </c>
      <c r="C130" s="301" t="str">
        <f>KL!C130</f>
        <v>Bộ</v>
      </c>
      <c r="D130" s="282">
        <f>KL!D130</f>
        <v>4</v>
      </c>
      <c r="E130" s="282">
        <f>KL!E130</f>
        <v>4</v>
      </c>
      <c r="F130" s="282">
        <f>KL!F130</f>
        <v>0</v>
      </c>
      <c r="G130" s="282">
        <f>KL!G130</f>
        <v>0</v>
      </c>
      <c r="H130" s="290"/>
    </row>
    <row r="131" spans="1:8" s="291" customFormat="1" ht="17.25" hidden="1">
      <c r="A131" s="287">
        <f>KL!A131</f>
        <v>0</v>
      </c>
      <c r="B131" s="297" t="str">
        <f>KL!B131</f>
        <v>Cáp 24KV C/XLPE/PVC 25mm2</v>
      </c>
      <c r="C131" s="296" t="str">
        <f>KL!C131</f>
        <v>mét</v>
      </c>
      <c r="D131" s="282">
        <f>KL!D131</f>
        <v>12</v>
      </c>
      <c r="E131" s="282">
        <f>KL!E131</f>
        <v>12</v>
      </c>
      <c r="F131" s="282">
        <f>KL!F131</f>
        <v>0</v>
      </c>
      <c r="G131" s="282">
        <f>KL!G131</f>
        <v>0</v>
      </c>
      <c r="H131" s="290"/>
    </row>
    <row r="132" spans="1:8" s="291" customFormat="1" ht="17.25" hidden="1">
      <c r="A132" s="287">
        <f>KL!A132</f>
        <v>0</v>
      </c>
      <c r="B132" s="297" t="str">
        <f>KL!B132</f>
        <v>Kẹp quai 2/0</v>
      </c>
      <c r="C132" s="296" t="str">
        <f>KL!C132</f>
        <v>cái</v>
      </c>
      <c r="D132" s="282">
        <f>KL!D132</f>
        <v>4</v>
      </c>
      <c r="E132" s="282">
        <f>KL!E132</f>
        <v>4</v>
      </c>
      <c r="F132" s="282">
        <f>KL!F132</f>
        <v>0</v>
      </c>
      <c r="G132" s="282">
        <f>KL!G132</f>
        <v>0</v>
      </c>
      <c r="H132" s="290"/>
    </row>
    <row r="133" spans="1:8" s="291" customFormat="1" ht="17.25" hidden="1">
      <c r="A133" s="287">
        <f>KL!A133</f>
        <v>0</v>
      </c>
      <c r="B133" s="297" t="str">
        <f>KL!B133</f>
        <v>Kẹp hotline 2/0</v>
      </c>
      <c r="C133" s="296" t="str">
        <f>KL!C133</f>
        <v>cái</v>
      </c>
      <c r="D133" s="282">
        <f>KL!D133</f>
        <v>4</v>
      </c>
      <c r="E133" s="282">
        <f>KL!E133</f>
        <v>4</v>
      </c>
      <c r="F133" s="282">
        <f>KL!F133</f>
        <v>0</v>
      </c>
      <c r="G133" s="282">
        <f>KL!G133</f>
        <v>0</v>
      </c>
      <c r="H133" s="290"/>
    </row>
    <row r="134" spans="1:8" s="276" customFormat="1" ht="18">
      <c r="A134" s="277">
        <v>2</v>
      </c>
      <c r="B134" s="267" t="str">
        <f>KL!B134</f>
        <v>Bộ dây dẫn hạ thế Trạm 50KVA</v>
      </c>
      <c r="C134" s="201" t="str">
        <f>KL!C134</f>
        <v>Bộ</v>
      </c>
      <c r="D134" s="278">
        <f>KL!D134</f>
        <v>4</v>
      </c>
      <c r="E134" s="278">
        <f>KL!E134</f>
        <v>4</v>
      </c>
      <c r="F134" s="279">
        <f>KL!F134</f>
        <v>0</v>
      </c>
      <c r="G134" s="278">
        <f>KL!G134</f>
        <v>0</v>
      </c>
      <c r="H134" s="280"/>
    </row>
    <row r="135" spans="1:8" s="214" customFormat="1" ht="17.25">
      <c r="A135" s="213" t="s">
        <v>295</v>
      </c>
      <c r="B135" s="267" t="str">
        <f>KL!B135</f>
        <v>Cáp xuất từ MBA xuống tủ MCCB</v>
      </c>
      <c r="C135" s="201"/>
      <c r="D135" s="281"/>
      <c r="E135" s="281"/>
      <c r="F135" s="282"/>
      <c r="G135" s="281"/>
      <c r="H135" s="283"/>
    </row>
    <row r="136" spans="1:8" s="214" customFormat="1" ht="17.25">
      <c r="A136" s="213"/>
      <c r="B136" s="263" t="str">
        <f>KL!B136</f>
        <v>Cáp đồng bọc CV70</v>
      </c>
      <c r="C136" s="203" t="str">
        <f>KL!C136</f>
        <v>mét</v>
      </c>
      <c r="D136" s="281">
        <f>KL!D136</f>
        <v>80</v>
      </c>
      <c r="E136" s="281">
        <f>KL!E136</f>
        <v>73.599999999999994</v>
      </c>
      <c r="F136" s="282">
        <f>KL!F136</f>
        <v>0</v>
      </c>
      <c r="G136" s="281">
        <f>KL!G136</f>
        <v>6.4000000000000057</v>
      </c>
      <c r="H136" s="283"/>
    </row>
    <row r="137" spans="1:8" s="214" customFormat="1" ht="17.25">
      <c r="A137" s="213"/>
      <c r="B137" s="263" t="str">
        <f>KL!B137</f>
        <v>Cáp đồng bọc CV11</v>
      </c>
      <c r="C137" s="203" t="str">
        <f>KL!C137</f>
        <v>mét</v>
      </c>
      <c r="D137" s="281">
        <f>KL!D137</f>
        <v>40</v>
      </c>
      <c r="E137" s="281">
        <f>KL!E137</f>
        <v>36.799999999999997</v>
      </c>
      <c r="F137" s="282">
        <f>KL!F137</f>
        <v>0</v>
      </c>
      <c r="G137" s="281">
        <f>KL!G137</f>
        <v>3.2000000000000028</v>
      </c>
      <c r="H137" s="283"/>
    </row>
    <row r="138" spans="1:8" s="291" customFormat="1" ht="17.25" hidden="1">
      <c r="A138" s="287">
        <f>KL!A138</f>
        <v>0</v>
      </c>
      <c r="B138" s="297" t="str">
        <f>KL!B138</f>
        <v>Đầu cosse ép Cu 70mm2</v>
      </c>
      <c r="C138" s="296" t="str">
        <f>KL!C138</f>
        <v>cái</v>
      </c>
      <c r="D138" s="282">
        <f>KL!D138</f>
        <v>8</v>
      </c>
      <c r="E138" s="282">
        <f>KL!E138</f>
        <v>8</v>
      </c>
      <c r="F138" s="282">
        <f>KL!F138</f>
        <v>0</v>
      </c>
      <c r="G138" s="282">
        <f>KL!G138</f>
        <v>0</v>
      </c>
      <c r="H138" s="290"/>
    </row>
    <row r="139" spans="1:8" s="291" customFormat="1" ht="17.25" hidden="1">
      <c r="A139" s="287">
        <f>KL!A139</f>
        <v>0</v>
      </c>
      <c r="B139" s="297" t="str">
        <f>KL!B139</f>
        <v>Đầu cosse ép Cu 11mm2</v>
      </c>
      <c r="C139" s="296" t="str">
        <f>KL!C139</f>
        <v>cái</v>
      </c>
      <c r="D139" s="282">
        <f>KL!D139</f>
        <v>4</v>
      </c>
      <c r="E139" s="282">
        <f>KL!E139</f>
        <v>4</v>
      </c>
      <c r="F139" s="282">
        <f>KL!F139</f>
        <v>0</v>
      </c>
      <c r="G139" s="282">
        <f>KL!G139</f>
        <v>0</v>
      </c>
      <c r="H139" s="290"/>
    </row>
    <row r="140" spans="1:8" s="214" customFormat="1" ht="17.25">
      <c r="A140" s="213"/>
      <c r="B140" s="263" t="str">
        <f>KL!B140</f>
        <v xml:space="preserve">Ống PVC D90x3,8mm </v>
      </c>
      <c r="C140" s="203" t="str">
        <f>KL!C140</f>
        <v>m</v>
      </c>
      <c r="D140" s="281">
        <f>KL!D140</f>
        <v>24</v>
      </c>
      <c r="E140" s="281">
        <f>KL!E140</f>
        <v>20</v>
      </c>
      <c r="F140" s="282">
        <f>KL!F140</f>
        <v>0</v>
      </c>
      <c r="G140" s="281">
        <f>KL!G140</f>
        <v>4</v>
      </c>
      <c r="H140" s="283"/>
    </row>
    <row r="141" spans="1:8" s="291" customFormat="1" ht="17.25" hidden="1">
      <c r="A141" s="287">
        <f>KL!A141</f>
        <v>0</v>
      </c>
      <c r="B141" s="297" t="str">
        <f>KL!B141</f>
        <v>Cổ dê kẹp ống PVC Þ 90</v>
      </c>
      <c r="C141" s="296" t="str">
        <f>KL!C141</f>
        <v>bộ</v>
      </c>
      <c r="D141" s="282">
        <f>KL!D141</f>
        <v>12</v>
      </c>
      <c r="E141" s="282">
        <f>KL!E141</f>
        <v>12</v>
      </c>
      <c r="F141" s="282">
        <f>KL!F141</f>
        <v>0</v>
      </c>
      <c r="G141" s="282">
        <f>KL!G141</f>
        <v>0</v>
      </c>
      <c r="H141" s="290"/>
    </row>
    <row r="142" spans="1:8" s="214" customFormat="1" ht="17.25">
      <c r="A142" s="213"/>
      <c r="B142" s="263" t="str">
        <f>KL!B142</f>
        <v>Co 90 độ PVC 90</v>
      </c>
      <c r="C142" s="203" t="str">
        <f>KL!C142</f>
        <v>cái</v>
      </c>
      <c r="D142" s="281">
        <f>KL!D142</f>
        <v>16</v>
      </c>
      <c r="E142" s="281">
        <f>KL!E142</f>
        <v>8</v>
      </c>
      <c r="F142" s="282">
        <f>KL!F142</f>
        <v>0</v>
      </c>
      <c r="G142" s="281">
        <f>KL!G142</f>
        <v>8</v>
      </c>
      <c r="H142" s="283"/>
    </row>
    <row r="143" spans="1:8" s="214" customFormat="1" ht="17.25">
      <c r="A143" s="213"/>
      <c r="B143" s="263" t="str">
        <f>KL!B143</f>
        <v>Keo dán ống PVC (100gr)</v>
      </c>
      <c r="C143" s="203" t="str">
        <f>KL!C143</f>
        <v>tuýp</v>
      </c>
      <c r="D143" s="281">
        <f>KL!D143</f>
        <v>4</v>
      </c>
      <c r="E143" s="281">
        <f>KL!E143</f>
        <v>0</v>
      </c>
      <c r="F143" s="282">
        <f>KL!F143</f>
        <v>0</v>
      </c>
      <c r="G143" s="281">
        <f>KL!G143</f>
        <v>4</v>
      </c>
      <c r="H143" s="283"/>
    </row>
    <row r="144" spans="1:8" s="291" customFormat="1" ht="17.25" hidden="1">
      <c r="A144" s="287">
        <f>KL!A144</f>
        <v>0</v>
      </c>
      <c r="B144" s="297" t="str">
        <f>KL!B144</f>
        <v>Keo silicon bít miệng ống</v>
      </c>
      <c r="C144" s="296" t="str">
        <f>KL!C144</f>
        <v>ống</v>
      </c>
      <c r="D144" s="282">
        <f>KL!D144</f>
        <v>4</v>
      </c>
      <c r="E144" s="282">
        <f>KL!E144</f>
        <v>4</v>
      </c>
      <c r="F144" s="282">
        <f>KL!F144</f>
        <v>0</v>
      </c>
      <c r="G144" s="282">
        <f>KL!G144</f>
        <v>0</v>
      </c>
      <c r="H144" s="290"/>
    </row>
    <row r="145" spans="1:8" s="214" customFormat="1" ht="17.25">
      <c r="A145" s="213"/>
      <c r="B145" s="263" t="str">
        <f>KL!B145</f>
        <v>Băng keo cách điện</v>
      </c>
      <c r="C145" s="203" t="str">
        <f>KL!C145</f>
        <v>cuộn</v>
      </c>
      <c r="D145" s="281">
        <f>KL!D145</f>
        <v>4</v>
      </c>
      <c r="E145" s="281">
        <f>KL!E145</f>
        <v>0</v>
      </c>
      <c r="F145" s="282">
        <f>KL!F145</f>
        <v>0</v>
      </c>
      <c r="G145" s="281">
        <f>KL!G145</f>
        <v>4</v>
      </c>
      <c r="H145" s="283"/>
    </row>
    <row r="146" spans="1:8" s="291" customFormat="1" ht="17.25" hidden="1">
      <c r="A146" s="287">
        <f>KL!A146</f>
        <v>0</v>
      </c>
      <c r="B146" s="297" t="str">
        <f>KL!B146</f>
        <v>Bảng tên trạm + bulon</v>
      </c>
      <c r="C146" s="296" t="str">
        <f>KL!C146</f>
        <v>bộ</v>
      </c>
      <c r="D146" s="282">
        <f>KL!D146</f>
        <v>4</v>
      </c>
      <c r="E146" s="282">
        <f>KL!E146</f>
        <v>4</v>
      </c>
      <c r="F146" s="282">
        <f>KL!F146</f>
        <v>0</v>
      </c>
      <c r="G146" s="282">
        <f>KL!G146</f>
        <v>0</v>
      </c>
      <c r="H146" s="290"/>
    </row>
    <row r="147" spans="1:8" s="276" customFormat="1" ht="18">
      <c r="A147" s="277" t="s">
        <v>296</v>
      </c>
      <c r="B147" s="267" t="str">
        <f>KL!B147</f>
        <v>Cáp xuất từ tủ MCCB lên lưới</v>
      </c>
      <c r="C147" s="201"/>
      <c r="D147" s="278">
        <f>KL!D147</f>
        <v>4</v>
      </c>
      <c r="E147" s="278">
        <f>KL!E147</f>
        <v>4</v>
      </c>
      <c r="F147" s="279">
        <f>KL!F147</f>
        <v>0</v>
      </c>
      <c r="G147" s="278">
        <f>KL!G147</f>
        <v>0</v>
      </c>
      <c r="H147" s="280"/>
    </row>
    <row r="148" spans="1:8" s="291" customFormat="1" ht="17.25" hidden="1">
      <c r="A148" s="287">
        <f>KL!A148</f>
        <v>0</v>
      </c>
      <c r="B148" s="297" t="str">
        <f>KL!B148</f>
        <v>Cáp đồng bọc CV70</v>
      </c>
      <c r="C148" s="296" t="str">
        <f>KL!C148</f>
        <v>mét</v>
      </c>
      <c r="D148" s="282">
        <f>KL!D148</f>
        <v>72</v>
      </c>
      <c r="E148" s="282">
        <f>KL!E148</f>
        <v>72</v>
      </c>
      <c r="F148" s="282">
        <f>KL!F148</f>
        <v>0</v>
      </c>
      <c r="G148" s="282">
        <f>KL!G148</f>
        <v>0</v>
      </c>
      <c r="H148" s="290"/>
    </row>
    <row r="149" spans="1:8" s="291" customFormat="1" ht="17.25" hidden="1">
      <c r="A149" s="287">
        <f>KL!A149</f>
        <v>0</v>
      </c>
      <c r="B149" s="297" t="str">
        <f>KL!B149</f>
        <v>Đầu cosse ép Cu 70mm2</v>
      </c>
      <c r="C149" s="296" t="str">
        <f>KL!C149</f>
        <v>cái</v>
      </c>
      <c r="D149" s="282">
        <f>KL!D149</f>
        <v>8</v>
      </c>
      <c r="E149" s="282">
        <f>KL!E149</f>
        <v>8</v>
      </c>
      <c r="F149" s="282">
        <f>KL!F149</f>
        <v>0</v>
      </c>
      <c r="G149" s="282">
        <f>KL!G149</f>
        <v>0</v>
      </c>
      <c r="H149" s="290"/>
    </row>
    <row r="150" spans="1:8" s="291" customFormat="1" ht="17.25" hidden="1">
      <c r="A150" s="287">
        <f>KL!A150</f>
        <v>0</v>
      </c>
      <c r="B150" s="297" t="str">
        <f>KL!B150</f>
        <v xml:space="preserve">Ống PVC D90x3,8mm </v>
      </c>
      <c r="C150" s="296" t="str">
        <f>KL!C150</f>
        <v>m</v>
      </c>
      <c r="D150" s="282">
        <f>KL!D150</f>
        <v>24</v>
      </c>
      <c r="E150" s="282">
        <f>KL!E150</f>
        <v>24</v>
      </c>
      <c r="F150" s="282">
        <f>KL!F150</f>
        <v>0</v>
      </c>
      <c r="G150" s="282">
        <f>KL!G150</f>
        <v>0</v>
      </c>
      <c r="H150" s="290"/>
    </row>
    <row r="151" spans="1:8" s="291" customFormat="1" ht="17.25" hidden="1">
      <c r="A151" s="287">
        <f>KL!A151</f>
        <v>0</v>
      </c>
      <c r="B151" s="297" t="str">
        <f>KL!B151</f>
        <v>Cổ dê kẹp ống PVC Þ 90</v>
      </c>
      <c r="C151" s="296" t="str">
        <f>KL!C151</f>
        <v>bộ</v>
      </c>
      <c r="D151" s="282">
        <f>KL!D151</f>
        <v>12</v>
      </c>
      <c r="E151" s="282">
        <f>KL!E151</f>
        <v>12</v>
      </c>
      <c r="F151" s="282">
        <f>KL!F151</f>
        <v>0</v>
      </c>
      <c r="G151" s="282">
        <f>KL!G151</f>
        <v>0</v>
      </c>
      <c r="H151" s="290"/>
    </row>
    <row r="152" spans="1:8" s="291" customFormat="1" ht="17.25" hidden="1">
      <c r="A152" s="287">
        <f>KL!A152</f>
        <v>0</v>
      </c>
      <c r="B152" s="297" t="str">
        <f>KL!B152</f>
        <v>Co 90 độ PVC 90</v>
      </c>
      <c r="C152" s="296" t="str">
        <f>KL!C152</f>
        <v>cái</v>
      </c>
      <c r="D152" s="282">
        <f>KL!D152</f>
        <v>16</v>
      </c>
      <c r="E152" s="282">
        <f>KL!E152</f>
        <v>16</v>
      </c>
      <c r="F152" s="282">
        <f>KL!F152</f>
        <v>0</v>
      </c>
      <c r="G152" s="282">
        <f>KL!G152</f>
        <v>0</v>
      </c>
      <c r="H152" s="290"/>
    </row>
    <row r="153" spans="1:8" s="214" customFormat="1" ht="17.25">
      <c r="A153" s="213"/>
      <c r="B153" s="263" t="str">
        <f>KL!B153</f>
        <v>Keo dán ống PVC (100gr)</v>
      </c>
      <c r="C153" s="203" t="str">
        <f>KL!C153</f>
        <v>tuýp</v>
      </c>
      <c r="D153" s="281">
        <f>KL!D153</f>
        <v>4</v>
      </c>
      <c r="E153" s="281">
        <f>KL!E153</f>
        <v>0</v>
      </c>
      <c r="F153" s="282">
        <f>KL!F153</f>
        <v>0</v>
      </c>
      <c r="G153" s="281">
        <f>KL!G153</f>
        <v>4</v>
      </c>
      <c r="H153" s="283"/>
    </row>
    <row r="154" spans="1:8" s="291" customFormat="1" ht="17.25" hidden="1">
      <c r="A154" s="287">
        <f>KL!A154</f>
        <v>0</v>
      </c>
      <c r="B154" s="297" t="str">
        <f>KL!B154</f>
        <v>Keo silicon bít miệng ống</v>
      </c>
      <c r="C154" s="296" t="str">
        <f>KL!C154</f>
        <v>ống</v>
      </c>
      <c r="D154" s="282">
        <f>KL!D154</f>
        <v>4</v>
      </c>
      <c r="E154" s="282">
        <f>KL!E154</f>
        <v>4</v>
      </c>
      <c r="F154" s="282">
        <f>KL!F154</f>
        <v>0</v>
      </c>
      <c r="G154" s="282">
        <f>KL!G154</f>
        <v>0</v>
      </c>
      <c r="H154" s="290"/>
    </row>
    <row r="155" spans="1:8" s="291" customFormat="1" ht="17.25" hidden="1">
      <c r="A155" s="287">
        <f>KL!A155</f>
        <v>0</v>
      </c>
      <c r="B155" s="297" t="str">
        <f>KL!B155</f>
        <v>Băng keo cách điện</v>
      </c>
      <c r="C155" s="296" t="str">
        <f>KL!C155</f>
        <v>cuộn</v>
      </c>
      <c r="D155" s="282">
        <f>KL!D155</f>
        <v>4</v>
      </c>
      <c r="E155" s="282">
        <f>KL!E155</f>
        <v>4</v>
      </c>
      <c r="F155" s="282">
        <f>KL!F155</f>
        <v>0</v>
      </c>
      <c r="G155" s="282">
        <f>KL!G155</f>
        <v>0</v>
      </c>
      <c r="H155" s="290"/>
    </row>
    <row r="156" spans="1:8" s="214" customFormat="1" ht="18">
      <c r="A156" s="277" t="str">
        <f>KL!A156</f>
        <v>C</v>
      </c>
      <c r="B156" s="230" t="str">
        <f>KL!B156</f>
        <v>Phần trạm biến áp: 5 trạm 75kVA (C.Mỹ 5A; X.Tây 17B; X.tây 186-4A; T.Hạnh 4A; T.Đức 4A)</v>
      </c>
      <c r="C156" s="230"/>
      <c r="D156" s="281"/>
      <c r="E156" s="281"/>
      <c r="F156" s="282"/>
      <c r="G156" s="281"/>
      <c r="H156" s="283"/>
    </row>
    <row r="157" spans="1:8" s="214" customFormat="1" ht="17.25">
      <c r="A157" s="213"/>
      <c r="B157" s="259" t="str">
        <f>KL!B157</f>
        <v>A. PHẦN THIẾT BỊ</v>
      </c>
      <c r="C157" s="203"/>
      <c r="D157" s="281"/>
      <c r="E157" s="281"/>
      <c r="F157" s="282"/>
      <c r="G157" s="281"/>
      <c r="H157" s="283"/>
    </row>
    <row r="158" spans="1:8" s="291" customFormat="1" ht="17.25" hidden="1">
      <c r="A158" s="287">
        <f>KL!A158</f>
        <v>1</v>
      </c>
      <c r="B158" s="297" t="str">
        <f>KL!B158</f>
        <v xml:space="preserve">Máy biến áp 12,7/0,22-0,44kV 75kVA </v>
      </c>
      <c r="C158" s="296" t="str">
        <f>KL!C158</f>
        <v>máy</v>
      </c>
      <c r="D158" s="282">
        <f>KL!D158</f>
        <v>5</v>
      </c>
      <c r="E158" s="282">
        <f>KL!E158</f>
        <v>5</v>
      </c>
      <c r="F158" s="282">
        <f>KL!F158</f>
        <v>0</v>
      </c>
      <c r="G158" s="282">
        <f>KL!G158</f>
        <v>0</v>
      </c>
      <c r="H158" s="290"/>
    </row>
    <row r="159" spans="1:8" s="291" customFormat="1" ht="17.25" hidden="1">
      <c r="A159" s="287">
        <f>KL!A159</f>
        <v>2</v>
      </c>
      <c r="B159" s="297" t="str">
        <f>KL!B159</f>
        <v>Chụp cách điện đầu cực MBA</v>
      </c>
      <c r="C159" s="296" t="str">
        <f>KL!C159</f>
        <v>cái</v>
      </c>
      <c r="D159" s="282">
        <f>KL!D159</f>
        <v>5</v>
      </c>
      <c r="E159" s="282">
        <f>KL!E159</f>
        <v>5</v>
      </c>
      <c r="F159" s="282">
        <f>KL!F159</f>
        <v>0</v>
      </c>
      <c r="G159" s="282">
        <f>KL!G159</f>
        <v>0</v>
      </c>
      <c r="H159" s="290"/>
    </row>
    <row r="160" spans="1:8" s="291" customFormat="1" ht="31.5" hidden="1">
      <c r="A160" s="287">
        <f>KL!A160</f>
        <v>3</v>
      </c>
      <c r="B160" s="297" t="str">
        <f>KL!B160</f>
        <v>FCO 24kV - 100A + bọc cách điện trên-dưới</v>
      </c>
      <c r="C160" s="296" t="str">
        <f>KL!C160</f>
        <v>bộ</v>
      </c>
      <c r="D160" s="282">
        <f>KL!D160</f>
        <v>5</v>
      </c>
      <c r="E160" s="282">
        <f>KL!E160</f>
        <v>5</v>
      </c>
      <c r="F160" s="282">
        <f>KL!F160</f>
        <v>0</v>
      </c>
      <c r="G160" s="282">
        <f>KL!G160</f>
        <v>0</v>
      </c>
      <c r="H160" s="290"/>
    </row>
    <row r="161" spans="1:8" s="291" customFormat="1" ht="17.25" hidden="1">
      <c r="A161" s="287">
        <f>KL!A161</f>
        <v>4</v>
      </c>
      <c r="B161" s="297" t="str">
        <f>KL!B161</f>
        <v>Dây chảy 6K</v>
      </c>
      <c r="C161" s="296" t="str">
        <f>KL!C161</f>
        <v>Sợi</v>
      </c>
      <c r="D161" s="282">
        <f>KL!D161</f>
        <v>5</v>
      </c>
      <c r="E161" s="282">
        <f>KL!E161</f>
        <v>5</v>
      </c>
      <c r="F161" s="282">
        <f>KL!F161</f>
        <v>0</v>
      </c>
      <c r="G161" s="282">
        <f>KL!G161</f>
        <v>0</v>
      </c>
      <c r="H161" s="290"/>
    </row>
    <row r="162" spans="1:8" s="291" customFormat="1" ht="17.25" hidden="1">
      <c r="A162" s="287">
        <f>KL!A162</f>
        <v>5</v>
      </c>
      <c r="B162" s="297" t="str">
        <f>KL!B162</f>
        <v>LA 18kV 10kA + bọc cách điện</v>
      </c>
      <c r="C162" s="296" t="str">
        <f>KL!C162</f>
        <v>bộ</v>
      </c>
      <c r="D162" s="282">
        <f>KL!D162</f>
        <v>5</v>
      </c>
      <c r="E162" s="282">
        <f>KL!E162</f>
        <v>5</v>
      </c>
      <c r="F162" s="282">
        <f>KL!F162</f>
        <v>0</v>
      </c>
      <c r="G162" s="282">
        <f>KL!G162</f>
        <v>0</v>
      </c>
      <c r="H162" s="290"/>
    </row>
    <row r="163" spans="1:8" s="291" customFormat="1" ht="17.25" hidden="1">
      <c r="A163" s="287">
        <f>KL!A163</f>
        <v>6</v>
      </c>
      <c r="B163" s="297" t="str">
        <f>KL!B163</f>
        <v>MCCB 3P- 690V -200A - 36KA</v>
      </c>
      <c r="C163" s="296" t="str">
        <f>KL!C163</f>
        <v>cái</v>
      </c>
      <c r="D163" s="282">
        <f>KL!D163</f>
        <v>5</v>
      </c>
      <c r="E163" s="282">
        <f>KL!E163</f>
        <v>5</v>
      </c>
      <c r="F163" s="282">
        <f>KL!F163</f>
        <v>0</v>
      </c>
      <c r="G163" s="282">
        <f>KL!G163</f>
        <v>0</v>
      </c>
      <c r="H163" s="290"/>
    </row>
    <row r="164" spans="1:8" s="214" customFormat="1" ht="17.25">
      <c r="A164" s="213">
        <v>1</v>
      </c>
      <c r="B164" s="263" t="str">
        <f>KL!B164</f>
        <v>Biến dòng 24kV 100/5A</v>
      </c>
      <c r="C164" s="203" t="str">
        <f>KL!C164</f>
        <v>cái</v>
      </c>
      <c r="D164" s="281">
        <f>KL!D164</f>
        <v>10</v>
      </c>
      <c r="E164" s="281">
        <f>KL!E164</f>
        <v>0</v>
      </c>
      <c r="F164" s="282">
        <f>KL!F164</f>
        <v>0</v>
      </c>
      <c r="G164" s="281">
        <f>KL!G164</f>
        <v>10</v>
      </c>
      <c r="H164" s="283"/>
    </row>
    <row r="165" spans="1:8" s="214" customFormat="1" ht="17.25">
      <c r="A165" s="213">
        <v>2</v>
      </c>
      <c r="B165" s="263" t="str">
        <f>KL!B165</f>
        <v>Điện kế 1 pha 2 dây 220V-5A</v>
      </c>
      <c r="C165" s="203" t="str">
        <f>KL!C165</f>
        <v>cái</v>
      </c>
      <c r="D165" s="281">
        <f>KL!D165</f>
        <v>10</v>
      </c>
      <c r="E165" s="281">
        <f>KL!E165</f>
        <v>0</v>
      </c>
      <c r="F165" s="282">
        <f>KL!F165</f>
        <v>0</v>
      </c>
      <c r="G165" s="281">
        <f>KL!G165</f>
        <v>10</v>
      </c>
      <c r="H165" s="283"/>
    </row>
    <row r="166" spans="1:8" s="214" customFormat="1" ht="17.25">
      <c r="A166" s="213"/>
      <c r="B166" s="269" t="str">
        <f>KL!B166</f>
        <v>B. PHẦN VẬT LIỆU</v>
      </c>
      <c r="C166" s="203"/>
      <c r="D166" s="281"/>
      <c r="E166" s="281"/>
      <c r="F166" s="282"/>
      <c r="G166" s="281"/>
      <c r="H166" s="283"/>
    </row>
    <row r="167" spans="1:8" s="291" customFormat="1" ht="31.5" hidden="1">
      <c r="A167" s="287">
        <f>KL!A167</f>
        <v>1</v>
      </c>
      <c r="B167" s="295" t="str">
        <f>KL!B167</f>
        <v>Boulon 16x300+ 2 long đền vuông D18-50x50x3/Zn</v>
      </c>
      <c r="C167" s="296" t="str">
        <f>KL!C167</f>
        <v>bộ</v>
      </c>
      <c r="D167" s="282">
        <f>KL!D167</f>
        <v>10</v>
      </c>
      <c r="E167" s="282">
        <f>KL!E167</f>
        <v>10</v>
      </c>
      <c r="F167" s="282">
        <f>KL!F167</f>
        <v>0</v>
      </c>
      <c r="G167" s="282">
        <f>KL!G167</f>
        <v>0</v>
      </c>
      <c r="H167" s="290"/>
    </row>
    <row r="168" spans="1:8" s="291" customFormat="1" ht="17.25" hidden="1">
      <c r="A168" s="287">
        <f>KL!A168</f>
        <v>2</v>
      </c>
      <c r="B168" s="295" t="str">
        <f>KL!B168</f>
        <v>Giá đỡ FCO, LA bằng Coposite</v>
      </c>
      <c r="C168" s="301" t="str">
        <f>KL!C168</f>
        <v>Bộ</v>
      </c>
      <c r="D168" s="282">
        <f>KL!D168</f>
        <v>5</v>
      </c>
      <c r="E168" s="282">
        <f>KL!E168</f>
        <v>5</v>
      </c>
      <c r="F168" s="282">
        <f>KL!F168</f>
        <v>0</v>
      </c>
      <c r="G168" s="282">
        <f>KL!G168</f>
        <v>0</v>
      </c>
      <c r="H168" s="290"/>
    </row>
    <row r="169" spans="1:8" s="291" customFormat="1" ht="17.25" hidden="1">
      <c r="A169" s="287">
        <f>KL!A169</f>
        <v>0</v>
      </c>
      <c r="B169" s="297" t="str">
        <f>KL!B169</f>
        <v>Xà composite 110x80x5x800</v>
      </c>
      <c r="C169" s="296" t="str">
        <f>KL!C169</f>
        <v>cây</v>
      </c>
      <c r="D169" s="282">
        <f>KL!D169</f>
        <v>5</v>
      </c>
      <c r="E169" s="282">
        <f>KL!E169</f>
        <v>5</v>
      </c>
      <c r="F169" s="282">
        <f>KL!F169</f>
        <v>0</v>
      </c>
      <c r="G169" s="282">
        <f>KL!G169</f>
        <v>0</v>
      </c>
      <c r="H169" s="290"/>
    </row>
    <row r="170" spans="1:8" s="291" customFormat="1" ht="17.25" hidden="1">
      <c r="A170" s="287">
        <f>KL!A170</f>
        <v>0</v>
      </c>
      <c r="B170" s="297" t="str">
        <f>KL!B170</f>
        <v>Chống composite 40x10x920</v>
      </c>
      <c r="C170" s="296" t="str">
        <f>KL!C170</f>
        <v>cây</v>
      </c>
      <c r="D170" s="282">
        <f>KL!D170</f>
        <v>5</v>
      </c>
      <c r="E170" s="282">
        <f>KL!E170</f>
        <v>5</v>
      </c>
      <c r="F170" s="282">
        <f>KL!F170</f>
        <v>0</v>
      </c>
      <c r="G170" s="282">
        <f>KL!G170</f>
        <v>0</v>
      </c>
      <c r="H170" s="290"/>
    </row>
    <row r="171" spans="1:8" s="291" customFormat="1" ht="17.25" hidden="1">
      <c r="A171" s="287">
        <f>KL!A171</f>
        <v>0</v>
      </c>
      <c r="B171" s="297" t="str">
        <f>KL!B171</f>
        <v>Bass LL bắt FCO và LA</v>
      </c>
      <c r="C171" s="296" t="str">
        <f>KL!C171</f>
        <v>bộ</v>
      </c>
      <c r="D171" s="282">
        <f>KL!D171</f>
        <v>5</v>
      </c>
      <c r="E171" s="282">
        <f>KL!E171</f>
        <v>5</v>
      </c>
      <c r="F171" s="282">
        <f>KL!F171</f>
        <v>0</v>
      </c>
      <c r="G171" s="282">
        <f>KL!G171</f>
        <v>0</v>
      </c>
      <c r="H171" s="290"/>
    </row>
    <row r="172" spans="1:8" s="291" customFormat="1" ht="31.5" hidden="1">
      <c r="A172" s="287">
        <f>KL!A172</f>
        <v>0</v>
      </c>
      <c r="B172" s="297" t="str">
        <f>KL!B172</f>
        <v>Boulon 16x350+ 2 long đền vuông D18-50x50x3/Zn</v>
      </c>
      <c r="C172" s="296" t="str">
        <f>KL!C172</f>
        <v>bộ</v>
      </c>
      <c r="D172" s="282">
        <f>KL!D172</f>
        <v>5</v>
      </c>
      <c r="E172" s="282">
        <f>KL!E172</f>
        <v>5</v>
      </c>
      <c r="F172" s="282">
        <f>KL!F172</f>
        <v>0</v>
      </c>
      <c r="G172" s="282">
        <f>KL!G172</f>
        <v>0</v>
      </c>
      <c r="H172" s="290"/>
    </row>
    <row r="173" spans="1:8" s="291" customFormat="1" ht="31.5" hidden="1">
      <c r="A173" s="287">
        <f>KL!A173</f>
        <v>0</v>
      </c>
      <c r="B173" s="297" t="str">
        <f>KL!B173</f>
        <v>Boulon 16x250+ 2 long đền vuông D18-50x50x3/Zn</v>
      </c>
      <c r="C173" s="296" t="str">
        <f>KL!C173</f>
        <v>bộ</v>
      </c>
      <c r="D173" s="282">
        <f>KL!D173</f>
        <v>5</v>
      </c>
      <c r="E173" s="282">
        <f>KL!E173</f>
        <v>5</v>
      </c>
      <c r="F173" s="282">
        <f>KL!F173</f>
        <v>0</v>
      </c>
      <c r="G173" s="282">
        <f>KL!G173</f>
        <v>0</v>
      </c>
      <c r="H173" s="290"/>
    </row>
    <row r="174" spans="1:8" s="291" customFormat="1" ht="31.5" hidden="1">
      <c r="A174" s="287">
        <f>KL!A174</f>
        <v>0</v>
      </c>
      <c r="B174" s="297" t="str">
        <f>KL!B174</f>
        <v>Boulon 14x150+ 2 long đền vuông D18-50x50x3/Zn</v>
      </c>
      <c r="C174" s="296" t="str">
        <f>KL!C174</f>
        <v>bộ</v>
      </c>
      <c r="D174" s="282">
        <f>KL!D174</f>
        <v>5</v>
      </c>
      <c r="E174" s="282">
        <f>KL!E174</f>
        <v>5</v>
      </c>
      <c r="F174" s="282">
        <f>KL!F174</f>
        <v>0</v>
      </c>
      <c r="G174" s="282">
        <f>KL!G174</f>
        <v>0</v>
      </c>
      <c r="H174" s="290"/>
    </row>
    <row r="175" spans="1:8" s="276" customFormat="1" ht="18">
      <c r="A175" s="277">
        <v>1</v>
      </c>
      <c r="B175" s="259" t="str">
        <f>KL!B175</f>
        <v xml:space="preserve">Bộ tiếp địa Trạm 1 pha : </v>
      </c>
      <c r="C175" s="201" t="str">
        <f>KL!C175</f>
        <v>Bộ</v>
      </c>
      <c r="D175" s="278">
        <f>KL!D175</f>
        <v>5</v>
      </c>
      <c r="E175" s="278">
        <f>KL!E175</f>
        <v>7</v>
      </c>
      <c r="F175" s="279">
        <f>KL!F175</f>
        <v>2</v>
      </c>
      <c r="G175" s="278">
        <f>KL!G175</f>
        <v>0</v>
      </c>
      <c r="H175" s="280"/>
    </row>
    <row r="176" spans="1:8" s="214" customFormat="1" ht="17.25">
      <c r="A176" s="213"/>
      <c r="B176" s="263" t="str">
        <f>KL!B176</f>
        <v>Cáp đồng trần M25mm2:7m/vị trí</v>
      </c>
      <c r="C176" s="203" t="str">
        <f>KL!C176</f>
        <v>kg</v>
      </c>
      <c r="D176" s="281">
        <f>KL!D176</f>
        <v>9</v>
      </c>
      <c r="E176" s="281">
        <f>KL!E176</f>
        <v>8</v>
      </c>
      <c r="F176" s="282">
        <f>KL!F176</f>
        <v>0</v>
      </c>
      <c r="G176" s="281">
        <f>KL!G176</f>
        <v>1</v>
      </c>
      <c r="H176" s="283"/>
    </row>
    <row r="177" spans="1:8" s="214" customFormat="1" ht="17.25">
      <c r="A177" s="213"/>
      <c r="B177" s="266" t="str">
        <f>KL!B177</f>
        <v>Cọc tiếp đất Þ 16- 2,4m + kẹp cọc</v>
      </c>
      <c r="C177" s="233" t="str">
        <f>KL!C177</f>
        <v>bộ</v>
      </c>
      <c r="D177" s="281">
        <f>KL!D177</f>
        <v>40</v>
      </c>
      <c r="E177" s="281">
        <f>KL!E177</f>
        <v>0</v>
      </c>
      <c r="F177" s="282">
        <f>KL!F177</f>
        <v>0</v>
      </c>
      <c r="G177" s="281">
        <f>KL!G177</f>
        <v>40</v>
      </c>
      <c r="H177" s="283"/>
    </row>
    <row r="178" spans="1:8" s="291" customFormat="1" ht="17.25" hidden="1">
      <c r="A178" s="287">
        <f>KL!A178</f>
        <v>0</v>
      </c>
      <c r="B178" s="297" t="str">
        <f>KL!B178</f>
        <v xml:space="preserve">Cọc tiếp đất Þ 16- 2,4m </v>
      </c>
      <c r="C178" s="296" t="str">
        <f>KL!C178</f>
        <v>bộ</v>
      </c>
      <c r="D178" s="282">
        <f>KL!D178</f>
        <v>0</v>
      </c>
      <c r="E178" s="282">
        <f>KL!E178</f>
        <v>56</v>
      </c>
      <c r="F178" s="282">
        <f>KL!F178</f>
        <v>56</v>
      </c>
      <c r="G178" s="282">
        <f>KL!G178</f>
        <v>0</v>
      </c>
      <c r="H178" s="290"/>
    </row>
    <row r="179" spans="1:8" s="214" customFormat="1" ht="17.25">
      <c r="A179" s="213"/>
      <c r="B179" s="263" t="str">
        <f>KL!B179</f>
        <v>Sắt Þ10:21m*0,617kg/m</v>
      </c>
      <c r="C179" s="203" t="str">
        <f>KL!C179</f>
        <v>kg</v>
      </c>
      <c r="D179" s="281">
        <f>KL!D179</f>
        <v>86</v>
      </c>
      <c r="E179" s="281">
        <f>KL!E179</f>
        <v>82.199999999999989</v>
      </c>
      <c r="F179" s="282">
        <f>KL!F179</f>
        <v>0</v>
      </c>
      <c r="G179" s="281">
        <f>KL!G179</f>
        <v>3.8000000000000114</v>
      </c>
      <c r="H179" s="283"/>
    </row>
    <row r="180" spans="1:8" s="214" customFormat="1" ht="17.25">
      <c r="A180" s="213"/>
      <c r="B180" s="263" t="str">
        <f>KL!B180</f>
        <v>Kẹp ép cỡ dây 25mm2</v>
      </c>
      <c r="C180" s="203" t="str">
        <f>KL!C180</f>
        <v>cái</v>
      </c>
      <c r="D180" s="281">
        <f>KL!D180</f>
        <v>10</v>
      </c>
      <c r="E180" s="281">
        <f>KL!E180</f>
        <v>0</v>
      </c>
      <c r="F180" s="282">
        <f>KL!F180</f>
        <v>0</v>
      </c>
      <c r="G180" s="281">
        <f>KL!G180</f>
        <v>10</v>
      </c>
      <c r="H180" s="283"/>
    </row>
    <row r="181" spans="1:8" s="291" customFormat="1" ht="17.25" hidden="1">
      <c r="A181" s="287">
        <f>KL!A181</f>
        <v>0</v>
      </c>
      <c r="B181" s="297" t="str">
        <f>KL!B181</f>
        <v>Kẹp ép WR cỡ dây 50mm2</v>
      </c>
      <c r="C181" s="296" t="str">
        <f>KL!C181</f>
        <v>cái</v>
      </c>
      <c r="D181" s="282">
        <f>KL!D181</f>
        <v>10</v>
      </c>
      <c r="E181" s="282">
        <f>KL!E181</f>
        <v>14</v>
      </c>
      <c r="F181" s="282">
        <f>KL!F181</f>
        <v>4</v>
      </c>
      <c r="G181" s="282">
        <f>KL!G181</f>
        <v>0</v>
      </c>
      <c r="H181" s="290"/>
    </row>
    <row r="182" spans="1:8" s="214" customFormat="1" ht="17.25">
      <c r="A182" s="213"/>
      <c r="B182" s="263" t="str">
        <f>KL!B182</f>
        <v>Đầu cosse ép Cu 35mm2</v>
      </c>
      <c r="C182" s="203" t="str">
        <f>KL!C182</f>
        <v>cái</v>
      </c>
      <c r="D182" s="281">
        <f>KL!D182</f>
        <v>15</v>
      </c>
      <c r="E182" s="281">
        <f>KL!E182</f>
        <v>0</v>
      </c>
      <c r="F182" s="282">
        <f>KL!F182</f>
        <v>0</v>
      </c>
      <c r="G182" s="281">
        <f>KL!G182</f>
        <v>15</v>
      </c>
      <c r="H182" s="283"/>
    </row>
    <row r="183" spans="1:8" s="214" customFormat="1" ht="17.25">
      <c r="A183" s="213"/>
      <c r="B183" s="263" t="str">
        <f>KL!B183</f>
        <v>Đầu cosse ép Cu 70mm2</v>
      </c>
      <c r="C183" s="203" t="str">
        <f>KL!C183</f>
        <v>cái</v>
      </c>
      <c r="D183" s="281">
        <f>KL!D183</f>
        <v>10</v>
      </c>
      <c r="E183" s="281">
        <f>KL!E183</f>
        <v>0</v>
      </c>
      <c r="F183" s="282">
        <f>KL!F183</f>
        <v>0</v>
      </c>
      <c r="G183" s="281">
        <f>KL!G183</f>
        <v>10</v>
      </c>
      <c r="H183" s="283"/>
    </row>
    <row r="184" spans="1:8" s="291" customFormat="1" ht="17.25" hidden="1">
      <c r="A184" s="287">
        <f>KL!A184</f>
        <v>0</v>
      </c>
      <c r="B184" s="297" t="str">
        <f>KL!B184</f>
        <v>Cổ dê cố định dây tiếp địa vào trụ</v>
      </c>
      <c r="C184" s="296" t="str">
        <f>KL!C184</f>
        <v>bộ</v>
      </c>
      <c r="D184" s="282">
        <f>KL!D184</f>
        <v>20</v>
      </c>
      <c r="E184" s="282">
        <f>KL!E184</f>
        <v>20</v>
      </c>
      <c r="F184" s="282">
        <f>KL!F184</f>
        <v>0</v>
      </c>
      <c r="G184" s="282">
        <f>KL!G184</f>
        <v>0</v>
      </c>
      <c r="H184" s="290"/>
    </row>
    <row r="185" spans="1:8" s="214" customFormat="1" ht="17.25">
      <c r="A185" s="213"/>
      <c r="B185" s="263" t="str">
        <f>KL!B185</f>
        <v>Kéo dây tiếp địa trong TBA</v>
      </c>
      <c r="C185" s="203" t="str">
        <f>KL!C185</f>
        <v>mét</v>
      </c>
      <c r="D185" s="281">
        <f>KL!D185</f>
        <v>86</v>
      </c>
      <c r="E185" s="281">
        <f>KL!E185</f>
        <v>70</v>
      </c>
      <c r="F185" s="282">
        <f>KL!F185</f>
        <v>0</v>
      </c>
      <c r="G185" s="281">
        <f>KL!G185</f>
        <v>16</v>
      </c>
      <c r="H185" s="283"/>
    </row>
    <row r="186" spans="1:8" s="291" customFormat="1" ht="17.25" hidden="1">
      <c r="A186" s="287">
        <f>KL!A186</f>
        <v>4</v>
      </c>
      <c r="B186" s="302" t="str">
        <f>KL!B186</f>
        <v>Tủ điện năng kế và CB 1 pha</v>
      </c>
      <c r="C186" s="301" t="str">
        <f>KL!C186</f>
        <v>Bộ</v>
      </c>
      <c r="D186" s="282">
        <f>KL!D186</f>
        <v>5</v>
      </c>
      <c r="E186" s="282">
        <f>KL!E186</f>
        <v>5</v>
      </c>
      <c r="F186" s="282">
        <f>KL!F186</f>
        <v>0</v>
      </c>
      <c r="G186" s="282">
        <f>KL!G186</f>
        <v>0</v>
      </c>
      <c r="H186" s="290"/>
    </row>
    <row r="187" spans="1:8" s="291" customFormat="1" ht="17.25" hidden="1">
      <c r="A187" s="287">
        <f>KL!A187</f>
        <v>0</v>
      </c>
      <c r="B187" s="297" t="str">
        <f>KL!B187</f>
        <v>Tủ MCCB trạm treo 1 pha</v>
      </c>
      <c r="C187" s="296" t="str">
        <f>KL!C187</f>
        <v>cái</v>
      </c>
      <c r="D187" s="282">
        <f>KL!D187</f>
        <v>5</v>
      </c>
      <c r="E187" s="282">
        <f>KL!E187</f>
        <v>5</v>
      </c>
      <c r="F187" s="282">
        <f>KL!F187</f>
        <v>0</v>
      </c>
      <c r="G187" s="282">
        <f>KL!G187</f>
        <v>0</v>
      </c>
      <c r="H187" s="290"/>
    </row>
    <row r="188" spans="1:8" s="291" customFormat="1" ht="17.25" hidden="1">
      <c r="A188" s="287">
        <f>KL!A188</f>
        <v>0</v>
      </c>
      <c r="B188" s="297" t="str">
        <f>KL!B188</f>
        <v>Cổ dê bắt tủ</v>
      </c>
      <c r="C188" s="296" t="str">
        <f>KL!C188</f>
        <v>bộ</v>
      </c>
      <c r="D188" s="282">
        <f>KL!D188</f>
        <v>10</v>
      </c>
      <c r="E188" s="282">
        <f>KL!E188</f>
        <v>10</v>
      </c>
      <c r="F188" s="282">
        <f>KL!F188</f>
        <v>0</v>
      </c>
      <c r="G188" s="282">
        <f>KL!G188</f>
        <v>0</v>
      </c>
      <c r="H188" s="290"/>
    </row>
    <row r="189" spans="1:8" s="291" customFormat="1" ht="17.25" hidden="1">
      <c r="A189" s="287">
        <f>KL!A189</f>
        <v>0</v>
      </c>
      <c r="B189" s="297" t="str">
        <f>KL!B189</f>
        <v xml:space="preserve">Bakelit </v>
      </c>
      <c r="C189" s="296" t="str">
        <f>KL!C189</f>
        <v>cái</v>
      </c>
      <c r="D189" s="282">
        <f>KL!D189</f>
        <v>5</v>
      </c>
      <c r="E189" s="282">
        <f>KL!E189</f>
        <v>5</v>
      </c>
      <c r="F189" s="282">
        <f>KL!F189</f>
        <v>0</v>
      </c>
      <c r="G189" s="282">
        <f>KL!G189</f>
        <v>0</v>
      </c>
      <c r="H189" s="290"/>
    </row>
    <row r="190" spans="1:8" s="291" customFormat="1" ht="17.25" hidden="1">
      <c r="A190" s="287">
        <f>KL!A190</f>
        <v>5</v>
      </c>
      <c r="B190" s="295" t="str">
        <f>KL!B190</f>
        <v>Bộ dây dẫn xuống trung thế 1 pha</v>
      </c>
      <c r="C190" s="301" t="str">
        <f>KL!C190</f>
        <v>Bộ</v>
      </c>
      <c r="D190" s="282">
        <f>KL!D190</f>
        <v>5</v>
      </c>
      <c r="E190" s="282">
        <f>KL!E190</f>
        <v>5</v>
      </c>
      <c r="F190" s="282">
        <f>KL!F190</f>
        <v>0</v>
      </c>
      <c r="G190" s="282">
        <f>KL!G190</f>
        <v>0</v>
      </c>
      <c r="H190" s="290"/>
    </row>
    <row r="191" spans="1:8" s="291" customFormat="1" ht="17.25" hidden="1">
      <c r="A191" s="287">
        <f>KL!A191</f>
        <v>0</v>
      </c>
      <c r="B191" s="297" t="str">
        <f>KL!B191</f>
        <v>Cáp 24KV C/XLPE/PVC 25mm2</v>
      </c>
      <c r="C191" s="296" t="str">
        <f>KL!C191</f>
        <v>mét</v>
      </c>
      <c r="D191" s="282">
        <f>KL!D191</f>
        <v>15</v>
      </c>
      <c r="E191" s="282">
        <f>KL!E191</f>
        <v>15</v>
      </c>
      <c r="F191" s="282">
        <f>KL!F191</f>
        <v>0</v>
      </c>
      <c r="G191" s="282">
        <f>KL!G191</f>
        <v>0</v>
      </c>
      <c r="H191" s="290"/>
    </row>
    <row r="192" spans="1:8" s="291" customFormat="1" ht="17.25" hidden="1">
      <c r="A192" s="287">
        <f>KL!A192</f>
        <v>0</v>
      </c>
      <c r="B192" s="297" t="str">
        <f>KL!B192</f>
        <v>Kẹp quai 2/0</v>
      </c>
      <c r="C192" s="296" t="str">
        <f>KL!C192</f>
        <v>cái</v>
      </c>
      <c r="D192" s="282">
        <f>KL!D192</f>
        <v>5</v>
      </c>
      <c r="E192" s="282">
        <f>KL!E192</f>
        <v>5</v>
      </c>
      <c r="F192" s="282">
        <f>KL!F192</f>
        <v>0</v>
      </c>
      <c r="G192" s="282">
        <f>KL!G192</f>
        <v>0</v>
      </c>
      <c r="H192" s="290"/>
    </row>
    <row r="193" spans="1:8" s="291" customFormat="1" ht="17.25" hidden="1">
      <c r="A193" s="287">
        <f>KL!A193</f>
        <v>0</v>
      </c>
      <c r="B193" s="297" t="str">
        <f>KL!B193</f>
        <v>Kẹp hotline 2/0</v>
      </c>
      <c r="C193" s="296" t="str">
        <f>KL!C193</f>
        <v>cái</v>
      </c>
      <c r="D193" s="282">
        <f>KL!D193</f>
        <v>5</v>
      </c>
      <c r="E193" s="282">
        <f>KL!E193</f>
        <v>5</v>
      </c>
      <c r="F193" s="282">
        <f>KL!F193</f>
        <v>0</v>
      </c>
      <c r="G193" s="282">
        <f>KL!G193</f>
        <v>0</v>
      </c>
      <c r="H193" s="290"/>
    </row>
    <row r="194" spans="1:8" s="276" customFormat="1" ht="18">
      <c r="A194" s="277">
        <v>2</v>
      </c>
      <c r="B194" s="267" t="str">
        <f>KL!B194</f>
        <v>Bộ dây dẫn hạ thế Trạm 75KVA</v>
      </c>
      <c r="C194" s="201" t="str">
        <f>KL!C194</f>
        <v>Bộ</v>
      </c>
      <c r="D194" s="278">
        <f>KL!D194</f>
        <v>5</v>
      </c>
      <c r="E194" s="278">
        <f>KL!E194</f>
        <v>5</v>
      </c>
      <c r="F194" s="279">
        <f>KL!F194</f>
        <v>0</v>
      </c>
      <c r="G194" s="278">
        <f>KL!G194</f>
        <v>0</v>
      </c>
      <c r="H194" s="280"/>
    </row>
    <row r="195" spans="1:8" s="214" customFormat="1" ht="17.25">
      <c r="A195" s="213" t="s">
        <v>295</v>
      </c>
      <c r="B195" s="267" t="str">
        <f>KL!B195</f>
        <v>Cáp xuất từ MBA xuống tủ MCCB</v>
      </c>
      <c r="C195" s="201"/>
      <c r="D195" s="281"/>
      <c r="E195" s="281"/>
      <c r="F195" s="282"/>
      <c r="G195" s="281"/>
      <c r="H195" s="283"/>
    </row>
    <row r="196" spans="1:8" s="214" customFormat="1" ht="17.25">
      <c r="A196" s="213"/>
      <c r="B196" s="263" t="str">
        <f>KL!B196</f>
        <v>Cáp đồng bọc CV120</v>
      </c>
      <c r="C196" s="203" t="str">
        <f>KL!C196</f>
        <v>mét</v>
      </c>
      <c r="D196" s="281">
        <f>KL!D196</f>
        <v>100</v>
      </c>
      <c r="E196" s="281">
        <f>KL!E196</f>
        <v>92</v>
      </c>
      <c r="F196" s="282">
        <f>KL!F196</f>
        <v>0</v>
      </c>
      <c r="G196" s="281">
        <f>KL!G196</f>
        <v>8</v>
      </c>
      <c r="H196" s="283"/>
    </row>
    <row r="197" spans="1:8" s="214" customFormat="1" ht="17.25">
      <c r="A197" s="213"/>
      <c r="B197" s="263" t="str">
        <f>KL!B197</f>
        <v>Cáp đồng bọc CV11</v>
      </c>
      <c r="C197" s="203" t="str">
        <f>KL!C197</f>
        <v>mét</v>
      </c>
      <c r="D197" s="281">
        <f>KL!D197</f>
        <v>50</v>
      </c>
      <c r="E197" s="281">
        <f>KL!E197</f>
        <v>46</v>
      </c>
      <c r="F197" s="282">
        <f>KL!F197</f>
        <v>0</v>
      </c>
      <c r="G197" s="281">
        <f>KL!G197</f>
        <v>4</v>
      </c>
      <c r="H197" s="283"/>
    </row>
    <row r="198" spans="1:8" s="291" customFormat="1" ht="17.25" hidden="1">
      <c r="A198" s="287">
        <f>KL!A198</f>
        <v>0</v>
      </c>
      <c r="B198" s="297" t="str">
        <f>KL!B198</f>
        <v>Đầu cosse ép Cu 120mm2</v>
      </c>
      <c r="C198" s="296" t="str">
        <f>KL!C198</f>
        <v>cái</v>
      </c>
      <c r="D198" s="282">
        <f>KL!D198</f>
        <v>10</v>
      </c>
      <c r="E198" s="282">
        <f>KL!E198</f>
        <v>10</v>
      </c>
      <c r="F198" s="282">
        <f>KL!F198</f>
        <v>0</v>
      </c>
      <c r="G198" s="282">
        <f>KL!G198</f>
        <v>0</v>
      </c>
      <c r="H198" s="290"/>
    </row>
    <row r="199" spans="1:8" s="291" customFormat="1" ht="17.25" hidden="1">
      <c r="A199" s="287">
        <f>KL!A199</f>
        <v>0</v>
      </c>
      <c r="B199" s="297" t="str">
        <f>KL!B199</f>
        <v>Đầu cosse ép Cu 11mm2</v>
      </c>
      <c r="C199" s="296" t="str">
        <f>KL!C199</f>
        <v>cái</v>
      </c>
      <c r="D199" s="282">
        <f>KL!D199</f>
        <v>5</v>
      </c>
      <c r="E199" s="282">
        <f>KL!E199</f>
        <v>5</v>
      </c>
      <c r="F199" s="282">
        <f>KL!F199</f>
        <v>0</v>
      </c>
      <c r="G199" s="282">
        <f>KL!G199</f>
        <v>0</v>
      </c>
      <c r="H199" s="290"/>
    </row>
    <row r="200" spans="1:8" s="214" customFormat="1" ht="17.25">
      <c r="A200" s="213"/>
      <c r="B200" s="263" t="str">
        <f>KL!B200</f>
        <v xml:space="preserve">Ống PVC D90x3,8mm </v>
      </c>
      <c r="C200" s="203" t="str">
        <f>KL!C200</f>
        <v>m</v>
      </c>
      <c r="D200" s="281">
        <f>KL!D200</f>
        <v>30</v>
      </c>
      <c r="E200" s="281">
        <f>KL!E200</f>
        <v>26</v>
      </c>
      <c r="F200" s="282">
        <f>KL!F200</f>
        <v>0</v>
      </c>
      <c r="G200" s="281">
        <f>KL!G200</f>
        <v>4</v>
      </c>
      <c r="H200" s="283"/>
    </row>
    <row r="201" spans="1:8" s="291" customFormat="1" ht="17.25" hidden="1">
      <c r="A201" s="287">
        <f>KL!A201</f>
        <v>0</v>
      </c>
      <c r="B201" s="297" t="str">
        <f>KL!B201</f>
        <v>Cổ dê kẹp ống PVC Þ 90</v>
      </c>
      <c r="C201" s="296" t="str">
        <f>KL!C201</f>
        <v>bộ</v>
      </c>
      <c r="D201" s="282">
        <f>KL!D201</f>
        <v>15</v>
      </c>
      <c r="E201" s="282">
        <f>KL!E201</f>
        <v>15</v>
      </c>
      <c r="F201" s="282">
        <f>KL!F201</f>
        <v>0</v>
      </c>
      <c r="G201" s="282">
        <f>KL!G201</f>
        <v>0</v>
      </c>
      <c r="H201" s="290"/>
    </row>
    <row r="202" spans="1:8" s="214" customFormat="1" ht="17.25">
      <c r="A202" s="213"/>
      <c r="B202" s="263" t="str">
        <f>KL!B202</f>
        <v>Co 90 độ PVC 90</v>
      </c>
      <c r="C202" s="203" t="str">
        <f>KL!C202</f>
        <v>cái</v>
      </c>
      <c r="D202" s="281">
        <f>KL!D202</f>
        <v>20</v>
      </c>
      <c r="E202" s="281">
        <f>KL!E202</f>
        <v>10</v>
      </c>
      <c r="F202" s="282">
        <f>KL!F202</f>
        <v>0</v>
      </c>
      <c r="G202" s="281">
        <f>KL!G202</f>
        <v>10</v>
      </c>
      <c r="H202" s="283"/>
    </row>
    <row r="203" spans="1:8" s="214" customFormat="1" ht="17.25">
      <c r="A203" s="213"/>
      <c r="B203" s="263" t="str">
        <f>KL!B203</f>
        <v>Keo dán ống PVC (100gr)</v>
      </c>
      <c r="C203" s="203" t="str">
        <f>KL!C203</f>
        <v>tuýp</v>
      </c>
      <c r="D203" s="281">
        <f>KL!D203</f>
        <v>5</v>
      </c>
      <c r="E203" s="281">
        <f>KL!E203</f>
        <v>0</v>
      </c>
      <c r="F203" s="282">
        <f>KL!F203</f>
        <v>0</v>
      </c>
      <c r="G203" s="281">
        <f>KL!G203</f>
        <v>5</v>
      </c>
      <c r="H203" s="283"/>
    </row>
    <row r="204" spans="1:8" s="291" customFormat="1" ht="17.25" hidden="1">
      <c r="A204" s="287">
        <f>KL!A204</f>
        <v>0</v>
      </c>
      <c r="B204" s="297" t="str">
        <f>KL!B204</f>
        <v>Keo silicon bít miệng ống</v>
      </c>
      <c r="C204" s="296" t="str">
        <f>KL!C204</f>
        <v>ống</v>
      </c>
      <c r="D204" s="282">
        <f>KL!D204</f>
        <v>5</v>
      </c>
      <c r="E204" s="282">
        <f>KL!E204</f>
        <v>5</v>
      </c>
      <c r="F204" s="282">
        <f>KL!F204</f>
        <v>0</v>
      </c>
      <c r="G204" s="282">
        <f>KL!G204</f>
        <v>0</v>
      </c>
      <c r="H204" s="290"/>
    </row>
    <row r="205" spans="1:8" s="214" customFormat="1" ht="17.25">
      <c r="A205" s="213"/>
      <c r="B205" s="263" t="str">
        <f>KL!B205</f>
        <v>Băng keo cách điện</v>
      </c>
      <c r="C205" s="203" t="str">
        <f>KL!C205</f>
        <v>cuộn</v>
      </c>
      <c r="D205" s="281">
        <f>KL!D205</f>
        <v>5</v>
      </c>
      <c r="E205" s="281">
        <f>KL!E205</f>
        <v>0</v>
      </c>
      <c r="F205" s="282">
        <f>KL!F205</f>
        <v>0</v>
      </c>
      <c r="G205" s="281">
        <f>KL!G205</f>
        <v>5</v>
      </c>
      <c r="H205" s="283"/>
    </row>
    <row r="206" spans="1:8" s="291" customFormat="1" ht="17.25" hidden="1">
      <c r="A206" s="287">
        <f>KL!A206</f>
        <v>0</v>
      </c>
      <c r="B206" s="297" t="str">
        <f>KL!B206</f>
        <v>Bảng tên trạm + bulon</v>
      </c>
      <c r="C206" s="296" t="str">
        <f>KL!C206</f>
        <v>bộ</v>
      </c>
      <c r="D206" s="282">
        <f>KL!D206</f>
        <v>5</v>
      </c>
      <c r="E206" s="282">
        <f>KL!E206</f>
        <v>5</v>
      </c>
      <c r="F206" s="282">
        <f>KL!F206</f>
        <v>0</v>
      </c>
      <c r="G206" s="282">
        <f>KL!G206</f>
        <v>0</v>
      </c>
      <c r="H206" s="290"/>
    </row>
    <row r="207" spans="1:8" s="214" customFormat="1" ht="17.25">
      <c r="A207" s="213" t="s">
        <v>296</v>
      </c>
      <c r="B207" s="267" t="str">
        <f>KL!B207</f>
        <v>Cáp xuất từ tủ MCCB lên lưới</v>
      </c>
      <c r="C207" s="201"/>
      <c r="D207" s="281"/>
      <c r="E207" s="281"/>
      <c r="F207" s="282"/>
      <c r="G207" s="281"/>
      <c r="H207" s="283"/>
    </row>
    <row r="208" spans="1:8" s="291" customFormat="1" ht="17.25" hidden="1">
      <c r="A208" s="287">
        <f>KL!A208</f>
        <v>0</v>
      </c>
      <c r="B208" s="297" t="str">
        <f>KL!B208</f>
        <v>Cáp đồng bọc CV120</v>
      </c>
      <c r="C208" s="296" t="str">
        <f>KL!C208</f>
        <v>mét</v>
      </c>
      <c r="D208" s="282">
        <f>KL!D208</f>
        <v>90</v>
      </c>
      <c r="E208" s="282">
        <f>KL!E208</f>
        <v>90</v>
      </c>
      <c r="F208" s="282">
        <f>KL!F208</f>
        <v>0</v>
      </c>
      <c r="G208" s="282">
        <f>KL!G208</f>
        <v>0</v>
      </c>
      <c r="H208" s="290"/>
    </row>
    <row r="209" spans="1:8" s="291" customFormat="1" ht="17.25" hidden="1">
      <c r="A209" s="287">
        <f>KL!A209</f>
        <v>0</v>
      </c>
      <c r="B209" s="297" t="str">
        <f>KL!B209</f>
        <v>Đầu cosse ép Cu 120mm2</v>
      </c>
      <c r="C209" s="296" t="str">
        <f>KL!C209</f>
        <v>cái</v>
      </c>
      <c r="D209" s="282">
        <f>KL!D209</f>
        <v>10</v>
      </c>
      <c r="E209" s="282">
        <f>KL!E209</f>
        <v>10</v>
      </c>
      <c r="F209" s="282">
        <f>KL!F209</f>
        <v>0</v>
      </c>
      <c r="G209" s="282">
        <f>KL!G209</f>
        <v>0</v>
      </c>
      <c r="H209" s="290"/>
    </row>
    <row r="210" spans="1:8" s="291" customFormat="1" ht="17.25" hidden="1">
      <c r="A210" s="287">
        <f>KL!A210</f>
        <v>0</v>
      </c>
      <c r="B210" s="297" t="str">
        <f>KL!B210</f>
        <v xml:space="preserve">Ống PVC D90x3,8mm </v>
      </c>
      <c r="C210" s="296" t="str">
        <f>KL!C210</f>
        <v>m</v>
      </c>
      <c r="D210" s="282">
        <f>KL!D210</f>
        <v>30</v>
      </c>
      <c r="E210" s="282">
        <f>KL!E210</f>
        <v>28</v>
      </c>
      <c r="F210" s="282">
        <f>KL!F210</f>
        <v>0</v>
      </c>
      <c r="G210" s="282">
        <f>KL!G210</f>
        <v>2</v>
      </c>
      <c r="H210" s="290"/>
    </row>
    <row r="211" spans="1:8" s="291" customFormat="1" ht="17.25" hidden="1">
      <c r="A211" s="287">
        <f>KL!A211</f>
        <v>0</v>
      </c>
      <c r="B211" s="297" t="str">
        <f>KL!B211</f>
        <v>Cổ dê kẹp ống PVC Þ 90</v>
      </c>
      <c r="C211" s="296" t="str">
        <f>KL!C211</f>
        <v>bộ</v>
      </c>
      <c r="D211" s="282">
        <f>KL!D211</f>
        <v>15</v>
      </c>
      <c r="E211" s="282">
        <f>KL!E211</f>
        <v>15</v>
      </c>
      <c r="F211" s="282">
        <f>KL!F211</f>
        <v>0</v>
      </c>
      <c r="G211" s="282">
        <f>KL!G211</f>
        <v>0</v>
      </c>
      <c r="H211" s="290"/>
    </row>
    <row r="212" spans="1:8" s="291" customFormat="1" ht="17.25" hidden="1">
      <c r="A212" s="287">
        <f>KL!A212</f>
        <v>0</v>
      </c>
      <c r="B212" s="297" t="str">
        <f>KL!B212</f>
        <v>Co 90 độ PVC 90</v>
      </c>
      <c r="C212" s="296" t="str">
        <f>KL!C212</f>
        <v>cái</v>
      </c>
      <c r="D212" s="282">
        <f>KL!D212</f>
        <v>20</v>
      </c>
      <c r="E212" s="282">
        <f>KL!E212</f>
        <v>20</v>
      </c>
      <c r="F212" s="282">
        <f>KL!F212</f>
        <v>0</v>
      </c>
      <c r="G212" s="282">
        <f>KL!G212</f>
        <v>0</v>
      </c>
      <c r="H212" s="290"/>
    </row>
    <row r="213" spans="1:8" s="214" customFormat="1" ht="17.25">
      <c r="A213" s="311"/>
      <c r="B213" s="270" t="str">
        <f>KL!B213</f>
        <v>Keo dán ống PVC (100gr)</v>
      </c>
      <c r="C213" s="244" t="str">
        <f>KL!C213</f>
        <v>tuýp</v>
      </c>
      <c r="D213" s="284">
        <f>KL!D213</f>
        <v>5</v>
      </c>
      <c r="E213" s="284">
        <f>KL!E213</f>
        <v>0</v>
      </c>
      <c r="F213" s="285">
        <f>KL!F213</f>
        <v>0</v>
      </c>
      <c r="G213" s="284">
        <f>KL!G213</f>
        <v>5</v>
      </c>
      <c r="H213" s="286"/>
    </row>
    <row r="214" spans="1:8" s="291" customFormat="1" ht="17.25" hidden="1">
      <c r="A214" s="306">
        <f>KL!A214</f>
        <v>0</v>
      </c>
      <c r="B214" s="307" t="str">
        <f>KL!B214</f>
        <v>Keo silicon bít miệng ống</v>
      </c>
      <c r="C214" s="308" t="str">
        <f>KL!C214</f>
        <v>ống</v>
      </c>
      <c r="D214" s="309">
        <f>KL!D214</f>
        <v>5</v>
      </c>
      <c r="E214" s="309">
        <f>KL!E214</f>
        <v>5</v>
      </c>
      <c r="F214" s="309">
        <f>KL!F214</f>
        <v>0</v>
      </c>
      <c r="G214" s="309">
        <f>KL!G214</f>
        <v>0</v>
      </c>
      <c r="H214" s="310"/>
    </row>
    <row r="215" spans="1:8" s="291" customFormat="1" ht="17.25" hidden="1">
      <c r="A215" s="287">
        <f>KL!A215</f>
        <v>0</v>
      </c>
      <c r="B215" s="303" t="str">
        <f>KL!B215</f>
        <v>Băng keo cách điện</v>
      </c>
      <c r="C215" s="304" t="str">
        <f>KL!C215</f>
        <v>cuộn</v>
      </c>
      <c r="D215" s="285">
        <f>KL!D215</f>
        <v>5</v>
      </c>
      <c r="E215" s="285">
        <f>KL!E215</f>
        <v>5</v>
      </c>
      <c r="F215" s="285">
        <f>KL!F215</f>
        <v>0</v>
      </c>
      <c r="G215" s="285">
        <f>KL!G215</f>
        <v>0</v>
      </c>
      <c r="H215" s="305"/>
    </row>
    <row r="216" spans="1:8" ht="15.75">
      <c r="A216" s="177"/>
      <c r="B216" s="177"/>
      <c r="C216" s="178"/>
      <c r="D216" s="179"/>
      <c r="E216" s="179"/>
      <c r="F216" s="180"/>
      <c r="G216" s="179"/>
      <c r="H216" s="178"/>
    </row>
    <row r="217" spans="1:8" s="138" customFormat="1" ht="15.75">
      <c r="A217" s="134"/>
      <c r="B217" s="134" t="s">
        <v>382</v>
      </c>
      <c r="C217" s="135"/>
      <c r="D217" s="136"/>
      <c r="E217" s="136" t="s">
        <v>166</v>
      </c>
      <c r="F217" s="137"/>
      <c r="G217" s="136"/>
      <c r="H217" s="135"/>
    </row>
    <row r="218" spans="1:8" s="138" customFormat="1" ht="15.75">
      <c r="A218" s="134"/>
      <c r="B218" s="134"/>
      <c r="C218" s="135"/>
      <c r="D218" s="136"/>
      <c r="E218" s="136"/>
      <c r="F218" s="137"/>
      <c r="G218" s="136"/>
      <c r="H218" s="135"/>
    </row>
    <row r="219" spans="1:8" s="138" customFormat="1" ht="15.75">
      <c r="A219" s="134"/>
      <c r="B219" s="134"/>
      <c r="C219" s="135"/>
      <c r="D219" s="136"/>
      <c r="E219" s="136"/>
      <c r="F219" s="137"/>
      <c r="G219" s="136"/>
      <c r="H219" s="135"/>
    </row>
    <row r="220" spans="1:8" s="138" customFormat="1" ht="15.75">
      <c r="A220" s="134"/>
      <c r="B220" s="134"/>
      <c r="C220" s="135"/>
      <c r="D220" s="136"/>
      <c r="E220" s="136"/>
      <c r="F220" s="137"/>
      <c r="G220" s="136"/>
      <c r="H220" s="135"/>
    </row>
    <row r="221" spans="1:8" s="138" customFormat="1" ht="15.75">
      <c r="A221" s="134"/>
      <c r="B221" s="134" t="s">
        <v>167</v>
      </c>
      <c r="C221" s="135"/>
      <c r="D221" s="136"/>
      <c r="E221" s="136" t="s">
        <v>168</v>
      </c>
      <c r="F221" s="137"/>
      <c r="G221" s="136"/>
      <c r="H221" s="135"/>
    </row>
    <row r="222" spans="1:8" s="138" customFormat="1" ht="15.75">
      <c r="A222" s="134"/>
      <c r="B222" s="134"/>
      <c r="C222" s="135"/>
      <c r="D222" s="136"/>
      <c r="E222" s="136"/>
      <c r="F222" s="137"/>
      <c r="G222" s="136"/>
      <c r="H222" s="135"/>
    </row>
    <row r="223" spans="1:8" s="139" customFormat="1" ht="15.75">
      <c r="A223" s="778" t="s">
        <v>278</v>
      </c>
      <c r="B223" s="778"/>
      <c r="C223" s="778"/>
      <c r="D223" s="778"/>
      <c r="E223" s="778"/>
      <c r="F223" s="778"/>
      <c r="G223" s="778"/>
      <c r="H223" s="778"/>
    </row>
    <row r="224" spans="1:8" s="139" customFormat="1" ht="15.75">
      <c r="A224" s="779" t="s">
        <v>297</v>
      </c>
      <c r="B224" s="779"/>
      <c r="C224" s="779"/>
      <c r="D224" s="779"/>
      <c r="E224" s="779"/>
      <c r="F224" s="779"/>
      <c r="G224" s="779"/>
      <c r="H224" s="779"/>
    </row>
    <row r="225" spans="1:8" s="139" customFormat="1" ht="15.75">
      <c r="A225" s="134"/>
      <c r="B225" s="134"/>
      <c r="C225" s="135"/>
      <c r="D225" s="136"/>
      <c r="E225" s="136"/>
      <c r="F225" s="137"/>
      <c r="G225" s="136"/>
      <c r="H225" s="135"/>
    </row>
    <row r="226" spans="1:8" s="139" customFormat="1" ht="15.75">
      <c r="A226" s="134"/>
      <c r="B226" s="134"/>
      <c r="C226" s="135"/>
      <c r="D226" s="136"/>
      <c r="E226" s="136"/>
      <c r="F226" s="137"/>
      <c r="G226" s="136"/>
      <c r="H226" s="135"/>
    </row>
    <row r="227" spans="1:8" s="139" customFormat="1" ht="15.75">
      <c r="A227" s="134"/>
      <c r="B227" s="134"/>
      <c r="C227" s="135"/>
      <c r="D227" s="136"/>
      <c r="E227" s="136"/>
      <c r="F227" s="137"/>
      <c r="G227" s="136"/>
      <c r="H227" s="135"/>
    </row>
    <row r="228" spans="1:8" s="139" customFormat="1" ht="15.75">
      <c r="A228" s="134"/>
      <c r="B228" s="134"/>
      <c r="C228" s="135"/>
      <c r="D228" s="136"/>
      <c r="E228" s="136"/>
      <c r="F228" s="137"/>
      <c r="G228" s="136"/>
      <c r="H228" s="135"/>
    </row>
    <row r="229" spans="1:8" s="139" customFormat="1" ht="15.75">
      <c r="A229" s="778" t="s">
        <v>183</v>
      </c>
      <c r="B229" s="778"/>
      <c r="C229" s="778"/>
      <c r="D229" s="778"/>
      <c r="E229" s="778"/>
      <c r="F229" s="778"/>
      <c r="G229" s="778"/>
      <c r="H229" s="778"/>
    </row>
    <row r="230" spans="1:8" s="183" customFormat="1" ht="12.75">
      <c r="D230" s="184"/>
      <c r="E230" s="184"/>
      <c r="F230" s="185"/>
      <c r="G230" s="184"/>
    </row>
  </sheetData>
  <mergeCells count="12">
    <mergeCell ref="A4:H4"/>
    <mergeCell ref="A5:H5"/>
    <mergeCell ref="A6:H6"/>
    <mergeCell ref="A7:H7"/>
    <mergeCell ref="A229:H229"/>
    <mergeCell ref="A223:H223"/>
    <mergeCell ref="A224:H224"/>
    <mergeCell ref="A9:A10"/>
    <mergeCell ref="B9:B10"/>
    <mergeCell ref="C9:C10"/>
    <mergeCell ref="D9:G9"/>
    <mergeCell ref="H9:H10"/>
  </mergeCells>
  <phoneticPr fontId="2" type="noConversion"/>
  <printOptions horizontalCentered="1"/>
  <pageMargins left="0.94488188976377963" right="0.35433070866141736" top="0.98425196850393704" bottom="0.98425196850393704" header="0.51181102362204722" footer="0.51181102362204722"/>
  <pageSetup paperSize="9" scale="90" orientation="portrait" blackAndWhite="1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30"/>
  <sheetViews>
    <sheetView workbookViewId="0">
      <selection activeCell="A224" sqref="A224:H224"/>
    </sheetView>
  </sheetViews>
  <sheetFormatPr defaultRowHeight="12.75"/>
  <cols>
    <col min="1" max="1" width="4.28515625" style="151" customWidth="1"/>
    <col min="2" max="2" width="43.140625" style="151" customWidth="1"/>
    <col min="3" max="3" width="9.140625" style="151"/>
    <col min="4" max="4" width="9.140625" style="163"/>
    <col min="5" max="5" width="11.85546875" style="163" customWidth="1"/>
    <col min="6" max="6" width="9.140625" style="163"/>
    <col min="7" max="7" width="0" style="133" hidden="1" customWidth="1"/>
    <col min="8" max="16384" width="9.140625" style="151"/>
  </cols>
  <sheetData>
    <row r="4" spans="1:10" s="141" customFormat="1" ht="39" customHeight="1">
      <c r="A4" s="787" t="s">
        <v>270</v>
      </c>
      <c r="B4" s="788"/>
      <c r="C4" s="788"/>
      <c r="D4" s="788"/>
      <c r="E4" s="788"/>
      <c r="F4" s="788"/>
      <c r="G4" s="788"/>
      <c r="H4" s="788"/>
      <c r="I4" s="140"/>
    </row>
    <row r="5" spans="1:10" s="143" customFormat="1" ht="16.5">
      <c r="A5" s="789" t="str">
        <f>KL!A6</f>
        <v>Gói thầu 02: Cung cấp vật tư, thiết bị và xây lắp</v>
      </c>
      <c r="B5" s="789"/>
      <c r="C5" s="789"/>
      <c r="D5" s="789"/>
      <c r="E5" s="789"/>
      <c r="F5" s="789"/>
      <c r="G5" s="789"/>
      <c r="H5" s="789"/>
      <c r="I5" s="142"/>
    </row>
    <row r="6" spans="1:10" s="144" customFormat="1" ht="16.5" customHeight="1">
      <c r="A6" s="789" t="str">
        <f>KL!A7</f>
        <v>Công trình: CẤY TBA CHỐNG QUÁ TẢI NĂM 2014</v>
      </c>
      <c r="B6" s="789"/>
      <c r="C6" s="789"/>
      <c r="D6" s="789"/>
      <c r="E6" s="789"/>
      <c r="F6" s="789"/>
      <c r="G6" s="789"/>
      <c r="H6" s="789"/>
    </row>
    <row r="7" spans="1:10" s="143" customFormat="1" ht="2.25" customHeight="1">
      <c r="A7" s="790"/>
      <c r="B7" s="790"/>
      <c r="C7" s="790"/>
      <c r="D7" s="790"/>
      <c r="E7" s="790"/>
      <c r="F7" s="790"/>
      <c r="G7" s="790"/>
      <c r="H7" s="790"/>
      <c r="I7" s="142"/>
    </row>
    <row r="8" spans="1:10" s="141" customFormat="1" ht="11.25" customHeight="1">
      <c r="A8" s="145"/>
      <c r="B8" s="146"/>
      <c r="C8" s="147"/>
      <c r="D8" s="161"/>
      <c r="E8" s="161"/>
      <c r="F8" s="161"/>
      <c r="G8" s="130"/>
      <c r="H8" s="148"/>
    </row>
    <row r="9" spans="1:10" s="149" customFormat="1" ht="15.75">
      <c r="A9" s="792" t="s">
        <v>71</v>
      </c>
      <c r="B9" s="792" t="s">
        <v>235</v>
      </c>
      <c r="C9" s="792" t="s">
        <v>236</v>
      </c>
      <c r="D9" s="794" t="s">
        <v>237</v>
      </c>
      <c r="E9" s="795"/>
      <c r="F9" s="795"/>
      <c r="G9" s="796"/>
      <c r="H9" s="797" t="s">
        <v>238</v>
      </c>
      <c r="J9" s="149" t="s">
        <v>239</v>
      </c>
    </row>
    <row r="10" spans="1:10" s="150" customFormat="1" ht="35.25" customHeight="1">
      <c r="A10" s="793"/>
      <c r="B10" s="793"/>
      <c r="C10" s="793"/>
      <c r="D10" s="162" t="s">
        <v>243</v>
      </c>
      <c r="E10" s="162" t="s">
        <v>240</v>
      </c>
      <c r="F10" s="162" t="s">
        <v>241</v>
      </c>
      <c r="G10" s="131" t="s">
        <v>242</v>
      </c>
      <c r="H10" s="793"/>
    </row>
    <row r="11" spans="1:10" s="323" customFormat="1" ht="18">
      <c r="A11" s="322" t="str">
        <f>KL!A11</f>
        <v>A</v>
      </c>
      <c r="B11" s="312" t="str">
        <f>KL!B11</f>
        <v>Phần đường dây trung thế 1 pha XD mới</v>
      </c>
      <c r="C11" s="313"/>
      <c r="D11" s="273"/>
      <c r="E11" s="273"/>
      <c r="F11" s="273"/>
      <c r="G11" s="274"/>
      <c r="H11" s="275"/>
    </row>
    <row r="12" spans="1:10" s="323" customFormat="1" ht="18">
      <c r="A12" s="324" t="str">
        <f>KL!A12</f>
        <v>I</v>
      </c>
      <c r="B12" s="259" t="str">
        <f>KL!B12</f>
        <v>Phần móng và tiếp địa</v>
      </c>
      <c r="C12" s="203"/>
      <c r="D12" s="278"/>
      <c r="E12" s="278"/>
      <c r="F12" s="278"/>
      <c r="G12" s="279"/>
      <c r="H12" s="280"/>
    </row>
    <row r="13" spans="1:10" s="326" customFormat="1" ht="17.25" hidden="1">
      <c r="A13" s="325">
        <f>KL!A13</f>
        <v>1</v>
      </c>
      <c r="B13" s="320" t="str">
        <f>KL!B13</f>
        <v>Móng M12</v>
      </c>
      <c r="C13" s="321" t="str">
        <f>KL!C13</f>
        <v>Móng</v>
      </c>
      <c r="D13" s="282">
        <f>KL!D13</f>
        <v>28</v>
      </c>
      <c r="E13" s="282">
        <f>KL!E13</f>
        <v>27</v>
      </c>
      <c r="F13" s="282">
        <f>KL!F13</f>
        <v>0</v>
      </c>
      <c r="G13" s="282">
        <f>KL!G13</f>
        <v>1</v>
      </c>
      <c r="H13" s="290"/>
    </row>
    <row r="14" spans="1:10" s="323" customFormat="1" ht="18">
      <c r="A14" s="324">
        <v>1</v>
      </c>
      <c r="B14" s="261" t="str">
        <f>KL!B14</f>
        <v>Móng M12a</v>
      </c>
      <c r="C14" s="207" t="str">
        <f>KL!C14</f>
        <v>Móng</v>
      </c>
      <c r="D14" s="278">
        <f>KL!D14</f>
        <v>25</v>
      </c>
      <c r="E14" s="278">
        <f>KL!E14</f>
        <v>26</v>
      </c>
      <c r="F14" s="278">
        <f>KL!F14</f>
        <v>1</v>
      </c>
      <c r="G14" s="279">
        <f>KL!G14</f>
        <v>0</v>
      </c>
      <c r="H14" s="280"/>
    </row>
    <row r="15" spans="1:10" s="328" customFormat="1" ht="17.25">
      <c r="A15" s="327"/>
      <c r="B15" s="315" t="str">
        <f>KL!B15</f>
        <v>Ñaø caûn BTCT 1,2m</v>
      </c>
      <c r="C15" s="316" t="str">
        <f>KL!C15</f>
        <v>caùi</v>
      </c>
      <c r="D15" s="281">
        <f>KL!D15</f>
        <v>25</v>
      </c>
      <c r="E15" s="281">
        <f>KL!E15</f>
        <v>26</v>
      </c>
      <c r="F15" s="281">
        <f>KL!F15</f>
        <v>1</v>
      </c>
      <c r="G15" s="282">
        <f>KL!G15</f>
        <v>0</v>
      </c>
      <c r="H15" s="283"/>
    </row>
    <row r="16" spans="1:10" s="328" customFormat="1" ht="29.25" customHeight="1">
      <c r="A16" s="327"/>
      <c r="B16" s="315" t="str">
        <f>KL!B16</f>
        <v>Boulon 22x650+ 2 long ñeàn vuoâng D24-50x50x3/Zn</v>
      </c>
      <c r="C16" s="316" t="str">
        <f>KL!C16</f>
        <v>boä</v>
      </c>
      <c r="D16" s="281">
        <f>KL!D16</f>
        <v>25</v>
      </c>
      <c r="E16" s="281">
        <f>KL!E16</f>
        <v>26</v>
      </c>
      <c r="F16" s="281">
        <f>KL!F16</f>
        <v>1</v>
      </c>
      <c r="G16" s="282">
        <f>KL!G16</f>
        <v>0</v>
      </c>
      <c r="H16" s="283"/>
    </row>
    <row r="17" spans="1:8" s="326" customFormat="1" ht="17.25" hidden="1">
      <c r="A17" s="325">
        <f>KL!A17</f>
        <v>3</v>
      </c>
      <c r="B17" s="294" t="str">
        <f>KL!B17</f>
        <v>Móng bê tông trụ đôi 12m</v>
      </c>
      <c r="C17" s="289" t="str">
        <f>KL!C17</f>
        <v>Móng</v>
      </c>
      <c r="D17" s="282">
        <f>KL!D17</f>
        <v>1</v>
      </c>
      <c r="E17" s="282">
        <f>KL!E17</f>
        <v>1</v>
      </c>
      <c r="F17" s="282">
        <f>KL!F17</f>
        <v>0</v>
      </c>
      <c r="G17" s="282">
        <f>KL!G17</f>
        <v>0</v>
      </c>
      <c r="H17" s="290"/>
    </row>
    <row r="18" spans="1:8" s="326" customFormat="1" ht="17.25" hidden="1">
      <c r="A18" s="325">
        <f>KL!A18</f>
        <v>0</v>
      </c>
      <c r="B18" s="292" t="str">
        <f>KL!B18</f>
        <v>Ximaêng</v>
      </c>
      <c r="C18" s="293" t="str">
        <f>KL!C18</f>
        <v>kg</v>
      </c>
      <c r="D18" s="282">
        <f>KL!D18</f>
        <v>504</v>
      </c>
      <c r="E18" s="282">
        <f>KL!E18</f>
        <v>200</v>
      </c>
      <c r="F18" s="282">
        <f>KL!F18</f>
        <v>0</v>
      </c>
      <c r="G18" s="282">
        <f>KL!G18</f>
        <v>304</v>
      </c>
      <c r="H18" s="290"/>
    </row>
    <row r="19" spans="1:8" s="326" customFormat="1" ht="17.25" hidden="1">
      <c r="A19" s="325">
        <f>KL!A19</f>
        <v>0</v>
      </c>
      <c r="B19" s="292" t="str">
        <f>KL!B19</f>
        <v>Caùt vaøng</v>
      </c>
      <c r="C19" s="293" t="str">
        <f>KL!C19</f>
        <v>m3</v>
      </c>
      <c r="D19" s="282">
        <f>KL!D19</f>
        <v>0.81</v>
      </c>
      <c r="E19" s="282">
        <f>KL!E19</f>
        <v>0.5</v>
      </c>
      <c r="F19" s="282">
        <f>KL!F19</f>
        <v>0</v>
      </c>
      <c r="G19" s="282">
        <f>KL!G19</f>
        <v>0.31000000000000005</v>
      </c>
      <c r="H19" s="290"/>
    </row>
    <row r="20" spans="1:8" s="326" customFormat="1" ht="17.25" hidden="1">
      <c r="A20" s="325">
        <f>KL!A20</f>
        <v>0</v>
      </c>
      <c r="B20" s="292" t="str">
        <f>KL!B20</f>
        <v>Ñaù 1x2</v>
      </c>
      <c r="C20" s="293" t="str">
        <f>KL!C20</f>
        <v>m3</v>
      </c>
      <c r="D20" s="282">
        <f>KL!D20</f>
        <v>1.5</v>
      </c>
      <c r="E20" s="282">
        <f>KL!E20</f>
        <v>1</v>
      </c>
      <c r="F20" s="282">
        <f>KL!F20</f>
        <v>0</v>
      </c>
      <c r="G20" s="282">
        <f>KL!G20</f>
        <v>0.5</v>
      </c>
      <c r="H20" s="290"/>
    </row>
    <row r="21" spans="1:8" s="326" customFormat="1" ht="34.5" hidden="1">
      <c r="A21" s="325">
        <f>KL!A21</f>
        <v>0</v>
      </c>
      <c r="B21" s="292" t="str">
        <f>KL!B21</f>
        <v>Boulon 22x800+ 2 long ñeàn vuoâng D24-50x50x3/Zn</v>
      </c>
      <c r="C21" s="293" t="str">
        <f>KL!C21</f>
        <v>bộ</v>
      </c>
      <c r="D21" s="282">
        <f>KL!D21</f>
        <v>3</v>
      </c>
      <c r="E21" s="282">
        <f>KL!E21</f>
        <v>1</v>
      </c>
      <c r="F21" s="282">
        <f>KL!F21</f>
        <v>0</v>
      </c>
      <c r="G21" s="282">
        <f>KL!G21</f>
        <v>2</v>
      </c>
      <c r="H21" s="290"/>
    </row>
    <row r="22" spans="1:8" s="326" customFormat="1" ht="17.25" hidden="1">
      <c r="A22" s="325">
        <f>KL!A22</f>
        <v>4</v>
      </c>
      <c r="B22" s="294" t="str">
        <f>KL!B22</f>
        <v>Tiếp địa lặp lại trụ 12m</v>
      </c>
      <c r="C22" s="289" t="str">
        <f>KL!C22</f>
        <v>Bộ</v>
      </c>
      <c r="D22" s="282">
        <f>KL!D22</f>
        <v>6</v>
      </c>
      <c r="E22" s="282">
        <f>KL!E22</f>
        <v>6</v>
      </c>
      <c r="F22" s="282">
        <f>KL!F22</f>
        <v>0</v>
      </c>
      <c r="G22" s="282">
        <f>KL!G22</f>
        <v>0</v>
      </c>
      <c r="H22" s="290"/>
    </row>
    <row r="23" spans="1:8" s="326" customFormat="1" ht="17.25" hidden="1">
      <c r="A23" s="325">
        <f>KL!A23</f>
        <v>0</v>
      </c>
      <c r="B23" s="292" t="str">
        <f>KL!B23</f>
        <v>Caùp ñoàng traàn M25mm2: 14m/vị trí</v>
      </c>
      <c r="C23" s="293" t="str">
        <f>KL!C23</f>
        <v>kg</v>
      </c>
      <c r="D23" s="282">
        <f>KL!D23</f>
        <v>21.48</v>
      </c>
      <c r="E23" s="282">
        <f>KL!E23</f>
        <v>18.82</v>
      </c>
      <c r="F23" s="282">
        <f>KL!F23</f>
        <v>0</v>
      </c>
      <c r="G23" s="282">
        <f>KL!G23</f>
        <v>2.66</v>
      </c>
      <c r="H23" s="290"/>
    </row>
    <row r="24" spans="1:8" s="326" customFormat="1" ht="17.25" hidden="1">
      <c r="A24" s="325">
        <f>KL!A24</f>
        <v>0</v>
      </c>
      <c r="B24" s="292" t="str">
        <f>KL!B24</f>
        <v>Coïc tieáp ñaát Þ 16- 2,4m + keïp coïc</v>
      </c>
      <c r="C24" s="293" t="str">
        <f>KL!C24</f>
        <v>boä</v>
      </c>
      <c r="D24" s="282">
        <f>KL!D24</f>
        <v>18</v>
      </c>
      <c r="E24" s="282">
        <f>KL!E24</f>
        <v>18</v>
      </c>
      <c r="F24" s="282">
        <f>KL!F24</f>
        <v>0</v>
      </c>
      <c r="G24" s="282">
        <f>KL!G24</f>
        <v>0</v>
      </c>
      <c r="H24" s="290"/>
    </row>
    <row r="25" spans="1:8" s="326" customFormat="1" ht="17.25" hidden="1">
      <c r="A25" s="325">
        <f>KL!A25</f>
        <v>0</v>
      </c>
      <c r="B25" s="292" t="str">
        <f>KL!B25</f>
        <v>Keïp eùp WR côõ daây 50mm2</v>
      </c>
      <c r="C25" s="293" t="str">
        <f>KL!C25</f>
        <v>caùi</v>
      </c>
      <c r="D25" s="282">
        <f>KL!D25</f>
        <v>12</v>
      </c>
      <c r="E25" s="282">
        <f>KL!E25</f>
        <v>12</v>
      </c>
      <c r="F25" s="282">
        <f>KL!F25</f>
        <v>0</v>
      </c>
      <c r="G25" s="282">
        <f>KL!G25</f>
        <v>0</v>
      </c>
      <c r="H25" s="290"/>
    </row>
    <row r="26" spans="1:8" s="326" customFormat="1" ht="17.25" hidden="1">
      <c r="A26" s="325">
        <f>KL!A26</f>
        <v>0</v>
      </c>
      <c r="B26" s="292" t="str">
        <f>KL!B26</f>
        <v>OÁc xieát caùp côõ 25mm2</v>
      </c>
      <c r="C26" s="293" t="str">
        <f>KL!C26</f>
        <v>caùi</v>
      </c>
      <c r="D26" s="282">
        <f>KL!D26</f>
        <v>6</v>
      </c>
      <c r="E26" s="282">
        <f>KL!E26</f>
        <v>0</v>
      </c>
      <c r="F26" s="282">
        <f>KL!F26</f>
        <v>0</v>
      </c>
      <c r="G26" s="282">
        <f>KL!G26</f>
        <v>6</v>
      </c>
      <c r="H26" s="290"/>
    </row>
    <row r="27" spans="1:8" s="326" customFormat="1" ht="17.25" hidden="1">
      <c r="A27" s="325" t="str">
        <f>KL!A27</f>
        <v>II</v>
      </c>
      <c r="B27" s="295" t="str">
        <f>KL!B27</f>
        <v>Phần trụ</v>
      </c>
      <c r="C27" s="296">
        <f>KL!C27</f>
        <v>0</v>
      </c>
      <c r="D27" s="282">
        <f>KL!D27</f>
        <v>0</v>
      </c>
      <c r="E27" s="282">
        <f>KL!E27</f>
        <v>0</v>
      </c>
      <c r="F27" s="282">
        <f>KL!F27</f>
        <v>0</v>
      </c>
      <c r="G27" s="282">
        <f>KL!G27</f>
        <v>0</v>
      </c>
      <c r="H27" s="290"/>
    </row>
    <row r="28" spans="1:8" s="326" customFormat="1" ht="17.25" hidden="1">
      <c r="A28" s="325">
        <f>KL!A28</f>
        <v>1</v>
      </c>
      <c r="B28" s="297" t="str">
        <f>KL!B28</f>
        <v>Trụ bê tông ly tâm 12m</v>
      </c>
      <c r="C28" s="296" t="str">
        <f>KL!C28</f>
        <v>Trụ</v>
      </c>
      <c r="D28" s="282">
        <f>KL!D28</f>
        <v>55</v>
      </c>
      <c r="E28" s="282">
        <f>KL!E28</f>
        <v>55</v>
      </c>
      <c r="F28" s="282">
        <f>KL!F28</f>
        <v>0</v>
      </c>
      <c r="G28" s="282">
        <f>KL!G28</f>
        <v>0</v>
      </c>
      <c r="H28" s="290"/>
    </row>
    <row r="29" spans="1:8" s="328" customFormat="1" ht="18">
      <c r="A29" s="324" t="s">
        <v>82</v>
      </c>
      <c r="B29" s="259" t="str">
        <f>KL!B29</f>
        <v>Phần xà, néo</v>
      </c>
      <c r="C29" s="203"/>
      <c r="D29" s="281"/>
      <c r="E29" s="281"/>
      <c r="F29" s="281"/>
      <c r="G29" s="282">
        <f>KL!G29</f>
        <v>0</v>
      </c>
      <c r="H29" s="283"/>
    </row>
    <row r="30" spans="1:8" s="326" customFormat="1" ht="31.5" hidden="1">
      <c r="A30" s="325">
        <f>KL!A30</f>
        <v>1</v>
      </c>
      <c r="B30" s="294" t="str">
        <f>KL!B30</f>
        <v>Bộ xà lệch đơn L75x75x8 dài 2m: X-20ĐL2/3</v>
      </c>
      <c r="C30" s="289" t="str">
        <f>KL!C30</f>
        <v>Bộ</v>
      </c>
      <c r="D30" s="282">
        <f>KL!D30</f>
        <v>1</v>
      </c>
      <c r="E30" s="282">
        <f>KL!E30</f>
        <v>1</v>
      </c>
      <c r="F30" s="282">
        <f>KL!F30</f>
        <v>0</v>
      </c>
      <c r="G30" s="282">
        <f>KL!G30</f>
        <v>0</v>
      </c>
      <c r="H30" s="290"/>
    </row>
    <row r="31" spans="1:8" s="326" customFormat="1" ht="17.25" hidden="1">
      <c r="A31" s="325">
        <f>KL!A31</f>
        <v>0</v>
      </c>
      <c r="B31" s="292" t="str">
        <f>KL!B31</f>
        <v>Saét goùc L75 x75 x8</v>
      </c>
      <c r="C31" s="293" t="str">
        <f>KL!C31</f>
        <v>kg</v>
      </c>
      <c r="D31" s="282">
        <f>KL!D31</f>
        <v>19.93</v>
      </c>
      <c r="E31" s="282">
        <f>KL!E31</f>
        <v>19.93</v>
      </c>
      <c r="F31" s="282">
        <f>KL!F31</f>
        <v>0</v>
      </c>
      <c r="G31" s="282">
        <f>KL!G31</f>
        <v>0</v>
      </c>
      <c r="H31" s="290"/>
    </row>
    <row r="32" spans="1:8" s="326" customFormat="1" ht="17.25" hidden="1">
      <c r="A32" s="325">
        <f>KL!A32</f>
        <v>0</v>
      </c>
      <c r="B32" s="292" t="str">
        <f>KL!B32</f>
        <v>Saét goùc L50 x50 x5 :choáng 1150</v>
      </c>
      <c r="C32" s="293" t="str">
        <f>KL!C32</f>
        <v>kg</v>
      </c>
      <c r="D32" s="282">
        <f>KL!D32</f>
        <v>4.34</v>
      </c>
      <c r="E32" s="282">
        <f>KL!E32</f>
        <v>4.34</v>
      </c>
      <c r="F32" s="282">
        <f>KL!F32</f>
        <v>0</v>
      </c>
      <c r="G32" s="282">
        <f>KL!G32</f>
        <v>0</v>
      </c>
      <c r="H32" s="290"/>
    </row>
    <row r="33" spans="1:8" s="326" customFormat="1" ht="34.5" hidden="1">
      <c r="A33" s="325">
        <f>KL!A33</f>
        <v>0</v>
      </c>
      <c r="B33" s="292" t="str">
        <f>KL!B33</f>
        <v>Boulon 16x250+ 2 long ñeàn vuoâng D18-50x50x3/Zn</v>
      </c>
      <c r="C33" s="293" t="str">
        <f>KL!C33</f>
        <v>boä</v>
      </c>
      <c r="D33" s="282">
        <f>KL!D33</f>
        <v>2</v>
      </c>
      <c r="E33" s="282">
        <f>KL!E33</f>
        <v>2</v>
      </c>
      <c r="F33" s="282">
        <f>KL!F33</f>
        <v>0</v>
      </c>
      <c r="G33" s="282">
        <f>KL!G33</f>
        <v>0</v>
      </c>
      <c r="H33" s="290"/>
    </row>
    <row r="34" spans="1:8" s="326" customFormat="1" ht="34.5" hidden="1">
      <c r="A34" s="325">
        <f>KL!A34</f>
        <v>0</v>
      </c>
      <c r="B34" s="292" t="str">
        <f>KL!B34</f>
        <v>Boulon 16x50+ 2 long ñeàn vuoâng D18-50x50x3/Zn</v>
      </c>
      <c r="C34" s="293" t="str">
        <f>KL!C34</f>
        <v>boä</v>
      </c>
      <c r="D34" s="282">
        <f>KL!D34</f>
        <v>1</v>
      </c>
      <c r="E34" s="282">
        <f>KL!E34</f>
        <v>1</v>
      </c>
      <c r="F34" s="282">
        <f>KL!F34</f>
        <v>0</v>
      </c>
      <c r="G34" s="282">
        <f>KL!G34</f>
        <v>0</v>
      </c>
      <c r="H34" s="290"/>
    </row>
    <row r="35" spans="1:8" s="326" customFormat="1" ht="31.5" hidden="1">
      <c r="A35" s="325">
        <f>KL!A35</f>
        <v>2</v>
      </c>
      <c r="B35" s="294" t="str">
        <f>KL!B35</f>
        <v>Bộ xà lệch kép L75x75x8 dài 2,1m: X-21KL</v>
      </c>
      <c r="C35" s="289" t="str">
        <f>KL!C35</f>
        <v>Bộ</v>
      </c>
      <c r="D35" s="282">
        <f>KL!D35</f>
        <v>2</v>
      </c>
      <c r="E35" s="282">
        <f>KL!E35</f>
        <v>2</v>
      </c>
      <c r="F35" s="282">
        <f>KL!F35</f>
        <v>0</v>
      </c>
      <c r="G35" s="282">
        <f>KL!G35</f>
        <v>0</v>
      </c>
      <c r="H35" s="290"/>
    </row>
    <row r="36" spans="1:8" s="326" customFormat="1" ht="17.25" hidden="1">
      <c r="A36" s="325">
        <f>KL!A36</f>
        <v>0</v>
      </c>
      <c r="B36" s="292" t="str">
        <f>KL!B36</f>
        <v>Saét goùc L75 x75 x8</v>
      </c>
      <c r="C36" s="293" t="str">
        <f>KL!C36</f>
        <v>kg</v>
      </c>
      <c r="D36" s="282">
        <f>KL!D36</f>
        <v>83.34</v>
      </c>
      <c r="E36" s="282">
        <f>KL!E36</f>
        <v>83.34</v>
      </c>
      <c r="F36" s="282">
        <f>KL!F36</f>
        <v>0</v>
      </c>
      <c r="G36" s="282">
        <f>KL!G36</f>
        <v>0</v>
      </c>
      <c r="H36" s="290"/>
    </row>
    <row r="37" spans="1:8" s="326" customFormat="1" ht="17.25" hidden="1">
      <c r="A37" s="325">
        <f>KL!A37</f>
        <v>0</v>
      </c>
      <c r="B37" s="292" t="str">
        <f>KL!B37</f>
        <v>Saét goùc L50 x50 x5</v>
      </c>
      <c r="C37" s="293" t="str">
        <f>KL!C37</f>
        <v>kg</v>
      </c>
      <c r="D37" s="282">
        <f>KL!D37</f>
        <v>30</v>
      </c>
      <c r="E37" s="282">
        <f>KL!E37</f>
        <v>30</v>
      </c>
      <c r="F37" s="282">
        <f>KL!F37</f>
        <v>0</v>
      </c>
      <c r="G37" s="282">
        <f>KL!G37</f>
        <v>0</v>
      </c>
      <c r="H37" s="290"/>
    </row>
    <row r="38" spans="1:8" s="326" customFormat="1" ht="34.5" hidden="1">
      <c r="A38" s="325">
        <f>KL!A38</f>
        <v>0</v>
      </c>
      <c r="B38" s="292" t="str">
        <f>KL!B38</f>
        <v>Boulon 16x300+ 2 long ñeàn vuoâng D18-50x50x3/Zn</v>
      </c>
      <c r="C38" s="293" t="str">
        <f>KL!C38</f>
        <v>boä</v>
      </c>
      <c r="D38" s="282">
        <f>KL!D38</f>
        <v>4</v>
      </c>
      <c r="E38" s="282">
        <f>KL!E38</f>
        <v>4</v>
      </c>
      <c r="F38" s="282">
        <f>KL!F38</f>
        <v>0</v>
      </c>
      <c r="G38" s="282">
        <f>KL!G38</f>
        <v>0</v>
      </c>
      <c r="H38" s="290"/>
    </row>
    <row r="39" spans="1:8" s="326" customFormat="1" ht="34.5" hidden="1">
      <c r="A39" s="325">
        <f>KL!A39</f>
        <v>0</v>
      </c>
      <c r="B39" s="292" t="str">
        <f>KL!B39</f>
        <v>Boulon 16x300VRS+ 2 long ñeàn vuoâng D18-50x50x3/Zn</v>
      </c>
      <c r="C39" s="293" t="str">
        <f>KL!C39</f>
        <v>boä</v>
      </c>
      <c r="D39" s="282">
        <f>KL!D39</f>
        <v>6</v>
      </c>
      <c r="E39" s="282">
        <f>KL!E39</f>
        <v>4</v>
      </c>
      <c r="F39" s="282">
        <f>KL!F39</f>
        <v>0</v>
      </c>
      <c r="G39" s="282">
        <f>KL!G39</f>
        <v>2</v>
      </c>
      <c r="H39" s="290"/>
    </row>
    <row r="40" spans="1:8" s="326" customFormat="1" ht="34.5" hidden="1">
      <c r="A40" s="325">
        <f>KL!A40</f>
        <v>0</v>
      </c>
      <c r="B40" s="292" t="str">
        <f>KL!B40</f>
        <v>Boulon 16x50+ 2 long ñeàn vuoâng D18-50x50x3/Zn</v>
      </c>
      <c r="C40" s="293" t="str">
        <f>KL!C40</f>
        <v>boä</v>
      </c>
      <c r="D40" s="282">
        <f>KL!D40</f>
        <v>4</v>
      </c>
      <c r="E40" s="282">
        <f>KL!E40</f>
        <v>4</v>
      </c>
      <c r="F40" s="282">
        <f>KL!F40</f>
        <v>0</v>
      </c>
      <c r="G40" s="282">
        <f>KL!G40</f>
        <v>0</v>
      </c>
      <c r="H40" s="290"/>
    </row>
    <row r="41" spans="1:8" s="339" customFormat="1" ht="31.5" hidden="1">
      <c r="A41" s="334">
        <v>1</v>
      </c>
      <c r="B41" s="335" t="str">
        <f>KL!B41</f>
        <v>Bộ chằng xuống đơn cho trụ 12m: CX12-B</v>
      </c>
      <c r="C41" s="336" t="str">
        <f>KL!C41</f>
        <v>Bộ</v>
      </c>
      <c r="D41" s="337">
        <f>KL!D41</f>
        <v>20</v>
      </c>
      <c r="E41" s="337">
        <f>KL!E41</f>
        <v>12</v>
      </c>
      <c r="F41" s="337">
        <f>KL!F41</f>
        <v>0</v>
      </c>
      <c r="G41" s="337">
        <f>KL!G41</f>
        <v>8</v>
      </c>
      <c r="H41" s="338"/>
    </row>
    <row r="42" spans="1:8" s="339" customFormat="1" ht="34.5" hidden="1">
      <c r="A42" s="334">
        <f>KL!A42</f>
        <v>0</v>
      </c>
      <c r="B42" s="340" t="str">
        <f>KL!B42</f>
        <v>Boulon maét 16x300+ 2 long ñeàn vuoâng D18-50x50x3/Zn</v>
      </c>
      <c r="C42" s="341" t="str">
        <f>KL!C42</f>
        <v>boä</v>
      </c>
      <c r="D42" s="337">
        <f>KL!D42</f>
        <v>20</v>
      </c>
      <c r="E42" s="337">
        <f>KL!E42</f>
        <v>0</v>
      </c>
      <c r="F42" s="337">
        <f>KL!F42</f>
        <v>0</v>
      </c>
      <c r="G42" s="337">
        <f>KL!G42</f>
        <v>20</v>
      </c>
      <c r="H42" s="338"/>
    </row>
    <row r="43" spans="1:8" s="339" customFormat="1" ht="34.5" hidden="1">
      <c r="A43" s="334"/>
      <c r="B43" s="340" t="str">
        <f>KL!B43</f>
        <v>Boulon maét 16x300+ 1 long ñeàn vuoâng D18-50x50x3/Zn</v>
      </c>
      <c r="C43" s="341" t="str">
        <f>KL!C43</f>
        <v>boä</v>
      </c>
      <c r="D43" s="337">
        <f>KL!D43</f>
        <v>0</v>
      </c>
      <c r="E43" s="337">
        <f>KL!E43</f>
        <v>12</v>
      </c>
      <c r="F43" s="337">
        <f>KL!F43</f>
        <v>12</v>
      </c>
      <c r="G43" s="337">
        <f>KL!G43</f>
        <v>0</v>
      </c>
      <c r="H43" s="338"/>
    </row>
    <row r="44" spans="1:8" s="326" customFormat="1" ht="17.25" hidden="1">
      <c r="A44" s="325">
        <f>KL!A44</f>
        <v>0</v>
      </c>
      <c r="B44" s="292" t="str">
        <f>KL!B44</f>
        <v>Söù chaèng</v>
      </c>
      <c r="C44" s="293" t="str">
        <f>KL!C44</f>
        <v>caùi</v>
      </c>
      <c r="D44" s="282">
        <f>KL!D44</f>
        <v>20</v>
      </c>
      <c r="E44" s="282">
        <f>KL!E44</f>
        <v>12</v>
      </c>
      <c r="F44" s="282">
        <f>KL!F44</f>
        <v>0</v>
      </c>
      <c r="G44" s="282">
        <f>KL!G44</f>
        <v>8</v>
      </c>
      <c r="H44" s="290"/>
    </row>
    <row r="45" spans="1:8" s="326" customFormat="1" ht="17.25" hidden="1">
      <c r="A45" s="325">
        <f>KL!A45</f>
        <v>0</v>
      </c>
      <c r="B45" s="292" t="str">
        <f>KL!B45</f>
        <v>Keïp caùp 3 boulon</v>
      </c>
      <c r="C45" s="293" t="str">
        <f>KL!C45</f>
        <v>caùi</v>
      </c>
      <c r="D45" s="282">
        <f>KL!D45</f>
        <v>160</v>
      </c>
      <c r="E45" s="282">
        <f>KL!E45</f>
        <v>96</v>
      </c>
      <c r="F45" s="282">
        <f>KL!F45</f>
        <v>0</v>
      </c>
      <c r="G45" s="282">
        <f>KL!G45</f>
        <v>64</v>
      </c>
      <c r="H45" s="290"/>
    </row>
    <row r="46" spans="1:8" s="326" customFormat="1" ht="17.25" hidden="1">
      <c r="A46" s="325">
        <f>KL!A46</f>
        <v>0</v>
      </c>
      <c r="B46" s="292" t="str">
        <f>KL!B46</f>
        <v>Caùp theùp 5/8": 0,442kg/m*14m</v>
      </c>
      <c r="C46" s="293" t="str">
        <f>KL!C46</f>
        <v>kg</v>
      </c>
      <c r="D46" s="282">
        <f>KL!D46</f>
        <v>160</v>
      </c>
      <c r="E46" s="282">
        <f>KL!E46</f>
        <v>74.256</v>
      </c>
      <c r="F46" s="282">
        <f>KL!F46</f>
        <v>0</v>
      </c>
      <c r="G46" s="282">
        <f>KL!G46</f>
        <v>85.744</v>
      </c>
      <c r="H46" s="290"/>
    </row>
    <row r="47" spans="1:8" s="326" customFormat="1" ht="17.25" hidden="1">
      <c r="A47" s="325">
        <f>KL!A47</f>
        <v>0</v>
      </c>
      <c r="B47" s="292" t="str">
        <f>KL!B47</f>
        <v>Yeám caùp daøy 2mm</v>
      </c>
      <c r="C47" s="293" t="str">
        <f>KL!C47</f>
        <v>caùi</v>
      </c>
      <c r="D47" s="282">
        <f>KL!D47</f>
        <v>40</v>
      </c>
      <c r="E47" s="282">
        <f>KL!E47</f>
        <v>24</v>
      </c>
      <c r="F47" s="282">
        <f>KL!F47</f>
        <v>0</v>
      </c>
      <c r="G47" s="282">
        <f>KL!G47</f>
        <v>16</v>
      </c>
      <c r="H47" s="290"/>
    </row>
    <row r="48" spans="1:8" s="326" customFormat="1" ht="17.25" hidden="1">
      <c r="A48" s="325">
        <f>KL!A48</f>
        <v>0</v>
      </c>
      <c r="B48" s="292" t="str">
        <f>KL!B48</f>
        <v xml:space="preserve">Maùng che daây chaèng </v>
      </c>
      <c r="C48" s="293" t="str">
        <f>KL!C48</f>
        <v>caùi</v>
      </c>
      <c r="D48" s="282">
        <f>KL!D48</f>
        <v>20</v>
      </c>
      <c r="E48" s="282">
        <f>KL!E48</f>
        <v>12</v>
      </c>
      <c r="F48" s="282">
        <f>KL!F48</f>
        <v>0</v>
      </c>
      <c r="G48" s="282">
        <f>KL!G48</f>
        <v>8</v>
      </c>
      <c r="H48" s="290"/>
    </row>
    <row r="49" spans="1:8" s="323" customFormat="1" ht="18">
      <c r="A49" s="324">
        <v>1</v>
      </c>
      <c r="B49" s="262" t="str">
        <f>KL!B49</f>
        <v>Bộ chằng lệch đơn cho trụ 12m: CL12-B</v>
      </c>
      <c r="C49" s="207" t="str">
        <f>KL!C49</f>
        <v>Bộ</v>
      </c>
      <c r="D49" s="278">
        <f>KL!D49</f>
        <v>8</v>
      </c>
      <c r="E49" s="278">
        <f>KL!E49</f>
        <v>14</v>
      </c>
      <c r="F49" s="278">
        <f>KL!F49</f>
        <v>6</v>
      </c>
      <c r="G49" s="279">
        <f>KL!G49</f>
        <v>0</v>
      </c>
      <c r="H49" s="280"/>
    </row>
    <row r="50" spans="1:8" s="326" customFormat="1" ht="34.5" hidden="1">
      <c r="A50" s="325">
        <f>KL!A50</f>
        <v>0</v>
      </c>
      <c r="B50" s="292" t="str">
        <f>KL!B50</f>
        <v>Boulon maét 16x300+ 2 long ñeàn vuoâng D18-50x50x3/Zn</v>
      </c>
      <c r="C50" s="293" t="str">
        <f>KL!C50</f>
        <v>boä</v>
      </c>
      <c r="D50" s="282">
        <f>KL!D50</f>
        <v>8</v>
      </c>
      <c r="E50" s="282">
        <f>KL!E50</f>
        <v>0</v>
      </c>
      <c r="F50" s="282">
        <f>KL!F50</f>
        <v>0</v>
      </c>
      <c r="G50" s="282">
        <f>KL!G50</f>
        <v>8</v>
      </c>
      <c r="H50" s="290"/>
    </row>
    <row r="51" spans="1:8" s="339" customFormat="1" ht="34.5" hidden="1">
      <c r="A51" s="334"/>
      <c r="B51" s="340" t="str">
        <f>KL!B51</f>
        <v>Boulon maét 16x300+ 1 long ñeàn vuoâng D18-50x50x3/Zn</v>
      </c>
      <c r="C51" s="341" t="str">
        <f>KL!C51</f>
        <v>boä</v>
      </c>
      <c r="D51" s="337">
        <f>KL!D51</f>
        <v>0</v>
      </c>
      <c r="E51" s="337">
        <f>KL!E51</f>
        <v>14</v>
      </c>
      <c r="F51" s="337">
        <f>KL!F51</f>
        <v>14</v>
      </c>
      <c r="G51" s="337">
        <f>KL!G51</f>
        <v>0</v>
      </c>
      <c r="H51" s="338"/>
    </row>
    <row r="52" spans="1:8" s="328" customFormat="1" ht="17.25">
      <c r="A52" s="327"/>
      <c r="B52" s="315" t="str">
        <f>KL!B52</f>
        <v>Söù chaèng</v>
      </c>
      <c r="C52" s="316" t="str">
        <f>KL!C52</f>
        <v>caùi</v>
      </c>
      <c r="D52" s="281">
        <f>KL!D52</f>
        <v>8</v>
      </c>
      <c r="E52" s="281">
        <f>KL!E52</f>
        <v>14</v>
      </c>
      <c r="F52" s="281">
        <f>KL!F52</f>
        <v>6</v>
      </c>
      <c r="G52" s="282">
        <f>KL!G52</f>
        <v>0</v>
      </c>
      <c r="H52" s="283"/>
    </row>
    <row r="53" spans="1:8" s="328" customFormat="1" ht="17.25">
      <c r="A53" s="327"/>
      <c r="B53" s="315" t="str">
        <f>KL!B53</f>
        <v>Keïp caùp 3 boulon</v>
      </c>
      <c r="C53" s="316" t="str">
        <f>KL!C53</f>
        <v>caùi</v>
      </c>
      <c r="D53" s="281">
        <f>KL!D53</f>
        <v>64</v>
      </c>
      <c r="E53" s="281">
        <f>KL!E53</f>
        <v>112</v>
      </c>
      <c r="F53" s="281">
        <f>KL!F53</f>
        <v>48</v>
      </c>
      <c r="G53" s="282">
        <f>KL!G53</f>
        <v>0</v>
      </c>
      <c r="H53" s="283"/>
    </row>
    <row r="54" spans="1:8" s="326" customFormat="1" ht="17.25" hidden="1">
      <c r="A54" s="325">
        <f>KL!A54</f>
        <v>0</v>
      </c>
      <c r="B54" s="292" t="str">
        <f>KL!B54</f>
        <v>Caùp theùp 5/8" 0,442kg/m*12m</v>
      </c>
      <c r="C54" s="293" t="str">
        <f>KL!C54</f>
        <v>kg</v>
      </c>
      <c r="D54" s="282">
        <f>KL!D54</f>
        <v>88</v>
      </c>
      <c r="E54" s="282">
        <f>KL!E54</f>
        <v>74.3</v>
      </c>
      <c r="F54" s="282">
        <f>KL!F54</f>
        <v>0</v>
      </c>
      <c r="G54" s="282">
        <f>KL!G54</f>
        <v>13.700000000000003</v>
      </c>
      <c r="H54" s="290"/>
    </row>
    <row r="55" spans="1:8" s="328" customFormat="1" ht="34.5">
      <c r="A55" s="327"/>
      <c r="B55" s="315" t="str">
        <f>KL!B55</f>
        <v>Boä choáng chaèng heïp Þ60/50x1500+2BL12x40+BL16x250/80</v>
      </c>
      <c r="C55" s="316" t="str">
        <f>KL!C55</f>
        <v>boä</v>
      </c>
      <c r="D55" s="281">
        <f>KL!D55</f>
        <v>8</v>
      </c>
      <c r="E55" s="281">
        <f>KL!E55</f>
        <v>14</v>
      </c>
      <c r="F55" s="281">
        <f>KL!F55</f>
        <v>6</v>
      </c>
      <c r="G55" s="282">
        <f>KL!G55</f>
        <v>0</v>
      </c>
      <c r="H55" s="283"/>
    </row>
    <row r="56" spans="1:8" s="328" customFormat="1" ht="17.25">
      <c r="A56" s="327"/>
      <c r="B56" s="315" t="str">
        <f>KL!B56</f>
        <v>Yeám caùp daøy 2mm</v>
      </c>
      <c r="C56" s="316" t="str">
        <f>KL!C56</f>
        <v>caùi</v>
      </c>
      <c r="D56" s="281">
        <f>KL!D56</f>
        <v>16</v>
      </c>
      <c r="E56" s="281">
        <f>KL!E56</f>
        <v>28</v>
      </c>
      <c r="F56" s="281">
        <f>KL!F56</f>
        <v>12</v>
      </c>
      <c r="G56" s="282">
        <f>KL!G56</f>
        <v>0</v>
      </c>
      <c r="H56" s="283"/>
    </row>
    <row r="57" spans="1:8" s="328" customFormat="1" ht="17.25">
      <c r="A57" s="327"/>
      <c r="B57" s="315" t="str">
        <f>KL!B57</f>
        <v xml:space="preserve">Maùng che daây chaèng </v>
      </c>
      <c r="C57" s="316" t="str">
        <f>KL!C57</f>
        <v>caùi</v>
      </c>
      <c r="D57" s="281">
        <f>KL!D57</f>
        <v>8</v>
      </c>
      <c r="E57" s="281">
        <f>KL!E57</f>
        <v>14</v>
      </c>
      <c r="F57" s="281">
        <f>KL!F57</f>
        <v>6</v>
      </c>
      <c r="G57" s="282">
        <f>KL!G57</f>
        <v>0</v>
      </c>
      <c r="H57" s="283"/>
    </row>
    <row r="58" spans="1:8" s="326" customFormat="1" ht="17.25" hidden="1">
      <c r="A58" s="325">
        <f>KL!A58</f>
        <v>5</v>
      </c>
      <c r="B58" s="294" t="str">
        <f>KL!B58</f>
        <v>Bộ móng neo xòe cho chằng xuống: NXX</v>
      </c>
      <c r="C58" s="289" t="str">
        <f>KL!C58</f>
        <v>Bộ</v>
      </c>
      <c r="D58" s="282">
        <f>KL!D58</f>
        <v>20</v>
      </c>
      <c r="E58" s="282">
        <f>KL!E58</f>
        <v>12</v>
      </c>
      <c r="F58" s="282">
        <f>KL!F58</f>
        <v>0</v>
      </c>
      <c r="G58" s="282">
        <f>KL!G58</f>
        <v>8</v>
      </c>
      <c r="H58" s="290"/>
    </row>
    <row r="59" spans="1:8" s="326" customFormat="1" ht="17.25" hidden="1">
      <c r="A59" s="325">
        <f>KL!A59</f>
        <v>0</v>
      </c>
      <c r="B59" s="292" t="str">
        <f>KL!B59</f>
        <v>Ty neo Þ16x2400</v>
      </c>
      <c r="C59" s="293" t="str">
        <f>KL!C59</f>
        <v>caùi</v>
      </c>
      <c r="D59" s="282">
        <f>KL!D59</f>
        <v>20</v>
      </c>
      <c r="E59" s="282">
        <f>KL!E59</f>
        <v>12</v>
      </c>
      <c r="F59" s="282">
        <f>KL!F59</f>
        <v>0</v>
      </c>
      <c r="G59" s="282">
        <f>KL!G59</f>
        <v>8</v>
      </c>
      <c r="H59" s="290"/>
    </row>
    <row r="60" spans="1:8" s="326" customFormat="1" ht="17.25" hidden="1">
      <c r="A60" s="325">
        <f>KL!A60</f>
        <v>0</v>
      </c>
      <c r="B60" s="292" t="str">
        <f>KL!B60</f>
        <v>Neo xoøe 8 höôùng (daøy 3,2mm)</v>
      </c>
      <c r="C60" s="293" t="str">
        <f>KL!C60</f>
        <v>caùi</v>
      </c>
      <c r="D60" s="282">
        <f>KL!D60</f>
        <v>20</v>
      </c>
      <c r="E60" s="282">
        <f>KL!E60</f>
        <v>12</v>
      </c>
      <c r="F60" s="282">
        <f>KL!F60</f>
        <v>0</v>
      </c>
      <c r="G60" s="282">
        <f>KL!G60</f>
        <v>8</v>
      </c>
      <c r="H60" s="290"/>
    </row>
    <row r="61" spans="1:8" s="323" customFormat="1" ht="18">
      <c r="A61" s="324">
        <v>2</v>
      </c>
      <c r="B61" s="262" t="str">
        <f>KL!B61</f>
        <v>Bộ móng neo xòe cho chằng lệch: NXL</v>
      </c>
      <c r="C61" s="207" t="str">
        <f>KL!C61</f>
        <v>Bộ</v>
      </c>
      <c r="D61" s="278">
        <f>KL!D61</f>
        <v>8</v>
      </c>
      <c r="E61" s="278">
        <f>KL!E61</f>
        <v>14</v>
      </c>
      <c r="F61" s="278">
        <f>KL!F61</f>
        <v>6</v>
      </c>
      <c r="G61" s="279">
        <f>KL!G61</f>
        <v>0</v>
      </c>
      <c r="H61" s="280"/>
    </row>
    <row r="62" spans="1:8" s="328" customFormat="1" ht="17.25">
      <c r="A62" s="327"/>
      <c r="B62" s="315" t="str">
        <f>KL!B62</f>
        <v>Ty neo Þ16x2400</v>
      </c>
      <c r="C62" s="316" t="str">
        <f>KL!C62</f>
        <v>caùi</v>
      </c>
      <c r="D62" s="281">
        <f>KL!D62</f>
        <v>8</v>
      </c>
      <c r="E62" s="281">
        <f>KL!E62</f>
        <v>14</v>
      </c>
      <c r="F62" s="281">
        <f>KL!F62</f>
        <v>6</v>
      </c>
      <c r="G62" s="282">
        <f>KL!G62</f>
        <v>0</v>
      </c>
      <c r="H62" s="283"/>
    </row>
    <row r="63" spans="1:8" s="328" customFormat="1" ht="17.25">
      <c r="A63" s="327"/>
      <c r="B63" s="315" t="str">
        <f>KL!B63</f>
        <v>Neo xoøe 8 höôùng (daøy 3,2mm)</v>
      </c>
      <c r="C63" s="316" t="str">
        <f>KL!C63</f>
        <v>caùi</v>
      </c>
      <c r="D63" s="281">
        <f>KL!D63</f>
        <v>8</v>
      </c>
      <c r="E63" s="281">
        <f>KL!E63</f>
        <v>14</v>
      </c>
      <c r="F63" s="281">
        <f>KL!F63</f>
        <v>6</v>
      </c>
      <c r="G63" s="282">
        <f>KL!G63</f>
        <v>0</v>
      </c>
      <c r="H63" s="283"/>
    </row>
    <row r="64" spans="1:8" s="328" customFormat="1" ht="18">
      <c r="A64" s="324" t="s">
        <v>86</v>
      </c>
      <c r="B64" s="259" t="str">
        <f>KL!B64</f>
        <v>Phần dây, sứ và phụ kiện</v>
      </c>
      <c r="C64" s="201" t="str">
        <f>KL!C64</f>
        <v>Tbộ</v>
      </c>
      <c r="D64" s="281">
        <f>KL!D64</f>
        <v>1</v>
      </c>
      <c r="E64" s="281">
        <f>KL!E64</f>
        <v>1</v>
      </c>
      <c r="F64" s="281"/>
      <c r="G64" s="282">
        <f>KL!G64</f>
        <v>0</v>
      </c>
      <c r="H64" s="283"/>
    </row>
    <row r="65" spans="1:8" s="326" customFormat="1" ht="34.5" hidden="1">
      <c r="A65" s="325">
        <f>KL!A65</f>
        <v>1</v>
      </c>
      <c r="B65" s="292" t="str">
        <f>KL!B65</f>
        <v>Caùp nhoâm loõi theùp AC-50/8: 0,195*2*1,02*cd</v>
      </c>
      <c r="C65" s="293" t="str">
        <f>KL!C65</f>
        <v>kg</v>
      </c>
      <c r="D65" s="282">
        <f>KL!D65</f>
        <v>1214.5</v>
      </c>
      <c r="E65" s="282">
        <f>KL!E65</f>
        <v>1200.04</v>
      </c>
      <c r="F65" s="282">
        <f>KL!F65</f>
        <v>0</v>
      </c>
      <c r="G65" s="282">
        <f>KL!G65</f>
        <v>14.460000000000036</v>
      </c>
      <c r="H65" s="290"/>
    </row>
    <row r="66" spans="1:8" s="323" customFormat="1" ht="18">
      <c r="A66" s="324">
        <v>1</v>
      </c>
      <c r="B66" s="317" t="str">
        <f>KL!B66</f>
        <v>Boä Uclevis ñôõ daây trung hoøa: Ñth-U</v>
      </c>
      <c r="C66" s="318" t="str">
        <f>KL!C66</f>
        <v>boä</v>
      </c>
      <c r="D66" s="278">
        <f>KL!D66</f>
        <v>45</v>
      </c>
      <c r="E66" s="278">
        <f>KL!E66</f>
        <v>46</v>
      </c>
      <c r="F66" s="278">
        <f>KL!F66</f>
        <v>1</v>
      </c>
      <c r="G66" s="279">
        <f>KL!G66</f>
        <v>0</v>
      </c>
      <c r="H66" s="280"/>
    </row>
    <row r="67" spans="1:8" s="328" customFormat="1" ht="17.25">
      <c r="A67" s="327"/>
      <c r="B67" s="315" t="str">
        <f>KL!B67</f>
        <v>Uclevis + söù oáng chæ</v>
      </c>
      <c r="C67" s="316" t="str">
        <f>KL!C67</f>
        <v>boä</v>
      </c>
      <c r="D67" s="281">
        <f>KL!D67</f>
        <v>45</v>
      </c>
      <c r="E67" s="281">
        <f>KL!E67</f>
        <v>46</v>
      </c>
      <c r="F67" s="281">
        <f>KL!F67</f>
        <v>1</v>
      </c>
      <c r="G67" s="282">
        <f>KL!G67</f>
        <v>0</v>
      </c>
      <c r="H67" s="283"/>
    </row>
    <row r="68" spans="1:8" s="326" customFormat="1" ht="34.5" hidden="1">
      <c r="A68" s="325"/>
      <c r="B68" s="292" t="str">
        <f>KL!B68</f>
        <v>Boulon 16x300+ 2 long ñeàn vuoâng D18-50x50x3/Zn</v>
      </c>
      <c r="C68" s="293" t="str">
        <f>KL!C68</f>
        <v>boä</v>
      </c>
      <c r="D68" s="282">
        <f>KL!D68</f>
        <v>45</v>
      </c>
      <c r="E68" s="282">
        <f>KL!E68</f>
        <v>0</v>
      </c>
      <c r="F68" s="282">
        <f>KL!F68</f>
        <v>0</v>
      </c>
      <c r="G68" s="282">
        <f>KL!G68</f>
        <v>45</v>
      </c>
      <c r="H68" s="290"/>
    </row>
    <row r="69" spans="1:8" s="372" customFormat="1" ht="34.5">
      <c r="A69" s="367"/>
      <c r="B69" s="368" t="str">
        <f>KL!B69</f>
        <v>Boulon 16x250+ 2 long ñeàn vuoâng D18-50x50x3/Zn</v>
      </c>
      <c r="C69" s="369" t="str">
        <f>KL!C69</f>
        <v>boä</v>
      </c>
      <c r="D69" s="370">
        <f>KL!D69</f>
        <v>0</v>
      </c>
      <c r="E69" s="370">
        <f>KL!E69</f>
        <v>46</v>
      </c>
      <c r="F69" s="370">
        <f>KL!F69</f>
        <v>46</v>
      </c>
      <c r="G69" s="370">
        <f>KL!G69</f>
        <v>0</v>
      </c>
      <c r="H69" s="371"/>
    </row>
    <row r="70" spans="1:8" s="339" customFormat="1" ht="33" hidden="1">
      <c r="A70" s="334">
        <v>2</v>
      </c>
      <c r="B70" s="342" t="str">
        <f>KL!B70</f>
        <v>Boä khoùa neùo daây trung hoøa vaøo truï: Nth-T</v>
      </c>
      <c r="C70" s="343" t="str">
        <f>KL!C70</f>
        <v>boä</v>
      </c>
      <c r="D70" s="337">
        <f>KL!D70</f>
        <v>14</v>
      </c>
      <c r="E70" s="337">
        <f>KL!E70</f>
        <v>14</v>
      </c>
      <c r="F70" s="337">
        <f>KL!F70</f>
        <v>0</v>
      </c>
      <c r="G70" s="337">
        <f>KL!G70</f>
        <v>0</v>
      </c>
      <c r="H70" s="338"/>
    </row>
    <row r="71" spans="1:8" s="339" customFormat="1" ht="17.25" hidden="1">
      <c r="A71" s="334">
        <f>KL!A71</f>
        <v>0</v>
      </c>
      <c r="B71" s="340" t="str">
        <f>KL!B71</f>
        <v>Khoùa neùo daây côõ daây 50</v>
      </c>
      <c r="C71" s="341" t="str">
        <f>KL!C71</f>
        <v>caùi</v>
      </c>
      <c r="D71" s="337">
        <f>KL!D71</f>
        <v>14</v>
      </c>
      <c r="E71" s="337">
        <f>KL!E71</f>
        <v>14</v>
      </c>
      <c r="F71" s="337">
        <f>KL!F71</f>
        <v>0</v>
      </c>
      <c r="G71" s="337">
        <f>KL!G71</f>
        <v>0</v>
      </c>
      <c r="H71" s="338"/>
    </row>
    <row r="72" spans="1:8" s="339" customFormat="1" ht="17.25" hidden="1">
      <c r="A72" s="334">
        <f>KL!A72</f>
        <v>0</v>
      </c>
      <c r="B72" s="340" t="str">
        <f>KL!B72</f>
        <v xml:space="preserve">Moùc treo chöõ U </v>
      </c>
      <c r="C72" s="341" t="str">
        <f>KL!C72</f>
        <v>caùi</v>
      </c>
      <c r="D72" s="337">
        <f>KL!D72</f>
        <v>14</v>
      </c>
      <c r="E72" s="337">
        <f>KL!E72</f>
        <v>14</v>
      </c>
      <c r="F72" s="337">
        <f>KL!F72</f>
        <v>0</v>
      </c>
      <c r="G72" s="337">
        <f>KL!G72</f>
        <v>0</v>
      </c>
      <c r="H72" s="338"/>
    </row>
    <row r="73" spans="1:8" s="339" customFormat="1" ht="34.5" hidden="1">
      <c r="A73" s="334">
        <f>KL!A73</f>
        <v>0</v>
      </c>
      <c r="B73" s="340" t="str">
        <f>KL!B73</f>
        <v>Boulon maét 16x300+ 2 l.ñeàn vuoâng D18-50x50x3/Zn</v>
      </c>
      <c r="C73" s="341" t="str">
        <f>KL!C73</f>
        <v>boä</v>
      </c>
      <c r="D73" s="337">
        <f>KL!D73</f>
        <v>14</v>
      </c>
      <c r="E73" s="337">
        <f>KL!E73</f>
        <v>0</v>
      </c>
      <c r="F73" s="337">
        <f>KL!F73</f>
        <v>0</v>
      </c>
      <c r="G73" s="337">
        <f>KL!G73</f>
        <v>14</v>
      </c>
      <c r="H73" s="338"/>
    </row>
    <row r="74" spans="1:8" s="339" customFormat="1" ht="34.5" hidden="1">
      <c r="A74" s="334"/>
      <c r="B74" s="340" t="str">
        <f>KL!B74</f>
        <v>Boulon maét 16x300+ 1 l.ñeàn vuoâng D18-50x50x3/Zn</v>
      </c>
      <c r="C74" s="341" t="str">
        <f>KL!C74</f>
        <v>boä</v>
      </c>
      <c r="D74" s="337">
        <f>KL!D74</f>
        <v>0</v>
      </c>
      <c r="E74" s="337">
        <f>KL!E74</f>
        <v>14</v>
      </c>
      <c r="F74" s="337">
        <f>KL!F74</f>
        <v>14</v>
      </c>
      <c r="G74" s="337">
        <f>KL!G74</f>
        <v>0</v>
      </c>
      <c r="H74" s="338"/>
    </row>
    <row r="75" spans="1:8" s="326" customFormat="1" ht="17.25" hidden="1">
      <c r="A75" s="325">
        <f>KL!A75</f>
        <v>4</v>
      </c>
      <c r="B75" s="298" t="str">
        <f>KL!B75</f>
        <v>Boä caùch ñieän ñöùng+ty söù : SÑU</v>
      </c>
      <c r="C75" s="299" t="str">
        <f>KL!C75</f>
        <v>boä</v>
      </c>
      <c r="D75" s="282">
        <f>KL!D75</f>
        <v>7</v>
      </c>
      <c r="E75" s="282">
        <f>KL!E75</f>
        <v>7</v>
      </c>
      <c r="F75" s="282">
        <f>KL!F75</f>
        <v>0</v>
      </c>
      <c r="G75" s="282">
        <f>KL!G75</f>
        <v>0</v>
      </c>
      <c r="H75" s="290"/>
    </row>
    <row r="76" spans="1:8" s="326" customFormat="1" ht="17.25" hidden="1">
      <c r="A76" s="325">
        <f>KL!A76</f>
        <v>0</v>
      </c>
      <c r="B76" s="292" t="str">
        <f>KL!B76</f>
        <v xml:space="preserve">Söù ñöùng 24KV </v>
      </c>
      <c r="C76" s="293" t="str">
        <f>KL!C76</f>
        <v>caùi</v>
      </c>
      <c r="D76" s="282">
        <f>KL!D76</f>
        <v>7</v>
      </c>
      <c r="E76" s="282">
        <f>KL!E76</f>
        <v>7</v>
      </c>
      <c r="F76" s="282">
        <f>KL!F76</f>
        <v>0</v>
      </c>
      <c r="G76" s="282">
        <f>KL!G76</f>
        <v>0</v>
      </c>
      <c r="H76" s="290"/>
    </row>
    <row r="77" spans="1:8" s="326" customFormat="1" ht="17.25" hidden="1">
      <c r="A77" s="325">
        <f>KL!A77</f>
        <v>0</v>
      </c>
      <c r="B77" s="292" t="str">
        <f>KL!B77</f>
        <v>Chaân söù ñöùng D20</v>
      </c>
      <c r="C77" s="293" t="str">
        <f>KL!C77</f>
        <v>caùi</v>
      </c>
      <c r="D77" s="282">
        <f>KL!D77</f>
        <v>7</v>
      </c>
      <c r="E77" s="282">
        <f>KL!E77</f>
        <v>7</v>
      </c>
      <c r="F77" s="282">
        <f>KL!F77</f>
        <v>0</v>
      </c>
      <c r="G77" s="282">
        <f>KL!G77</f>
        <v>0</v>
      </c>
      <c r="H77" s="290"/>
    </row>
    <row r="78" spans="1:8" s="465" customFormat="1" ht="18">
      <c r="A78" s="462">
        <v>2</v>
      </c>
      <c r="B78" s="298" t="str">
        <f>KL!B78</f>
        <v>Boä caùch ñieän ñænh thẳng+ty söù ñôn : SÑI</v>
      </c>
      <c r="C78" s="463" t="str">
        <f>KL!C78</f>
        <v>boä</v>
      </c>
      <c r="D78" s="279">
        <f>KL!D78</f>
        <v>32</v>
      </c>
      <c r="E78" s="279">
        <f>KL!E78</f>
        <v>32</v>
      </c>
      <c r="F78" s="279">
        <f>KL!F78</f>
        <v>0</v>
      </c>
      <c r="G78" s="279">
        <f>KL!G78</f>
        <v>0</v>
      </c>
      <c r="H78" s="464"/>
    </row>
    <row r="79" spans="1:8" s="326" customFormat="1" ht="17.25" hidden="1">
      <c r="A79" s="325"/>
      <c r="B79" s="292" t="str">
        <f>KL!B79</f>
        <v xml:space="preserve">Söù ñöùng 24KV </v>
      </c>
      <c r="C79" s="293" t="str">
        <f>KL!C79</f>
        <v>caùi</v>
      </c>
      <c r="D79" s="282">
        <f>KL!D79</f>
        <v>32</v>
      </c>
      <c r="E79" s="282">
        <f>KL!E79</f>
        <v>32</v>
      </c>
      <c r="F79" s="282">
        <f>KL!F79</f>
        <v>0</v>
      </c>
      <c r="G79" s="282">
        <f>KL!G79</f>
        <v>0</v>
      </c>
      <c r="H79" s="290"/>
    </row>
    <row r="80" spans="1:8" s="326" customFormat="1" ht="17.25" hidden="1">
      <c r="A80" s="325"/>
      <c r="B80" s="292" t="str">
        <f>KL!B80</f>
        <v>Chaân söù ñænh thaúng daøi 650mm</v>
      </c>
      <c r="C80" s="293" t="str">
        <f>KL!C80</f>
        <v>caùi</v>
      </c>
      <c r="D80" s="282">
        <f>KL!D80</f>
        <v>32</v>
      </c>
      <c r="E80" s="282">
        <f>KL!E80</f>
        <v>32</v>
      </c>
      <c r="F80" s="282">
        <f>KL!F80</f>
        <v>0</v>
      </c>
      <c r="G80" s="282">
        <f>KL!G80</f>
        <v>0</v>
      </c>
      <c r="H80" s="290"/>
    </row>
    <row r="81" spans="1:8" s="326" customFormat="1" ht="34.5" hidden="1">
      <c r="A81" s="325"/>
      <c r="B81" s="292" t="str">
        <f>KL!B81</f>
        <v>Boulon 16x300+ 2 long ñeàn vuoâng D18-50x50x3/Zn</v>
      </c>
      <c r="C81" s="293" t="str">
        <f>KL!C81</f>
        <v>boä</v>
      </c>
      <c r="D81" s="282">
        <f>KL!D81</f>
        <v>64</v>
      </c>
      <c r="E81" s="282">
        <f>KL!E81</f>
        <v>0</v>
      </c>
      <c r="F81" s="282">
        <f>KL!F81</f>
        <v>0</v>
      </c>
      <c r="G81" s="282">
        <f>KL!G81</f>
        <v>64</v>
      </c>
      <c r="H81" s="290"/>
    </row>
    <row r="82" spans="1:8" s="372" customFormat="1" ht="34.5">
      <c r="A82" s="367"/>
      <c r="B82" s="368" t="str">
        <f>KL!B82</f>
        <v>Boulon 16x250+ 2 long ñeàn vuoâng D18-50x50x3/Zn</v>
      </c>
      <c r="C82" s="369" t="str">
        <f>KL!C82</f>
        <v>boä</v>
      </c>
      <c r="D82" s="370">
        <f>KL!D82</f>
        <v>0</v>
      </c>
      <c r="E82" s="370">
        <f>KL!E82</f>
        <v>64</v>
      </c>
      <c r="F82" s="370">
        <f>KL!F82</f>
        <v>64</v>
      </c>
      <c r="G82" s="370">
        <f>KL!G82</f>
        <v>0</v>
      </c>
      <c r="H82" s="371"/>
    </row>
    <row r="83" spans="1:8" s="465" customFormat="1" ht="18" hidden="1">
      <c r="A83" s="462">
        <v>2</v>
      </c>
      <c r="B83" s="298" t="str">
        <f>KL!B83</f>
        <v>Boä caùch ñieän ñænh goùc + ty söù ñôn : SÑG</v>
      </c>
      <c r="C83" s="463" t="str">
        <f>KL!C83</f>
        <v>boä</v>
      </c>
      <c r="D83" s="279">
        <f>KL!D83</f>
        <v>15</v>
      </c>
      <c r="E83" s="279">
        <f>KL!E83</f>
        <v>15</v>
      </c>
      <c r="F83" s="279">
        <f>KL!F83</f>
        <v>0</v>
      </c>
      <c r="G83" s="279">
        <f>KL!G83</f>
        <v>0</v>
      </c>
      <c r="H83" s="464"/>
    </row>
    <row r="84" spans="1:8" s="326" customFormat="1" ht="17.25" hidden="1">
      <c r="A84" s="325"/>
      <c r="B84" s="292" t="str">
        <f>KL!B84</f>
        <v xml:space="preserve">Söù ñöùng 24KV </v>
      </c>
      <c r="C84" s="293" t="str">
        <f>KL!C84</f>
        <v>caùi</v>
      </c>
      <c r="D84" s="282">
        <f>KL!D84</f>
        <v>30</v>
      </c>
      <c r="E84" s="282">
        <f>KL!E84</f>
        <v>30</v>
      </c>
      <c r="F84" s="282">
        <f>KL!F84</f>
        <v>0</v>
      </c>
      <c r="G84" s="282">
        <f>KL!G84</f>
        <v>0</v>
      </c>
      <c r="H84" s="290"/>
    </row>
    <row r="85" spans="1:8" s="326" customFormat="1" ht="17.25" hidden="1">
      <c r="A85" s="325"/>
      <c r="B85" s="292" t="str">
        <f>KL!B85</f>
        <v>Chaân söù ñænh ñôõ goùc daøi 720mm</v>
      </c>
      <c r="C85" s="293" t="str">
        <f>KL!C85</f>
        <v>caùi</v>
      </c>
      <c r="D85" s="282">
        <f>KL!D85</f>
        <v>30</v>
      </c>
      <c r="E85" s="282">
        <f>KL!E85</f>
        <v>30</v>
      </c>
      <c r="F85" s="282">
        <f>KL!F85</f>
        <v>0</v>
      </c>
      <c r="G85" s="282">
        <f>KL!G85</f>
        <v>0</v>
      </c>
      <c r="H85" s="290"/>
    </row>
    <row r="86" spans="1:8" s="326" customFormat="1" ht="34.5" hidden="1">
      <c r="A86" s="325"/>
      <c r="B86" s="292" t="str">
        <f>KL!B86</f>
        <v>Boulon 16x300+ 2 long ñeàn vuoâng D18-50x50x3/Zn</v>
      </c>
      <c r="C86" s="293" t="str">
        <f>KL!C86</f>
        <v>boä</v>
      </c>
      <c r="D86" s="282">
        <f>KL!D86</f>
        <v>30</v>
      </c>
      <c r="E86" s="282">
        <f>KL!E86</f>
        <v>30</v>
      </c>
      <c r="F86" s="282">
        <f>KL!F86</f>
        <v>0</v>
      </c>
      <c r="G86" s="282">
        <f>KL!G86</f>
        <v>0</v>
      </c>
      <c r="H86" s="290"/>
    </row>
    <row r="87" spans="1:8" s="339" customFormat="1" ht="33" hidden="1">
      <c r="A87" s="334">
        <v>5</v>
      </c>
      <c r="B87" s="342" t="str">
        <f>KL!B87</f>
        <v>Chuoãi söù treo Polymer 25kV laép vaøo truï : CÑT ply-T</v>
      </c>
      <c r="C87" s="341" t="str">
        <f>KL!C87</f>
        <v>chuoãi</v>
      </c>
      <c r="D87" s="337">
        <f>KL!D87</f>
        <v>14</v>
      </c>
      <c r="E87" s="337">
        <f>KL!E87</f>
        <v>14</v>
      </c>
      <c r="F87" s="337">
        <f>KL!F87</f>
        <v>0</v>
      </c>
      <c r="G87" s="337">
        <f>KL!G87</f>
        <v>0</v>
      </c>
      <c r="H87" s="338"/>
    </row>
    <row r="88" spans="1:8" s="326" customFormat="1" ht="17.25" hidden="1">
      <c r="A88" s="325">
        <f>KL!A88</f>
        <v>0</v>
      </c>
      <c r="B88" s="292" t="str">
        <f>KL!B88</f>
        <v>Söù treo polymer</v>
      </c>
      <c r="C88" s="293" t="str">
        <f>KL!C88</f>
        <v>chuoãi</v>
      </c>
      <c r="D88" s="282">
        <f>KL!D88</f>
        <v>14</v>
      </c>
      <c r="E88" s="282">
        <f>KL!E88</f>
        <v>14</v>
      </c>
      <c r="F88" s="282">
        <f>KL!F88</f>
        <v>0</v>
      </c>
      <c r="G88" s="282">
        <f>KL!G88</f>
        <v>0</v>
      </c>
      <c r="H88" s="290"/>
    </row>
    <row r="89" spans="1:8" s="326" customFormat="1" ht="17.25" hidden="1">
      <c r="A89" s="325">
        <f>KL!A89</f>
        <v>0</v>
      </c>
      <c r="B89" s="292" t="str">
        <f>KL!B89</f>
        <v>Khoùa neùo daây côõ daây 50</v>
      </c>
      <c r="C89" s="293" t="str">
        <f>KL!C89</f>
        <v>chuoãi</v>
      </c>
      <c r="D89" s="282">
        <f>KL!D89</f>
        <v>14</v>
      </c>
      <c r="E89" s="282">
        <f>KL!E89</f>
        <v>14</v>
      </c>
      <c r="F89" s="282">
        <f>KL!F89</f>
        <v>0</v>
      </c>
      <c r="G89" s="282">
        <f>KL!G89</f>
        <v>0</v>
      </c>
      <c r="H89" s="290"/>
    </row>
    <row r="90" spans="1:8" s="326" customFormat="1" ht="17.25" hidden="1">
      <c r="A90" s="325">
        <f>KL!A90</f>
        <v>0</v>
      </c>
      <c r="B90" s="292" t="str">
        <f>KL!B90</f>
        <v xml:space="preserve">Moùc treo chöõ U </v>
      </c>
      <c r="C90" s="293" t="str">
        <f>KL!C90</f>
        <v>caùi</v>
      </c>
      <c r="D90" s="282">
        <f>KL!D90</f>
        <v>28</v>
      </c>
      <c r="E90" s="282">
        <f>KL!E90</f>
        <v>28</v>
      </c>
      <c r="F90" s="282">
        <f>KL!F90</f>
        <v>0</v>
      </c>
      <c r="G90" s="282">
        <f>KL!G90</f>
        <v>0</v>
      </c>
      <c r="H90" s="290"/>
    </row>
    <row r="91" spans="1:8" s="326" customFormat="1" ht="34.5" hidden="1">
      <c r="A91" s="325">
        <f>KL!A91</f>
        <v>0</v>
      </c>
      <c r="B91" s="292" t="str">
        <f>KL!B91</f>
        <v>Boulon maét 16x300+ 2 long ñeàn vuoâng D18-50x50x3/Zn</v>
      </c>
      <c r="C91" s="293" t="str">
        <f>KL!C91</f>
        <v>boä</v>
      </c>
      <c r="D91" s="282">
        <f>KL!D91</f>
        <v>14</v>
      </c>
      <c r="E91" s="282">
        <f>KL!E91</f>
        <v>0</v>
      </c>
      <c r="F91" s="282">
        <f>KL!F91</f>
        <v>0</v>
      </c>
      <c r="G91" s="282">
        <f>KL!G91</f>
        <v>14</v>
      </c>
      <c r="H91" s="290"/>
    </row>
    <row r="92" spans="1:8" s="339" customFormat="1" ht="34.5" hidden="1">
      <c r="A92" s="334"/>
      <c r="B92" s="340" t="str">
        <f>KL!B92</f>
        <v>Boulon maét 16x300+ 1 long ñeàn vuoâng D18-50x50x3/Zn</v>
      </c>
      <c r="C92" s="341" t="str">
        <f>KL!C92</f>
        <v>boä</v>
      </c>
      <c r="D92" s="337">
        <f>KL!D92</f>
        <v>0</v>
      </c>
      <c r="E92" s="337">
        <f>KL!E92</f>
        <v>14</v>
      </c>
      <c r="F92" s="337">
        <f>KL!F92</f>
        <v>14</v>
      </c>
      <c r="G92" s="337">
        <f>KL!G92</f>
        <v>0</v>
      </c>
      <c r="H92" s="338"/>
    </row>
    <row r="93" spans="1:8" s="326" customFormat="1" ht="17.25" hidden="1">
      <c r="A93" s="325">
        <f>KL!A93</f>
        <v>8</v>
      </c>
      <c r="B93" s="298" t="str">
        <f>KL!B93</f>
        <v>Phuï kieän ñaáu noái ñaàu ñöôøng daây</v>
      </c>
      <c r="C93" s="299"/>
      <c r="D93" s="282"/>
      <c r="E93" s="282"/>
      <c r="F93" s="282"/>
      <c r="G93" s="282">
        <f>KL!G93</f>
        <v>0</v>
      </c>
      <c r="H93" s="290"/>
    </row>
    <row r="94" spans="1:8" s="326" customFormat="1" ht="17.25" hidden="1">
      <c r="A94" s="325">
        <f>KL!A94</f>
        <v>0</v>
      </c>
      <c r="B94" s="292" t="str">
        <f>KL!B94</f>
        <v>Keïp eùp WR côõ daây 50mm2</v>
      </c>
      <c r="C94" s="293" t="str">
        <f>KL!C94</f>
        <v>caùi</v>
      </c>
      <c r="D94" s="282">
        <f>KL!D94</f>
        <v>30</v>
      </c>
      <c r="E94" s="282">
        <f>KL!E94</f>
        <v>26</v>
      </c>
      <c r="F94" s="282">
        <f>KL!F94</f>
        <v>0</v>
      </c>
      <c r="G94" s="282">
        <f>KL!G94</f>
        <v>4</v>
      </c>
      <c r="H94" s="290"/>
    </row>
    <row r="95" spans="1:8" s="326" customFormat="1" ht="17.25" hidden="1">
      <c r="A95" s="325">
        <f>KL!A95</f>
        <v>0</v>
      </c>
      <c r="B95" s="292" t="str">
        <f>KL!B95</f>
        <v>OÁng noái daây côõ 50mm2 coù loõi theùp</v>
      </c>
      <c r="C95" s="293" t="str">
        <f>KL!C95</f>
        <v>caùi</v>
      </c>
      <c r="D95" s="282">
        <f>KL!D95</f>
        <v>21</v>
      </c>
      <c r="E95" s="282">
        <f>KL!E95</f>
        <v>4</v>
      </c>
      <c r="F95" s="282">
        <f>KL!F95</f>
        <v>0</v>
      </c>
      <c r="G95" s="282">
        <f>KL!G95</f>
        <v>17</v>
      </c>
      <c r="H95" s="290"/>
    </row>
    <row r="96" spans="1:8" s="326" customFormat="1" ht="17.25" hidden="1">
      <c r="A96" s="325">
        <f>KL!A96</f>
        <v>0</v>
      </c>
      <c r="B96" s="292" t="str">
        <f>KL!B96</f>
        <v>Daây nhoâm buoäc A50</v>
      </c>
      <c r="C96" s="293" t="str">
        <f>KL!C96</f>
        <v>kg</v>
      </c>
      <c r="D96" s="282">
        <f>KL!D96</f>
        <v>22</v>
      </c>
      <c r="E96" s="282">
        <f>KL!E96</f>
        <v>22</v>
      </c>
      <c r="F96" s="282">
        <f>KL!F96</f>
        <v>0</v>
      </c>
      <c r="G96" s="282">
        <f>KL!G96</f>
        <v>0</v>
      </c>
      <c r="H96" s="290"/>
    </row>
    <row r="97" spans="1:8" s="339" customFormat="1" ht="18" hidden="1">
      <c r="A97" s="349" t="str">
        <f>KL!A97</f>
        <v>B</v>
      </c>
      <c r="B97" s="350" t="str">
        <f>KL!B97</f>
        <v xml:space="preserve">Phần trạm biến áp: 4 trạm 50kVA (X.Tây12A; N. Nghĩa 6A; T.Hạnh 2A; Lâm San 11B) </v>
      </c>
      <c r="C97" s="350"/>
      <c r="D97" s="337"/>
      <c r="E97" s="337"/>
      <c r="F97" s="337"/>
      <c r="G97" s="337">
        <f>KL!G97</f>
        <v>0</v>
      </c>
      <c r="H97" s="338"/>
    </row>
    <row r="98" spans="1:8" s="326" customFormat="1" ht="17.25" hidden="1">
      <c r="A98" s="325">
        <f>KL!A98</f>
        <v>0</v>
      </c>
      <c r="B98" s="295" t="str">
        <f>KL!B98</f>
        <v>A.PHẦN THIẾT BỊ</v>
      </c>
      <c r="C98" s="296">
        <f>KL!C98</f>
        <v>0</v>
      </c>
      <c r="D98" s="282"/>
      <c r="E98" s="282"/>
      <c r="F98" s="282"/>
      <c r="G98" s="282">
        <f>KL!G98</f>
        <v>0</v>
      </c>
      <c r="H98" s="290"/>
    </row>
    <row r="99" spans="1:8" s="326" customFormat="1" ht="17.25" hidden="1">
      <c r="A99" s="325">
        <f>KL!A99</f>
        <v>1</v>
      </c>
      <c r="B99" s="297" t="str">
        <f>KL!B99</f>
        <v xml:space="preserve">Máy biến áp 12,7/0,22-0,44kV 50kVA </v>
      </c>
      <c r="C99" s="296" t="str">
        <f>KL!C99</f>
        <v>máy</v>
      </c>
      <c r="D99" s="282"/>
      <c r="E99" s="282"/>
      <c r="F99" s="282"/>
      <c r="G99" s="282">
        <f>KL!G99</f>
        <v>0</v>
      </c>
      <c r="H99" s="290"/>
    </row>
    <row r="100" spans="1:8" s="326" customFormat="1" ht="17.25" hidden="1">
      <c r="A100" s="325">
        <f>KL!A100</f>
        <v>2</v>
      </c>
      <c r="B100" s="297" t="str">
        <f>KL!B100</f>
        <v>Chụp cách điện đầu cực MBA</v>
      </c>
      <c r="C100" s="296" t="str">
        <f>KL!C100</f>
        <v>cái</v>
      </c>
      <c r="D100" s="282"/>
      <c r="E100" s="282"/>
      <c r="F100" s="282"/>
      <c r="G100" s="282">
        <f>KL!G100</f>
        <v>0</v>
      </c>
      <c r="H100" s="290"/>
    </row>
    <row r="101" spans="1:8" s="326" customFormat="1" ht="17.25" hidden="1">
      <c r="A101" s="325">
        <f>KL!A101</f>
        <v>3</v>
      </c>
      <c r="B101" s="297" t="str">
        <f>KL!B101</f>
        <v>FCO 24kV - 100A + bọc cách điện trên-dưới</v>
      </c>
      <c r="C101" s="296" t="str">
        <f>KL!C101</f>
        <v>bộ</v>
      </c>
      <c r="D101" s="282"/>
      <c r="E101" s="282"/>
      <c r="F101" s="282"/>
      <c r="G101" s="282">
        <f>KL!G101</f>
        <v>0</v>
      </c>
      <c r="H101" s="290"/>
    </row>
    <row r="102" spans="1:8" s="326" customFormat="1" ht="17.25" hidden="1">
      <c r="A102" s="325">
        <f>KL!A102</f>
        <v>4</v>
      </c>
      <c r="B102" s="297" t="str">
        <f>KL!B102</f>
        <v>Dây chảy 6K</v>
      </c>
      <c r="C102" s="296" t="str">
        <f>KL!C102</f>
        <v>Sợi</v>
      </c>
      <c r="D102" s="282"/>
      <c r="E102" s="282"/>
      <c r="F102" s="282"/>
      <c r="G102" s="282">
        <f>KL!G102</f>
        <v>0</v>
      </c>
      <c r="H102" s="290"/>
    </row>
    <row r="103" spans="1:8" s="326" customFormat="1" ht="17.25" hidden="1">
      <c r="A103" s="325">
        <f>KL!A103</f>
        <v>5</v>
      </c>
      <c r="B103" s="297" t="str">
        <f>KL!B103</f>
        <v>LA 18kV 10kA + bọc cách điện</v>
      </c>
      <c r="C103" s="296" t="str">
        <f>KL!C103</f>
        <v>bộ</v>
      </c>
      <c r="D103" s="282"/>
      <c r="E103" s="282"/>
      <c r="F103" s="282"/>
      <c r="G103" s="282">
        <f>KL!G103</f>
        <v>0</v>
      </c>
      <c r="H103" s="290"/>
    </row>
    <row r="104" spans="1:8" s="326" customFormat="1" ht="31.5" hidden="1">
      <c r="A104" s="325">
        <f>KL!A104</f>
        <v>6</v>
      </c>
      <c r="B104" s="297" t="str">
        <f>KL!B104</f>
        <v>MCCB 3 cực 400V -150A - 35KA Chỉnh định</v>
      </c>
      <c r="C104" s="296" t="str">
        <f>KL!C104</f>
        <v>cái</v>
      </c>
      <c r="D104" s="282"/>
      <c r="E104" s="282"/>
      <c r="F104" s="282"/>
      <c r="G104" s="282">
        <f>KL!G104</f>
        <v>0</v>
      </c>
      <c r="H104" s="290"/>
    </row>
    <row r="105" spans="1:8" s="326" customFormat="1" ht="17.25" hidden="1">
      <c r="A105" s="325">
        <f>KL!A105</f>
        <v>7</v>
      </c>
      <c r="B105" s="297" t="str">
        <f>KL!B105</f>
        <v>Biến dòng 24kV 100/5A</v>
      </c>
      <c r="C105" s="296" t="str">
        <f>KL!C105</f>
        <v>cái</v>
      </c>
      <c r="D105" s="282"/>
      <c r="E105" s="282"/>
      <c r="F105" s="282"/>
      <c r="G105" s="282">
        <f>KL!G105</f>
        <v>8</v>
      </c>
      <c r="H105" s="290"/>
    </row>
    <row r="106" spans="1:8" s="326" customFormat="1" ht="17.25" hidden="1">
      <c r="A106" s="325">
        <f>KL!A106</f>
        <v>8</v>
      </c>
      <c r="B106" s="297" t="str">
        <f>KL!B106</f>
        <v>Điện kế 1 pha 2 dây 220V-5A</v>
      </c>
      <c r="C106" s="296" t="str">
        <f>KL!C106</f>
        <v>cái</v>
      </c>
      <c r="D106" s="282"/>
      <c r="E106" s="282"/>
      <c r="F106" s="282"/>
      <c r="G106" s="282">
        <f>KL!G106</f>
        <v>8</v>
      </c>
      <c r="H106" s="290"/>
    </row>
    <row r="107" spans="1:8" s="339" customFormat="1" ht="17.25" hidden="1">
      <c r="A107" s="334"/>
      <c r="B107" s="348" t="str">
        <f>KL!B107</f>
        <v>B. PHẦN VẬT LIỆU</v>
      </c>
      <c r="C107" s="345"/>
      <c r="D107" s="337"/>
      <c r="E107" s="337"/>
      <c r="F107" s="337"/>
      <c r="G107" s="337">
        <f>KL!G107</f>
        <v>0</v>
      </c>
      <c r="H107" s="338"/>
    </row>
    <row r="108" spans="1:8" s="326" customFormat="1" ht="31.5" hidden="1">
      <c r="A108" s="325">
        <f>KL!A108</f>
        <v>1</v>
      </c>
      <c r="B108" s="300" t="str">
        <f>KL!B108</f>
        <v>Boulon 16x300+ 2 long đền vuông D18-50x50x3/Zn</v>
      </c>
      <c r="C108" s="296" t="str">
        <f>KL!C108</f>
        <v>bộ</v>
      </c>
      <c r="D108" s="282">
        <f>KL!D108</f>
        <v>8</v>
      </c>
      <c r="E108" s="282">
        <f>KL!E108</f>
        <v>8</v>
      </c>
      <c r="F108" s="282">
        <f>KL!F108</f>
        <v>0</v>
      </c>
      <c r="G108" s="282">
        <f>KL!G108</f>
        <v>0</v>
      </c>
      <c r="H108" s="290"/>
    </row>
    <row r="109" spans="1:8" s="326" customFormat="1" ht="17.25" hidden="1">
      <c r="A109" s="325">
        <f>KL!A109</f>
        <v>2</v>
      </c>
      <c r="B109" s="295" t="str">
        <f>KL!B109</f>
        <v xml:space="preserve">Giá đỡ FCO, LA 1 pha </v>
      </c>
      <c r="C109" s="301" t="str">
        <f>KL!C109</f>
        <v>Bộ</v>
      </c>
      <c r="D109" s="282">
        <f>KL!D109</f>
        <v>4</v>
      </c>
      <c r="E109" s="282">
        <f>KL!E109</f>
        <v>4</v>
      </c>
      <c r="F109" s="282">
        <f>KL!F109</f>
        <v>0</v>
      </c>
      <c r="G109" s="282">
        <f>KL!G109</f>
        <v>0</v>
      </c>
      <c r="H109" s="290"/>
    </row>
    <row r="110" spans="1:8" s="326" customFormat="1" ht="17.25" hidden="1">
      <c r="A110" s="325">
        <f>KL!A110</f>
        <v>0</v>
      </c>
      <c r="B110" s="297" t="str">
        <f>KL!B110</f>
        <v>Xà composite 110x80x5x800</v>
      </c>
      <c r="C110" s="296" t="str">
        <f>KL!C110</f>
        <v>cây</v>
      </c>
      <c r="D110" s="282">
        <f>KL!D110</f>
        <v>4</v>
      </c>
      <c r="E110" s="282">
        <f>KL!E110</f>
        <v>4</v>
      </c>
      <c r="F110" s="282">
        <f>KL!F110</f>
        <v>0</v>
      </c>
      <c r="G110" s="282">
        <f>KL!G110</f>
        <v>0</v>
      </c>
      <c r="H110" s="290"/>
    </row>
    <row r="111" spans="1:8" s="326" customFormat="1" ht="17.25" hidden="1">
      <c r="A111" s="325">
        <f>KL!A111</f>
        <v>0</v>
      </c>
      <c r="B111" s="297" t="str">
        <f>KL!B111</f>
        <v>Chống composite 40x10x920</v>
      </c>
      <c r="C111" s="296" t="str">
        <f>KL!C111</f>
        <v>cây</v>
      </c>
      <c r="D111" s="282">
        <f>KL!D111</f>
        <v>4</v>
      </c>
      <c r="E111" s="282">
        <f>KL!E111</f>
        <v>4</v>
      </c>
      <c r="F111" s="282">
        <f>KL!F111</f>
        <v>0</v>
      </c>
      <c r="G111" s="282">
        <f>KL!G111</f>
        <v>0</v>
      </c>
      <c r="H111" s="290"/>
    </row>
    <row r="112" spans="1:8" s="326" customFormat="1" ht="17.25" hidden="1">
      <c r="A112" s="325">
        <f>KL!A112</f>
        <v>0</v>
      </c>
      <c r="B112" s="297" t="str">
        <f>KL!B112</f>
        <v>Bass LL bắt FCO và LA</v>
      </c>
      <c r="C112" s="296" t="str">
        <f>KL!C112</f>
        <v>bộ</v>
      </c>
      <c r="D112" s="282">
        <f>KL!D112</f>
        <v>4</v>
      </c>
      <c r="E112" s="282">
        <f>KL!E112</f>
        <v>4</v>
      </c>
      <c r="F112" s="282">
        <f>KL!F112</f>
        <v>0</v>
      </c>
      <c r="G112" s="282">
        <f>KL!G112</f>
        <v>0</v>
      </c>
      <c r="H112" s="290"/>
    </row>
    <row r="113" spans="1:8" s="326" customFormat="1" ht="31.5" hidden="1">
      <c r="A113" s="325">
        <f>KL!A113</f>
        <v>0</v>
      </c>
      <c r="B113" s="297" t="str">
        <f>KL!B113</f>
        <v>Boulon 16x350+ 2 long đền vuông D18-50x50x3/Zn</v>
      </c>
      <c r="C113" s="296" t="str">
        <f>KL!C113</f>
        <v>bộ</v>
      </c>
      <c r="D113" s="282">
        <f>KL!D113</f>
        <v>4</v>
      </c>
      <c r="E113" s="282">
        <f>KL!E113</f>
        <v>4</v>
      </c>
      <c r="F113" s="282">
        <f>KL!F113</f>
        <v>0</v>
      </c>
      <c r="G113" s="282">
        <f>KL!G113</f>
        <v>0</v>
      </c>
      <c r="H113" s="290"/>
    </row>
    <row r="114" spans="1:8" s="326" customFormat="1" ht="31.5" hidden="1">
      <c r="A114" s="325">
        <f>KL!A114</f>
        <v>0</v>
      </c>
      <c r="B114" s="297" t="str">
        <f>KL!B114</f>
        <v>Boulon 16x250+ 2 long đền vuông D18-50x50x3/Zn</v>
      </c>
      <c r="C114" s="296" t="str">
        <f>KL!C114</f>
        <v>bộ</v>
      </c>
      <c r="D114" s="282">
        <f>KL!D114</f>
        <v>4</v>
      </c>
      <c r="E114" s="282">
        <f>KL!E114</f>
        <v>4</v>
      </c>
      <c r="F114" s="282">
        <f>KL!F114</f>
        <v>0</v>
      </c>
      <c r="G114" s="282">
        <f>KL!G114</f>
        <v>0</v>
      </c>
      <c r="H114" s="290"/>
    </row>
    <row r="115" spans="1:8" s="326" customFormat="1" ht="31.5" hidden="1">
      <c r="A115" s="325">
        <f>KL!A115</f>
        <v>0</v>
      </c>
      <c r="B115" s="297" t="str">
        <f>KL!B115</f>
        <v>Boulon 14x150+ 2 long đền vuông D18-50x50x3/Zn</v>
      </c>
      <c r="C115" s="296" t="str">
        <f>KL!C115</f>
        <v>bộ</v>
      </c>
      <c r="D115" s="282">
        <f>KL!D115</f>
        <v>4</v>
      </c>
      <c r="E115" s="282">
        <f>KL!E115</f>
        <v>4</v>
      </c>
      <c r="F115" s="282">
        <f>KL!F115</f>
        <v>0</v>
      </c>
      <c r="G115" s="282">
        <f>KL!G115</f>
        <v>0</v>
      </c>
      <c r="H115" s="290"/>
    </row>
    <row r="116" spans="1:8" s="339" customFormat="1" ht="17.25" hidden="1">
      <c r="A116" s="334">
        <v>1</v>
      </c>
      <c r="B116" s="346" t="str">
        <f>KL!B116</f>
        <v xml:space="preserve">Bộ tiếp địa Trạm 1 pha : </v>
      </c>
      <c r="C116" s="347" t="str">
        <f>KL!C116</f>
        <v>Bộ</v>
      </c>
      <c r="D116" s="337">
        <f>KL!D116</f>
        <v>4</v>
      </c>
      <c r="E116" s="337">
        <f>KL!E116</f>
        <v>4</v>
      </c>
      <c r="F116" s="337">
        <f>KL!F116</f>
        <v>0</v>
      </c>
      <c r="G116" s="337">
        <f>KL!G116</f>
        <v>0</v>
      </c>
      <c r="H116" s="338"/>
    </row>
    <row r="117" spans="1:8" s="326" customFormat="1" ht="17.25" hidden="1">
      <c r="A117" s="325">
        <f>KL!A117</f>
        <v>0</v>
      </c>
      <c r="B117" s="297" t="str">
        <f>KL!B117</f>
        <v>Cáp đồng trần M25mm2:7m/vị trí</v>
      </c>
      <c r="C117" s="296" t="str">
        <f>KL!C117</f>
        <v>kg</v>
      </c>
      <c r="D117" s="282">
        <f>KL!D117</f>
        <v>7.2</v>
      </c>
      <c r="E117" s="282">
        <f>KL!E117</f>
        <v>6.4</v>
      </c>
      <c r="F117" s="282">
        <f>KL!F117</f>
        <v>0</v>
      </c>
      <c r="G117" s="282">
        <f>KL!G117</f>
        <v>0.79999999999999982</v>
      </c>
      <c r="H117" s="290"/>
    </row>
    <row r="118" spans="1:8" s="326" customFormat="1" ht="17.25" hidden="1">
      <c r="A118" s="325">
        <f>KL!A118</f>
        <v>0</v>
      </c>
      <c r="B118" s="297" t="str">
        <f>KL!B118</f>
        <v>Cọc tiếp đất Þ 16- 2,4m + kẹp cọc</v>
      </c>
      <c r="C118" s="296" t="str">
        <f>KL!C118</f>
        <v>bộ</v>
      </c>
      <c r="D118" s="282">
        <f>KL!D118</f>
        <v>32</v>
      </c>
      <c r="E118" s="282">
        <f>KL!E118</f>
        <v>0</v>
      </c>
      <c r="F118" s="282">
        <f>KL!F118</f>
        <v>0</v>
      </c>
      <c r="G118" s="282">
        <f>KL!G118</f>
        <v>32</v>
      </c>
      <c r="H118" s="290"/>
    </row>
    <row r="119" spans="1:8" s="339" customFormat="1" ht="17.25" hidden="1">
      <c r="A119" s="334"/>
      <c r="B119" s="344" t="str">
        <f>KL!B119</f>
        <v xml:space="preserve">Cọc tiếp đất Þ 16- 2,4m </v>
      </c>
      <c r="C119" s="345" t="str">
        <f>KL!C119</f>
        <v>bộ</v>
      </c>
      <c r="D119" s="337">
        <f>KL!D119</f>
        <v>0</v>
      </c>
      <c r="E119" s="337">
        <f>KL!E119</f>
        <v>32</v>
      </c>
      <c r="F119" s="337">
        <f>KL!F119</f>
        <v>32</v>
      </c>
      <c r="G119" s="337">
        <f>KL!G119</f>
        <v>0</v>
      </c>
      <c r="H119" s="338"/>
    </row>
    <row r="120" spans="1:8" s="326" customFormat="1" ht="17.25" hidden="1">
      <c r="A120" s="325">
        <f>KL!A120</f>
        <v>0</v>
      </c>
      <c r="B120" s="297" t="str">
        <f>KL!B120</f>
        <v>Sắt Þ10 : 21m/trạm</v>
      </c>
      <c r="C120" s="296" t="str">
        <f>KL!C120</f>
        <v>kg</v>
      </c>
      <c r="D120" s="282">
        <f>KL!D120</f>
        <v>69</v>
      </c>
      <c r="E120" s="282">
        <f>KL!E120</f>
        <v>52</v>
      </c>
      <c r="F120" s="282">
        <f>KL!F120</f>
        <v>0</v>
      </c>
      <c r="G120" s="282">
        <f>KL!G120</f>
        <v>17</v>
      </c>
      <c r="H120" s="290"/>
    </row>
    <row r="121" spans="1:8" s="326" customFormat="1" ht="17.25" hidden="1">
      <c r="A121" s="325">
        <f>KL!A121</f>
        <v>0</v>
      </c>
      <c r="B121" s="297" t="str">
        <f>KL!B121</f>
        <v>Kẹp ép cỡ dây 25mm2</v>
      </c>
      <c r="C121" s="296" t="str">
        <f>KL!C121</f>
        <v>cái</v>
      </c>
      <c r="D121" s="282">
        <f>KL!D121</f>
        <v>8</v>
      </c>
      <c r="E121" s="282">
        <f>KL!E121</f>
        <v>0</v>
      </c>
      <c r="F121" s="282">
        <f>KL!F121</f>
        <v>0</v>
      </c>
      <c r="G121" s="282">
        <f>KL!G121</f>
        <v>8</v>
      </c>
      <c r="H121" s="290"/>
    </row>
    <row r="122" spans="1:8" s="326" customFormat="1" ht="17.25" hidden="1">
      <c r="A122" s="325">
        <f>KL!A122</f>
        <v>0</v>
      </c>
      <c r="B122" s="297" t="str">
        <f>KL!B122</f>
        <v>Kẹp ép WR cỡ dây 50mm2</v>
      </c>
      <c r="C122" s="296" t="str">
        <f>KL!C122</f>
        <v>cái</v>
      </c>
      <c r="D122" s="282">
        <f>KL!D122</f>
        <v>8</v>
      </c>
      <c r="E122" s="282">
        <f>KL!E122</f>
        <v>8</v>
      </c>
      <c r="F122" s="282">
        <f>KL!F122</f>
        <v>0</v>
      </c>
      <c r="G122" s="282">
        <f>KL!G122</f>
        <v>0</v>
      </c>
      <c r="H122" s="290"/>
    </row>
    <row r="123" spans="1:8" s="326" customFormat="1" ht="17.25" hidden="1">
      <c r="A123" s="325">
        <f>KL!A123</f>
        <v>0</v>
      </c>
      <c r="B123" s="297" t="str">
        <f>KL!B123</f>
        <v>Đầu cosse ép Cu 35mm2</v>
      </c>
      <c r="C123" s="296" t="str">
        <f>KL!C123</f>
        <v>cái</v>
      </c>
      <c r="D123" s="282">
        <f>KL!D123</f>
        <v>12</v>
      </c>
      <c r="E123" s="282">
        <f>KL!E123</f>
        <v>0</v>
      </c>
      <c r="F123" s="282">
        <f>KL!F123</f>
        <v>0</v>
      </c>
      <c r="G123" s="282">
        <f>KL!G123</f>
        <v>12</v>
      </c>
      <c r="H123" s="290"/>
    </row>
    <row r="124" spans="1:8" s="326" customFormat="1" ht="17.25" hidden="1">
      <c r="A124" s="325">
        <f>KL!A124</f>
        <v>0</v>
      </c>
      <c r="B124" s="297" t="str">
        <f>KL!B124</f>
        <v>Đầu cosse ép Cu 70mm2</v>
      </c>
      <c r="C124" s="296" t="str">
        <f>KL!C124</f>
        <v>cái</v>
      </c>
      <c r="D124" s="282">
        <f>KL!D124</f>
        <v>8</v>
      </c>
      <c r="E124" s="282">
        <f>KL!E124</f>
        <v>0</v>
      </c>
      <c r="F124" s="282">
        <f>KL!F124</f>
        <v>0</v>
      </c>
      <c r="G124" s="282">
        <f>KL!G124</f>
        <v>8</v>
      </c>
      <c r="H124" s="290"/>
    </row>
    <row r="125" spans="1:8" s="326" customFormat="1" ht="17.25" hidden="1">
      <c r="A125" s="325">
        <f>KL!A125</f>
        <v>0</v>
      </c>
      <c r="B125" s="297" t="str">
        <f>KL!B125</f>
        <v>Cổ dê cố định dây tiếp địa vào trụ</v>
      </c>
      <c r="C125" s="296" t="str">
        <f>KL!C125</f>
        <v>bộ</v>
      </c>
      <c r="D125" s="282">
        <f>KL!D125</f>
        <v>16</v>
      </c>
      <c r="E125" s="282">
        <f>KL!E125</f>
        <v>16</v>
      </c>
      <c r="F125" s="282">
        <f>KL!F125</f>
        <v>0</v>
      </c>
      <c r="G125" s="282">
        <f>KL!G125</f>
        <v>0</v>
      </c>
      <c r="H125" s="290"/>
    </row>
    <row r="126" spans="1:8" s="326" customFormat="1" ht="17.25" hidden="1">
      <c r="A126" s="325">
        <f>KL!A126</f>
        <v>4</v>
      </c>
      <c r="B126" s="302" t="str">
        <f>KL!B126</f>
        <v>Tủ điện năng kế và CB 1 pha</v>
      </c>
      <c r="C126" s="301" t="str">
        <f>KL!C126</f>
        <v>Bộ</v>
      </c>
      <c r="D126" s="282">
        <f>KL!D126</f>
        <v>4</v>
      </c>
      <c r="E126" s="282">
        <f>KL!E126</f>
        <v>4</v>
      </c>
      <c r="F126" s="282">
        <f>KL!F126</f>
        <v>0</v>
      </c>
      <c r="G126" s="282">
        <f>KL!G126</f>
        <v>0</v>
      </c>
      <c r="H126" s="290"/>
    </row>
    <row r="127" spans="1:8" s="326" customFormat="1" ht="17.25" hidden="1">
      <c r="A127" s="325">
        <f>KL!A127</f>
        <v>0</v>
      </c>
      <c r="B127" s="297" t="str">
        <f>KL!B127</f>
        <v>Tủ MCCB trạm treo 1 pha</v>
      </c>
      <c r="C127" s="296" t="str">
        <f>KL!C127</f>
        <v>cái</v>
      </c>
      <c r="D127" s="282">
        <f>KL!D127</f>
        <v>4</v>
      </c>
      <c r="E127" s="282">
        <f>KL!E127</f>
        <v>4</v>
      </c>
      <c r="F127" s="282">
        <f>KL!F127</f>
        <v>0</v>
      </c>
      <c r="G127" s="282">
        <f>KL!G127</f>
        <v>0</v>
      </c>
      <c r="H127" s="290"/>
    </row>
    <row r="128" spans="1:8" s="326" customFormat="1" ht="17.25" hidden="1">
      <c r="A128" s="325">
        <f>KL!A128</f>
        <v>0</v>
      </c>
      <c r="B128" s="297" t="str">
        <f>KL!B128</f>
        <v>Cổ dê bắt tủ</v>
      </c>
      <c r="C128" s="296" t="str">
        <f>KL!C128</f>
        <v>bộ</v>
      </c>
      <c r="D128" s="282">
        <f>KL!D128</f>
        <v>8</v>
      </c>
      <c r="E128" s="282">
        <f>KL!E128</f>
        <v>8</v>
      </c>
      <c r="F128" s="282">
        <f>KL!F128</f>
        <v>0</v>
      </c>
      <c r="G128" s="282">
        <f>KL!G128</f>
        <v>0</v>
      </c>
      <c r="H128" s="290"/>
    </row>
    <row r="129" spans="1:8" s="326" customFormat="1" ht="17.25" hidden="1">
      <c r="A129" s="325">
        <f>KL!A129</f>
        <v>0</v>
      </c>
      <c r="B129" s="297" t="str">
        <f>KL!B129</f>
        <v xml:space="preserve">Bakelit </v>
      </c>
      <c r="C129" s="296" t="str">
        <f>KL!C129</f>
        <v>cái</v>
      </c>
      <c r="D129" s="282">
        <f>KL!D129</f>
        <v>4</v>
      </c>
      <c r="E129" s="282">
        <f>KL!E129</f>
        <v>4</v>
      </c>
      <c r="F129" s="282">
        <f>KL!F129</f>
        <v>0</v>
      </c>
      <c r="G129" s="282">
        <f>KL!G129</f>
        <v>0</v>
      </c>
      <c r="H129" s="290"/>
    </row>
    <row r="130" spans="1:8" s="326" customFormat="1" ht="17.25" hidden="1">
      <c r="A130" s="325">
        <f>KL!A130</f>
        <v>5</v>
      </c>
      <c r="B130" s="295" t="str">
        <f>KL!B130</f>
        <v>Bộ dây dẫn xuống 22kV 1 pha</v>
      </c>
      <c r="C130" s="301" t="str">
        <f>KL!C130</f>
        <v>Bộ</v>
      </c>
      <c r="D130" s="282">
        <f>KL!D130</f>
        <v>4</v>
      </c>
      <c r="E130" s="282">
        <f>KL!E130</f>
        <v>4</v>
      </c>
      <c r="F130" s="282">
        <f>KL!F130</f>
        <v>0</v>
      </c>
      <c r="G130" s="282">
        <f>KL!G130</f>
        <v>0</v>
      </c>
      <c r="H130" s="290"/>
    </row>
    <row r="131" spans="1:8" s="326" customFormat="1" ht="17.25" hidden="1">
      <c r="A131" s="325">
        <f>KL!A131</f>
        <v>0</v>
      </c>
      <c r="B131" s="297" t="str">
        <f>KL!B131</f>
        <v>Cáp 24KV C/XLPE/PVC 25mm2</v>
      </c>
      <c r="C131" s="296" t="str">
        <f>KL!C131</f>
        <v>mét</v>
      </c>
      <c r="D131" s="282">
        <f>KL!D131</f>
        <v>12</v>
      </c>
      <c r="E131" s="282">
        <f>KL!E131</f>
        <v>12</v>
      </c>
      <c r="F131" s="282">
        <f>KL!F131</f>
        <v>0</v>
      </c>
      <c r="G131" s="282">
        <f>KL!G131</f>
        <v>0</v>
      </c>
      <c r="H131" s="290"/>
    </row>
    <row r="132" spans="1:8" s="326" customFormat="1" ht="17.25" hidden="1">
      <c r="A132" s="325">
        <f>KL!A132</f>
        <v>0</v>
      </c>
      <c r="B132" s="297" t="str">
        <f>KL!B132</f>
        <v>Kẹp quai 2/0</v>
      </c>
      <c r="C132" s="296" t="str">
        <f>KL!C132</f>
        <v>cái</v>
      </c>
      <c r="D132" s="282">
        <f>KL!D132</f>
        <v>4</v>
      </c>
      <c r="E132" s="282">
        <f>KL!E132</f>
        <v>4</v>
      </c>
      <c r="F132" s="282">
        <f>KL!F132</f>
        <v>0</v>
      </c>
      <c r="G132" s="282">
        <f>KL!G132</f>
        <v>0</v>
      </c>
      <c r="H132" s="290"/>
    </row>
    <row r="133" spans="1:8" s="326" customFormat="1" ht="17.25" hidden="1">
      <c r="A133" s="325">
        <f>KL!A133</f>
        <v>0</v>
      </c>
      <c r="B133" s="297" t="str">
        <f>KL!B133</f>
        <v>Kẹp hotline 2/0</v>
      </c>
      <c r="C133" s="296" t="str">
        <f>KL!C133</f>
        <v>cái</v>
      </c>
      <c r="D133" s="282">
        <f>KL!D133</f>
        <v>4</v>
      </c>
      <c r="E133" s="282">
        <f>KL!E133</f>
        <v>4</v>
      </c>
      <c r="F133" s="282">
        <f>KL!F133</f>
        <v>0</v>
      </c>
      <c r="G133" s="282">
        <f>KL!G133</f>
        <v>0</v>
      </c>
      <c r="H133" s="290"/>
    </row>
    <row r="134" spans="1:8" s="326" customFormat="1" ht="17.25" hidden="1">
      <c r="A134" s="325">
        <f>KL!A134</f>
        <v>6</v>
      </c>
      <c r="B134" s="302" t="str">
        <f>KL!B134</f>
        <v>Bộ dây dẫn hạ thế Trạm 50KVA</v>
      </c>
      <c r="C134" s="301" t="str">
        <f>KL!C134</f>
        <v>Bộ</v>
      </c>
      <c r="D134" s="282">
        <f>KL!D134</f>
        <v>4</v>
      </c>
      <c r="E134" s="282">
        <f>KL!E134</f>
        <v>4</v>
      </c>
      <c r="F134" s="282">
        <f>KL!F134</f>
        <v>0</v>
      </c>
      <c r="G134" s="282">
        <f>KL!G134</f>
        <v>0</v>
      </c>
      <c r="H134" s="290"/>
    </row>
    <row r="135" spans="1:8" s="326" customFormat="1" ht="17.25" hidden="1">
      <c r="A135" s="325" t="str">
        <f>KL!A135</f>
        <v>6.1</v>
      </c>
      <c r="B135" s="302" t="str">
        <f>KL!B135</f>
        <v>Cáp xuất từ MBA xuống tủ MCCB</v>
      </c>
      <c r="C135" s="301">
        <f>KL!C135</f>
        <v>0</v>
      </c>
      <c r="D135" s="282">
        <f>KL!D135</f>
        <v>0</v>
      </c>
      <c r="E135" s="282">
        <f>KL!E135</f>
        <v>0</v>
      </c>
      <c r="F135" s="282">
        <f>KL!F135</f>
        <v>0</v>
      </c>
      <c r="G135" s="282">
        <f>KL!G135</f>
        <v>0</v>
      </c>
      <c r="H135" s="290"/>
    </row>
    <row r="136" spans="1:8" s="326" customFormat="1" ht="17.25" hidden="1">
      <c r="A136" s="325">
        <f>KL!A136</f>
        <v>0</v>
      </c>
      <c r="B136" s="297" t="str">
        <f>KL!B136</f>
        <v>Cáp đồng bọc CV70</v>
      </c>
      <c r="C136" s="296" t="str">
        <f>KL!C136</f>
        <v>mét</v>
      </c>
      <c r="D136" s="282">
        <f>KL!D136</f>
        <v>80</v>
      </c>
      <c r="E136" s="282">
        <f>KL!E136</f>
        <v>73.599999999999994</v>
      </c>
      <c r="F136" s="282">
        <f>KL!F136</f>
        <v>0</v>
      </c>
      <c r="G136" s="282">
        <f>KL!G136</f>
        <v>6.4000000000000057</v>
      </c>
      <c r="H136" s="290"/>
    </row>
    <row r="137" spans="1:8" s="326" customFormat="1" ht="17.25" hidden="1">
      <c r="A137" s="325">
        <f>KL!A137</f>
        <v>0</v>
      </c>
      <c r="B137" s="297" t="str">
        <f>KL!B137</f>
        <v>Cáp đồng bọc CV11</v>
      </c>
      <c r="C137" s="296" t="str">
        <f>KL!C137</f>
        <v>mét</v>
      </c>
      <c r="D137" s="282">
        <f>KL!D137</f>
        <v>40</v>
      </c>
      <c r="E137" s="282">
        <f>KL!E137</f>
        <v>36.799999999999997</v>
      </c>
      <c r="F137" s="282">
        <f>KL!F137</f>
        <v>0</v>
      </c>
      <c r="G137" s="282">
        <f>KL!G137</f>
        <v>3.2000000000000028</v>
      </c>
      <c r="H137" s="290"/>
    </row>
    <row r="138" spans="1:8" s="326" customFormat="1" ht="17.25" hidden="1">
      <c r="A138" s="325">
        <f>KL!A138</f>
        <v>0</v>
      </c>
      <c r="B138" s="297" t="str">
        <f>KL!B138</f>
        <v>Đầu cosse ép Cu 70mm2</v>
      </c>
      <c r="C138" s="296" t="str">
        <f>KL!C138</f>
        <v>cái</v>
      </c>
      <c r="D138" s="282">
        <f>KL!D138</f>
        <v>8</v>
      </c>
      <c r="E138" s="282">
        <f>KL!E138</f>
        <v>8</v>
      </c>
      <c r="F138" s="282">
        <f>KL!F138</f>
        <v>0</v>
      </c>
      <c r="G138" s="282">
        <f>KL!G138</f>
        <v>0</v>
      </c>
      <c r="H138" s="290"/>
    </row>
    <row r="139" spans="1:8" s="326" customFormat="1" ht="17.25" hidden="1">
      <c r="A139" s="325">
        <f>KL!A139</f>
        <v>0</v>
      </c>
      <c r="B139" s="297" t="str">
        <f>KL!B139</f>
        <v>Đầu cosse ép Cu 11mm2</v>
      </c>
      <c r="C139" s="296" t="str">
        <f>KL!C139</f>
        <v>cái</v>
      </c>
      <c r="D139" s="282">
        <f>KL!D139</f>
        <v>4</v>
      </c>
      <c r="E139" s="282">
        <f>KL!E139</f>
        <v>4</v>
      </c>
      <c r="F139" s="282">
        <f>KL!F139</f>
        <v>0</v>
      </c>
      <c r="G139" s="282">
        <f>KL!G139</f>
        <v>0</v>
      </c>
      <c r="H139" s="290"/>
    </row>
    <row r="140" spans="1:8" s="326" customFormat="1" ht="17.25" hidden="1">
      <c r="A140" s="325">
        <f>KL!A140</f>
        <v>0</v>
      </c>
      <c r="B140" s="297" t="str">
        <f>KL!B140</f>
        <v xml:space="preserve">Ống PVC D90x3,8mm </v>
      </c>
      <c r="C140" s="296" t="str">
        <f>KL!C140</f>
        <v>m</v>
      </c>
      <c r="D140" s="282">
        <f>KL!D140</f>
        <v>24</v>
      </c>
      <c r="E140" s="282">
        <f>KL!E140</f>
        <v>20</v>
      </c>
      <c r="F140" s="282">
        <f>KL!F140</f>
        <v>0</v>
      </c>
      <c r="G140" s="282">
        <f>KL!G140</f>
        <v>4</v>
      </c>
      <c r="H140" s="290"/>
    </row>
    <row r="141" spans="1:8" s="326" customFormat="1" ht="17.25" hidden="1">
      <c r="A141" s="325">
        <f>KL!A141</f>
        <v>0</v>
      </c>
      <c r="B141" s="297" t="str">
        <f>KL!B141</f>
        <v>Cổ dê kẹp ống PVC Þ 90</v>
      </c>
      <c r="C141" s="296" t="str">
        <f>KL!C141</f>
        <v>bộ</v>
      </c>
      <c r="D141" s="282">
        <f>KL!D141</f>
        <v>12</v>
      </c>
      <c r="E141" s="282">
        <f>KL!E141</f>
        <v>12</v>
      </c>
      <c r="F141" s="282">
        <f>KL!F141</f>
        <v>0</v>
      </c>
      <c r="G141" s="282">
        <f>KL!G141</f>
        <v>0</v>
      </c>
      <c r="H141" s="290"/>
    </row>
    <row r="142" spans="1:8" s="326" customFormat="1" ht="17.25" hidden="1">
      <c r="A142" s="325">
        <f>KL!A142</f>
        <v>0</v>
      </c>
      <c r="B142" s="297" t="str">
        <f>KL!B142</f>
        <v>Co 90 độ PVC 90</v>
      </c>
      <c r="C142" s="296" t="str">
        <f>KL!C142</f>
        <v>cái</v>
      </c>
      <c r="D142" s="282">
        <f>KL!D142</f>
        <v>16</v>
      </c>
      <c r="E142" s="282">
        <f>KL!E142</f>
        <v>8</v>
      </c>
      <c r="F142" s="282">
        <f>KL!F142</f>
        <v>0</v>
      </c>
      <c r="G142" s="282">
        <f>KL!G142</f>
        <v>8</v>
      </c>
      <c r="H142" s="290"/>
    </row>
    <row r="143" spans="1:8" s="326" customFormat="1" ht="17.25" hidden="1">
      <c r="A143" s="325">
        <f>KL!A143</f>
        <v>0</v>
      </c>
      <c r="B143" s="297" t="str">
        <f>KL!B143</f>
        <v>Keo dán ống PVC (100gr)</v>
      </c>
      <c r="C143" s="296" t="str">
        <f>KL!C143</f>
        <v>tuýp</v>
      </c>
      <c r="D143" s="282">
        <f>KL!D143</f>
        <v>4</v>
      </c>
      <c r="E143" s="282">
        <f>KL!E143</f>
        <v>0</v>
      </c>
      <c r="F143" s="282">
        <f>KL!F143</f>
        <v>0</v>
      </c>
      <c r="G143" s="282">
        <f>KL!G143</f>
        <v>4</v>
      </c>
      <c r="H143" s="290"/>
    </row>
    <row r="144" spans="1:8" s="326" customFormat="1" ht="17.25" hidden="1">
      <c r="A144" s="325">
        <f>KL!A144</f>
        <v>0</v>
      </c>
      <c r="B144" s="297" t="str">
        <f>KL!B144</f>
        <v>Keo silicon bít miệng ống</v>
      </c>
      <c r="C144" s="296" t="str">
        <f>KL!C144</f>
        <v>ống</v>
      </c>
      <c r="D144" s="282">
        <f>KL!D144</f>
        <v>4</v>
      </c>
      <c r="E144" s="282">
        <f>KL!E144</f>
        <v>4</v>
      </c>
      <c r="F144" s="282">
        <f>KL!F144</f>
        <v>0</v>
      </c>
      <c r="G144" s="282">
        <f>KL!G144</f>
        <v>0</v>
      </c>
      <c r="H144" s="290"/>
    </row>
    <row r="145" spans="1:8" s="326" customFormat="1" ht="17.25" hidden="1">
      <c r="A145" s="325">
        <f>KL!A145</f>
        <v>0</v>
      </c>
      <c r="B145" s="297" t="str">
        <f>KL!B145</f>
        <v>Băng keo cách điện</v>
      </c>
      <c r="C145" s="296" t="str">
        <f>KL!C145</f>
        <v>cuộn</v>
      </c>
      <c r="D145" s="282">
        <f>KL!D145</f>
        <v>4</v>
      </c>
      <c r="E145" s="282">
        <f>KL!E145</f>
        <v>0</v>
      </c>
      <c r="F145" s="282">
        <f>KL!F145</f>
        <v>0</v>
      </c>
      <c r="G145" s="282">
        <f>KL!G145</f>
        <v>4</v>
      </c>
      <c r="H145" s="290"/>
    </row>
    <row r="146" spans="1:8" s="326" customFormat="1" ht="17.25" hidden="1">
      <c r="A146" s="325">
        <f>KL!A146</f>
        <v>0</v>
      </c>
      <c r="B146" s="297" t="str">
        <f>KL!B146</f>
        <v>Bảng tên trạm + bulon</v>
      </c>
      <c r="C146" s="296" t="str">
        <f>KL!C146</f>
        <v>bộ</v>
      </c>
      <c r="D146" s="282">
        <f>KL!D146</f>
        <v>4</v>
      </c>
      <c r="E146" s="282">
        <f>KL!E146</f>
        <v>4</v>
      </c>
      <c r="F146" s="282">
        <f>KL!F146</f>
        <v>0</v>
      </c>
      <c r="G146" s="282">
        <f>KL!G146</f>
        <v>0</v>
      </c>
      <c r="H146" s="290"/>
    </row>
    <row r="147" spans="1:8" s="326" customFormat="1" ht="17.25" hidden="1">
      <c r="A147" s="325" t="str">
        <f>KL!A147</f>
        <v>6.2</v>
      </c>
      <c r="B147" s="302" t="str">
        <f>KL!B147</f>
        <v>Cáp xuất từ tủ MCCB lên lưới</v>
      </c>
      <c r="C147" s="301">
        <f>KL!C147</f>
        <v>0</v>
      </c>
      <c r="D147" s="282">
        <f>KL!D147</f>
        <v>4</v>
      </c>
      <c r="E147" s="282">
        <f>KL!E147</f>
        <v>4</v>
      </c>
      <c r="F147" s="282">
        <f>KL!F147</f>
        <v>0</v>
      </c>
      <c r="G147" s="282">
        <f>KL!G147</f>
        <v>0</v>
      </c>
      <c r="H147" s="290"/>
    </row>
    <row r="148" spans="1:8" s="326" customFormat="1" ht="17.25" hidden="1">
      <c r="A148" s="325">
        <f>KL!A148</f>
        <v>0</v>
      </c>
      <c r="B148" s="297" t="str">
        <f>KL!B148</f>
        <v>Cáp đồng bọc CV70</v>
      </c>
      <c r="C148" s="296" t="str">
        <f>KL!C148</f>
        <v>mét</v>
      </c>
      <c r="D148" s="282">
        <f>KL!D148</f>
        <v>72</v>
      </c>
      <c r="E148" s="282">
        <f>KL!E148</f>
        <v>72</v>
      </c>
      <c r="F148" s="282">
        <f>KL!F148</f>
        <v>0</v>
      </c>
      <c r="G148" s="282">
        <f>KL!G148</f>
        <v>0</v>
      </c>
      <c r="H148" s="290"/>
    </row>
    <row r="149" spans="1:8" s="326" customFormat="1" ht="17.25" hidden="1">
      <c r="A149" s="325">
        <f>KL!A149</f>
        <v>0</v>
      </c>
      <c r="B149" s="297" t="str">
        <f>KL!B149</f>
        <v>Đầu cosse ép Cu 70mm2</v>
      </c>
      <c r="C149" s="296" t="str">
        <f>KL!C149</f>
        <v>cái</v>
      </c>
      <c r="D149" s="282">
        <f>KL!D149</f>
        <v>8</v>
      </c>
      <c r="E149" s="282">
        <f>KL!E149</f>
        <v>8</v>
      </c>
      <c r="F149" s="282">
        <f>KL!F149</f>
        <v>0</v>
      </c>
      <c r="G149" s="282">
        <f>KL!G149</f>
        <v>0</v>
      </c>
      <c r="H149" s="290"/>
    </row>
    <row r="150" spans="1:8" s="326" customFormat="1" ht="17.25" hidden="1">
      <c r="A150" s="325">
        <f>KL!A150</f>
        <v>0</v>
      </c>
      <c r="B150" s="297" t="str">
        <f>KL!B150</f>
        <v xml:space="preserve">Ống PVC D90x3,8mm </v>
      </c>
      <c r="C150" s="296" t="str">
        <f>KL!C150</f>
        <v>m</v>
      </c>
      <c r="D150" s="282">
        <f>KL!D150</f>
        <v>24</v>
      </c>
      <c r="E150" s="282">
        <f>KL!E150</f>
        <v>24</v>
      </c>
      <c r="F150" s="282">
        <f>KL!F150</f>
        <v>0</v>
      </c>
      <c r="G150" s="282">
        <f>KL!G150</f>
        <v>0</v>
      </c>
      <c r="H150" s="290"/>
    </row>
    <row r="151" spans="1:8" s="326" customFormat="1" ht="17.25" hidden="1">
      <c r="A151" s="325">
        <f>KL!A151</f>
        <v>0</v>
      </c>
      <c r="B151" s="297" t="str">
        <f>KL!B151</f>
        <v>Cổ dê kẹp ống PVC Þ 90</v>
      </c>
      <c r="C151" s="296" t="str">
        <f>KL!C151</f>
        <v>bộ</v>
      </c>
      <c r="D151" s="282">
        <f>KL!D151</f>
        <v>12</v>
      </c>
      <c r="E151" s="282">
        <f>KL!E151</f>
        <v>12</v>
      </c>
      <c r="F151" s="282">
        <f>KL!F151</f>
        <v>0</v>
      </c>
      <c r="G151" s="282">
        <f>KL!G151</f>
        <v>0</v>
      </c>
      <c r="H151" s="290"/>
    </row>
    <row r="152" spans="1:8" s="326" customFormat="1" ht="17.25" hidden="1">
      <c r="A152" s="325">
        <f>KL!A152</f>
        <v>0</v>
      </c>
      <c r="B152" s="297" t="str">
        <f>KL!B152</f>
        <v>Co 90 độ PVC 90</v>
      </c>
      <c r="C152" s="296" t="str">
        <f>KL!C152</f>
        <v>cái</v>
      </c>
      <c r="D152" s="282">
        <f>KL!D152</f>
        <v>16</v>
      </c>
      <c r="E152" s="282">
        <f>KL!E152</f>
        <v>16</v>
      </c>
      <c r="F152" s="282">
        <f>KL!F152</f>
        <v>0</v>
      </c>
      <c r="G152" s="282">
        <f>KL!G152</f>
        <v>0</v>
      </c>
      <c r="H152" s="290"/>
    </row>
    <row r="153" spans="1:8" s="326" customFormat="1" ht="17.25" hidden="1">
      <c r="A153" s="325">
        <f>KL!A153</f>
        <v>0</v>
      </c>
      <c r="B153" s="297" t="str">
        <f>KL!B153</f>
        <v>Keo dán ống PVC (100gr)</v>
      </c>
      <c r="C153" s="296" t="str">
        <f>KL!C153</f>
        <v>tuýp</v>
      </c>
      <c r="D153" s="282">
        <f>KL!D153</f>
        <v>4</v>
      </c>
      <c r="E153" s="282">
        <f>KL!E153</f>
        <v>0</v>
      </c>
      <c r="F153" s="282">
        <f>KL!F153</f>
        <v>0</v>
      </c>
      <c r="G153" s="282">
        <f>KL!G153</f>
        <v>4</v>
      </c>
      <c r="H153" s="290"/>
    </row>
    <row r="154" spans="1:8" s="326" customFormat="1" ht="17.25" hidden="1">
      <c r="A154" s="325">
        <f>KL!A154</f>
        <v>0</v>
      </c>
      <c r="B154" s="297" t="str">
        <f>KL!B154</f>
        <v>Keo silicon bít miệng ống</v>
      </c>
      <c r="C154" s="296" t="str">
        <f>KL!C154</f>
        <v>ống</v>
      </c>
      <c r="D154" s="282">
        <f>KL!D154</f>
        <v>4</v>
      </c>
      <c r="E154" s="282">
        <f>KL!E154</f>
        <v>4</v>
      </c>
      <c r="F154" s="282">
        <f>KL!F154</f>
        <v>0</v>
      </c>
      <c r="G154" s="282">
        <f>KL!G154</f>
        <v>0</v>
      </c>
      <c r="H154" s="290"/>
    </row>
    <row r="155" spans="1:8" s="326" customFormat="1" ht="17.25" hidden="1">
      <c r="A155" s="325">
        <f>KL!A155</f>
        <v>0</v>
      </c>
      <c r="B155" s="297" t="str">
        <f>KL!B155</f>
        <v>Băng keo cách điện</v>
      </c>
      <c r="C155" s="296" t="str">
        <f>KL!C155</f>
        <v>cuộn</v>
      </c>
      <c r="D155" s="282">
        <f>KL!D155</f>
        <v>4</v>
      </c>
      <c r="E155" s="282">
        <f>KL!E155</f>
        <v>4</v>
      </c>
      <c r="F155" s="282">
        <f>KL!F155</f>
        <v>0</v>
      </c>
      <c r="G155" s="282">
        <f>KL!G155</f>
        <v>0</v>
      </c>
      <c r="H155" s="290"/>
    </row>
    <row r="156" spans="1:8" s="328" customFormat="1" ht="18">
      <c r="A156" s="324" t="s">
        <v>186</v>
      </c>
      <c r="B156" s="202" t="str">
        <f>KL!B156</f>
        <v>Phần trạm biến áp: 5 trạm 75kVA (C.Mỹ 5A; X.Tây 17B; X.tây 186-4A; T.Hạnh 4A; T.Đức 4A)</v>
      </c>
      <c r="C156" s="202"/>
      <c r="D156" s="281"/>
      <c r="E156" s="281"/>
      <c r="F156" s="281"/>
      <c r="G156" s="282"/>
      <c r="H156" s="283"/>
    </row>
    <row r="157" spans="1:8" s="326" customFormat="1" ht="17.25" hidden="1">
      <c r="A157" s="325">
        <f>KL!A157</f>
        <v>0</v>
      </c>
      <c r="B157" s="295" t="str">
        <f>KL!B157</f>
        <v>A. PHẦN THIẾT BỊ</v>
      </c>
      <c r="C157" s="296"/>
      <c r="D157" s="282"/>
      <c r="E157" s="282"/>
      <c r="F157" s="282"/>
      <c r="G157" s="282"/>
      <c r="H157" s="290"/>
    </row>
    <row r="158" spans="1:8" s="326" customFormat="1" ht="17.25" hidden="1">
      <c r="A158" s="325">
        <f>KL!A158</f>
        <v>1</v>
      </c>
      <c r="B158" s="297" t="str">
        <f>KL!B158</f>
        <v xml:space="preserve">Máy biến áp 12,7/0,22-0,44kV 75kVA </v>
      </c>
      <c r="C158" s="296" t="str">
        <f>KL!C158</f>
        <v>máy</v>
      </c>
      <c r="D158" s="282">
        <f>KL!D158</f>
        <v>5</v>
      </c>
      <c r="E158" s="282">
        <f>KL!E158</f>
        <v>5</v>
      </c>
      <c r="F158" s="282">
        <f>KL!F158</f>
        <v>0</v>
      </c>
      <c r="G158" s="282">
        <f>KL!G158</f>
        <v>0</v>
      </c>
      <c r="H158" s="290"/>
    </row>
    <row r="159" spans="1:8" s="326" customFormat="1" ht="17.25" hidden="1">
      <c r="A159" s="325">
        <f>KL!A159</f>
        <v>2</v>
      </c>
      <c r="B159" s="297" t="str">
        <f>KL!B159</f>
        <v>Chụp cách điện đầu cực MBA</v>
      </c>
      <c r="C159" s="296" t="str">
        <f>KL!C159</f>
        <v>cái</v>
      </c>
      <c r="D159" s="282">
        <f>KL!D159</f>
        <v>5</v>
      </c>
      <c r="E159" s="282">
        <f>KL!E159</f>
        <v>5</v>
      </c>
      <c r="F159" s="282">
        <f>KL!F159</f>
        <v>0</v>
      </c>
      <c r="G159" s="282">
        <f>KL!G159</f>
        <v>0</v>
      </c>
      <c r="H159" s="290"/>
    </row>
    <row r="160" spans="1:8" s="326" customFormat="1" ht="17.25" hidden="1">
      <c r="A160" s="325">
        <f>KL!A160</f>
        <v>3</v>
      </c>
      <c r="B160" s="297" t="str">
        <f>KL!B160</f>
        <v>FCO 24kV - 100A + bọc cách điện trên-dưới</v>
      </c>
      <c r="C160" s="296" t="str">
        <f>KL!C160</f>
        <v>bộ</v>
      </c>
      <c r="D160" s="282">
        <f>KL!D160</f>
        <v>5</v>
      </c>
      <c r="E160" s="282">
        <f>KL!E160</f>
        <v>5</v>
      </c>
      <c r="F160" s="282">
        <f>KL!F160</f>
        <v>0</v>
      </c>
      <c r="G160" s="282">
        <f>KL!G160</f>
        <v>0</v>
      </c>
      <c r="H160" s="290"/>
    </row>
    <row r="161" spans="1:8" s="326" customFormat="1" ht="17.25" hidden="1">
      <c r="A161" s="325">
        <f>KL!A161</f>
        <v>4</v>
      </c>
      <c r="B161" s="297" t="str">
        <f>KL!B161</f>
        <v>Dây chảy 6K</v>
      </c>
      <c r="C161" s="296" t="str">
        <f>KL!C161</f>
        <v>Sợi</v>
      </c>
      <c r="D161" s="282">
        <f>KL!D161</f>
        <v>5</v>
      </c>
      <c r="E161" s="282">
        <f>KL!E161</f>
        <v>5</v>
      </c>
      <c r="F161" s="282">
        <f>KL!F161</f>
        <v>0</v>
      </c>
      <c r="G161" s="282">
        <f>KL!G161</f>
        <v>0</v>
      </c>
      <c r="H161" s="290"/>
    </row>
    <row r="162" spans="1:8" s="326" customFormat="1" ht="17.25" hidden="1">
      <c r="A162" s="325">
        <f>KL!A162</f>
        <v>5</v>
      </c>
      <c r="B162" s="297" t="str">
        <f>KL!B162</f>
        <v>LA 18kV 10kA + bọc cách điện</v>
      </c>
      <c r="C162" s="296" t="str">
        <f>KL!C162</f>
        <v>bộ</v>
      </c>
      <c r="D162" s="282">
        <f>KL!D162</f>
        <v>5</v>
      </c>
      <c r="E162" s="282">
        <f>KL!E162</f>
        <v>5</v>
      </c>
      <c r="F162" s="282">
        <f>KL!F162</f>
        <v>0</v>
      </c>
      <c r="G162" s="282">
        <f>KL!G162</f>
        <v>0</v>
      </c>
      <c r="H162" s="290"/>
    </row>
    <row r="163" spans="1:8" s="326" customFormat="1" ht="17.25" hidden="1">
      <c r="A163" s="325">
        <f>KL!A163</f>
        <v>6</v>
      </c>
      <c r="B163" s="297" t="str">
        <f>KL!B163</f>
        <v>MCCB 3P- 690V -200A - 36KA</v>
      </c>
      <c r="C163" s="296" t="str">
        <f>KL!C163</f>
        <v>cái</v>
      </c>
      <c r="D163" s="282">
        <f>KL!D163</f>
        <v>5</v>
      </c>
      <c r="E163" s="282">
        <f>KL!E163</f>
        <v>5</v>
      </c>
      <c r="F163" s="282">
        <f>KL!F163</f>
        <v>0</v>
      </c>
      <c r="G163" s="282">
        <f>KL!G163</f>
        <v>0</v>
      </c>
      <c r="H163" s="290"/>
    </row>
    <row r="164" spans="1:8" s="326" customFormat="1" ht="17.25" hidden="1">
      <c r="A164" s="325">
        <f>KL!A164</f>
        <v>7</v>
      </c>
      <c r="B164" s="297" t="str">
        <f>KL!B164</f>
        <v>Biến dòng 24kV 100/5A</v>
      </c>
      <c r="C164" s="296" t="str">
        <f>KL!C164</f>
        <v>cái</v>
      </c>
      <c r="D164" s="282">
        <f>KL!D164</f>
        <v>10</v>
      </c>
      <c r="E164" s="282">
        <f>KL!E164</f>
        <v>0</v>
      </c>
      <c r="F164" s="282">
        <f>KL!F164</f>
        <v>0</v>
      </c>
      <c r="G164" s="282">
        <f>KL!G164</f>
        <v>10</v>
      </c>
      <c r="H164" s="290"/>
    </row>
    <row r="165" spans="1:8" s="326" customFormat="1" ht="17.25" hidden="1">
      <c r="A165" s="325">
        <f>KL!A165</f>
        <v>8</v>
      </c>
      <c r="B165" s="297" t="str">
        <f>KL!B165</f>
        <v>Điện kế 1 pha 2 dây 220V-5A</v>
      </c>
      <c r="C165" s="296" t="str">
        <f>KL!C165</f>
        <v>cái</v>
      </c>
      <c r="D165" s="282">
        <f>KL!D165</f>
        <v>10</v>
      </c>
      <c r="E165" s="282">
        <f>KL!E165</f>
        <v>0</v>
      </c>
      <c r="F165" s="282">
        <f>KL!F165</f>
        <v>0</v>
      </c>
      <c r="G165" s="282">
        <f>KL!G165</f>
        <v>10</v>
      </c>
      <c r="H165" s="290"/>
    </row>
    <row r="166" spans="1:8" s="328" customFormat="1" ht="17.25">
      <c r="A166" s="327"/>
      <c r="B166" s="269" t="str">
        <f>KL!B166</f>
        <v>B. PHẦN VẬT LIỆU</v>
      </c>
      <c r="C166" s="203"/>
      <c r="D166" s="281"/>
      <c r="E166" s="281"/>
      <c r="F166" s="281"/>
      <c r="G166" s="282">
        <f>KL!G166</f>
        <v>0</v>
      </c>
      <c r="H166" s="283"/>
    </row>
    <row r="167" spans="1:8" s="326" customFormat="1" ht="31.5" hidden="1">
      <c r="A167" s="325">
        <f>KL!A167</f>
        <v>1</v>
      </c>
      <c r="B167" s="295" t="str">
        <f>KL!B167</f>
        <v>Boulon 16x300+ 2 long đền vuông D18-50x50x3/Zn</v>
      </c>
      <c r="C167" s="296" t="str">
        <f>KL!C167</f>
        <v>bộ</v>
      </c>
      <c r="D167" s="282">
        <f>KL!D167</f>
        <v>10</v>
      </c>
      <c r="E167" s="282">
        <f>KL!E167</f>
        <v>10</v>
      </c>
      <c r="F167" s="282">
        <f>KL!F167</f>
        <v>0</v>
      </c>
      <c r="G167" s="282">
        <f>KL!G167</f>
        <v>0</v>
      </c>
      <c r="H167" s="290"/>
    </row>
    <row r="168" spans="1:8" s="326" customFormat="1" ht="17.25" hidden="1">
      <c r="A168" s="325">
        <f>KL!A168</f>
        <v>2</v>
      </c>
      <c r="B168" s="295" t="str">
        <f>KL!B168</f>
        <v>Giá đỡ FCO, LA bằng Coposite</v>
      </c>
      <c r="C168" s="301" t="str">
        <f>KL!C168</f>
        <v>Bộ</v>
      </c>
      <c r="D168" s="282">
        <f>KL!D168</f>
        <v>5</v>
      </c>
      <c r="E168" s="282">
        <f>KL!E168</f>
        <v>5</v>
      </c>
      <c r="F168" s="282">
        <f>KL!F168</f>
        <v>0</v>
      </c>
      <c r="G168" s="282">
        <f>KL!G168</f>
        <v>0</v>
      </c>
      <c r="H168" s="290"/>
    </row>
    <row r="169" spans="1:8" s="326" customFormat="1" ht="17.25" hidden="1">
      <c r="A169" s="325">
        <f>KL!A169</f>
        <v>0</v>
      </c>
      <c r="B169" s="297" t="str">
        <f>KL!B169</f>
        <v>Xà composite 110x80x5x800</v>
      </c>
      <c r="C169" s="296" t="str">
        <f>KL!C169</f>
        <v>cây</v>
      </c>
      <c r="D169" s="282">
        <f>KL!D169</f>
        <v>5</v>
      </c>
      <c r="E169" s="282">
        <f>KL!E169</f>
        <v>5</v>
      </c>
      <c r="F169" s="282">
        <f>KL!F169</f>
        <v>0</v>
      </c>
      <c r="G169" s="282">
        <f>KL!G169</f>
        <v>0</v>
      </c>
      <c r="H169" s="290"/>
    </row>
    <row r="170" spans="1:8" s="326" customFormat="1" ht="17.25" hidden="1">
      <c r="A170" s="325">
        <f>KL!A170</f>
        <v>0</v>
      </c>
      <c r="B170" s="297" t="str">
        <f>KL!B170</f>
        <v>Chống composite 40x10x920</v>
      </c>
      <c r="C170" s="296" t="str">
        <f>KL!C170</f>
        <v>cây</v>
      </c>
      <c r="D170" s="282">
        <f>KL!D170</f>
        <v>5</v>
      </c>
      <c r="E170" s="282">
        <f>KL!E170</f>
        <v>5</v>
      </c>
      <c r="F170" s="282">
        <f>KL!F170</f>
        <v>0</v>
      </c>
      <c r="G170" s="282">
        <f>KL!G170</f>
        <v>0</v>
      </c>
      <c r="H170" s="290"/>
    </row>
    <row r="171" spans="1:8" s="326" customFormat="1" ht="17.25" hidden="1">
      <c r="A171" s="325">
        <f>KL!A171</f>
        <v>0</v>
      </c>
      <c r="B171" s="297" t="str">
        <f>KL!B171</f>
        <v>Bass LL bắt FCO và LA</v>
      </c>
      <c r="C171" s="296" t="str">
        <f>KL!C171</f>
        <v>bộ</v>
      </c>
      <c r="D171" s="282">
        <f>KL!D171</f>
        <v>5</v>
      </c>
      <c r="E171" s="282">
        <f>KL!E171</f>
        <v>5</v>
      </c>
      <c r="F171" s="282">
        <f>KL!F171</f>
        <v>0</v>
      </c>
      <c r="G171" s="282">
        <f>KL!G171</f>
        <v>0</v>
      </c>
      <c r="H171" s="290"/>
    </row>
    <row r="172" spans="1:8" s="326" customFormat="1" ht="31.5" hidden="1">
      <c r="A172" s="325">
        <f>KL!A172</f>
        <v>0</v>
      </c>
      <c r="B172" s="297" t="str">
        <f>KL!B172</f>
        <v>Boulon 16x350+ 2 long đền vuông D18-50x50x3/Zn</v>
      </c>
      <c r="C172" s="296" t="str">
        <f>KL!C172</f>
        <v>bộ</v>
      </c>
      <c r="D172" s="282">
        <f>KL!D172</f>
        <v>5</v>
      </c>
      <c r="E172" s="282">
        <f>KL!E172</f>
        <v>5</v>
      </c>
      <c r="F172" s="282">
        <f>KL!F172</f>
        <v>0</v>
      </c>
      <c r="G172" s="282">
        <f>KL!G172</f>
        <v>0</v>
      </c>
      <c r="H172" s="290"/>
    </row>
    <row r="173" spans="1:8" s="326" customFormat="1" ht="31.5" hidden="1">
      <c r="A173" s="325">
        <f>KL!A173</f>
        <v>0</v>
      </c>
      <c r="B173" s="297" t="str">
        <f>KL!B173</f>
        <v>Boulon 16x250+ 2 long đền vuông D18-50x50x3/Zn</v>
      </c>
      <c r="C173" s="296" t="str">
        <f>KL!C173</f>
        <v>bộ</v>
      </c>
      <c r="D173" s="282">
        <f>KL!D173</f>
        <v>5</v>
      </c>
      <c r="E173" s="282">
        <f>KL!E173</f>
        <v>5</v>
      </c>
      <c r="F173" s="282">
        <f>KL!F173</f>
        <v>0</v>
      </c>
      <c r="G173" s="282">
        <f>KL!G173</f>
        <v>0</v>
      </c>
      <c r="H173" s="290"/>
    </row>
    <row r="174" spans="1:8" s="326" customFormat="1" ht="31.5" hidden="1">
      <c r="A174" s="325">
        <f>KL!A174</f>
        <v>0</v>
      </c>
      <c r="B174" s="297" t="str">
        <f>KL!B174</f>
        <v>Boulon 14x150+ 2 long đền vuông D18-50x50x3/Zn</v>
      </c>
      <c r="C174" s="296" t="str">
        <f>KL!C174</f>
        <v>bộ</v>
      </c>
      <c r="D174" s="282">
        <f>KL!D174</f>
        <v>5</v>
      </c>
      <c r="E174" s="282">
        <f>KL!E174</f>
        <v>5</v>
      </c>
      <c r="F174" s="282">
        <f>KL!F174</f>
        <v>0</v>
      </c>
      <c r="G174" s="282">
        <f>KL!G174</f>
        <v>0</v>
      </c>
      <c r="H174" s="290"/>
    </row>
    <row r="175" spans="1:8" s="323" customFormat="1" ht="18">
      <c r="A175" s="324">
        <v>1</v>
      </c>
      <c r="B175" s="259" t="str">
        <f>KL!B175</f>
        <v xml:space="preserve">Bộ tiếp địa Trạm 1 pha : </v>
      </c>
      <c r="C175" s="201" t="str">
        <f>KL!C175</f>
        <v>Bộ</v>
      </c>
      <c r="D175" s="278">
        <f>KL!D175</f>
        <v>5</v>
      </c>
      <c r="E175" s="278">
        <f>KL!E175</f>
        <v>7</v>
      </c>
      <c r="F175" s="278">
        <f>KL!F175</f>
        <v>2</v>
      </c>
      <c r="G175" s="279">
        <f>KL!G175</f>
        <v>0</v>
      </c>
      <c r="H175" s="280"/>
    </row>
    <row r="176" spans="1:8" s="326" customFormat="1" ht="17.25" hidden="1">
      <c r="A176" s="325">
        <f>KL!A176</f>
        <v>0</v>
      </c>
      <c r="B176" s="297" t="str">
        <f>KL!B176</f>
        <v>Cáp đồng trần M25mm2:7m/vị trí</v>
      </c>
      <c r="C176" s="296" t="str">
        <f>KL!C176</f>
        <v>kg</v>
      </c>
      <c r="D176" s="282">
        <f>KL!D176</f>
        <v>9</v>
      </c>
      <c r="E176" s="282">
        <f>KL!E176</f>
        <v>8</v>
      </c>
      <c r="F176" s="282">
        <f>KL!F176</f>
        <v>0</v>
      </c>
      <c r="G176" s="282">
        <f>KL!G176</f>
        <v>1</v>
      </c>
      <c r="H176" s="290"/>
    </row>
    <row r="177" spans="1:8" s="326" customFormat="1" ht="17.25" hidden="1">
      <c r="A177" s="325">
        <f>KL!A177</f>
        <v>0</v>
      </c>
      <c r="B177" s="297" t="str">
        <f>KL!B177</f>
        <v>Cọc tiếp đất Þ 16- 2,4m + kẹp cọc</v>
      </c>
      <c r="C177" s="296" t="str">
        <f>KL!C177</f>
        <v>bộ</v>
      </c>
      <c r="D177" s="282">
        <f>KL!D177</f>
        <v>40</v>
      </c>
      <c r="E177" s="282">
        <f>KL!E177</f>
        <v>0</v>
      </c>
      <c r="F177" s="282">
        <f>KL!F177</f>
        <v>0</v>
      </c>
      <c r="G177" s="282">
        <f>KL!G177</f>
        <v>40</v>
      </c>
      <c r="H177" s="290"/>
    </row>
    <row r="178" spans="1:8" s="339" customFormat="1" ht="17.25" hidden="1">
      <c r="A178" s="334"/>
      <c r="B178" s="344" t="str">
        <f>KL!B178</f>
        <v xml:space="preserve">Cọc tiếp đất Þ 16- 2,4m </v>
      </c>
      <c r="C178" s="345" t="str">
        <f>KL!C178</f>
        <v>bộ</v>
      </c>
      <c r="D178" s="337">
        <f>KL!D178</f>
        <v>0</v>
      </c>
      <c r="E178" s="337">
        <f>KL!E178</f>
        <v>56</v>
      </c>
      <c r="F178" s="337">
        <f>KL!F178</f>
        <v>56</v>
      </c>
      <c r="G178" s="337">
        <f>KL!G178</f>
        <v>0</v>
      </c>
      <c r="H178" s="338"/>
    </row>
    <row r="179" spans="1:8" s="326" customFormat="1" ht="17.25" hidden="1">
      <c r="A179" s="325">
        <f>KL!A179</f>
        <v>0</v>
      </c>
      <c r="B179" s="297" t="str">
        <f>KL!B179</f>
        <v>Sắt Þ10:21m*0,617kg/m</v>
      </c>
      <c r="C179" s="296" t="str">
        <f>KL!C179</f>
        <v>kg</v>
      </c>
      <c r="D179" s="282">
        <f>KL!D179</f>
        <v>86</v>
      </c>
      <c r="E179" s="282">
        <f>KL!E179</f>
        <v>82.199999999999989</v>
      </c>
      <c r="F179" s="282">
        <f>KL!F179</f>
        <v>0</v>
      </c>
      <c r="G179" s="282">
        <f>KL!G179</f>
        <v>3.8000000000000114</v>
      </c>
      <c r="H179" s="290"/>
    </row>
    <row r="180" spans="1:8" s="326" customFormat="1" ht="17.25" hidden="1">
      <c r="A180" s="325">
        <f>KL!A180</f>
        <v>0</v>
      </c>
      <c r="B180" s="297" t="str">
        <f>KL!B180</f>
        <v>Kẹp ép cỡ dây 25mm2</v>
      </c>
      <c r="C180" s="296" t="str">
        <f>KL!C180</f>
        <v>cái</v>
      </c>
      <c r="D180" s="282">
        <f>KL!D180</f>
        <v>10</v>
      </c>
      <c r="E180" s="282">
        <f>KL!E180</f>
        <v>0</v>
      </c>
      <c r="F180" s="282">
        <f>KL!F180</f>
        <v>0</v>
      </c>
      <c r="G180" s="282">
        <f>KL!G180</f>
        <v>10</v>
      </c>
      <c r="H180" s="290"/>
    </row>
    <row r="181" spans="1:8" s="328" customFormat="1" ht="17.25">
      <c r="A181" s="329"/>
      <c r="B181" s="270" t="str">
        <f>KL!B181</f>
        <v>Kẹp ép WR cỡ dây 50mm2</v>
      </c>
      <c r="C181" s="244" t="str">
        <f>KL!C181</f>
        <v>cái</v>
      </c>
      <c r="D181" s="284">
        <f>KL!D181</f>
        <v>10</v>
      </c>
      <c r="E181" s="284">
        <f>KL!E181</f>
        <v>14</v>
      </c>
      <c r="F181" s="284">
        <f>KL!F181</f>
        <v>4</v>
      </c>
      <c r="G181" s="285">
        <f>KL!G181</f>
        <v>0</v>
      </c>
      <c r="H181" s="286"/>
    </row>
    <row r="182" spans="1:8" s="186" customFormat="1" ht="17.25" hidden="1">
      <c r="A182" s="306">
        <f>KL!A182</f>
        <v>0</v>
      </c>
      <c r="B182" s="307" t="str">
        <f>KL!B182</f>
        <v>Đầu cosse ép Cu 35mm2</v>
      </c>
      <c r="C182" s="308" t="str">
        <f>KL!C182</f>
        <v>cái</v>
      </c>
      <c r="D182" s="309">
        <f>KL!D182</f>
        <v>15</v>
      </c>
      <c r="E182" s="309">
        <f>KL!E182</f>
        <v>0</v>
      </c>
      <c r="F182" s="309">
        <f>KL!F182</f>
        <v>0</v>
      </c>
      <c r="G182" s="309">
        <f>KL!G182</f>
        <v>15</v>
      </c>
      <c r="H182" s="310"/>
    </row>
    <row r="183" spans="1:8" s="186" customFormat="1" ht="17.25" hidden="1">
      <c r="A183" s="287">
        <f>KL!A183</f>
        <v>0</v>
      </c>
      <c r="B183" s="297" t="str">
        <f>KL!B183</f>
        <v>Đầu cosse ép Cu 70mm2</v>
      </c>
      <c r="C183" s="296" t="str">
        <f>KL!C183</f>
        <v>cái</v>
      </c>
      <c r="D183" s="282">
        <f>KL!D183</f>
        <v>10</v>
      </c>
      <c r="E183" s="282">
        <f>KL!E183</f>
        <v>0</v>
      </c>
      <c r="F183" s="282">
        <f>KL!F183</f>
        <v>0</v>
      </c>
      <c r="G183" s="282">
        <f>KL!G183</f>
        <v>10</v>
      </c>
      <c r="H183" s="290"/>
    </row>
    <row r="184" spans="1:8" s="186" customFormat="1" ht="17.25" hidden="1">
      <c r="A184" s="287">
        <f>KL!A184</f>
        <v>0</v>
      </c>
      <c r="B184" s="297" t="str">
        <f>KL!B184</f>
        <v>Cổ dê cố định dây tiếp địa vào trụ</v>
      </c>
      <c r="C184" s="296" t="str">
        <f>KL!C184</f>
        <v>bộ</v>
      </c>
      <c r="D184" s="282">
        <f>KL!D184</f>
        <v>20</v>
      </c>
      <c r="E184" s="282">
        <f>KL!E184</f>
        <v>20</v>
      </c>
      <c r="F184" s="282">
        <f>KL!F184</f>
        <v>0</v>
      </c>
      <c r="G184" s="282">
        <f>KL!G184</f>
        <v>0</v>
      </c>
      <c r="H184" s="290"/>
    </row>
    <row r="185" spans="1:8" s="186" customFormat="1" ht="17.25" hidden="1">
      <c r="A185" s="287">
        <f>KL!A185</f>
        <v>0</v>
      </c>
      <c r="B185" s="297" t="str">
        <f>KL!B185</f>
        <v>Kéo dây tiếp địa trong TBA</v>
      </c>
      <c r="C185" s="296" t="str">
        <f>KL!C185</f>
        <v>mét</v>
      </c>
      <c r="D185" s="282">
        <f>KL!D185</f>
        <v>86</v>
      </c>
      <c r="E185" s="282">
        <f>KL!E185</f>
        <v>70</v>
      </c>
      <c r="F185" s="282">
        <f>KL!F185</f>
        <v>0</v>
      </c>
      <c r="G185" s="282">
        <f>KL!G185</f>
        <v>16</v>
      </c>
      <c r="H185" s="290"/>
    </row>
    <row r="186" spans="1:8" s="186" customFormat="1" ht="17.25" hidden="1">
      <c r="A186" s="287">
        <f>KL!A186</f>
        <v>4</v>
      </c>
      <c r="B186" s="302" t="str">
        <f>KL!B186</f>
        <v>Tủ điện năng kế và CB 1 pha</v>
      </c>
      <c r="C186" s="301" t="str">
        <f>KL!C186</f>
        <v>Bộ</v>
      </c>
      <c r="D186" s="282">
        <f>KL!D186</f>
        <v>5</v>
      </c>
      <c r="E186" s="282">
        <f>KL!E186</f>
        <v>5</v>
      </c>
      <c r="F186" s="282">
        <f>KL!F186</f>
        <v>0</v>
      </c>
      <c r="G186" s="282">
        <f>KL!G186</f>
        <v>0</v>
      </c>
      <c r="H186" s="290"/>
    </row>
    <row r="187" spans="1:8" s="186" customFormat="1" ht="17.25" hidden="1">
      <c r="A187" s="287">
        <f>KL!A187</f>
        <v>0</v>
      </c>
      <c r="B187" s="297" t="str">
        <f>KL!B187</f>
        <v>Tủ MCCB trạm treo 1 pha</v>
      </c>
      <c r="C187" s="296" t="str">
        <f>KL!C187</f>
        <v>cái</v>
      </c>
      <c r="D187" s="282">
        <f>KL!D187</f>
        <v>5</v>
      </c>
      <c r="E187" s="282">
        <f>KL!E187</f>
        <v>5</v>
      </c>
      <c r="F187" s="282">
        <f>KL!F187</f>
        <v>0</v>
      </c>
      <c r="G187" s="282">
        <f>KL!G187</f>
        <v>0</v>
      </c>
      <c r="H187" s="290"/>
    </row>
    <row r="188" spans="1:8" s="186" customFormat="1" ht="17.25" hidden="1">
      <c r="A188" s="287">
        <f>KL!A188</f>
        <v>0</v>
      </c>
      <c r="B188" s="297" t="str">
        <f>KL!B188</f>
        <v>Cổ dê bắt tủ</v>
      </c>
      <c r="C188" s="296" t="str">
        <f>KL!C188</f>
        <v>bộ</v>
      </c>
      <c r="D188" s="282">
        <f>KL!D188</f>
        <v>10</v>
      </c>
      <c r="E188" s="282">
        <f>KL!E188</f>
        <v>10</v>
      </c>
      <c r="F188" s="282">
        <f>KL!F188</f>
        <v>0</v>
      </c>
      <c r="G188" s="282">
        <f>KL!G188</f>
        <v>0</v>
      </c>
      <c r="H188" s="290"/>
    </row>
    <row r="189" spans="1:8" s="186" customFormat="1" ht="17.25" hidden="1">
      <c r="A189" s="287">
        <f>KL!A189</f>
        <v>0</v>
      </c>
      <c r="B189" s="297" t="str">
        <f>KL!B189</f>
        <v xml:space="preserve">Bakelit </v>
      </c>
      <c r="C189" s="296" t="str">
        <f>KL!C189</f>
        <v>cái</v>
      </c>
      <c r="D189" s="282">
        <f>KL!D189</f>
        <v>5</v>
      </c>
      <c r="E189" s="282">
        <f>KL!E189</f>
        <v>5</v>
      </c>
      <c r="F189" s="282">
        <f>KL!F189</f>
        <v>0</v>
      </c>
      <c r="G189" s="282">
        <f>KL!G189</f>
        <v>0</v>
      </c>
      <c r="H189" s="290"/>
    </row>
    <row r="190" spans="1:8" s="186" customFormat="1" ht="17.25" hidden="1">
      <c r="A190" s="287">
        <f>KL!A190</f>
        <v>5</v>
      </c>
      <c r="B190" s="295" t="str">
        <f>KL!B190</f>
        <v>Bộ dây dẫn xuống trung thế 1 pha</v>
      </c>
      <c r="C190" s="301" t="str">
        <f>KL!C190</f>
        <v>Bộ</v>
      </c>
      <c r="D190" s="282">
        <f>KL!D190</f>
        <v>5</v>
      </c>
      <c r="E190" s="282">
        <f>KL!E190</f>
        <v>5</v>
      </c>
      <c r="F190" s="282">
        <f>KL!F190</f>
        <v>0</v>
      </c>
      <c r="G190" s="282">
        <f>KL!G190</f>
        <v>0</v>
      </c>
      <c r="H190" s="290"/>
    </row>
    <row r="191" spans="1:8" s="186" customFormat="1" ht="17.25" hidden="1">
      <c r="A191" s="287">
        <f>KL!A191</f>
        <v>0</v>
      </c>
      <c r="B191" s="297" t="str">
        <f>KL!B191</f>
        <v>Cáp 24KV C/XLPE/PVC 25mm2</v>
      </c>
      <c r="C191" s="296" t="str">
        <f>KL!C191</f>
        <v>mét</v>
      </c>
      <c r="D191" s="282">
        <f>KL!D191</f>
        <v>15</v>
      </c>
      <c r="E191" s="282">
        <f>KL!E191</f>
        <v>15</v>
      </c>
      <c r="F191" s="282">
        <f>KL!F191</f>
        <v>0</v>
      </c>
      <c r="G191" s="282">
        <f>KL!G191</f>
        <v>0</v>
      </c>
      <c r="H191" s="290"/>
    </row>
    <row r="192" spans="1:8" s="186" customFormat="1" ht="17.25" hidden="1">
      <c r="A192" s="287">
        <f>KL!A192</f>
        <v>0</v>
      </c>
      <c r="B192" s="297" t="str">
        <f>KL!B192</f>
        <v>Kẹp quai 2/0</v>
      </c>
      <c r="C192" s="296" t="str">
        <f>KL!C192</f>
        <v>cái</v>
      </c>
      <c r="D192" s="282">
        <f>KL!D192</f>
        <v>5</v>
      </c>
      <c r="E192" s="282">
        <f>KL!E192</f>
        <v>5</v>
      </c>
      <c r="F192" s="282">
        <f>KL!F192</f>
        <v>0</v>
      </c>
      <c r="G192" s="282">
        <f>KL!G192</f>
        <v>0</v>
      </c>
      <c r="H192" s="290"/>
    </row>
    <row r="193" spans="1:8" s="186" customFormat="1" ht="17.25" hidden="1">
      <c r="A193" s="287">
        <f>KL!A193</f>
        <v>0</v>
      </c>
      <c r="B193" s="297" t="str">
        <f>KL!B193</f>
        <v>Kẹp hotline 2/0</v>
      </c>
      <c r="C193" s="296" t="str">
        <f>KL!C193</f>
        <v>cái</v>
      </c>
      <c r="D193" s="282">
        <f>KL!D193</f>
        <v>5</v>
      </c>
      <c r="E193" s="282">
        <f>KL!E193</f>
        <v>5</v>
      </c>
      <c r="F193" s="282">
        <f>KL!F193</f>
        <v>0</v>
      </c>
      <c r="G193" s="282">
        <f>KL!G193</f>
        <v>0</v>
      </c>
      <c r="H193" s="290"/>
    </row>
    <row r="194" spans="1:8" s="186" customFormat="1" ht="17.25" hidden="1">
      <c r="A194" s="287">
        <f>KL!A194</f>
        <v>6</v>
      </c>
      <c r="B194" s="302" t="str">
        <f>KL!B194</f>
        <v>Bộ dây dẫn hạ thế Trạm 75KVA</v>
      </c>
      <c r="C194" s="301" t="str">
        <f>KL!C194</f>
        <v>Bộ</v>
      </c>
      <c r="D194" s="282">
        <f>KL!D194</f>
        <v>5</v>
      </c>
      <c r="E194" s="282">
        <f>KL!E194</f>
        <v>5</v>
      </c>
      <c r="F194" s="282">
        <f>KL!F194</f>
        <v>0</v>
      </c>
      <c r="G194" s="282">
        <f>KL!G194</f>
        <v>0</v>
      </c>
      <c r="H194" s="290"/>
    </row>
    <row r="195" spans="1:8" s="186" customFormat="1" ht="17.25" hidden="1">
      <c r="A195" s="287" t="str">
        <f>KL!A195</f>
        <v>6.1</v>
      </c>
      <c r="B195" s="302" t="str">
        <f>KL!B195</f>
        <v>Cáp xuất từ MBA xuống tủ MCCB</v>
      </c>
      <c r="C195" s="301">
        <f>KL!C195</f>
        <v>0</v>
      </c>
      <c r="D195" s="282">
        <f>KL!D195</f>
        <v>0</v>
      </c>
      <c r="E195" s="282">
        <f>KL!E195</f>
        <v>0</v>
      </c>
      <c r="F195" s="282">
        <f>KL!F195</f>
        <v>0</v>
      </c>
      <c r="G195" s="282">
        <f>KL!G195</f>
        <v>0</v>
      </c>
      <c r="H195" s="290"/>
    </row>
    <row r="196" spans="1:8" s="186" customFormat="1" ht="17.25" hidden="1">
      <c r="A196" s="287">
        <f>KL!A196</f>
        <v>0</v>
      </c>
      <c r="B196" s="297" t="str">
        <f>KL!B196</f>
        <v>Cáp đồng bọc CV120</v>
      </c>
      <c r="C196" s="296" t="str">
        <f>KL!C196</f>
        <v>mét</v>
      </c>
      <c r="D196" s="282">
        <f>KL!D196</f>
        <v>100</v>
      </c>
      <c r="E196" s="282">
        <f>KL!E196</f>
        <v>92</v>
      </c>
      <c r="F196" s="282">
        <f>KL!F196</f>
        <v>0</v>
      </c>
      <c r="G196" s="282">
        <f>KL!G196</f>
        <v>8</v>
      </c>
      <c r="H196" s="290"/>
    </row>
    <row r="197" spans="1:8" s="186" customFormat="1" ht="17.25" hidden="1">
      <c r="A197" s="287">
        <f>KL!A197</f>
        <v>0</v>
      </c>
      <c r="B197" s="297" t="str">
        <f>KL!B197</f>
        <v>Cáp đồng bọc CV11</v>
      </c>
      <c r="C197" s="296" t="str">
        <f>KL!C197</f>
        <v>mét</v>
      </c>
      <c r="D197" s="282">
        <f>KL!D197</f>
        <v>50</v>
      </c>
      <c r="E197" s="282">
        <f>KL!E197</f>
        <v>46</v>
      </c>
      <c r="F197" s="282">
        <f>KL!F197</f>
        <v>0</v>
      </c>
      <c r="G197" s="282">
        <f>KL!G197</f>
        <v>4</v>
      </c>
      <c r="H197" s="290"/>
    </row>
    <row r="198" spans="1:8" s="186" customFormat="1" ht="17.25" hidden="1">
      <c r="A198" s="287">
        <f>KL!A198</f>
        <v>0</v>
      </c>
      <c r="B198" s="297" t="str">
        <f>KL!B198</f>
        <v>Đầu cosse ép Cu 120mm2</v>
      </c>
      <c r="C198" s="296" t="str">
        <f>KL!C198</f>
        <v>cái</v>
      </c>
      <c r="D198" s="282">
        <f>KL!D198</f>
        <v>10</v>
      </c>
      <c r="E198" s="282">
        <f>KL!E198</f>
        <v>10</v>
      </c>
      <c r="F198" s="282">
        <f>KL!F198</f>
        <v>0</v>
      </c>
      <c r="G198" s="282">
        <f>KL!G198</f>
        <v>0</v>
      </c>
      <c r="H198" s="290"/>
    </row>
    <row r="199" spans="1:8" s="186" customFormat="1" ht="17.25" hidden="1">
      <c r="A199" s="287">
        <f>KL!A199</f>
        <v>0</v>
      </c>
      <c r="B199" s="297" t="str">
        <f>KL!B199</f>
        <v>Đầu cosse ép Cu 11mm2</v>
      </c>
      <c r="C199" s="296" t="str">
        <f>KL!C199</f>
        <v>cái</v>
      </c>
      <c r="D199" s="282">
        <f>KL!D199</f>
        <v>5</v>
      </c>
      <c r="E199" s="282">
        <f>KL!E199</f>
        <v>5</v>
      </c>
      <c r="F199" s="282">
        <f>KL!F199</f>
        <v>0</v>
      </c>
      <c r="G199" s="282">
        <f>KL!G199</f>
        <v>0</v>
      </c>
      <c r="H199" s="290"/>
    </row>
    <row r="200" spans="1:8" s="186" customFormat="1" ht="17.25" hidden="1">
      <c r="A200" s="287">
        <f>KL!A200</f>
        <v>0</v>
      </c>
      <c r="B200" s="297" t="str">
        <f>KL!B200</f>
        <v xml:space="preserve">Ống PVC D90x3,8mm </v>
      </c>
      <c r="C200" s="296" t="str">
        <f>KL!C200</f>
        <v>m</v>
      </c>
      <c r="D200" s="282">
        <f>KL!D200</f>
        <v>30</v>
      </c>
      <c r="E200" s="282">
        <f>KL!E200</f>
        <v>26</v>
      </c>
      <c r="F200" s="282">
        <f>KL!F200</f>
        <v>0</v>
      </c>
      <c r="G200" s="282">
        <f>KL!G200</f>
        <v>4</v>
      </c>
      <c r="H200" s="290"/>
    </row>
    <row r="201" spans="1:8" s="186" customFormat="1" ht="17.25" hidden="1">
      <c r="A201" s="287">
        <f>KL!A201</f>
        <v>0</v>
      </c>
      <c r="B201" s="297" t="str">
        <f>KL!B201</f>
        <v>Cổ dê kẹp ống PVC Þ 90</v>
      </c>
      <c r="C201" s="296" t="str">
        <f>KL!C201</f>
        <v>bộ</v>
      </c>
      <c r="D201" s="282">
        <f>KL!D201</f>
        <v>15</v>
      </c>
      <c r="E201" s="282">
        <f>KL!E201</f>
        <v>15</v>
      </c>
      <c r="F201" s="282">
        <f>KL!F201</f>
        <v>0</v>
      </c>
      <c r="G201" s="282">
        <f>KL!G201</f>
        <v>0</v>
      </c>
      <c r="H201" s="290"/>
    </row>
    <row r="202" spans="1:8" s="186" customFormat="1" ht="17.25" hidden="1">
      <c r="A202" s="287">
        <f>KL!A202</f>
        <v>0</v>
      </c>
      <c r="B202" s="297" t="str">
        <f>KL!B202</f>
        <v>Co 90 độ PVC 90</v>
      </c>
      <c r="C202" s="296" t="str">
        <f>KL!C202</f>
        <v>cái</v>
      </c>
      <c r="D202" s="282">
        <f>KL!D202</f>
        <v>20</v>
      </c>
      <c r="E202" s="282">
        <f>KL!E202</f>
        <v>10</v>
      </c>
      <c r="F202" s="282">
        <f>KL!F202</f>
        <v>0</v>
      </c>
      <c r="G202" s="282">
        <f>KL!G202</f>
        <v>10</v>
      </c>
      <c r="H202" s="290"/>
    </row>
    <row r="203" spans="1:8" s="186" customFormat="1" ht="17.25" hidden="1">
      <c r="A203" s="287">
        <f>KL!A203</f>
        <v>0</v>
      </c>
      <c r="B203" s="297" t="str">
        <f>KL!B203</f>
        <v>Keo dán ống PVC (100gr)</v>
      </c>
      <c r="C203" s="296" t="str">
        <f>KL!C203</f>
        <v>tuýp</v>
      </c>
      <c r="D203" s="282">
        <f>KL!D203</f>
        <v>5</v>
      </c>
      <c r="E203" s="282">
        <f>KL!E203</f>
        <v>0</v>
      </c>
      <c r="F203" s="282">
        <f>KL!F203</f>
        <v>0</v>
      </c>
      <c r="G203" s="282">
        <f>KL!G203</f>
        <v>5</v>
      </c>
      <c r="H203" s="290"/>
    </row>
    <row r="204" spans="1:8" s="186" customFormat="1" ht="17.25" hidden="1">
      <c r="A204" s="287">
        <f>KL!A204</f>
        <v>0</v>
      </c>
      <c r="B204" s="297" t="str">
        <f>KL!B204</f>
        <v>Keo silicon bít miệng ống</v>
      </c>
      <c r="C204" s="296" t="str">
        <f>KL!C204</f>
        <v>ống</v>
      </c>
      <c r="D204" s="282">
        <f>KL!D204</f>
        <v>5</v>
      </c>
      <c r="E204" s="282">
        <f>KL!E204</f>
        <v>5</v>
      </c>
      <c r="F204" s="282">
        <f>KL!F204</f>
        <v>0</v>
      </c>
      <c r="G204" s="282">
        <f>KL!G204</f>
        <v>0</v>
      </c>
      <c r="H204" s="290"/>
    </row>
    <row r="205" spans="1:8" s="186" customFormat="1" ht="17.25" hidden="1">
      <c r="A205" s="287">
        <f>KL!A205</f>
        <v>0</v>
      </c>
      <c r="B205" s="297" t="str">
        <f>KL!B205</f>
        <v>Băng keo cách điện</v>
      </c>
      <c r="C205" s="296" t="str">
        <f>KL!C205</f>
        <v>cuộn</v>
      </c>
      <c r="D205" s="282">
        <f>KL!D205</f>
        <v>5</v>
      </c>
      <c r="E205" s="282">
        <f>KL!E205</f>
        <v>0</v>
      </c>
      <c r="F205" s="282">
        <f>KL!F205</f>
        <v>0</v>
      </c>
      <c r="G205" s="282">
        <f>KL!G205</f>
        <v>5</v>
      </c>
      <c r="H205" s="290"/>
    </row>
    <row r="206" spans="1:8" s="186" customFormat="1" ht="17.25" hidden="1">
      <c r="A206" s="287">
        <f>KL!A206</f>
        <v>0</v>
      </c>
      <c r="B206" s="297" t="str">
        <f>KL!B206</f>
        <v>Bảng tên trạm + bulon</v>
      </c>
      <c r="C206" s="296" t="str">
        <f>KL!C206</f>
        <v>bộ</v>
      </c>
      <c r="D206" s="282">
        <f>KL!D206</f>
        <v>5</v>
      </c>
      <c r="E206" s="282">
        <f>KL!E206</f>
        <v>5</v>
      </c>
      <c r="F206" s="282">
        <f>KL!F206</f>
        <v>0</v>
      </c>
      <c r="G206" s="282">
        <f>KL!G206</f>
        <v>0</v>
      </c>
      <c r="H206" s="290"/>
    </row>
    <row r="207" spans="1:8" s="186" customFormat="1" ht="17.25" hidden="1">
      <c r="A207" s="287" t="str">
        <f>KL!A207</f>
        <v>6.2</v>
      </c>
      <c r="B207" s="302" t="str">
        <f>KL!B207</f>
        <v>Cáp xuất từ tủ MCCB lên lưới</v>
      </c>
      <c r="C207" s="301">
        <f>KL!C207</f>
        <v>0</v>
      </c>
      <c r="D207" s="282">
        <f>KL!D207</f>
        <v>5</v>
      </c>
      <c r="E207" s="282">
        <f>KL!E207</f>
        <v>5</v>
      </c>
      <c r="F207" s="282">
        <f>KL!F207</f>
        <v>0</v>
      </c>
      <c r="G207" s="282">
        <f>KL!G207</f>
        <v>0</v>
      </c>
      <c r="H207" s="290"/>
    </row>
    <row r="208" spans="1:8" s="186" customFormat="1" ht="17.25" hidden="1">
      <c r="A208" s="287">
        <f>KL!A208</f>
        <v>0</v>
      </c>
      <c r="B208" s="297" t="str">
        <f>KL!B208</f>
        <v>Cáp đồng bọc CV120</v>
      </c>
      <c r="C208" s="296" t="str">
        <f>KL!C208</f>
        <v>mét</v>
      </c>
      <c r="D208" s="282">
        <f>KL!D208</f>
        <v>90</v>
      </c>
      <c r="E208" s="282">
        <f>KL!E208</f>
        <v>90</v>
      </c>
      <c r="F208" s="282">
        <f>KL!F208</f>
        <v>0</v>
      </c>
      <c r="G208" s="282">
        <f>KL!G208</f>
        <v>0</v>
      </c>
      <c r="H208" s="290"/>
    </row>
    <row r="209" spans="1:8" s="186" customFormat="1" ht="17.25" hidden="1">
      <c r="A209" s="287">
        <f>KL!A209</f>
        <v>0</v>
      </c>
      <c r="B209" s="297" t="str">
        <f>KL!B209</f>
        <v>Đầu cosse ép Cu 120mm2</v>
      </c>
      <c r="C209" s="296" t="str">
        <f>KL!C209</f>
        <v>cái</v>
      </c>
      <c r="D209" s="282">
        <f>KL!D209</f>
        <v>10</v>
      </c>
      <c r="E209" s="282">
        <f>KL!E209</f>
        <v>10</v>
      </c>
      <c r="F209" s="282">
        <f>KL!F209</f>
        <v>0</v>
      </c>
      <c r="G209" s="282">
        <f>KL!G209</f>
        <v>0</v>
      </c>
      <c r="H209" s="290"/>
    </row>
    <row r="210" spans="1:8" s="186" customFormat="1" ht="17.25" hidden="1">
      <c r="A210" s="287">
        <f>KL!A210</f>
        <v>0</v>
      </c>
      <c r="B210" s="297" t="str">
        <f>KL!B210</f>
        <v xml:space="preserve">Ống PVC D90x3,8mm </v>
      </c>
      <c r="C210" s="296" t="str">
        <f>KL!C210</f>
        <v>m</v>
      </c>
      <c r="D210" s="282">
        <f>KL!D210</f>
        <v>30</v>
      </c>
      <c r="E210" s="282">
        <f>KL!E210</f>
        <v>28</v>
      </c>
      <c r="F210" s="282">
        <f>KL!F210</f>
        <v>0</v>
      </c>
      <c r="G210" s="282">
        <f>KL!G210</f>
        <v>2</v>
      </c>
      <c r="H210" s="290"/>
    </row>
    <row r="211" spans="1:8" s="186" customFormat="1" ht="17.25" hidden="1">
      <c r="A211" s="287">
        <f>KL!A211</f>
        <v>0</v>
      </c>
      <c r="B211" s="297" t="str">
        <f>KL!B211</f>
        <v>Cổ dê kẹp ống PVC Þ 90</v>
      </c>
      <c r="C211" s="296" t="str">
        <f>KL!C211</f>
        <v>bộ</v>
      </c>
      <c r="D211" s="282">
        <f>KL!D211</f>
        <v>15</v>
      </c>
      <c r="E211" s="282">
        <f>KL!E211</f>
        <v>15</v>
      </c>
      <c r="F211" s="282">
        <f>KL!F211</f>
        <v>0</v>
      </c>
      <c r="G211" s="282">
        <f>KL!G211</f>
        <v>0</v>
      </c>
      <c r="H211" s="290"/>
    </row>
    <row r="212" spans="1:8" s="186" customFormat="1" ht="17.25" hidden="1">
      <c r="A212" s="287">
        <f>KL!A212</f>
        <v>0</v>
      </c>
      <c r="B212" s="297" t="str">
        <f>KL!B212</f>
        <v>Co 90 độ PVC 90</v>
      </c>
      <c r="C212" s="296" t="str">
        <f>KL!C212</f>
        <v>cái</v>
      </c>
      <c r="D212" s="282">
        <f>KL!D212</f>
        <v>20</v>
      </c>
      <c r="E212" s="282">
        <f>KL!E212</f>
        <v>20</v>
      </c>
      <c r="F212" s="282">
        <f>KL!F212</f>
        <v>0</v>
      </c>
      <c r="G212" s="282">
        <f>KL!G212</f>
        <v>0</v>
      </c>
      <c r="H212" s="290"/>
    </row>
    <row r="213" spans="1:8" s="186" customFormat="1" ht="17.25" hidden="1">
      <c r="A213" s="287">
        <f>KL!A213</f>
        <v>0</v>
      </c>
      <c r="B213" s="297" t="str">
        <f>KL!B213</f>
        <v>Keo dán ống PVC (100gr)</v>
      </c>
      <c r="C213" s="296" t="str">
        <f>KL!C213</f>
        <v>tuýp</v>
      </c>
      <c r="D213" s="282">
        <f>KL!D213</f>
        <v>5</v>
      </c>
      <c r="E213" s="282">
        <f>KL!E213</f>
        <v>0</v>
      </c>
      <c r="F213" s="282">
        <f>KL!F213</f>
        <v>0</v>
      </c>
      <c r="G213" s="282">
        <f>KL!G213</f>
        <v>5</v>
      </c>
      <c r="H213" s="290"/>
    </row>
    <row r="214" spans="1:8" s="186" customFormat="1" ht="17.25" hidden="1">
      <c r="A214" s="287">
        <f>KL!A214</f>
        <v>0</v>
      </c>
      <c r="B214" s="297" t="str">
        <f>KL!B214</f>
        <v>Keo silicon bít miệng ống</v>
      </c>
      <c r="C214" s="296" t="str">
        <f>KL!C214</f>
        <v>ống</v>
      </c>
      <c r="D214" s="282">
        <f>KL!D214</f>
        <v>5</v>
      </c>
      <c r="E214" s="282">
        <f>KL!E214</f>
        <v>5</v>
      </c>
      <c r="F214" s="282">
        <f>KL!F214</f>
        <v>0</v>
      </c>
      <c r="G214" s="282">
        <f>KL!G214</f>
        <v>0</v>
      </c>
      <c r="H214" s="290"/>
    </row>
    <row r="215" spans="1:8" s="186" customFormat="1" ht="17.25" hidden="1">
      <c r="A215" s="287">
        <f>KL!A215</f>
        <v>0</v>
      </c>
      <c r="B215" s="303" t="str">
        <f>KL!B215</f>
        <v>Băng keo cách điện</v>
      </c>
      <c r="C215" s="304" t="str">
        <f>KL!C215</f>
        <v>cuộn</v>
      </c>
      <c r="D215" s="285">
        <f>KL!D215</f>
        <v>5</v>
      </c>
      <c r="E215" s="285">
        <f>KL!E215</f>
        <v>5</v>
      </c>
      <c r="F215" s="285">
        <f>KL!F215</f>
        <v>0</v>
      </c>
      <c r="G215" s="285">
        <f>KL!G215</f>
        <v>0</v>
      </c>
      <c r="H215" s="305"/>
    </row>
    <row r="216" spans="1:8" ht="9" customHeight="1">
      <c r="A216" s="319"/>
      <c r="B216" s="319"/>
      <c r="C216" s="121"/>
      <c r="D216" s="122"/>
      <c r="E216" s="122"/>
      <c r="F216" s="122"/>
      <c r="G216" s="132"/>
      <c r="H216" s="121"/>
    </row>
    <row r="217" spans="1:8" s="468" customFormat="1" ht="15.75">
      <c r="A217" s="361"/>
      <c r="B217" s="361" t="s">
        <v>383</v>
      </c>
      <c r="C217" s="135"/>
      <c r="D217" s="136"/>
      <c r="E217" s="136" t="s">
        <v>166</v>
      </c>
      <c r="F217" s="136"/>
      <c r="G217" s="137"/>
      <c r="H217" s="135"/>
    </row>
    <row r="218" spans="1:8" s="468" customFormat="1" ht="15.75">
      <c r="A218" s="361"/>
      <c r="B218" s="361"/>
      <c r="C218" s="135"/>
      <c r="D218" s="136"/>
      <c r="E218" s="136"/>
      <c r="F218" s="136"/>
      <c r="G218" s="137"/>
      <c r="H218" s="135"/>
    </row>
    <row r="219" spans="1:8" s="468" customFormat="1" ht="15.75">
      <c r="A219" s="361"/>
      <c r="B219" s="361"/>
      <c r="C219" s="135"/>
      <c r="D219" s="136"/>
      <c r="E219" s="136"/>
      <c r="F219" s="136"/>
      <c r="G219" s="137"/>
      <c r="H219" s="135"/>
    </row>
    <row r="220" spans="1:8" s="468" customFormat="1" ht="15.75">
      <c r="A220" s="361"/>
      <c r="B220" s="361"/>
      <c r="C220" s="135"/>
      <c r="D220" s="136"/>
      <c r="E220" s="136"/>
      <c r="F220" s="136"/>
      <c r="G220" s="137"/>
      <c r="H220" s="135"/>
    </row>
    <row r="221" spans="1:8" s="468" customFormat="1" ht="15.75">
      <c r="A221" s="361"/>
      <c r="B221" s="361" t="s">
        <v>167</v>
      </c>
      <c r="C221" s="135"/>
      <c r="D221" s="136"/>
      <c r="E221" s="136" t="s">
        <v>168</v>
      </c>
      <c r="F221" s="136"/>
      <c r="G221" s="137"/>
      <c r="H221" s="135"/>
    </row>
    <row r="222" spans="1:8" s="468" customFormat="1" ht="15.75">
      <c r="A222" s="361"/>
      <c r="B222" s="361"/>
      <c r="C222" s="135"/>
      <c r="D222" s="136"/>
      <c r="E222" s="136"/>
      <c r="F222" s="136"/>
      <c r="G222" s="137"/>
      <c r="H222" s="135"/>
    </row>
    <row r="223" spans="1:8" s="469" customFormat="1" ht="15.75">
      <c r="A223" s="791" t="s">
        <v>278</v>
      </c>
      <c r="B223" s="791"/>
      <c r="C223" s="791"/>
      <c r="D223" s="791"/>
      <c r="E223" s="791"/>
      <c r="F223" s="791"/>
      <c r="G223" s="791"/>
      <c r="H223" s="791"/>
    </row>
    <row r="224" spans="1:8" s="469" customFormat="1" ht="15.75">
      <c r="A224" s="791" t="s">
        <v>298</v>
      </c>
      <c r="B224" s="791"/>
      <c r="C224" s="791"/>
      <c r="D224" s="791"/>
      <c r="E224" s="791"/>
      <c r="F224" s="791"/>
      <c r="G224" s="791"/>
      <c r="H224" s="791"/>
    </row>
    <row r="225" spans="1:8" s="469" customFormat="1" ht="15.75">
      <c r="A225" s="361"/>
      <c r="B225" s="361"/>
      <c r="C225" s="135"/>
      <c r="D225" s="136"/>
      <c r="E225" s="136"/>
      <c r="F225" s="136"/>
      <c r="G225" s="137"/>
      <c r="H225" s="135"/>
    </row>
    <row r="226" spans="1:8" s="469" customFormat="1" ht="15.75">
      <c r="A226" s="361"/>
      <c r="B226" s="361"/>
      <c r="C226" s="135"/>
      <c r="D226" s="136"/>
      <c r="E226" s="136"/>
      <c r="F226" s="136"/>
      <c r="G226" s="137"/>
      <c r="H226" s="135"/>
    </row>
    <row r="227" spans="1:8" s="469" customFormat="1" ht="15.75">
      <c r="A227" s="361"/>
      <c r="B227" s="361"/>
      <c r="C227" s="135"/>
      <c r="D227" s="136"/>
      <c r="E227" s="136"/>
      <c r="F227" s="136"/>
      <c r="G227" s="137"/>
      <c r="H227" s="135"/>
    </row>
    <row r="228" spans="1:8" s="469" customFormat="1" ht="15.75">
      <c r="A228" s="361"/>
      <c r="B228" s="361"/>
      <c r="C228" s="135"/>
      <c r="D228" s="136"/>
      <c r="E228" s="136"/>
      <c r="F228" s="136"/>
      <c r="G228" s="137"/>
      <c r="H228" s="135"/>
    </row>
    <row r="229" spans="1:8" s="469" customFormat="1" ht="15.75">
      <c r="A229" s="791" t="s">
        <v>183</v>
      </c>
      <c r="B229" s="791"/>
      <c r="C229" s="791"/>
      <c r="D229" s="791"/>
      <c r="E229" s="791"/>
      <c r="F229" s="791"/>
      <c r="G229" s="791"/>
      <c r="H229" s="791"/>
    </row>
    <row r="230" spans="1:8" s="468" customFormat="1" ht="15">
      <c r="D230" s="470"/>
      <c r="E230" s="470"/>
      <c r="F230" s="470"/>
      <c r="G230" s="471"/>
    </row>
  </sheetData>
  <mergeCells count="12">
    <mergeCell ref="A4:H4"/>
    <mergeCell ref="A5:H5"/>
    <mergeCell ref="A6:H6"/>
    <mergeCell ref="A7:H7"/>
    <mergeCell ref="A229:H229"/>
    <mergeCell ref="A223:H223"/>
    <mergeCell ref="A224:H224"/>
    <mergeCell ref="A9:A10"/>
    <mergeCell ref="B9:B10"/>
    <mergeCell ref="C9:C10"/>
    <mergeCell ref="D9:G9"/>
    <mergeCell ref="H9:H10"/>
  </mergeCells>
  <phoneticPr fontId="2" type="noConversion"/>
  <printOptions horizontalCentered="1"/>
  <pageMargins left="0.74803149606299213" right="0.35433070866141736" top="0.76" bottom="0.52" header="0.51181102362204722" footer="0.51181102362204722"/>
  <pageSetup paperSize="9" scale="85" orientation="portrait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229"/>
  <sheetViews>
    <sheetView topLeftCell="A97" workbookViewId="0">
      <selection activeCell="I226" sqref="I226"/>
    </sheetView>
  </sheetViews>
  <sheetFormatPr defaultRowHeight="12.75"/>
  <cols>
    <col min="1" max="1" width="4.28515625" style="151" customWidth="1"/>
    <col min="2" max="2" width="43.140625" style="151" customWidth="1"/>
    <col min="3" max="3" width="9.140625" style="151"/>
    <col min="4" max="4" width="9.140625" style="163"/>
    <col min="5" max="5" width="11.85546875" style="163" customWidth="1"/>
    <col min="6" max="6" width="9.140625" style="163"/>
    <col min="7" max="7" width="0" style="133" hidden="1" customWidth="1"/>
    <col min="8" max="16384" width="9.140625" style="151"/>
  </cols>
  <sheetData>
    <row r="4" spans="1:10" s="141" customFormat="1" ht="39" customHeight="1">
      <c r="A4" s="787" t="s">
        <v>299</v>
      </c>
      <c r="B4" s="788"/>
      <c r="C4" s="788"/>
      <c r="D4" s="788"/>
      <c r="E4" s="788"/>
      <c r="F4" s="788"/>
      <c r="G4" s="788"/>
      <c r="H4" s="788"/>
      <c r="I4" s="140"/>
    </row>
    <row r="5" spans="1:10" s="143" customFormat="1" ht="16.5">
      <c r="A5" s="789" t="str">
        <f>KL!A6</f>
        <v>Gói thầu 02: Cung cấp vật tư, thiết bị và xây lắp</v>
      </c>
      <c r="B5" s="789"/>
      <c r="C5" s="789"/>
      <c r="D5" s="789"/>
      <c r="E5" s="789"/>
      <c r="F5" s="789"/>
      <c r="G5" s="789"/>
      <c r="H5" s="789"/>
      <c r="I5" s="142"/>
    </row>
    <row r="6" spans="1:10" s="144" customFormat="1" ht="16.5" customHeight="1">
      <c r="A6" s="789" t="str">
        <f>KL!A7</f>
        <v>Công trình: CẤY TBA CHỐNG QUÁ TẢI NĂM 2014</v>
      </c>
      <c r="B6" s="789"/>
      <c r="C6" s="789"/>
      <c r="D6" s="789"/>
      <c r="E6" s="789"/>
      <c r="F6" s="789"/>
      <c r="G6" s="789"/>
      <c r="H6" s="789"/>
    </row>
    <row r="7" spans="1:10" s="143" customFormat="1" ht="16.5">
      <c r="A7" s="790"/>
      <c r="B7" s="790"/>
      <c r="C7" s="790"/>
      <c r="D7" s="790"/>
      <c r="E7" s="790"/>
      <c r="F7" s="790"/>
      <c r="G7" s="790"/>
      <c r="H7" s="790"/>
      <c r="I7" s="142"/>
    </row>
    <row r="8" spans="1:10" s="141" customFormat="1" ht="11.25" customHeight="1">
      <c r="A8" s="145"/>
      <c r="B8" s="146"/>
      <c r="C8" s="147"/>
      <c r="D8" s="161"/>
      <c r="E8" s="161"/>
      <c r="F8" s="161"/>
      <c r="G8" s="130"/>
      <c r="H8" s="148"/>
    </row>
    <row r="9" spans="1:10" s="149" customFormat="1" ht="15.75">
      <c r="A9" s="792" t="s">
        <v>71</v>
      </c>
      <c r="B9" s="792" t="s">
        <v>235</v>
      </c>
      <c r="C9" s="792" t="s">
        <v>236</v>
      </c>
      <c r="D9" s="794" t="s">
        <v>237</v>
      </c>
      <c r="E9" s="795"/>
      <c r="F9" s="795"/>
      <c r="G9" s="796"/>
      <c r="H9" s="797" t="s">
        <v>238</v>
      </c>
      <c r="J9" s="149" t="s">
        <v>239</v>
      </c>
    </row>
    <row r="10" spans="1:10" s="150" customFormat="1" ht="35.25" customHeight="1">
      <c r="A10" s="793"/>
      <c r="B10" s="793"/>
      <c r="C10" s="793"/>
      <c r="D10" s="162" t="s">
        <v>243</v>
      </c>
      <c r="E10" s="162" t="s">
        <v>240</v>
      </c>
      <c r="F10" s="162" t="s">
        <v>241</v>
      </c>
      <c r="G10" s="131" t="s">
        <v>242</v>
      </c>
      <c r="H10" s="793"/>
    </row>
    <row r="11" spans="1:10" s="323" customFormat="1" ht="18">
      <c r="A11" s="322" t="str">
        <f>KL!A11</f>
        <v>A</v>
      </c>
      <c r="B11" s="312" t="str">
        <f>KL!B11</f>
        <v>Phần đường dây trung thế 1 pha XD mới</v>
      </c>
      <c r="C11" s="313"/>
      <c r="D11" s="273"/>
      <c r="E11" s="273"/>
      <c r="F11" s="273"/>
      <c r="G11" s="274"/>
      <c r="H11" s="275"/>
    </row>
    <row r="12" spans="1:10" s="354" customFormat="1" ht="18" hidden="1">
      <c r="A12" s="349" t="str">
        <f>KL!A12</f>
        <v>I</v>
      </c>
      <c r="B12" s="346" t="str">
        <f>KL!B12</f>
        <v>Phần móng và tiếp địa</v>
      </c>
      <c r="C12" s="345"/>
      <c r="D12" s="352"/>
      <c r="E12" s="352"/>
      <c r="F12" s="352"/>
      <c r="G12" s="352"/>
      <c r="H12" s="353"/>
    </row>
    <row r="13" spans="1:10" s="326" customFormat="1" ht="17.25" hidden="1">
      <c r="A13" s="325">
        <f>KL!A13</f>
        <v>1</v>
      </c>
      <c r="B13" s="320" t="str">
        <f>KL!B13</f>
        <v>Móng M12</v>
      </c>
      <c r="C13" s="321" t="str">
        <f>KL!C13</f>
        <v>Móng</v>
      </c>
      <c r="D13" s="282">
        <f>KL!D13</f>
        <v>28</v>
      </c>
      <c r="E13" s="282">
        <f>KL!E13</f>
        <v>27</v>
      </c>
      <c r="F13" s="282">
        <f>KL!F13</f>
        <v>0</v>
      </c>
      <c r="G13" s="282">
        <f>KL!G13</f>
        <v>1</v>
      </c>
      <c r="H13" s="290"/>
    </row>
    <row r="14" spans="1:10" s="339" customFormat="1" ht="17.25" hidden="1">
      <c r="A14" s="334">
        <v>1</v>
      </c>
      <c r="B14" s="351" t="str">
        <f>KL!B14</f>
        <v>Móng M12a</v>
      </c>
      <c r="C14" s="336" t="str">
        <f>KL!C14</f>
        <v>Móng</v>
      </c>
      <c r="D14" s="337">
        <f>KL!D14</f>
        <v>25</v>
      </c>
      <c r="E14" s="337">
        <f>KL!E14</f>
        <v>26</v>
      </c>
      <c r="F14" s="337">
        <f>KL!F14</f>
        <v>1</v>
      </c>
      <c r="G14" s="337">
        <f>KL!G14</f>
        <v>0</v>
      </c>
      <c r="H14" s="338"/>
    </row>
    <row r="15" spans="1:10" s="339" customFormat="1" ht="17.25" hidden="1">
      <c r="A15" s="334"/>
      <c r="B15" s="340" t="str">
        <f>KL!B15</f>
        <v>Ñaø caûn BTCT 1,2m</v>
      </c>
      <c r="C15" s="341" t="str">
        <f>KL!C15</f>
        <v>caùi</v>
      </c>
      <c r="D15" s="337">
        <f>KL!D15</f>
        <v>25</v>
      </c>
      <c r="E15" s="337">
        <f>KL!E15</f>
        <v>26</v>
      </c>
      <c r="F15" s="337">
        <f>KL!F15</f>
        <v>1</v>
      </c>
      <c r="G15" s="337">
        <f>KL!G15</f>
        <v>0</v>
      </c>
      <c r="H15" s="338"/>
    </row>
    <row r="16" spans="1:10" s="339" customFormat="1" ht="34.5" hidden="1">
      <c r="A16" s="334"/>
      <c r="B16" s="340" t="str">
        <f>KL!B16</f>
        <v>Boulon 22x650+ 2 long ñeàn vuoâng D24-50x50x3/Zn</v>
      </c>
      <c r="C16" s="341" t="str">
        <f>KL!C16</f>
        <v>boä</v>
      </c>
      <c r="D16" s="337">
        <f>KL!D16</f>
        <v>25</v>
      </c>
      <c r="E16" s="337">
        <f>KL!E16</f>
        <v>26</v>
      </c>
      <c r="F16" s="337">
        <f>KL!F16</f>
        <v>1</v>
      </c>
      <c r="G16" s="337">
        <f>KL!G16</f>
        <v>0</v>
      </c>
      <c r="H16" s="338"/>
    </row>
    <row r="17" spans="1:8" s="326" customFormat="1" ht="17.25" hidden="1">
      <c r="A17" s="325">
        <f>KL!A17</f>
        <v>3</v>
      </c>
      <c r="B17" s="294" t="str">
        <f>KL!B17</f>
        <v>Móng bê tông trụ đôi 12m</v>
      </c>
      <c r="C17" s="289" t="str">
        <f>KL!C17</f>
        <v>Móng</v>
      </c>
      <c r="D17" s="282">
        <f>KL!D17</f>
        <v>1</v>
      </c>
      <c r="E17" s="282">
        <f>KL!E17</f>
        <v>1</v>
      </c>
      <c r="F17" s="282">
        <f>KL!F17</f>
        <v>0</v>
      </c>
      <c r="G17" s="282">
        <f>KL!G17</f>
        <v>0</v>
      </c>
      <c r="H17" s="290"/>
    </row>
    <row r="18" spans="1:8" s="326" customFormat="1" ht="17.25" hidden="1">
      <c r="A18" s="325">
        <f>KL!A18</f>
        <v>0</v>
      </c>
      <c r="B18" s="292" t="str">
        <f>KL!B18</f>
        <v>Ximaêng</v>
      </c>
      <c r="C18" s="293" t="str">
        <f>KL!C18</f>
        <v>kg</v>
      </c>
      <c r="D18" s="282">
        <f>KL!D18</f>
        <v>504</v>
      </c>
      <c r="E18" s="282">
        <f>KL!E18</f>
        <v>200</v>
      </c>
      <c r="F18" s="282">
        <f>KL!F18</f>
        <v>0</v>
      </c>
      <c r="G18" s="282">
        <f>KL!G18</f>
        <v>304</v>
      </c>
      <c r="H18" s="290"/>
    </row>
    <row r="19" spans="1:8" s="326" customFormat="1" ht="17.25" hidden="1">
      <c r="A19" s="325">
        <f>KL!A19</f>
        <v>0</v>
      </c>
      <c r="B19" s="292" t="str">
        <f>KL!B19</f>
        <v>Caùt vaøng</v>
      </c>
      <c r="C19" s="293" t="str">
        <f>KL!C19</f>
        <v>m3</v>
      </c>
      <c r="D19" s="282">
        <f>KL!D19</f>
        <v>0.81</v>
      </c>
      <c r="E19" s="282">
        <f>KL!E19</f>
        <v>0.5</v>
      </c>
      <c r="F19" s="282">
        <f>KL!F19</f>
        <v>0</v>
      </c>
      <c r="G19" s="282">
        <f>KL!G19</f>
        <v>0.31000000000000005</v>
      </c>
      <c r="H19" s="290"/>
    </row>
    <row r="20" spans="1:8" s="326" customFormat="1" ht="17.25" hidden="1">
      <c r="A20" s="325">
        <f>KL!A20</f>
        <v>0</v>
      </c>
      <c r="B20" s="292" t="str">
        <f>KL!B20</f>
        <v>Ñaù 1x2</v>
      </c>
      <c r="C20" s="293" t="str">
        <f>KL!C20</f>
        <v>m3</v>
      </c>
      <c r="D20" s="282">
        <f>KL!D20</f>
        <v>1.5</v>
      </c>
      <c r="E20" s="282">
        <f>KL!E20</f>
        <v>1</v>
      </c>
      <c r="F20" s="282">
        <f>KL!F20</f>
        <v>0</v>
      </c>
      <c r="G20" s="282">
        <f>KL!G20</f>
        <v>0.5</v>
      </c>
      <c r="H20" s="290"/>
    </row>
    <row r="21" spans="1:8" s="326" customFormat="1" ht="34.5" hidden="1">
      <c r="A21" s="325">
        <f>KL!A21</f>
        <v>0</v>
      </c>
      <c r="B21" s="292" t="str">
        <f>KL!B21</f>
        <v>Boulon 22x800+ 2 long ñeàn vuoâng D24-50x50x3/Zn</v>
      </c>
      <c r="C21" s="293" t="str">
        <f>KL!C21</f>
        <v>bộ</v>
      </c>
      <c r="D21" s="282">
        <f>KL!D21</f>
        <v>3</v>
      </c>
      <c r="E21" s="282">
        <f>KL!E21</f>
        <v>1</v>
      </c>
      <c r="F21" s="282">
        <f>KL!F21</f>
        <v>0</v>
      </c>
      <c r="G21" s="282">
        <f>KL!G21</f>
        <v>2</v>
      </c>
      <c r="H21" s="290"/>
    </row>
    <row r="22" spans="1:8" s="326" customFormat="1" ht="17.25" hidden="1">
      <c r="A22" s="325">
        <f>KL!A22</f>
        <v>4</v>
      </c>
      <c r="B22" s="294" t="str">
        <f>KL!B22</f>
        <v>Tiếp địa lặp lại trụ 12m</v>
      </c>
      <c r="C22" s="289" t="str">
        <f>KL!C22</f>
        <v>Bộ</v>
      </c>
      <c r="D22" s="282">
        <f>KL!D22</f>
        <v>6</v>
      </c>
      <c r="E22" s="282">
        <f>KL!E22</f>
        <v>6</v>
      </c>
      <c r="F22" s="282">
        <f>KL!F22</f>
        <v>0</v>
      </c>
      <c r="G22" s="282">
        <f>KL!G22</f>
        <v>0</v>
      </c>
      <c r="H22" s="290"/>
    </row>
    <row r="23" spans="1:8" s="326" customFormat="1" ht="17.25" hidden="1">
      <c r="A23" s="325">
        <f>KL!A23</f>
        <v>0</v>
      </c>
      <c r="B23" s="292" t="str">
        <f>KL!B23</f>
        <v>Caùp ñoàng traàn M25mm2: 14m/vị trí</v>
      </c>
      <c r="C23" s="293" t="str">
        <f>KL!C23</f>
        <v>kg</v>
      </c>
      <c r="D23" s="282">
        <f>KL!D23</f>
        <v>21.48</v>
      </c>
      <c r="E23" s="282">
        <f>KL!E23</f>
        <v>18.82</v>
      </c>
      <c r="F23" s="282">
        <f>KL!F23</f>
        <v>0</v>
      </c>
      <c r="G23" s="282">
        <f>KL!G23</f>
        <v>2.66</v>
      </c>
      <c r="H23" s="290"/>
    </row>
    <row r="24" spans="1:8" s="326" customFormat="1" ht="17.25" hidden="1">
      <c r="A24" s="325">
        <f>KL!A24</f>
        <v>0</v>
      </c>
      <c r="B24" s="292" t="str">
        <f>KL!B24</f>
        <v>Coïc tieáp ñaát Þ 16- 2,4m + keïp coïc</v>
      </c>
      <c r="C24" s="293" t="str">
        <f>KL!C24</f>
        <v>boä</v>
      </c>
      <c r="D24" s="282">
        <f>KL!D24</f>
        <v>18</v>
      </c>
      <c r="E24" s="282">
        <f>KL!E24</f>
        <v>18</v>
      </c>
      <c r="F24" s="282">
        <f>KL!F24</f>
        <v>0</v>
      </c>
      <c r="G24" s="282">
        <f>KL!G24</f>
        <v>0</v>
      </c>
      <c r="H24" s="290"/>
    </row>
    <row r="25" spans="1:8" s="326" customFormat="1" ht="17.25" hidden="1">
      <c r="A25" s="325">
        <f>KL!A25</f>
        <v>0</v>
      </c>
      <c r="B25" s="292" t="str">
        <f>KL!B25</f>
        <v>Keïp eùp WR côõ daây 50mm2</v>
      </c>
      <c r="C25" s="293" t="str">
        <f>KL!C25</f>
        <v>caùi</v>
      </c>
      <c r="D25" s="282">
        <f>KL!D25</f>
        <v>12</v>
      </c>
      <c r="E25" s="282">
        <f>KL!E25</f>
        <v>12</v>
      </c>
      <c r="F25" s="282">
        <f>KL!F25</f>
        <v>0</v>
      </c>
      <c r="G25" s="282">
        <f>KL!G25</f>
        <v>0</v>
      </c>
      <c r="H25" s="290"/>
    </row>
    <row r="26" spans="1:8" s="326" customFormat="1" ht="17.25" hidden="1">
      <c r="A26" s="325">
        <f>KL!A26</f>
        <v>0</v>
      </c>
      <c r="B26" s="292" t="str">
        <f>KL!B26</f>
        <v>OÁc xieát caùp côõ 25mm2</v>
      </c>
      <c r="C26" s="293" t="str">
        <f>KL!C26</f>
        <v>caùi</v>
      </c>
      <c r="D26" s="282">
        <f>KL!D26</f>
        <v>6</v>
      </c>
      <c r="E26" s="282">
        <f>KL!E26</f>
        <v>0</v>
      </c>
      <c r="F26" s="282">
        <f>KL!F26</f>
        <v>0</v>
      </c>
      <c r="G26" s="282">
        <f>KL!G26</f>
        <v>6</v>
      </c>
      <c r="H26" s="290"/>
    </row>
    <row r="27" spans="1:8" s="326" customFormat="1" ht="17.25" hidden="1">
      <c r="A27" s="325" t="str">
        <f>KL!A27</f>
        <v>II</v>
      </c>
      <c r="B27" s="295" t="str">
        <f>KL!B27</f>
        <v>Phần trụ</v>
      </c>
      <c r="C27" s="296">
        <f>KL!C27</f>
        <v>0</v>
      </c>
      <c r="D27" s="282">
        <f>KL!D27</f>
        <v>0</v>
      </c>
      <c r="E27" s="282">
        <f>KL!E27</f>
        <v>0</v>
      </c>
      <c r="F27" s="282">
        <f>KL!F27</f>
        <v>0</v>
      </c>
      <c r="G27" s="282">
        <f>KL!G27</f>
        <v>0</v>
      </c>
      <c r="H27" s="290"/>
    </row>
    <row r="28" spans="1:8" s="326" customFormat="1" ht="17.25" hidden="1">
      <c r="A28" s="325">
        <f>KL!A28</f>
        <v>1</v>
      </c>
      <c r="B28" s="297" t="str">
        <f>KL!B28</f>
        <v>Trụ bê tông ly tâm 12m</v>
      </c>
      <c r="C28" s="296" t="str">
        <f>KL!C28</f>
        <v>Trụ</v>
      </c>
      <c r="D28" s="282">
        <f>KL!D28</f>
        <v>55</v>
      </c>
      <c r="E28" s="282">
        <f>KL!E28</f>
        <v>55</v>
      </c>
      <c r="F28" s="282">
        <f>KL!F28</f>
        <v>0</v>
      </c>
      <c r="G28" s="282">
        <f>KL!G28</f>
        <v>0</v>
      </c>
      <c r="H28" s="290"/>
    </row>
    <row r="29" spans="1:8" s="328" customFormat="1" ht="18">
      <c r="A29" s="324" t="s">
        <v>75</v>
      </c>
      <c r="B29" s="259" t="str">
        <f>KL!B29</f>
        <v>Phần xà, néo</v>
      </c>
      <c r="C29" s="203"/>
      <c r="D29" s="281"/>
      <c r="E29" s="281"/>
      <c r="F29" s="281"/>
      <c r="G29" s="282">
        <f>KL!G29</f>
        <v>0</v>
      </c>
      <c r="H29" s="283"/>
    </row>
    <row r="30" spans="1:8" s="326" customFormat="1" ht="31.5" hidden="1">
      <c r="A30" s="325">
        <f>KL!A30</f>
        <v>1</v>
      </c>
      <c r="B30" s="294" t="str">
        <f>KL!B30</f>
        <v>Bộ xà lệch đơn L75x75x8 dài 2m: X-20ĐL2/3</v>
      </c>
      <c r="C30" s="289" t="str">
        <f>KL!C30</f>
        <v>Bộ</v>
      </c>
      <c r="D30" s="282">
        <f>KL!D30</f>
        <v>1</v>
      </c>
      <c r="E30" s="282">
        <f>KL!E30</f>
        <v>1</v>
      </c>
      <c r="F30" s="282">
        <f>KL!F30</f>
        <v>0</v>
      </c>
      <c r="G30" s="282">
        <f>KL!G30</f>
        <v>0</v>
      </c>
      <c r="H30" s="290"/>
    </row>
    <row r="31" spans="1:8" s="326" customFormat="1" ht="17.25" hidden="1">
      <c r="A31" s="325">
        <f>KL!A31</f>
        <v>0</v>
      </c>
      <c r="B31" s="292" t="str">
        <f>KL!B31</f>
        <v>Saét goùc L75 x75 x8</v>
      </c>
      <c r="C31" s="293" t="str">
        <f>KL!C31</f>
        <v>kg</v>
      </c>
      <c r="D31" s="282">
        <f>KL!D31</f>
        <v>19.93</v>
      </c>
      <c r="E31" s="282">
        <f>KL!E31</f>
        <v>19.93</v>
      </c>
      <c r="F31" s="282">
        <f>KL!F31</f>
        <v>0</v>
      </c>
      <c r="G31" s="282">
        <f>KL!G31</f>
        <v>0</v>
      </c>
      <c r="H31" s="290"/>
    </row>
    <row r="32" spans="1:8" s="326" customFormat="1" ht="17.25" hidden="1">
      <c r="A32" s="325">
        <f>KL!A32</f>
        <v>0</v>
      </c>
      <c r="B32" s="292" t="str">
        <f>KL!B32</f>
        <v>Saét goùc L50 x50 x5 :choáng 1150</v>
      </c>
      <c r="C32" s="293" t="str">
        <f>KL!C32</f>
        <v>kg</v>
      </c>
      <c r="D32" s="282">
        <f>KL!D32</f>
        <v>4.34</v>
      </c>
      <c r="E32" s="282">
        <f>KL!E32</f>
        <v>4.34</v>
      </c>
      <c r="F32" s="282">
        <f>KL!F32</f>
        <v>0</v>
      </c>
      <c r="G32" s="282">
        <f>KL!G32</f>
        <v>0</v>
      </c>
      <c r="H32" s="290"/>
    </row>
    <row r="33" spans="1:8" s="326" customFormat="1" ht="34.5" hidden="1">
      <c r="A33" s="325">
        <f>KL!A33</f>
        <v>0</v>
      </c>
      <c r="B33" s="292" t="str">
        <f>KL!B33</f>
        <v>Boulon 16x250+ 2 long ñeàn vuoâng D18-50x50x3/Zn</v>
      </c>
      <c r="C33" s="293" t="str">
        <f>KL!C33</f>
        <v>boä</v>
      </c>
      <c r="D33" s="282">
        <f>KL!D33</f>
        <v>2</v>
      </c>
      <c r="E33" s="282">
        <f>KL!E33</f>
        <v>2</v>
      </c>
      <c r="F33" s="282">
        <f>KL!F33</f>
        <v>0</v>
      </c>
      <c r="G33" s="282">
        <f>KL!G33</f>
        <v>0</v>
      </c>
      <c r="H33" s="290"/>
    </row>
    <row r="34" spans="1:8" s="326" customFormat="1" ht="34.5" hidden="1">
      <c r="A34" s="325">
        <f>KL!A34</f>
        <v>0</v>
      </c>
      <c r="B34" s="292" t="str">
        <f>KL!B34</f>
        <v>Boulon 16x50+ 2 long ñeàn vuoâng D18-50x50x3/Zn</v>
      </c>
      <c r="C34" s="293" t="str">
        <f>KL!C34</f>
        <v>boä</v>
      </c>
      <c r="D34" s="282">
        <f>KL!D34</f>
        <v>1</v>
      </c>
      <c r="E34" s="282">
        <f>KL!E34</f>
        <v>1</v>
      </c>
      <c r="F34" s="282">
        <f>KL!F34</f>
        <v>0</v>
      </c>
      <c r="G34" s="282">
        <f>KL!G34</f>
        <v>0</v>
      </c>
      <c r="H34" s="290"/>
    </row>
    <row r="35" spans="1:8" s="326" customFormat="1" ht="31.5" hidden="1">
      <c r="A35" s="325">
        <f>KL!A35</f>
        <v>2</v>
      </c>
      <c r="B35" s="294" t="str">
        <f>KL!B35</f>
        <v>Bộ xà lệch kép L75x75x8 dài 2,1m: X-21KL</v>
      </c>
      <c r="C35" s="289" t="str">
        <f>KL!C35</f>
        <v>Bộ</v>
      </c>
      <c r="D35" s="282">
        <f>KL!D35</f>
        <v>2</v>
      </c>
      <c r="E35" s="282">
        <f>KL!E35</f>
        <v>2</v>
      </c>
      <c r="F35" s="282">
        <f>KL!F35</f>
        <v>0</v>
      </c>
      <c r="G35" s="282">
        <f>KL!G35</f>
        <v>0</v>
      </c>
      <c r="H35" s="290"/>
    </row>
    <row r="36" spans="1:8" s="326" customFormat="1" ht="17.25" hidden="1">
      <c r="A36" s="325">
        <f>KL!A36</f>
        <v>0</v>
      </c>
      <c r="B36" s="292" t="str">
        <f>KL!B36</f>
        <v>Saét goùc L75 x75 x8</v>
      </c>
      <c r="C36" s="293" t="str">
        <f>KL!C36</f>
        <v>kg</v>
      </c>
      <c r="D36" s="282">
        <f>KL!D36</f>
        <v>83.34</v>
      </c>
      <c r="E36" s="282">
        <f>KL!E36</f>
        <v>83.34</v>
      </c>
      <c r="F36" s="282">
        <f>KL!F36</f>
        <v>0</v>
      </c>
      <c r="G36" s="282">
        <f>KL!G36</f>
        <v>0</v>
      </c>
      <c r="H36" s="290"/>
    </row>
    <row r="37" spans="1:8" s="326" customFormat="1" ht="17.25" hidden="1">
      <c r="A37" s="325">
        <f>KL!A37</f>
        <v>0</v>
      </c>
      <c r="B37" s="292" t="str">
        <f>KL!B37</f>
        <v>Saét goùc L50 x50 x5</v>
      </c>
      <c r="C37" s="293" t="str">
        <f>KL!C37</f>
        <v>kg</v>
      </c>
      <c r="D37" s="282">
        <f>KL!D37</f>
        <v>30</v>
      </c>
      <c r="E37" s="282">
        <f>KL!E37</f>
        <v>30</v>
      </c>
      <c r="F37" s="282">
        <f>KL!F37</f>
        <v>0</v>
      </c>
      <c r="G37" s="282">
        <f>KL!G37</f>
        <v>0</v>
      </c>
      <c r="H37" s="290"/>
    </row>
    <row r="38" spans="1:8" s="326" customFormat="1" ht="34.5" hidden="1">
      <c r="A38" s="325">
        <f>KL!A38</f>
        <v>0</v>
      </c>
      <c r="B38" s="292" t="str">
        <f>KL!B38</f>
        <v>Boulon 16x300+ 2 long ñeàn vuoâng D18-50x50x3/Zn</v>
      </c>
      <c r="C38" s="293" t="str">
        <f>KL!C38</f>
        <v>boä</v>
      </c>
      <c r="D38" s="282">
        <f>KL!D38</f>
        <v>4</v>
      </c>
      <c r="E38" s="282">
        <f>KL!E38</f>
        <v>4</v>
      </c>
      <c r="F38" s="282">
        <f>KL!F38</f>
        <v>0</v>
      </c>
      <c r="G38" s="282">
        <f>KL!G38</f>
        <v>0</v>
      </c>
      <c r="H38" s="290"/>
    </row>
    <row r="39" spans="1:8" s="326" customFormat="1" ht="34.5" hidden="1">
      <c r="A39" s="325">
        <f>KL!A39</f>
        <v>0</v>
      </c>
      <c r="B39" s="292" t="str">
        <f>KL!B39</f>
        <v>Boulon 16x300VRS+ 2 long ñeàn vuoâng D18-50x50x3/Zn</v>
      </c>
      <c r="C39" s="293" t="str">
        <f>KL!C39</f>
        <v>boä</v>
      </c>
      <c r="D39" s="282">
        <f>KL!D39</f>
        <v>6</v>
      </c>
      <c r="E39" s="282">
        <f>KL!E39</f>
        <v>4</v>
      </c>
      <c r="F39" s="282">
        <f>KL!F39</f>
        <v>0</v>
      </c>
      <c r="G39" s="282">
        <f>KL!G39</f>
        <v>2</v>
      </c>
      <c r="H39" s="290"/>
    </row>
    <row r="40" spans="1:8" s="326" customFormat="1" ht="34.5" hidden="1">
      <c r="A40" s="325">
        <f>KL!A40</f>
        <v>0</v>
      </c>
      <c r="B40" s="292" t="str">
        <f>KL!B40</f>
        <v>Boulon 16x50+ 2 long ñeàn vuoâng D18-50x50x3/Zn</v>
      </c>
      <c r="C40" s="293" t="str">
        <f>KL!C40</f>
        <v>boä</v>
      </c>
      <c r="D40" s="282">
        <f>KL!D40</f>
        <v>4</v>
      </c>
      <c r="E40" s="282">
        <f>KL!E40</f>
        <v>4</v>
      </c>
      <c r="F40" s="282">
        <f>KL!F40</f>
        <v>0</v>
      </c>
      <c r="G40" s="282">
        <f>KL!G40</f>
        <v>0</v>
      </c>
      <c r="H40" s="290"/>
    </row>
    <row r="41" spans="1:8" s="328" customFormat="1" ht="31.5">
      <c r="A41" s="327">
        <v>1</v>
      </c>
      <c r="B41" s="262" t="str">
        <f>KL!B41</f>
        <v>Bộ chằng xuống đơn cho trụ 12m: CX12-B</v>
      </c>
      <c r="C41" s="207" t="str">
        <f>KL!C41</f>
        <v>Bộ</v>
      </c>
      <c r="D41" s="278">
        <f>KL!D41</f>
        <v>20</v>
      </c>
      <c r="E41" s="278">
        <f>KL!E41</f>
        <v>12</v>
      </c>
      <c r="F41" s="278"/>
      <c r="G41" s="282">
        <f>KL!G41</f>
        <v>8</v>
      </c>
      <c r="H41" s="283"/>
    </row>
    <row r="42" spans="1:8" s="326" customFormat="1" ht="34.5" hidden="1">
      <c r="A42" s="325">
        <f>KL!A42</f>
        <v>0</v>
      </c>
      <c r="B42" s="292" t="str">
        <f>KL!B42</f>
        <v>Boulon maét 16x300+ 2 long ñeàn vuoâng D18-50x50x3/Zn</v>
      </c>
      <c r="C42" s="293" t="str">
        <f>KL!C42</f>
        <v>boä</v>
      </c>
      <c r="D42" s="282">
        <f>KL!D42</f>
        <v>20</v>
      </c>
      <c r="E42" s="282">
        <f>KL!E42</f>
        <v>0</v>
      </c>
      <c r="F42" s="282">
        <f>KL!F42</f>
        <v>0</v>
      </c>
      <c r="G42" s="282">
        <f>KL!G42</f>
        <v>20</v>
      </c>
      <c r="H42" s="290"/>
    </row>
    <row r="43" spans="1:8" s="328" customFormat="1" ht="34.5">
      <c r="A43" s="327"/>
      <c r="B43" s="315" t="str">
        <f>KL!B43</f>
        <v>Boulon maét 16x300+ 1 long ñeàn vuoâng D18-50x50x3/Zn</v>
      </c>
      <c r="C43" s="316" t="str">
        <f>KL!C43</f>
        <v>boä</v>
      </c>
      <c r="D43" s="281">
        <f>KL!D43</f>
        <v>0</v>
      </c>
      <c r="E43" s="281">
        <f>KL!E43</f>
        <v>12</v>
      </c>
      <c r="F43" s="281">
        <f>KL!F43</f>
        <v>12</v>
      </c>
      <c r="G43" s="282">
        <f>KL!G43</f>
        <v>0</v>
      </c>
      <c r="H43" s="283"/>
    </row>
    <row r="44" spans="1:8" s="326" customFormat="1" ht="17.25" hidden="1">
      <c r="A44" s="325">
        <f>KL!A44</f>
        <v>0</v>
      </c>
      <c r="B44" s="292" t="str">
        <f>KL!B44</f>
        <v>Söù chaèng</v>
      </c>
      <c r="C44" s="293" t="str">
        <f>KL!C44</f>
        <v>caùi</v>
      </c>
      <c r="D44" s="282">
        <f>KL!D44</f>
        <v>20</v>
      </c>
      <c r="E44" s="282">
        <f>KL!E44</f>
        <v>12</v>
      </c>
      <c r="F44" s="282">
        <f>KL!F44</f>
        <v>0</v>
      </c>
      <c r="G44" s="282">
        <f>KL!G44</f>
        <v>8</v>
      </c>
      <c r="H44" s="290"/>
    </row>
    <row r="45" spans="1:8" s="326" customFormat="1" ht="17.25" hidden="1">
      <c r="A45" s="325">
        <f>KL!A45</f>
        <v>0</v>
      </c>
      <c r="B45" s="292" t="str">
        <f>KL!B45</f>
        <v>Keïp caùp 3 boulon</v>
      </c>
      <c r="C45" s="293" t="str">
        <f>KL!C45</f>
        <v>caùi</v>
      </c>
      <c r="D45" s="282">
        <f>KL!D45</f>
        <v>160</v>
      </c>
      <c r="E45" s="282">
        <f>KL!E45</f>
        <v>96</v>
      </c>
      <c r="F45" s="282">
        <f>KL!F45</f>
        <v>0</v>
      </c>
      <c r="G45" s="282">
        <f>KL!G45</f>
        <v>64</v>
      </c>
      <c r="H45" s="290"/>
    </row>
    <row r="46" spans="1:8" s="326" customFormat="1" ht="17.25" hidden="1">
      <c r="A46" s="325">
        <f>KL!A46</f>
        <v>0</v>
      </c>
      <c r="B46" s="292" t="str">
        <f>KL!B46</f>
        <v>Caùp theùp 5/8": 0,442kg/m*14m</v>
      </c>
      <c r="C46" s="293" t="str">
        <f>KL!C46</f>
        <v>kg</v>
      </c>
      <c r="D46" s="282">
        <f>KL!D46</f>
        <v>160</v>
      </c>
      <c r="E46" s="282">
        <f>KL!E46</f>
        <v>74.256</v>
      </c>
      <c r="F46" s="282">
        <f>KL!F46</f>
        <v>0</v>
      </c>
      <c r="G46" s="282">
        <f>KL!G46</f>
        <v>85.744</v>
      </c>
      <c r="H46" s="290"/>
    </row>
    <row r="47" spans="1:8" s="326" customFormat="1" ht="17.25" hidden="1">
      <c r="A47" s="325">
        <f>KL!A47</f>
        <v>0</v>
      </c>
      <c r="B47" s="292" t="str">
        <f>KL!B47</f>
        <v>Yeám caùp daøy 2mm</v>
      </c>
      <c r="C47" s="293" t="str">
        <f>KL!C47</f>
        <v>caùi</v>
      </c>
      <c r="D47" s="282">
        <f>KL!D47</f>
        <v>40</v>
      </c>
      <c r="E47" s="282">
        <f>KL!E47</f>
        <v>24</v>
      </c>
      <c r="F47" s="282">
        <f>KL!F47</f>
        <v>0</v>
      </c>
      <c r="G47" s="282">
        <f>KL!G47</f>
        <v>16</v>
      </c>
      <c r="H47" s="290"/>
    </row>
    <row r="48" spans="1:8" s="326" customFormat="1" ht="17.25" hidden="1">
      <c r="A48" s="325">
        <f>KL!A48</f>
        <v>0</v>
      </c>
      <c r="B48" s="292" t="str">
        <f>KL!B48</f>
        <v xml:space="preserve">Maùng che daây chaèng </v>
      </c>
      <c r="C48" s="293" t="str">
        <f>KL!C48</f>
        <v>caùi</v>
      </c>
      <c r="D48" s="282">
        <f>KL!D48</f>
        <v>20</v>
      </c>
      <c r="E48" s="282">
        <f>KL!E48</f>
        <v>12</v>
      </c>
      <c r="F48" s="282">
        <f>KL!F48</f>
        <v>0</v>
      </c>
      <c r="G48" s="282">
        <f>KL!G48</f>
        <v>8</v>
      </c>
      <c r="H48" s="290"/>
    </row>
    <row r="49" spans="1:8" s="328" customFormat="1" ht="18">
      <c r="A49" s="327">
        <v>2</v>
      </c>
      <c r="B49" s="262" t="str">
        <f>KL!B49</f>
        <v>Bộ chằng lệch đơn cho trụ 12m: CL12-B</v>
      </c>
      <c r="C49" s="207" t="str">
        <f>KL!C49</f>
        <v>Bộ</v>
      </c>
      <c r="D49" s="278">
        <f>KL!D49</f>
        <v>8</v>
      </c>
      <c r="E49" s="278">
        <f>KL!E49</f>
        <v>14</v>
      </c>
      <c r="F49" s="278">
        <f>KL!F49</f>
        <v>6</v>
      </c>
      <c r="G49" s="282">
        <f>KL!G49</f>
        <v>0</v>
      </c>
      <c r="H49" s="283"/>
    </row>
    <row r="50" spans="1:8" s="326" customFormat="1" ht="34.5" hidden="1">
      <c r="A50" s="325">
        <f>KL!A50</f>
        <v>0</v>
      </c>
      <c r="B50" s="292" t="str">
        <f>KL!B50</f>
        <v>Boulon maét 16x300+ 2 long ñeàn vuoâng D18-50x50x3/Zn</v>
      </c>
      <c r="C50" s="293" t="str">
        <f>KL!C50</f>
        <v>boä</v>
      </c>
      <c r="D50" s="282">
        <f>KL!D50</f>
        <v>8</v>
      </c>
      <c r="E50" s="282">
        <f>KL!E50</f>
        <v>0</v>
      </c>
      <c r="F50" s="282">
        <f>KL!F50</f>
        <v>0</v>
      </c>
      <c r="G50" s="282">
        <f>KL!G50</f>
        <v>8</v>
      </c>
      <c r="H50" s="290"/>
    </row>
    <row r="51" spans="1:8" s="328" customFormat="1" ht="34.5">
      <c r="A51" s="327"/>
      <c r="B51" s="315" t="str">
        <f>KL!B51</f>
        <v>Boulon maét 16x300+ 1 long ñeàn vuoâng D18-50x50x3/Zn</v>
      </c>
      <c r="C51" s="316" t="str">
        <f>KL!C51</f>
        <v>boä</v>
      </c>
      <c r="D51" s="281">
        <f>KL!D51</f>
        <v>0</v>
      </c>
      <c r="E51" s="281">
        <f>KL!E51</f>
        <v>14</v>
      </c>
      <c r="F51" s="281">
        <f>KL!F51</f>
        <v>14</v>
      </c>
      <c r="G51" s="282">
        <f>KL!G51</f>
        <v>0</v>
      </c>
      <c r="H51" s="283"/>
    </row>
    <row r="52" spans="1:8" s="339" customFormat="1" ht="17.25" hidden="1">
      <c r="A52" s="334"/>
      <c r="B52" s="340" t="str">
        <f>KL!B52</f>
        <v>Söù chaèng</v>
      </c>
      <c r="C52" s="341" t="str">
        <f>KL!C52</f>
        <v>caùi</v>
      </c>
      <c r="D52" s="337">
        <f>KL!D52</f>
        <v>8</v>
      </c>
      <c r="E52" s="337">
        <f>KL!E52</f>
        <v>14</v>
      </c>
      <c r="F52" s="337">
        <f>KL!F52</f>
        <v>6</v>
      </c>
      <c r="G52" s="337">
        <f>KL!G52</f>
        <v>0</v>
      </c>
      <c r="H52" s="338"/>
    </row>
    <row r="53" spans="1:8" s="339" customFormat="1" ht="17.25" hidden="1">
      <c r="A53" s="334"/>
      <c r="B53" s="340" t="str">
        <f>KL!B53</f>
        <v>Keïp caùp 3 boulon</v>
      </c>
      <c r="C53" s="341" t="str">
        <f>KL!C53</f>
        <v>caùi</v>
      </c>
      <c r="D53" s="337">
        <f>KL!D53</f>
        <v>64</v>
      </c>
      <c r="E53" s="337">
        <f>KL!E53</f>
        <v>112</v>
      </c>
      <c r="F53" s="337">
        <f>KL!F53</f>
        <v>48</v>
      </c>
      <c r="G53" s="337">
        <f>KL!G53</f>
        <v>0</v>
      </c>
      <c r="H53" s="338"/>
    </row>
    <row r="54" spans="1:8" s="326" customFormat="1" ht="17.25" hidden="1">
      <c r="A54" s="325">
        <f>KL!A54</f>
        <v>0</v>
      </c>
      <c r="B54" s="292" t="str">
        <f>KL!B54</f>
        <v>Caùp theùp 5/8" 0,442kg/m*12m</v>
      </c>
      <c r="C54" s="293" t="str">
        <f>KL!C54</f>
        <v>kg</v>
      </c>
      <c r="D54" s="282">
        <f>KL!D54</f>
        <v>88</v>
      </c>
      <c r="E54" s="282">
        <f>KL!E54</f>
        <v>74.3</v>
      </c>
      <c r="F54" s="282">
        <f>KL!F54</f>
        <v>0</v>
      </c>
      <c r="G54" s="282">
        <f>KL!G54</f>
        <v>13.700000000000003</v>
      </c>
      <c r="H54" s="290"/>
    </row>
    <row r="55" spans="1:8" s="339" customFormat="1" ht="34.5" hidden="1">
      <c r="A55" s="334"/>
      <c r="B55" s="340" t="str">
        <f>KL!B55</f>
        <v>Boä choáng chaèng heïp Þ60/50x1500+2BL12x40+BL16x250/80</v>
      </c>
      <c r="C55" s="341" t="str">
        <f>KL!C55</f>
        <v>boä</v>
      </c>
      <c r="D55" s="337">
        <f>KL!D55</f>
        <v>8</v>
      </c>
      <c r="E55" s="337">
        <f>KL!E55</f>
        <v>14</v>
      </c>
      <c r="F55" s="337">
        <f>KL!F55</f>
        <v>6</v>
      </c>
      <c r="G55" s="337">
        <f>KL!G55</f>
        <v>0</v>
      </c>
      <c r="H55" s="338"/>
    </row>
    <row r="56" spans="1:8" s="339" customFormat="1" ht="17.25" hidden="1">
      <c r="A56" s="334"/>
      <c r="B56" s="340" t="str">
        <f>KL!B56</f>
        <v>Yeám caùp daøy 2mm</v>
      </c>
      <c r="C56" s="341" t="str">
        <f>KL!C56</f>
        <v>caùi</v>
      </c>
      <c r="D56" s="337">
        <f>KL!D56</f>
        <v>16</v>
      </c>
      <c r="E56" s="337">
        <f>KL!E56</f>
        <v>28</v>
      </c>
      <c r="F56" s="337">
        <f>KL!F56</f>
        <v>12</v>
      </c>
      <c r="G56" s="337">
        <f>KL!G56</f>
        <v>0</v>
      </c>
      <c r="H56" s="338"/>
    </row>
    <row r="57" spans="1:8" s="339" customFormat="1" ht="17.25" hidden="1">
      <c r="A57" s="334"/>
      <c r="B57" s="340" t="str">
        <f>KL!B57</f>
        <v xml:space="preserve">Maùng che daây chaèng </v>
      </c>
      <c r="C57" s="341" t="str">
        <f>KL!C57</f>
        <v>caùi</v>
      </c>
      <c r="D57" s="337">
        <f>KL!D57</f>
        <v>8</v>
      </c>
      <c r="E57" s="337">
        <f>KL!E57</f>
        <v>14</v>
      </c>
      <c r="F57" s="337">
        <f>KL!F57</f>
        <v>6</v>
      </c>
      <c r="G57" s="337">
        <f>KL!G57</f>
        <v>0</v>
      </c>
      <c r="H57" s="338"/>
    </row>
    <row r="58" spans="1:8" s="326" customFormat="1" ht="17.25" hidden="1">
      <c r="A58" s="325">
        <f>KL!A58</f>
        <v>5</v>
      </c>
      <c r="B58" s="294" t="str">
        <f>KL!B58</f>
        <v>Bộ móng neo xòe cho chằng xuống: NXX</v>
      </c>
      <c r="C58" s="289" t="str">
        <f>KL!C58</f>
        <v>Bộ</v>
      </c>
      <c r="D58" s="282">
        <f>KL!D58</f>
        <v>20</v>
      </c>
      <c r="E58" s="282">
        <f>KL!E58</f>
        <v>12</v>
      </c>
      <c r="F58" s="282">
        <f>KL!F58</f>
        <v>0</v>
      </c>
      <c r="G58" s="282">
        <f>KL!G58</f>
        <v>8</v>
      </c>
      <c r="H58" s="290"/>
    </row>
    <row r="59" spans="1:8" s="326" customFormat="1" ht="17.25" hidden="1">
      <c r="A59" s="325">
        <f>KL!A59</f>
        <v>0</v>
      </c>
      <c r="B59" s="292" t="str">
        <f>KL!B59</f>
        <v>Ty neo Þ16x2400</v>
      </c>
      <c r="C59" s="293" t="str">
        <f>KL!C59</f>
        <v>caùi</v>
      </c>
      <c r="D59" s="282">
        <f>KL!D59</f>
        <v>20</v>
      </c>
      <c r="E59" s="282">
        <f>KL!E59</f>
        <v>12</v>
      </c>
      <c r="F59" s="282">
        <f>KL!F59</f>
        <v>0</v>
      </c>
      <c r="G59" s="282">
        <f>KL!G59</f>
        <v>8</v>
      </c>
      <c r="H59" s="290"/>
    </row>
    <row r="60" spans="1:8" s="326" customFormat="1" ht="17.25" hidden="1">
      <c r="A60" s="325">
        <f>KL!A60</f>
        <v>0</v>
      </c>
      <c r="B60" s="292" t="str">
        <f>KL!B60</f>
        <v>Neo xoøe 8 höôùng (daøy 3,2mm)</v>
      </c>
      <c r="C60" s="293" t="str">
        <f>KL!C60</f>
        <v>caùi</v>
      </c>
      <c r="D60" s="282">
        <f>KL!D60</f>
        <v>20</v>
      </c>
      <c r="E60" s="282">
        <f>KL!E60</f>
        <v>12</v>
      </c>
      <c r="F60" s="282">
        <f>KL!F60</f>
        <v>0</v>
      </c>
      <c r="G60" s="282">
        <f>KL!G60</f>
        <v>8</v>
      </c>
      <c r="H60" s="290"/>
    </row>
    <row r="61" spans="1:8" s="339" customFormat="1" ht="17.25" hidden="1">
      <c r="A61" s="334">
        <v>3</v>
      </c>
      <c r="B61" s="335" t="str">
        <f>KL!B61</f>
        <v>Bộ móng neo xòe cho chằng lệch: NXL</v>
      </c>
      <c r="C61" s="336" t="str">
        <f>KL!C61</f>
        <v>Bộ</v>
      </c>
      <c r="D61" s="337">
        <f>KL!D61</f>
        <v>8</v>
      </c>
      <c r="E61" s="337">
        <f>KL!E61</f>
        <v>14</v>
      </c>
      <c r="F61" s="337">
        <f>KL!F61</f>
        <v>6</v>
      </c>
      <c r="G61" s="337">
        <f>KL!G61</f>
        <v>0</v>
      </c>
      <c r="H61" s="338"/>
    </row>
    <row r="62" spans="1:8" s="339" customFormat="1" ht="17.25" hidden="1">
      <c r="A62" s="334"/>
      <c r="B62" s="340" t="str">
        <f>KL!B62</f>
        <v>Ty neo Þ16x2400</v>
      </c>
      <c r="C62" s="341" t="str">
        <f>KL!C62</f>
        <v>caùi</v>
      </c>
      <c r="D62" s="337">
        <f>KL!D62</f>
        <v>8</v>
      </c>
      <c r="E62" s="337">
        <f>KL!E62</f>
        <v>14</v>
      </c>
      <c r="F62" s="337">
        <f>KL!F62</f>
        <v>6</v>
      </c>
      <c r="G62" s="337">
        <f>KL!G62</f>
        <v>0</v>
      </c>
      <c r="H62" s="338"/>
    </row>
    <row r="63" spans="1:8" s="339" customFormat="1" ht="17.25" hidden="1">
      <c r="A63" s="334"/>
      <c r="B63" s="340" t="str">
        <f>KL!B63</f>
        <v>Neo xoøe 8 höôùng (daøy 3,2mm)</v>
      </c>
      <c r="C63" s="341" t="str">
        <f>KL!C63</f>
        <v>caùi</v>
      </c>
      <c r="D63" s="337">
        <f>KL!D63</f>
        <v>8</v>
      </c>
      <c r="E63" s="337">
        <f>KL!E63</f>
        <v>14</v>
      </c>
      <c r="F63" s="337">
        <f>KL!F63</f>
        <v>6</v>
      </c>
      <c r="G63" s="337">
        <f>KL!G63</f>
        <v>0</v>
      </c>
      <c r="H63" s="338"/>
    </row>
    <row r="64" spans="1:8" s="328" customFormat="1" ht="18">
      <c r="A64" s="324" t="s">
        <v>82</v>
      </c>
      <c r="B64" s="259" t="str">
        <f>KL!B64</f>
        <v>Phần dây, sứ và phụ kiện</v>
      </c>
      <c r="C64" s="201" t="str">
        <f>KL!C64</f>
        <v>Tbộ</v>
      </c>
      <c r="D64" s="278">
        <f>KL!D64</f>
        <v>1</v>
      </c>
      <c r="E64" s="278">
        <f>KL!E64</f>
        <v>1</v>
      </c>
      <c r="F64" s="278"/>
      <c r="G64" s="282">
        <f>KL!G64</f>
        <v>0</v>
      </c>
      <c r="H64" s="283"/>
    </row>
    <row r="65" spans="1:8" s="326" customFormat="1" ht="34.5" hidden="1">
      <c r="A65" s="325">
        <f>KL!A65</f>
        <v>1</v>
      </c>
      <c r="B65" s="292" t="str">
        <f>KL!B65</f>
        <v>Caùp nhoâm loõi theùp AC-50/8: 0,195*2*1,02*cd</v>
      </c>
      <c r="C65" s="293" t="str">
        <f>KL!C65</f>
        <v>kg</v>
      </c>
      <c r="D65" s="282">
        <f>KL!D65</f>
        <v>1214.5</v>
      </c>
      <c r="E65" s="282">
        <f>KL!E65</f>
        <v>1200.04</v>
      </c>
      <c r="F65" s="282">
        <f>KL!F65</f>
        <v>0</v>
      </c>
      <c r="G65" s="282">
        <f>KL!G65</f>
        <v>14.460000000000036</v>
      </c>
      <c r="H65" s="290"/>
    </row>
    <row r="66" spans="1:8" s="328" customFormat="1" ht="18">
      <c r="A66" s="327">
        <v>1</v>
      </c>
      <c r="B66" s="317" t="str">
        <f>KL!B66</f>
        <v>Boä Uclevis ñôõ daây trung hoøa: Ñth-U</v>
      </c>
      <c r="C66" s="318" t="str">
        <f>KL!C66</f>
        <v>boä</v>
      </c>
      <c r="D66" s="278">
        <f>KL!D66</f>
        <v>45</v>
      </c>
      <c r="E66" s="278">
        <f>KL!E66</f>
        <v>46</v>
      </c>
      <c r="F66" s="278">
        <f>KL!F66</f>
        <v>1</v>
      </c>
      <c r="G66" s="282">
        <f>KL!G66</f>
        <v>0</v>
      </c>
      <c r="H66" s="283"/>
    </row>
    <row r="67" spans="1:8" s="339" customFormat="1" ht="17.25" hidden="1">
      <c r="A67" s="334"/>
      <c r="B67" s="340" t="str">
        <f>KL!B67</f>
        <v>Uclevis + söù oáng chæ</v>
      </c>
      <c r="C67" s="341" t="str">
        <f>KL!C67</f>
        <v>boä</v>
      </c>
      <c r="D67" s="337">
        <f>KL!D67</f>
        <v>45</v>
      </c>
      <c r="E67" s="337">
        <f>KL!E67</f>
        <v>46</v>
      </c>
      <c r="F67" s="337">
        <f>KL!F67</f>
        <v>1</v>
      </c>
      <c r="G67" s="337">
        <f>KL!G67</f>
        <v>0</v>
      </c>
      <c r="H67" s="338"/>
    </row>
    <row r="68" spans="1:8" s="326" customFormat="1" ht="34.5" hidden="1">
      <c r="A68" s="325"/>
      <c r="B68" s="292" t="str">
        <f>KL!B68</f>
        <v>Boulon 16x300+ 2 long ñeàn vuoâng D18-50x50x3/Zn</v>
      </c>
      <c r="C68" s="293" t="str">
        <f>KL!C68</f>
        <v>boä</v>
      </c>
      <c r="D68" s="282">
        <f>KL!D68</f>
        <v>45</v>
      </c>
      <c r="E68" s="282">
        <f>KL!E68</f>
        <v>0</v>
      </c>
      <c r="F68" s="282">
        <f>KL!F68</f>
        <v>0</v>
      </c>
      <c r="G68" s="282">
        <f>KL!G68</f>
        <v>45</v>
      </c>
      <c r="H68" s="290"/>
    </row>
    <row r="69" spans="1:8" s="339" customFormat="1" ht="34.5" hidden="1">
      <c r="A69" s="334"/>
      <c r="B69" s="340" t="str">
        <f>KL!B69</f>
        <v>Boulon 16x250+ 2 long ñeàn vuoâng D18-50x50x3/Zn</v>
      </c>
      <c r="C69" s="341" t="str">
        <f>KL!C69</f>
        <v>boä</v>
      </c>
      <c r="D69" s="337">
        <f>KL!D69</f>
        <v>0</v>
      </c>
      <c r="E69" s="337">
        <f>KL!E69</f>
        <v>46</v>
      </c>
      <c r="F69" s="337">
        <f>KL!F69</f>
        <v>46</v>
      </c>
      <c r="G69" s="337">
        <f>KL!G69</f>
        <v>0</v>
      </c>
      <c r="H69" s="338"/>
    </row>
    <row r="70" spans="1:8" s="328" customFormat="1" ht="33">
      <c r="A70" s="327">
        <v>2</v>
      </c>
      <c r="B70" s="317" t="str">
        <f>KL!B70</f>
        <v>Boä khoùa neùo daây trung hoøa vaøo truï: Nth-T</v>
      </c>
      <c r="C70" s="318" t="str">
        <f>KL!C70</f>
        <v>boä</v>
      </c>
      <c r="D70" s="278">
        <f>KL!D70</f>
        <v>14</v>
      </c>
      <c r="E70" s="278">
        <f>KL!E70</f>
        <v>14</v>
      </c>
      <c r="F70" s="278"/>
      <c r="G70" s="282">
        <f>KL!G70</f>
        <v>0</v>
      </c>
      <c r="H70" s="283"/>
    </row>
    <row r="71" spans="1:8" s="326" customFormat="1" ht="17.25" hidden="1">
      <c r="A71" s="325">
        <f>KL!A71</f>
        <v>0</v>
      </c>
      <c r="B71" s="292" t="str">
        <f>KL!B71</f>
        <v>Khoùa neùo daây côõ daây 50</v>
      </c>
      <c r="C71" s="293" t="str">
        <f>KL!C71</f>
        <v>caùi</v>
      </c>
      <c r="D71" s="282">
        <f>KL!D71</f>
        <v>14</v>
      </c>
      <c r="E71" s="282">
        <f>KL!E71</f>
        <v>14</v>
      </c>
      <c r="F71" s="282">
        <f>KL!F71</f>
        <v>0</v>
      </c>
      <c r="G71" s="282">
        <f>KL!G71</f>
        <v>0</v>
      </c>
      <c r="H71" s="290"/>
    </row>
    <row r="72" spans="1:8" s="326" customFormat="1" ht="17.25" hidden="1">
      <c r="A72" s="325">
        <f>KL!A72</f>
        <v>0</v>
      </c>
      <c r="B72" s="292" t="str">
        <f>KL!B72</f>
        <v xml:space="preserve">Moùc treo chöõ U </v>
      </c>
      <c r="C72" s="293" t="str">
        <f>KL!C72</f>
        <v>caùi</v>
      </c>
      <c r="D72" s="282">
        <f>KL!D72</f>
        <v>14</v>
      </c>
      <c r="E72" s="282">
        <f>KL!E72</f>
        <v>14</v>
      </c>
      <c r="F72" s="282">
        <f>KL!F72</f>
        <v>0</v>
      </c>
      <c r="G72" s="282">
        <f>KL!G72</f>
        <v>0</v>
      </c>
      <c r="H72" s="290"/>
    </row>
    <row r="73" spans="1:8" s="326" customFormat="1" ht="34.5" hidden="1">
      <c r="A73" s="325">
        <f>KL!A73</f>
        <v>0</v>
      </c>
      <c r="B73" s="292" t="str">
        <f>KL!B73</f>
        <v>Boulon maét 16x300+ 2 l.ñeàn vuoâng D18-50x50x3/Zn</v>
      </c>
      <c r="C73" s="293" t="str">
        <f>KL!C73</f>
        <v>boä</v>
      </c>
      <c r="D73" s="282">
        <f>KL!D73</f>
        <v>14</v>
      </c>
      <c r="E73" s="282">
        <f>KL!E73</f>
        <v>0</v>
      </c>
      <c r="F73" s="282">
        <f>KL!F73</f>
        <v>0</v>
      </c>
      <c r="G73" s="282">
        <f>KL!G73</f>
        <v>14</v>
      </c>
      <c r="H73" s="290"/>
    </row>
    <row r="74" spans="1:8" s="328" customFormat="1" ht="34.5">
      <c r="A74" s="327"/>
      <c r="B74" s="315" t="str">
        <f>KL!B74</f>
        <v>Boulon maét 16x300+ 1 l.ñeàn vuoâng D18-50x50x3/Zn</v>
      </c>
      <c r="C74" s="316" t="str">
        <f>KL!C74</f>
        <v>boä</v>
      </c>
      <c r="D74" s="281">
        <f>KL!D74</f>
        <v>0</v>
      </c>
      <c r="E74" s="281">
        <f>KL!E74</f>
        <v>14</v>
      </c>
      <c r="F74" s="281">
        <f>KL!F74</f>
        <v>14</v>
      </c>
      <c r="G74" s="282">
        <f>KL!G74</f>
        <v>0</v>
      </c>
      <c r="H74" s="283"/>
    </row>
    <row r="75" spans="1:8" s="326" customFormat="1" ht="17.25" hidden="1">
      <c r="A75" s="325">
        <f>KL!A75</f>
        <v>4</v>
      </c>
      <c r="B75" s="298" t="str">
        <f>KL!B75</f>
        <v>Boä caùch ñieän ñöùng+ty söù : SÑU</v>
      </c>
      <c r="C75" s="299" t="str">
        <f>KL!C75</f>
        <v>boä</v>
      </c>
      <c r="D75" s="282">
        <f>KL!D75</f>
        <v>7</v>
      </c>
      <c r="E75" s="282">
        <f>KL!E75</f>
        <v>7</v>
      </c>
      <c r="F75" s="282">
        <f>KL!F75</f>
        <v>0</v>
      </c>
      <c r="G75" s="282">
        <f>KL!G75</f>
        <v>0</v>
      </c>
      <c r="H75" s="290"/>
    </row>
    <row r="76" spans="1:8" s="326" customFormat="1" ht="17.25" hidden="1">
      <c r="A76" s="325">
        <f>KL!A76</f>
        <v>0</v>
      </c>
      <c r="B76" s="292" t="str">
        <f>KL!B76</f>
        <v xml:space="preserve">Söù ñöùng 24KV </v>
      </c>
      <c r="C76" s="293" t="str">
        <f>KL!C76</f>
        <v>caùi</v>
      </c>
      <c r="D76" s="282">
        <f>KL!D76</f>
        <v>7</v>
      </c>
      <c r="E76" s="282">
        <f>KL!E76</f>
        <v>7</v>
      </c>
      <c r="F76" s="282">
        <f>KL!F76</f>
        <v>0</v>
      </c>
      <c r="G76" s="282">
        <f>KL!G76</f>
        <v>0</v>
      </c>
      <c r="H76" s="290"/>
    </row>
    <row r="77" spans="1:8" s="326" customFormat="1" ht="17.25" hidden="1">
      <c r="A77" s="325">
        <f>KL!A77</f>
        <v>0</v>
      </c>
      <c r="B77" s="292" t="str">
        <f>KL!B77</f>
        <v>Chaân söù ñöùng D20</v>
      </c>
      <c r="C77" s="293" t="str">
        <f>KL!C77</f>
        <v>caùi</v>
      </c>
      <c r="D77" s="282">
        <f>KL!D77</f>
        <v>7</v>
      </c>
      <c r="E77" s="282">
        <f>KL!E77</f>
        <v>7</v>
      </c>
      <c r="F77" s="282">
        <f>KL!F77</f>
        <v>0</v>
      </c>
      <c r="G77" s="282">
        <f>KL!G77</f>
        <v>0</v>
      </c>
      <c r="H77" s="290"/>
    </row>
    <row r="78" spans="1:8" s="326" customFormat="1" ht="18" hidden="1">
      <c r="A78" s="325">
        <v>3</v>
      </c>
      <c r="B78" s="298" t="str">
        <f>KL!B78</f>
        <v>Boä caùch ñieän ñænh thẳng+ty söù ñôn : SÑI</v>
      </c>
      <c r="C78" s="293" t="str">
        <f>KL!C78</f>
        <v>boä</v>
      </c>
      <c r="D78" s="279">
        <f>KL!D78</f>
        <v>32</v>
      </c>
      <c r="E78" s="279">
        <f>KL!E78</f>
        <v>32</v>
      </c>
      <c r="F78" s="279">
        <f>KL!F78</f>
        <v>0</v>
      </c>
      <c r="G78" s="282">
        <f>KL!G78</f>
        <v>0</v>
      </c>
      <c r="H78" s="290"/>
    </row>
    <row r="79" spans="1:8" s="339" customFormat="1" ht="17.25" hidden="1">
      <c r="A79" s="334"/>
      <c r="B79" s="340" t="str">
        <f>KL!B79</f>
        <v xml:space="preserve">Söù ñöùng 24KV </v>
      </c>
      <c r="C79" s="341" t="str">
        <f>KL!C79</f>
        <v>caùi</v>
      </c>
      <c r="D79" s="337">
        <f>KL!D79</f>
        <v>32</v>
      </c>
      <c r="E79" s="337">
        <f>KL!E79</f>
        <v>32</v>
      </c>
      <c r="F79" s="337">
        <f>KL!F79</f>
        <v>0</v>
      </c>
      <c r="G79" s="337">
        <f>KL!G79</f>
        <v>0</v>
      </c>
      <c r="H79" s="338"/>
    </row>
    <row r="80" spans="1:8" s="339" customFormat="1" ht="17.25" hidden="1">
      <c r="A80" s="334"/>
      <c r="B80" s="340" t="str">
        <f>KL!B80</f>
        <v>Chaân söù ñænh thaúng daøi 650mm</v>
      </c>
      <c r="C80" s="341" t="str">
        <f>KL!C80</f>
        <v>caùi</v>
      </c>
      <c r="D80" s="337">
        <f>KL!D80</f>
        <v>32</v>
      </c>
      <c r="E80" s="337">
        <f>KL!E80</f>
        <v>32</v>
      </c>
      <c r="F80" s="337">
        <f>KL!F80</f>
        <v>0</v>
      </c>
      <c r="G80" s="337">
        <f>KL!G80</f>
        <v>0</v>
      </c>
      <c r="H80" s="338"/>
    </row>
    <row r="81" spans="1:8" s="326" customFormat="1" ht="34.5" hidden="1">
      <c r="A81" s="325"/>
      <c r="B81" s="292" t="str">
        <f>KL!B81</f>
        <v>Boulon 16x300+ 2 long ñeàn vuoâng D18-50x50x3/Zn</v>
      </c>
      <c r="C81" s="293" t="str">
        <f>KL!C81</f>
        <v>boä</v>
      </c>
      <c r="D81" s="282">
        <f>KL!D81</f>
        <v>64</v>
      </c>
      <c r="E81" s="282">
        <f>KL!E81</f>
        <v>0</v>
      </c>
      <c r="F81" s="282">
        <f>KL!F81</f>
        <v>0</v>
      </c>
      <c r="G81" s="282">
        <f>KL!G81</f>
        <v>64</v>
      </c>
      <c r="H81" s="290"/>
    </row>
    <row r="82" spans="1:8" s="339" customFormat="1" ht="34.5" hidden="1">
      <c r="A82" s="334"/>
      <c r="B82" s="340" t="str">
        <f>KL!B82</f>
        <v>Boulon 16x250+ 2 long ñeàn vuoâng D18-50x50x3/Zn</v>
      </c>
      <c r="C82" s="341" t="str">
        <f>KL!C82</f>
        <v>boä</v>
      </c>
      <c r="D82" s="337">
        <f>KL!D82</f>
        <v>0</v>
      </c>
      <c r="E82" s="337">
        <f>KL!E82</f>
        <v>64</v>
      </c>
      <c r="F82" s="337">
        <f>KL!F82</f>
        <v>64</v>
      </c>
      <c r="G82" s="337">
        <f>KL!G82</f>
        <v>0</v>
      </c>
      <c r="H82" s="338"/>
    </row>
    <row r="83" spans="1:8" s="339" customFormat="1" ht="17.25" hidden="1">
      <c r="A83" s="334">
        <v>4</v>
      </c>
      <c r="B83" s="342" t="str">
        <f>KL!B83</f>
        <v>Boä caùch ñieän ñænh goùc + ty söù ñôn : SÑG</v>
      </c>
      <c r="C83" s="341" t="str">
        <f>KL!C83</f>
        <v>boä</v>
      </c>
      <c r="D83" s="337">
        <f>KL!D83</f>
        <v>15</v>
      </c>
      <c r="E83" s="337">
        <f>KL!E83</f>
        <v>15</v>
      </c>
      <c r="F83" s="337">
        <f>KL!F83</f>
        <v>0</v>
      </c>
      <c r="G83" s="337">
        <f>KL!G83</f>
        <v>0</v>
      </c>
      <c r="H83" s="338"/>
    </row>
    <row r="84" spans="1:8" s="339" customFormat="1" ht="17.25" hidden="1">
      <c r="A84" s="334"/>
      <c r="B84" s="340" t="str">
        <f>KL!B84</f>
        <v xml:space="preserve">Söù ñöùng 24KV </v>
      </c>
      <c r="C84" s="341" t="str">
        <f>KL!C84</f>
        <v>caùi</v>
      </c>
      <c r="D84" s="337">
        <f>KL!D84</f>
        <v>30</v>
      </c>
      <c r="E84" s="337">
        <f>KL!E84</f>
        <v>30</v>
      </c>
      <c r="F84" s="337">
        <f>KL!F84</f>
        <v>0</v>
      </c>
      <c r="G84" s="337">
        <f>KL!G84</f>
        <v>0</v>
      </c>
      <c r="H84" s="338"/>
    </row>
    <row r="85" spans="1:8" s="339" customFormat="1" ht="17.25" hidden="1">
      <c r="A85" s="334"/>
      <c r="B85" s="340" t="str">
        <f>KL!B85</f>
        <v>Chaân söù ñænh ñôõ goùc daøi 720mm</v>
      </c>
      <c r="C85" s="341" t="str">
        <f>KL!C85</f>
        <v>caùi</v>
      </c>
      <c r="D85" s="337">
        <f>KL!D85</f>
        <v>30</v>
      </c>
      <c r="E85" s="337">
        <f>KL!E85</f>
        <v>30</v>
      </c>
      <c r="F85" s="337">
        <f>KL!F85</f>
        <v>0</v>
      </c>
      <c r="G85" s="337">
        <f>KL!G85</f>
        <v>0</v>
      </c>
      <c r="H85" s="338"/>
    </row>
    <row r="86" spans="1:8" s="339" customFormat="1" ht="34.5" hidden="1">
      <c r="A86" s="334"/>
      <c r="B86" s="340" t="str">
        <f>KL!B86</f>
        <v>Boulon 16x300+ 2 long ñeàn vuoâng D18-50x50x3/Zn</v>
      </c>
      <c r="C86" s="341" t="str">
        <f>KL!C86</f>
        <v>boä</v>
      </c>
      <c r="D86" s="337">
        <f>KL!D86</f>
        <v>30</v>
      </c>
      <c r="E86" s="337">
        <f>KL!E86</f>
        <v>30</v>
      </c>
      <c r="F86" s="337">
        <f>KL!F86</f>
        <v>0</v>
      </c>
      <c r="G86" s="337">
        <f>KL!G86</f>
        <v>0</v>
      </c>
      <c r="H86" s="338"/>
    </row>
    <row r="87" spans="1:8" s="328" customFormat="1" ht="33">
      <c r="A87" s="327">
        <v>3</v>
      </c>
      <c r="B87" s="317" t="str">
        <f>KL!B87</f>
        <v>Chuoãi söù treo Polymer 25kV laép vaøo truï : CÑT ply-T</v>
      </c>
      <c r="C87" s="316" t="str">
        <f>KL!C87</f>
        <v>chuoãi</v>
      </c>
      <c r="D87" s="278">
        <f>KL!D87</f>
        <v>14</v>
      </c>
      <c r="E87" s="278">
        <f>KL!E87</f>
        <v>14</v>
      </c>
      <c r="F87" s="278"/>
      <c r="G87" s="282">
        <f>KL!G87</f>
        <v>0</v>
      </c>
      <c r="H87" s="283"/>
    </row>
    <row r="88" spans="1:8" s="326" customFormat="1" ht="17.25" hidden="1">
      <c r="A88" s="325">
        <f>KL!A88</f>
        <v>0</v>
      </c>
      <c r="B88" s="292" t="str">
        <f>KL!B88</f>
        <v>Söù treo polymer</v>
      </c>
      <c r="C88" s="293" t="str">
        <f>KL!C88</f>
        <v>chuoãi</v>
      </c>
      <c r="D88" s="282">
        <f>KL!D88</f>
        <v>14</v>
      </c>
      <c r="E88" s="282">
        <f>KL!E88</f>
        <v>14</v>
      </c>
      <c r="F88" s="282">
        <f>KL!F88</f>
        <v>0</v>
      </c>
      <c r="G88" s="282">
        <f>KL!G88</f>
        <v>0</v>
      </c>
      <c r="H88" s="290"/>
    </row>
    <row r="89" spans="1:8" s="326" customFormat="1" ht="17.25" hidden="1">
      <c r="A89" s="325">
        <f>KL!A89</f>
        <v>0</v>
      </c>
      <c r="B89" s="292" t="str">
        <f>KL!B89</f>
        <v>Khoùa neùo daây côõ daây 50</v>
      </c>
      <c r="C89" s="293" t="str">
        <f>KL!C89</f>
        <v>chuoãi</v>
      </c>
      <c r="D89" s="282">
        <f>KL!D89</f>
        <v>14</v>
      </c>
      <c r="E89" s="282">
        <f>KL!E89</f>
        <v>14</v>
      </c>
      <c r="F89" s="282">
        <f>KL!F89</f>
        <v>0</v>
      </c>
      <c r="G89" s="282">
        <f>KL!G89</f>
        <v>0</v>
      </c>
      <c r="H89" s="290"/>
    </row>
    <row r="90" spans="1:8" s="326" customFormat="1" ht="17.25" hidden="1">
      <c r="A90" s="325">
        <f>KL!A90</f>
        <v>0</v>
      </c>
      <c r="B90" s="292" t="str">
        <f>KL!B90</f>
        <v xml:space="preserve">Moùc treo chöõ U </v>
      </c>
      <c r="C90" s="293" t="str">
        <f>KL!C90</f>
        <v>caùi</v>
      </c>
      <c r="D90" s="282">
        <f>KL!D90</f>
        <v>28</v>
      </c>
      <c r="E90" s="282">
        <f>KL!E90</f>
        <v>28</v>
      </c>
      <c r="F90" s="282">
        <f>KL!F90</f>
        <v>0</v>
      </c>
      <c r="G90" s="282">
        <f>KL!G90</f>
        <v>0</v>
      </c>
      <c r="H90" s="290"/>
    </row>
    <row r="91" spans="1:8" s="326" customFormat="1" ht="34.5" hidden="1">
      <c r="A91" s="325">
        <f>KL!A91</f>
        <v>0</v>
      </c>
      <c r="B91" s="292" t="str">
        <f>KL!B91</f>
        <v>Boulon maét 16x300+ 2 long ñeàn vuoâng D18-50x50x3/Zn</v>
      </c>
      <c r="C91" s="293" t="str">
        <f>KL!C91</f>
        <v>boä</v>
      </c>
      <c r="D91" s="282">
        <f>KL!D91</f>
        <v>14</v>
      </c>
      <c r="E91" s="282">
        <f>KL!E91</f>
        <v>0</v>
      </c>
      <c r="F91" s="282">
        <f>KL!F91</f>
        <v>0</v>
      </c>
      <c r="G91" s="282">
        <f>KL!G91</f>
        <v>14</v>
      </c>
      <c r="H91" s="290"/>
    </row>
    <row r="92" spans="1:8" s="328" customFormat="1" ht="34.5">
      <c r="A92" s="327"/>
      <c r="B92" s="315" t="str">
        <f>KL!B92</f>
        <v>Boulon maét 16x300+ 1 long ñeàn vuoâng D18-50x50x3/Zn</v>
      </c>
      <c r="C92" s="316" t="str">
        <f>KL!C92</f>
        <v>boä</v>
      </c>
      <c r="D92" s="281">
        <f>KL!D92</f>
        <v>0</v>
      </c>
      <c r="E92" s="281">
        <f>KL!E92</f>
        <v>14</v>
      </c>
      <c r="F92" s="281">
        <f>KL!F92</f>
        <v>14</v>
      </c>
      <c r="G92" s="282">
        <f>KL!G92</f>
        <v>0</v>
      </c>
      <c r="H92" s="283"/>
    </row>
    <row r="93" spans="1:8" s="326" customFormat="1" ht="17.25" hidden="1">
      <c r="A93" s="325">
        <f>KL!A93</f>
        <v>8</v>
      </c>
      <c r="B93" s="298" t="str">
        <f>KL!B93</f>
        <v>Phuï kieän ñaáu noái ñaàu ñöôøng daây</v>
      </c>
      <c r="C93" s="299"/>
      <c r="D93" s="282"/>
      <c r="E93" s="282"/>
      <c r="F93" s="282"/>
      <c r="G93" s="282">
        <f>KL!G93</f>
        <v>0</v>
      </c>
      <c r="H93" s="290"/>
    </row>
    <row r="94" spans="1:8" s="326" customFormat="1" ht="17.25" hidden="1">
      <c r="A94" s="325">
        <f>KL!A94</f>
        <v>0</v>
      </c>
      <c r="B94" s="292" t="str">
        <f>KL!B94</f>
        <v>Keïp eùp WR côõ daây 50mm2</v>
      </c>
      <c r="C94" s="293" t="str">
        <f>KL!C94</f>
        <v>caùi</v>
      </c>
      <c r="D94" s="282">
        <f>KL!D94</f>
        <v>30</v>
      </c>
      <c r="E94" s="282">
        <f>KL!E94</f>
        <v>26</v>
      </c>
      <c r="F94" s="282">
        <f>KL!F94</f>
        <v>0</v>
      </c>
      <c r="G94" s="282">
        <f>KL!G94</f>
        <v>4</v>
      </c>
      <c r="H94" s="290"/>
    </row>
    <row r="95" spans="1:8" s="326" customFormat="1" ht="17.25" hidden="1">
      <c r="A95" s="325">
        <f>KL!A95</f>
        <v>0</v>
      </c>
      <c r="B95" s="292" t="str">
        <f>KL!B95</f>
        <v>OÁng noái daây côõ 50mm2 coù loõi theùp</v>
      </c>
      <c r="C95" s="293" t="str">
        <f>KL!C95</f>
        <v>caùi</v>
      </c>
      <c r="D95" s="282">
        <f>KL!D95</f>
        <v>21</v>
      </c>
      <c r="E95" s="282">
        <f>KL!E95</f>
        <v>4</v>
      </c>
      <c r="F95" s="282">
        <f>KL!F95</f>
        <v>0</v>
      </c>
      <c r="G95" s="282">
        <f>KL!G95</f>
        <v>17</v>
      </c>
      <c r="H95" s="290"/>
    </row>
    <row r="96" spans="1:8" s="326" customFormat="1" ht="17.25" hidden="1">
      <c r="A96" s="325">
        <f>KL!A96</f>
        <v>0</v>
      </c>
      <c r="B96" s="292" t="str">
        <f>KL!B96</f>
        <v>Daây nhoâm buoäc A50</v>
      </c>
      <c r="C96" s="293" t="str">
        <f>KL!C96</f>
        <v>kg</v>
      </c>
      <c r="D96" s="282">
        <f>KL!D96</f>
        <v>22</v>
      </c>
      <c r="E96" s="282">
        <f>KL!E96</f>
        <v>22</v>
      </c>
      <c r="F96" s="282">
        <f>KL!F96</f>
        <v>0</v>
      </c>
      <c r="G96" s="282">
        <f>KL!G96</f>
        <v>0</v>
      </c>
      <c r="H96" s="290"/>
    </row>
    <row r="97" spans="1:8" s="328" customFormat="1" ht="18">
      <c r="A97" s="324" t="str">
        <f>KL!A97</f>
        <v>B</v>
      </c>
      <c r="B97" s="202" t="str">
        <f>KL!B97</f>
        <v xml:space="preserve">Phần trạm biến áp: 4 trạm 50kVA (X.Tây12A; N. Nghĩa 6A; T.Hạnh 2A; Lâm San 11B) </v>
      </c>
      <c r="C97" s="202">
        <f>KL!C97</f>
        <v>0</v>
      </c>
      <c r="D97" s="281"/>
      <c r="E97" s="281"/>
      <c r="F97" s="281"/>
      <c r="G97" s="282">
        <f>KL!G97</f>
        <v>0</v>
      </c>
      <c r="H97" s="283"/>
    </row>
    <row r="98" spans="1:8" s="326" customFormat="1" ht="17.25" hidden="1">
      <c r="A98" s="325">
        <f>KL!A98</f>
        <v>0</v>
      </c>
      <c r="B98" s="295" t="str">
        <f>KL!B98</f>
        <v>A.PHẦN THIẾT BỊ</v>
      </c>
      <c r="C98" s="296">
        <f>KL!C98</f>
        <v>0</v>
      </c>
      <c r="D98" s="282"/>
      <c r="E98" s="282"/>
      <c r="F98" s="282"/>
      <c r="G98" s="282">
        <f>KL!G98</f>
        <v>0</v>
      </c>
      <c r="H98" s="290"/>
    </row>
    <row r="99" spans="1:8" s="326" customFormat="1" ht="17.25" hidden="1">
      <c r="A99" s="325">
        <f>KL!A99</f>
        <v>1</v>
      </c>
      <c r="B99" s="297" t="str">
        <f>KL!B99</f>
        <v xml:space="preserve">Máy biến áp 12,7/0,22-0,44kV 50kVA </v>
      </c>
      <c r="C99" s="296" t="str">
        <f>KL!C99</f>
        <v>máy</v>
      </c>
      <c r="D99" s="282"/>
      <c r="E99" s="282"/>
      <c r="F99" s="282"/>
      <c r="G99" s="282">
        <f>KL!G99</f>
        <v>0</v>
      </c>
      <c r="H99" s="290"/>
    </row>
    <row r="100" spans="1:8" s="326" customFormat="1" ht="17.25" hidden="1">
      <c r="A100" s="325">
        <f>KL!A100</f>
        <v>2</v>
      </c>
      <c r="B100" s="297" t="str">
        <f>KL!B100</f>
        <v>Chụp cách điện đầu cực MBA</v>
      </c>
      <c r="C100" s="296" t="str">
        <f>KL!C100</f>
        <v>cái</v>
      </c>
      <c r="D100" s="282"/>
      <c r="E100" s="282"/>
      <c r="F100" s="282"/>
      <c r="G100" s="282">
        <f>KL!G100</f>
        <v>0</v>
      </c>
      <c r="H100" s="290"/>
    </row>
    <row r="101" spans="1:8" s="326" customFormat="1" ht="17.25" hidden="1">
      <c r="A101" s="325">
        <f>KL!A101</f>
        <v>3</v>
      </c>
      <c r="B101" s="297" t="str">
        <f>KL!B101</f>
        <v>FCO 24kV - 100A + bọc cách điện trên-dưới</v>
      </c>
      <c r="C101" s="296" t="str">
        <f>KL!C101</f>
        <v>bộ</v>
      </c>
      <c r="D101" s="282"/>
      <c r="E101" s="282"/>
      <c r="F101" s="282"/>
      <c r="G101" s="282">
        <f>KL!G101</f>
        <v>0</v>
      </c>
      <c r="H101" s="290"/>
    </row>
    <row r="102" spans="1:8" s="326" customFormat="1" ht="17.25" hidden="1">
      <c r="A102" s="325">
        <f>KL!A102</f>
        <v>4</v>
      </c>
      <c r="B102" s="297" t="str">
        <f>KL!B102</f>
        <v>Dây chảy 6K</v>
      </c>
      <c r="C102" s="296" t="str">
        <f>KL!C102</f>
        <v>Sợi</v>
      </c>
      <c r="D102" s="282"/>
      <c r="E102" s="282"/>
      <c r="F102" s="282"/>
      <c r="G102" s="282">
        <f>KL!G102</f>
        <v>0</v>
      </c>
      <c r="H102" s="290"/>
    </row>
    <row r="103" spans="1:8" s="326" customFormat="1" ht="17.25" hidden="1">
      <c r="A103" s="325">
        <f>KL!A103</f>
        <v>5</v>
      </c>
      <c r="B103" s="297" t="str">
        <f>KL!B103</f>
        <v>LA 18kV 10kA + bọc cách điện</v>
      </c>
      <c r="C103" s="296" t="str">
        <f>KL!C103</f>
        <v>bộ</v>
      </c>
      <c r="D103" s="282"/>
      <c r="E103" s="282"/>
      <c r="F103" s="282"/>
      <c r="G103" s="282">
        <f>KL!G103</f>
        <v>0</v>
      </c>
      <c r="H103" s="290"/>
    </row>
    <row r="104" spans="1:8" s="326" customFormat="1" ht="31.5" hidden="1">
      <c r="A104" s="325">
        <f>KL!A104</f>
        <v>6</v>
      </c>
      <c r="B104" s="297" t="str">
        <f>KL!B104</f>
        <v>MCCB 3 cực 400V -150A - 35KA Chỉnh định</v>
      </c>
      <c r="C104" s="296" t="str">
        <f>KL!C104</f>
        <v>cái</v>
      </c>
      <c r="D104" s="282"/>
      <c r="E104" s="282"/>
      <c r="F104" s="282"/>
      <c r="G104" s="282">
        <f>KL!G104</f>
        <v>0</v>
      </c>
      <c r="H104" s="290"/>
    </row>
    <row r="105" spans="1:8" s="326" customFormat="1" ht="17.25" hidden="1">
      <c r="A105" s="325">
        <f>KL!A105</f>
        <v>7</v>
      </c>
      <c r="B105" s="297" t="str">
        <f>KL!B105</f>
        <v>Biến dòng 24kV 100/5A</v>
      </c>
      <c r="C105" s="296" t="str">
        <f>KL!C105</f>
        <v>cái</v>
      </c>
      <c r="D105" s="282"/>
      <c r="E105" s="282"/>
      <c r="F105" s="282"/>
      <c r="G105" s="282">
        <f>KL!G105</f>
        <v>8</v>
      </c>
      <c r="H105" s="290"/>
    </row>
    <row r="106" spans="1:8" s="326" customFormat="1" ht="17.25" hidden="1">
      <c r="A106" s="325">
        <f>KL!A106</f>
        <v>8</v>
      </c>
      <c r="B106" s="297" t="str">
        <f>KL!B106</f>
        <v>Điện kế 1 pha 2 dây 220V-5A</v>
      </c>
      <c r="C106" s="296" t="str">
        <f>KL!C106</f>
        <v>cái</v>
      </c>
      <c r="D106" s="282"/>
      <c r="E106" s="282"/>
      <c r="F106" s="282"/>
      <c r="G106" s="282">
        <f>KL!G106</f>
        <v>8</v>
      </c>
      <c r="H106" s="290"/>
    </row>
    <row r="107" spans="1:8" s="328" customFormat="1" ht="17.25">
      <c r="A107" s="327"/>
      <c r="B107" s="267" t="str">
        <f>KL!B107</f>
        <v>B. PHẦN VẬT LIỆU</v>
      </c>
      <c r="C107" s="203"/>
      <c r="D107" s="281"/>
      <c r="E107" s="281"/>
      <c r="F107" s="281"/>
      <c r="G107" s="282">
        <f>KL!G107</f>
        <v>0</v>
      </c>
      <c r="H107" s="283"/>
    </row>
    <row r="108" spans="1:8" s="326" customFormat="1" ht="31.5" hidden="1">
      <c r="A108" s="325">
        <f>KL!A108</f>
        <v>1</v>
      </c>
      <c r="B108" s="300" t="str">
        <f>KL!B108</f>
        <v>Boulon 16x300+ 2 long đền vuông D18-50x50x3/Zn</v>
      </c>
      <c r="C108" s="296" t="str">
        <f>KL!C108</f>
        <v>bộ</v>
      </c>
      <c r="D108" s="282">
        <f>KL!D108</f>
        <v>8</v>
      </c>
      <c r="E108" s="282">
        <f>KL!E108</f>
        <v>8</v>
      </c>
      <c r="F108" s="282">
        <f>KL!F108</f>
        <v>0</v>
      </c>
      <c r="G108" s="282">
        <f>KL!G108</f>
        <v>0</v>
      </c>
      <c r="H108" s="290"/>
    </row>
    <row r="109" spans="1:8" s="326" customFormat="1" ht="17.25" hidden="1">
      <c r="A109" s="325">
        <f>KL!A109</f>
        <v>2</v>
      </c>
      <c r="B109" s="295" t="str">
        <f>KL!B109</f>
        <v xml:space="preserve">Giá đỡ FCO, LA 1 pha </v>
      </c>
      <c r="C109" s="301" t="str">
        <f>KL!C109</f>
        <v>Bộ</v>
      </c>
      <c r="D109" s="282">
        <f>KL!D109</f>
        <v>4</v>
      </c>
      <c r="E109" s="282">
        <f>KL!E109</f>
        <v>4</v>
      </c>
      <c r="F109" s="282">
        <f>KL!F109</f>
        <v>0</v>
      </c>
      <c r="G109" s="282">
        <f>KL!G109</f>
        <v>0</v>
      </c>
      <c r="H109" s="290"/>
    </row>
    <row r="110" spans="1:8" s="326" customFormat="1" ht="17.25" hidden="1">
      <c r="A110" s="325">
        <f>KL!A110</f>
        <v>0</v>
      </c>
      <c r="B110" s="297" t="str">
        <f>KL!B110</f>
        <v>Xà composite 110x80x5x800</v>
      </c>
      <c r="C110" s="296" t="str">
        <f>KL!C110</f>
        <v>cây</v>
      </c>
      <c r="D110" s="282">
        <f>KL!D110</f>
        <v>4</v>
      </c>
      <c r="E110" s="282">
        <f>KL!E110</f>
        <v>4</v>
      </c>
      <c r="F110" s="282">
        <f>KL!F110</f>
        <v>0</v>
      </c>
      <c r="G110" s="282">
        <f>KL!G110</f>
        <v>0</v>
      </c>
      <c r="H110" s="290"/>
    </row>
    <row r="111" spans="1:8" s="326" customFormat="1" ht="17.25" hidden="1">
      <c r="A111" s="325">
        <f>KL!A111</f>
        <v>0</v>
      </c>
      <c r="B111" s="297" t="str">
        <f>KL!B111</f>
        <v>Chống composite 40x10x920</v>
      </c>
      <c r="C111" s="296" t="str">
        <f>KL!C111</f>
        <v>cây</v>
      </c>
      <c r="D111" s="282">
        <f>KL!D111</f>
        <v>4</v>
      </c>
      <c r="E111" s="282">
        <f>KL!E111</f>
        <v>4</v>
      </c>
      <c r="F111" s="282">
        <f>KL!F111</f>
        <v>0</v>
      </c>
      <c r="G111" s="282">
        <f>KL!G111</f>
        <v>0</v>
      </c>
      <c r="H111" s="290"/>
    </row>
    <row r="112" spans="1:8" s="326" customFormat="1" ht="17.25" hidden="1">
      <c r="A112" s="325">
        <f>KL!A112</f>
        <v>0</v>
      </c>
      <c r="B112" s="297" t="str">
        <f>KL!B112</f>
        <v>Bass LL bắt FCO và LA</v>
      </c>
      <c r="C112" s="296" t="str">
        <f>KL!C112</f>
        <v>bộ</v>
      </c>
      <c r="D112" s="282">
        <f>KL!D112</f>
        <v>4</v>
      </c>
      <c r="E112" s="282">
        <f>KL!E112</f>
        <v>4</v>
      </c>
      <c r="F112" s="282">
        <f>KL!F112</f>
        <v>0</v>
      </c>
      <c r="G112" s="282">
        <f>KL!G112</f>
        <v>0</v>
      </c>
      <c r="H112" s="290"/>
    </row>
    <row r="113" spans="1:8" s="326" customFormat="1" ht="31.5" hidden="1">
      <c r="A113" s="325">
        <f>KL!A113</f>
        <v>0</v>
      </c>
      <c r="B113" s="297" t="str">
        <f>KL!B113</f>
        <v>Boulon 16x350+ 2 long đền vuông D18-50x50x3/Zn</v>
      </c>
      <c r="C113" s="296" t="str">
        <f>KL!C113</f>
        <v>bộ</v>
      </c>
      <c r="D113" s="282">
        <f>KL!D113</f>
        <v>4</v>
      </c>
      <c r="E113" s="282">
        <f>KL!E113</f>
        <v>4</v>
      </c>
      <c r="F113" s="282">
        <f>KL!F113</f>
        <v>0</v>
      </c>
      <c r="G113" s="282">
        <f>KL!G113</f>
        <v>0</v>
      </c>
      <c r="H113" s="290"/>
    </row>
    <row r="114" spans="1:8" s="326" customFormat="1" ht="31.5" hidden="1">
      <c r="A114" s="325">
        <f>KL!A114</f>
        <v>0</v>
      </c>
      <c r="B114" s="297" t="str">
        <f>KL!B114</f>
        <v>Boulon 16x250+ 2 long đền vuông D18-50x50x3/Zn</v>
      </c>
      <c r="C114" s="296" t="str">
        <f>KL!C114</f>
        <v>bộ</v>
      </c>
      <c r="D114" s="282">
        <f>KL!D114</f>
        <v>4</v>
      </c>
      <c r="E114" s="282">
        <f>KL!E114</f>
        <v>4</v>
      </c>
      <c r="F114" s="282">
        <f>KL!F114</f>
        <v>0</v>
      </c>
      <c r="G114" s="282">
        <f>KL!G114</f>
        <v>0</v>
      </c>
      <c r="H114" s="290"/>
    </row>
    <row r="115" spans="1:8" s="326" customFormat="1" ht="31.5" hidden="1">
      <c r="A115" s="325">
        <f>KL!A115</f>
        <v>0</v>
      </c>
      <c r="B115" s="297" t="str">
        <f>KL!B115</f>
        <v>Boulon 14x150+ 2 long đền vuông D18-50x50x3/Zn</v>
      </c>
      <c r="C115" s="296" t="str">
        <f>KL!C115</f>
        <v>bộ</v>
      </c>
      <c r="D115" s="282">
        <f>KL!D115</f>
        <v>4</v>
      </c>
      <c r="E115" s="282">
        <f>KL!E115</f>
        <v>4</v>
      </c>
      <c r="F115" s="282">
        <f>KL!F115</f>
        <v>0</v>
      </c>
      <c r="G115" s="282">
        <f>KL!G115</f>
        <v>0</v>
      </c>
      <c r="H115" s="290"/>
    </row>
    <row r="116" spans="1:8" s="328" customFormat="1" ht="18">
      <c r="A116" s="327">
        <v>1</v>
      </c>
      <c r="B116" s="259" t="str">
        <f>KL!B116</f>
        <v xml:space="preserve">Bộ tiếp địa Trạm 1 pha : </v>
      </c>
      <c r="C116" s="201" t="str">
        <f>KL!C116</f>
        <v>Bộ</v>
      </c>
      <c r="D116" s="278">
        <f>KL!D116</f>
        <v>4</v>
      </c>
      <c r="E116" s="278">
        <f>KL!E116</f>
        <v>4</v>
      </c>
      <c r="F116" s="278">
        <f>KL!F116</f>
        <v>0</v>
      </c>
      <c r="G116" s="282">
        <f>KL!G116</f>
        <v>0</v>
      </c>
      <c r="H116" s="283"/>
    </row>
    <row r="117" spans="1:8" s="326" customFormat="1" ht="17.25" hidden="1">
      <c r="A117" s="325">
        <f>KL!A117</f>
        <v>0</v>
      </c>
      <c r="B117" s="297" t="str">
        <f>KL!B117</f>
        <v>Cáp đồng trần M25mm2:7m/vị trí</v>
      </c>
      <c r="C117" s="296" t="str">
        <f>KL!C117</f>
        <v>kg</v>
      </c>
      <c r="D117" s="282">
        <f>KL!D117</f>
        <v>7.2</v>
      </c>
      <c r="E117" s="282">
        <f>KL!E117</f>
        <v>6.4</v>
      </c>
      <c r="F117" s="282">
        <f>KL!F117</f>
        <v>0</v>
      </c>
      <c r="G117" s="282">
        <f>KL!G117</f>
        <v>0.79999999999999982</v>
      </c>
      <c r="H117" s="290"/>
    </row>
    <row r="118" spans="1:8" s="326" customFormat="1" ht="17.25" hidden="1">
      <c r="A118" s="325">
        <f>KL!A118</f>
        <v>0</v>
      </c>
      <c r="B118" s="297" t="str">
        <f>KL!B118</f>
        <v>Cọc tiếp đất Þ 16- 2,4m + kẹp cọc</v>
      </c>
      <c r="C118" s="296" t="str">
        <f>KL!C118</f>
        <v>bộ</v>
      </c>
      <c r="D118" s="282">
        <f>KL!D118</f>
        <v>32</v>
      </c>
      <c r="E118" s="282">
        <f>KL!E118</f>
        <v>0</v>
      </c>
      <c r="F118" s="282">
        <f>KL!F118</f>
        <v>0</v>
      </c>
      <c r="G118" s="282">
        <f>KL!G118</f>
        <v>32</v>
      </c>
      <c r="H118" s="290"/>
    </row>
    <row r="119" spans="1:8" s="328" customFormat="1" ht="17.25">
      <c r="A119" s="327"/>
      <c r="B119" s="263" t="str">
        <f>KL!B119</f>
        <v xml:space="preserve">Cọc tiếp đất Þ 16- 2,4m </v>
      </c>
      <c r="C119" s="203" t="str">
        <f>KL!C119</f>
        <v>bộ</v>
      </c>
      <c r="D119" s="281">
        <f>KL!D119</f>
        <v>0</v>
      </c>
      <c r="E119" s="281">
        <f>KL!E119</f>
        <v>32</v>
      </c>
      <c r="F119" s="281">
        <f>KL!F119</f>
        <v>32</v>
      </c>
      <c r="G119" s="282">
        <f>KL!G119</f>
        <v>0</v>
      </c>
      <c r="H119" s="283"/>
    </row>
    <row r="120" spans="1:8" s="326" customFormat="1" ht="17.25" hidden="1">
      <c r="A120" s="325">
        <f>KL!A120</f>
        <v>0</v>
      </c>
      <c r="B120" s="297" t="str">
        <f>KL!B120</f>
        <v>Sắt Þ10 : 21m/trạm</v>
      </c>
      <c r="C120" s="296" t="str">
        <f>KL!C120</f>
        <v>kg</v>
      </c>
      <c r="D120" s="282">
        <f>KL!D120</f>
        <v>69</v>
      </c>
      <c r="E120" s="282">
        <f>KL!E120</f>
        <v>52</v>
      </c>
      <c r="F120" s="282">
        <f>KL!F120</f>
        <v>0</v>
      </c>
      <c r="G120" s="282">
        <f>KL!G120</f>
        <v>17</v>
      </c>
      <c r="H120" s="290"/>
    </row>
    <row r="121" spans="1:8" s="326" customFormat="1" ht="17.25" hidden="1">
      <c r="A121" s="325">
        <f>KL!A121</f>
        <v>0</v>
      </c>
      <c r="B121" s="297" t="str">
        <f>KL!B121</f>
        <v>Kẹp ép cỡ dây 25mm2</v>
      </c>
      <c r="C121" s="296" t="str">
        <f>KL!C121</f>
        <v>cái</v>
      </c>
      <c r="D121" s="282">
        <f>KL!D121</f>
        <v>8</v>
      </c>
      <c r="E121" s="282">
        <f>KL!E121</f>
        <v>0</v>
      </c>
      <c r="F121" s="282">
        <f>KL!F121</f>
        <v>0</v>
      </c>
      <c r="G121" s="282">
        <f>KL!G121</f>
        <v>8</v>
      </c>
      <c r="H121" s="290"/>
    </row>
    <row r="122" spans="1:8" s="326" customFormat="1" ht="17.25" hidden="1">
      <c r="A122" s="325">
        <f>KL!A122</f>
        <v>0</v>
      </c>
      <c r="B122" s="297" t="str">
        <f>KL!B122</f>
        <v>Kẹp ép WR cỡ dây 50mm2</v>
      </c>
      <c r="C122" s="296" t="str">
        <f>KL!C122</f>
        <v>cái</v>
      </c>
      <c r="D122" s="282">
        <f>KL!D122</f>
        <v>8</v>
      </c>
      <c r="E122" s="282">
        <f>KL!E122</f>
        <v>8</v>
      </c>
      <c r="F122" s="282">
        <f>KL!F122</f>
        <v>0</v>
      </c>
      <c r="G122" s="282">
        <f>KL!G122</f>
        <v>0</v>
      </c>
      <c r="H122" s="290"/>
    </row>
    <row r="123" spans="1:8" s="326" customFormat="1" ht="17.25" hidden="1">
      <c r="A123" s="325">
        <f>KL!A123</f>
        <v>0</v>
      </c>
      <c r="B123" s="297" t="str">
        <f>KL!B123</f>
        <v>Đầu cosse ép Cu 35mm2</v>
      </c>
      <c r="C123" s="296" t="str">
        <f>KL!C123</f>
        <v>cái</v>
      </c>
      <c r="D123" s="282">
        <f>KL!D123</f>
        <v>12</v>
      </c>
      <c r="E123" s="282">
        <f>KL!E123</f>
        <v>0</v>
      </c>
      <c r="F123" s="282">
        <f>KL!F123</f>
        <v>0</v>
      </c>
      <c r="G123" s="282">
        <f>KL!G123</f>
        <v>12</v>
      </c>
      <c r="H123" s="290"/>
    </row>
    <row r="124" spans="1:8" s="326" customFormat="1" ht="17.25" hidden="1">
      <c r="A124" s="325">
        <f>KL!A124</f>
        <v>0</v>
      </c>
      <c r="B124" s="297" t="str">
        <f>KL!B124</f>
        <v>Đầu cosse ép Cu 70mm2</v>
      </c>
      <c r="C124" s="296" t="str">
        <f>KL!C124</f>
        <v>cái</v>
      </c>
      <c r="D124" s="282">
        <f>KL!D124</f>
        <v>8</v>
      </c>
      <c r="E124" s="282">
        <f>KL!E124</f>
        <v>0</v>
      </c>
      <c r="F124" s="282">
        <f>KL!F124</f>
        <v>0</v>
      </c>
      <c r="G124" s="282">
        <f>KL!G124</f>
        <v>8</v>
      </c>
      <c r="H124" s="290"/>
    </row>
    <row r="125" spans="1:8" s="326" customFormat="1" ht="17.25" hidden="1">
      <c r="A125" s="325">
        <f>KL!A125</f>
        <v>0</v>
      </c>
      <c r="B125" s="297" t="str">
        <f>KL!B125</f>
        <v>Cổ dê cố định dây tiếp địa vào trụ</v>
      </c>
      <c r="C125" s="296" t="str">
        <f>KL!C125</f>
        <v>bộ</v>
      </c>
      <c r="D125" s="282">
        <f>KL!D125</f>
        <v>16</v>
      </c>
      <c r="E125" s="282">
        <f>KL!E125</f>
        <v>16</v>
      </c>
      <c r="F125" s="282">
        <f>KL!F125</f>
        <v>0</v>
      </c>
      <c r="G125" s="282">
        <f>KL!G125</f>
        <v>0</v>
      </c>
      <c r="H125" s="290"/>
    </row>
    <row r="126" spans="1:8" s="326" customFormat="1" ht="17.25" hidden="1">
      <c r="A126" s="325">
        <f>KL!A126</f>
        <v>4</v>
      </c>
      <c r="B126" s="302" t="str">
        <f>KL!B126</f>
        <v>Tủ điện năng kế và CB 1 pha</v>
      </c>
      <c r="C126" s="301" t="str">
        <f>KL!C126</f>
        <v>Bộ</v>
      </c>
      <c r="D126" s="282">
        <f>KL!D126</f>
        <v>4</v>
      </c>
      <c r="E126" s="282">
        <f>KL!E126</f>
        <v>4</v>
      </c>
      <c r="F126" s="282">
        <f>KL!F126</f>
        <v>0</v>
      </c>
      <c r="G126" s="282">
        <f>KL!G126</f>
        <v>0</v>
      </c>
      <c r="H126" s="290"/>
    </row>
    <row r="127" spans="1:8" s="326" customFormat="1" ht="17.25" hidden="1">
      <c r="A127" s="325">
        <f>KL!A127</f>
        <v>0</v>
      </c>
      <c r="B127" s="297" t="str">
        <f>KL!B127</f>
        <v>Tủ MCCB trạm treo 1 pha</v>
      </c>
      <c r="C127" s="296" t="str">
        <f>KL!C127</f>
        <v>cái</v>
      </c>
      <c r="D127" s="282">
        <f>KL!D127</f>
        <v>4</v>
      </c>
      <c r="E127" s="282">
        <f>KL!E127</f>
        <v>4</v>
      </c>
      <c r="F127" s="282">
        <f>KL!F127</f>
        <v>0</v>
      </c>
      <c r="G127" s="282">
        <f>KL!G127</f>
        <v>0</v>
      </c>
      <c r="H127" s="290"/>
    </row>
    <row r="128" spans="1:8" s="326" customFormat="1" ht="17.25" hidden="1">
      <c r="A128" s="325">
        <f>KL!A128</f>
        <v>0</v>
      </c>
      <c r="B128" s="297" t="str">
        <f>KL!B128</f>
        <v>Cổ dê bắt tủ</v>
      </c>
      <c r="C128" s="296" t="str">
        <f>KL!C128</f>
        <v>bộ</v>
      </c>
      <c r="D128" s="282">
        <f>KL!D128</f>
        <v>8</v>
      </c>
      <c r="E128" s="282">
        <f>KL!E128</f>
        <v>8</v>
      </c>
      <c r="F128" s="282">
        <f>KL!F128</f>
        <v>0</v>
      </c>
      <c r="G128" s="282">
        <f>KL!G128</f>
        <v>0</v>
      </c>
      <c r="H128" s="290"/>
    </row>
    <row r="129" spans="1:8" s="326" customFormat="1" ht="17.25" hidden="1">
      <c r="A129" s="325">
        <f>KL!A129</f>
        <v>0</v>
      </c>
      <c r="B129" s="297" t="str">
        <f>KL!B129</f>
        <v xml:space="preserve">Bakelit </v>
      </c>
      <c r="C129" s="296" t="str">
        <f>KL!C129</f>
        <v>cái</v>
      </c>
      <c r="D129" s="282">
        <f>KL!D129</f>
        <v>4</v>
      </c>
      <c r="E129" s="282">
        <f>KL!E129</f>
        <v>4</v>
      </c>
      <c r="F129" s="282">
        <f>KL!F129</f>
        <v>0</v>
      </c>
      <c r="G129" s="282">
        <f>KL!G129</f>
        <v>0</v>
      </c>
      <c r="H129" s="290"/>
    </row>
    <row r="130" spans="1:8" s="326" customFormat="1" ht="17.25" hidden="1">
      <c r="A130" s="325">
        <f>KL!A130</f>
        <v>5</v>
      </c>
      <c r="B130" s="295" t="str">
        <f>KL!B130</f>
        <v>Bộ dây dẫn xuống 22kV 1 pha</v>
      </c>
      <c r="C130" s="301" t="str">
        <f>KL!C130</f>
        <v>Bộ</v>
      </c>
      <c r="D130" s="282">
        <f>KL!D130</f>
        <v>4</v>
      </c>
      <c r="E130" s="282">
        <f>KL!E130</f>
        <v>4</v>
      </c>
      <c r="F130" s="282">
        <f>KL!F130</f>
        <v>0</v>
      </c>
      <c r="G130" s="282">
        <f>KL!G130</f>
        <v>0</v>
      </c>
      <c r="H130" s="290"/>
    </row>
    <row r="131" spans="1:8" s="326" customFormat="1" ht="17.25" hidden="1">
      <c r="A131" s="325">
        <f>KL!A131</f>
        <v>0</v>
      </c>
      <c r="B131" s="297" t="str">
        <f>KL!B131</f>
        <v>Cáp 24KV C/XLPE/PVC 25mm2</v>
      </c>
      <c r="C131" s="296" t="str">
        <f>KL!C131</f>
        <v>mét</v>
      </c>
      <c r="D131" s="282">
        <f>KL!D131</f>
        <v>12</v>
      </c>
      <c r="E131" s="282">
        <f>KL!E131</f>
        <v>12</v>
      </c>
      <c r="F131" s="282">
        <f>KL!F131</f>
        <v>0</v>
      </c>
      <c r="G131" s="282">
        <f>KL!G131</f>
        <v>0</v>
      </c>
      <c r="H131" s="290"/>
    </row>
    <row r="132" spans="1:8" s="326" customFormat="1" ht="17.25" hidden="1">
      <c r="A132" s="325">
        <f>KL!A132</f>
        <v>0</v>
      </c>
      <c r="B132" s="297" t="str">
        <f>KL!B132</f>
        <v>Kẹp quai 2/0</v>
      </c>
      <c r="C132" s="296" t="str">
        <f>KL!C132</f>
        <v>cái</v>
      </c>
      <c r="D132" s="282">
        <f>KL!D132</f>
        <v>4</v>
      </c>
      <c r="E132" s="282">
        <f>KL!E132</f>
        <v>4</v>
      </c>
      <c r="F132" s="282">
        <f>KL!F132</f>
        <v>0</v>
      </c>
      <c r="G132" s="282">
        <f>KL!G132</f>
        <v>0</v>
      </c>
      <c r="H132" s="290"/>
    </row>
    <row r="133" spans="1:8" s="326" customFormat="1" ht="17.25" hidden="1">
      <c r="A133" s="325">
        <f>KL!A133</f>
        <v>0</v>
      </c>
      <c r="B133" s="297" t="str">
        <f>KL!B133</f>
        <v>Kẹp hotline 2/0</v>
      </c>
      <c r="C133" s="296" t="str">
        <f>KL!C133</f>
        <v>cái</v>
      </c>
      <c r="D133" s="282">
        <f>KL!D133</f>
        <v>4</v>
      </c>
      <c r="E133" s="282">
        <f>KL!E133</f>
        <v>4</v>
      </c>
      <c r="F133" s="282">
        <f>KL!F133</f>
        <v>0</v>
      </c>
      <c r="G133" s="282">
        <f>KL!G133</f>
        <v>0</v>
      </c>
      <c r="H133" s="290"/>
    </row>
    <row r="134" spans="1:8" s="326" customFormat="1" ht="17.25" hidden="1">
      <c r="A134" s="325">
        <f>KL!A134</f>
        <v>6</v>
      </c>
      <c r="B134" s="302" t="str">
        <f>KL!B134</f>
        <v>Bộ dây dẫn hạ thế Trạm 50KVA</v>
      </c>
      <c r="C134" s="301" t="str">
        <f>KL!C134</f>
        <v>Bộ</v>
      </c>
      <c r="D134" s="282">
        <f>KL!D134</f>
        <v>4</v>
      </c>
      <c r="E134" s="282">
        <f>KL!E134</f>
        <v>4</v>
      </c>
      <c r="F134" s="282">
        <f>KL!F134</f>
        <v>0</v>
      </c>
      <c r="G134" s="282">
        <f>KL!G134</f>
        <v>0</v>
      </c>
      <c r="H134" s="290"/>
    </row>
    <row r="135" spans="1:8" s="326" customFormat="1" ht="17.25" hidden="1">
      <c r="A135" s="325" t="str">
        <f>KL!A135</f>
        <v>6.1</v>
      </c>
      <c r="B135" s="302" t="str">
        <f>KL!B135</f>
        <v>Cáp xuất từ MBA xuống tủ MCCB</v>
      </c>
      <c r="C135" s="301">
        <f>KL!C135</f>
        <v>0</v>
      </c>
      <c r="D135" s="282">
        <f>KL!D135</f>
        <v>0</v>
      </c>
      <c r="E135" s="282">
        <f>KL!E135</f>
        <v>0</v>
      </c>
      <c r="F135" s="282">
        <f>KL!F135</f>
        <v>0</v>
      </c>
      <c r="G135" s="282">
        <f>KL!G135</f>
        <v>0</v>
      </c>
      <c r="H135" s="290"/>
    </row>
    <row r="136" spans="1:8" s="326" customFormat="1" ht="17.25" hidden="1">
      <c r="A136" s="325">
        <f>KL!A136</f>
        <v>0</v>
      </c>
      <c r="B136" s="297" t="str">
        <f>KL!B136</f>
        <v>Cáp đồng bọc CV70</v>
      </c>
      <c r="C136" s="296" t="str">
        <f>KL!C136</f>
        <v>mét</v>
      </c>
      <c r="D136" s="282">
        <f>KL!D136</f>
        <v>80</v>
      </c>
      <c r="E136" s="282">
        <f>KL!E136</f>
        <v>73.599999999999994</v>
      </c>
      <c r="F136" s="282">
        <f>KL!F136</f>
        <v>0</v>
      </c>
      <c r="G136" s="282">
        <f>KL!G136</f>
        <v>6.4000000000000057</v>
      </c>
      <c r="H136" s="290"/>
    </row>
    <row r="137" spans="1:8" s="326" customFormat="1" ht="17.25" hidden="1">
      <c r="A137" s="325">
        <f>KL!A137</f>
        <v>0</v>
      </c>
      <c r="B137" s="297" t="str">
        <f>KL!B137</f>
        <v>Cáp đồng bọc CV11</v>
      </c>
      <c r="C137" s="296" t="str">
        <f>KL!C137</f>
        <v>mét</v>
      </c>
      <c r="D137" s="282">
        <f>KL!D137</f>
        <v>40</v>
      </c>
      <c r="E137" s="282">
        <f>KL!E137</f>
        <v>36.799999999999997</v>
      </c>
      <c r="F137" s="282">
        <f>KL!F137</f>
        <v>0</v>
      </c>
      <c r="G137" s="282">
        <f>KL!G137</f>
        <v>3.2000000000000028</v>
      </c>
      <c r="H137" s="290"/>
    </row>
    <row r="138" spans="1:8" s="326" customFormat="1" ht="17.25" hidden="1">
      <c r="A138" s="325">
        <f>KL!A138</f>
        <v>0</v>
      </c>
      <c r="B138" s="297" t="str">
        <f>KL!B138</f>
        <v>Đầu cosse ép Cu 70mm2</v>
      </c>
      <c r="C138" s="296" t="str">
        <f>KL!C138</f>
        <v>cái</v>
      </c>
      <c r="D138" s="282">
        <f>KL!D138</f>
        <v>8</v>
      </c>
      <c r="E138" s="282">
        <f>KL!E138</f>
        <v>8</v>
      </c>
      <c r="F138" s="282">
        <f>KL!F138</f>
        <v>0</v>
      </c>
      <c r="G138" s="282">
        <f>KL!G138</f>
        <v>0</v>
      </c>
      <c r="H138" s="290"/>
    </row>
    <row r="139" spans="1:8" s="326" customFormat="1" ht="17.25" hidden="1">
      <c r="A139" s="325">
        <f>KL!A139</f>
        <v>0</v>
      </c>
      <c r="B139" s="297" t="str">
        <f>KL!B139</f>
        <v>Đầu cosse ép Cu 11mm2</v>
      </c>
      <c r="C139" s="296" t="str">
        <f>KL!C139</f>
        <v>cái</v>
      </c>
      <c r="D139" s="282">
        <f>KL!D139</f>
        <v>4</v>
      </c>
      <c r="E139" s="282">
        <f>KL!E139</f>
        <v>4</v>
      </c>
      <c r="F139" s="282">
        <f>KL!F139</f>
        <v>0</v>
      </c>
      <c r="G139" s="282">
        <f>KL!G139</f>
        <v>0</v>
      </c>
      <c r="H139" s="290"/>
    </row>
    <row r="140" spans="1:8" s="326" customFormat="1" ht="17.25" hidden="1">
      <c r="A140" s="325">
        <f>KL!A140</f>
        <v>0</v>
      </c>
      <c r="B140" s="297" t="str">
        <f>KL!B140</f>
        <v xml:space="preserve">Ống PVC D90x3,8mm </v>
      </c>
      <c r="C140" s="296" t="str">
        <f>KL!C140</f>
        <v>m</v>
      </c>
      <c r="D140" s="282">
        <f>KL!D140</f>
        <v>24</v>
      </c>
      <c r="E140" s="282">
        <f>KL!E140</f>
        <v>20</v>
      </c>
      <c r="F140" s="282">
        <f>KL!F140</f>
        <v>0</v>
      </c>
      <c r="G140" s="282">
        <f>KL!G140</f>
        <v>4</v>
      </c>
      <c r="H140" s="290"/>
    </row>
    <row r="141" spans="1:8" s="326" customFormat="1" ht="17.25" hidden="1">
      <c r="A141" s="325">
        <f>KL!A141</f>
        <v>0</v>
      </c>
      <c r="B141" s="297" t="str">
        <f>KL!B141</f>
        <v>Cổ dê kẹp ống PVC Þ 90</v>
      </c>
      <c r="C141" s="296" t="str">
        <f>KL!C141</f>
        <v>bộ</v>
      </c>
      <c r="D141" s="282">
        <f>KL!D141</f>
        <v>12</v>
      </c>
      <c r="E141" s="282">
        <f>KL!E141</f>
        <v>12</v>
      </c>
      <c r="F141" s="282">
        <f>KL!F141</f>
        <v>0</v>
      </c>
      <c r="G141" s="282">
        <f>KL!G141</f>
        <v>0</v>
      </c>
      <c r="H141" s="290"/>
    </row>
    <row r="142" spans="1:8" s="326" customFormat="1" ht="17.25" hidden="1">
      <c r="A142" s="325">
        <f>KL!A142</f>
        <v>0</v>
      </c>
      <c r="B142" s="297" t="str">
        <f>KL!B142</f>
        <v>Co 90 độ PVC 90</v>
      </c>
      <c r="C142" s="296" t="str">
        <f>KL!C142</f>
        <v>cái</v>
      </c>
      <c r="D142" s="282">
        <f>KL!D142</f>
        <v>16</v>
      </c>
      <c r="E142" s="282">
        <f>KL!E142</f>
        <v>8</v>
      </c>
      <c r="F142" s="282">
        <f>KL!F142</f>
        <v>0</v>
      </c>
      <c r="G142" s="282">
        <f>KL!G142</f>
        <v>8</v>
      </c>
      <c r="H142" s="290"/>
    </row>
    <row r="143" spans="1:8" s="326" customFormat="1" ht="17.25" hidden="1">
      <c r="A143" s="325">
        <f>KL!A143</f>
        <v>0</v>
      </c>
      <c r="B143" s="297" t="str">
        <f>KL!B143</f>
        <v>Keo dán ống PVC (100gr)</v>
      </c>
      <c r="C143" s="296" t="str">
        <f>KL!C143</f>
        <v>tuýp</v>
      </c>
      <c r="D143" s="282">
        <f>KL!D143</f>
        <v>4</v>
      </c>
      <c r="E143" s="282">
        <f>KL!E143</f>
        <v>0</v>
      </c>
      <c r="F143" s="282">
        <f>KL!F143</f>
        <v>0</v>
      </c>
      <c r="G143" s="282">
        <f>KL!G143</f>
        <v>4</v>
      </c>
      <c r="H143" s="290"/>
    </row>
    <row r="144" spans="1:8" s="326" customFormat="1" ht="17.25" hidden="1">
      <c r="A144" s="325">
        <f>KL!A144</f>
        <v>0</v>
      </c>
      <c r="B144" s="297" t="str">
        <f>KL!B144</f>
        <v>Keo silicon bít miệng ống</v>
      </c>
      <c r="C144" s="296" t="str">
        <f>KL!C144</f>
        <v>ống</v>
      </c>
      <c r="D144" s="282">
        <f>KL!D144</f>
        <v>4</v>
      </c>
      <c r="E144" s="282">
        <f>KL!E144</f>
        <v>4</v>
      </c>
      <c r="F144" s="282">
        <f>KL!F144</f>
        <v>0</v>
      </c>
      <c r="G144" s="282">
        <f>KL!G144</f>
        <v>0</v>
      </c>
      <c r="H144" s="290"/>
    </row>
    <row r="145" spans="1:8" s="326" customFormat="1" ht="17.25" hidden="1">
      <c r="A145" s="325">
        <f>KL!A145</f>
        <v>0</v>
      </c>
      <c r="B145" s="297" t="str">
        <f>KL!B145</f>
        <v>Băng keo cách điện</v>
      </c>
      <c r="C145" s="296" t="str">
        <f>KL!C145</f>
        <v>cuộn</v>
      </c>
      <c r="D145" s="282">
        <f>KL!D145</f>
        <v>4</v>
      </c>
      <c r="E145" s="282">
        <f>KL!E145</f>
        <v>0</v>
      </c>
      <c r="F145" s="282">
        <f>KL!F145</f>
        <v>0</v>
      </c>
      <c r="G145" s="282">
        <f>KL!G145</f>
        <v>4</v>
      </c>
      <c r="H145" s="290"/>
    </row>
    <row r="146" spans="1:8" s="326" customFormat="1" ht="17.25" hidden="1">
      <c r="A146" s="325">
        <f>KL!A146</f>
        <v>0</v>
      </c>
      <c r="B146" s="297" t="str">
        <f>KL!B146</f>
        <v>Bảng tên trạm + bulon</v>
      </c>
      <c r="C146" s="296" t="str">
        <f>KL!C146</f>
        <v>bộ</v>
      </c>
      <c r="D146" s="282">
        <f>KL!D146</f>
        <v>4</v>
      </c>
      <c r="E146" s="282">
        <f>KL!E146</f>
        <v>4</v>
      </c>
      <c r="F146" s="282">
        <f>KL!F146</f>
        <v>0</v>
      </c>
      <c r="G146" s="282">
        <f>KL!G146</f>
        <v>0</v>
      </c>
      <c r="H146" s="290"/>
    </row>
    <row r="147" spans="1:8" s="326" customFormat="1" ht="17.25" hidden="1">
      <c r="A147" s="325" t="str">
        <f>KL!A147</f>
        <v>6.2</v>
      </c>
      <c r="B147" s="302" t="str">
        <f>KL!B147</f>
        <v>Cáp xuất từ tủ MCCB lên lưới</v>
      </c>
      <c r="C147" s="301">
        <f>KL!C147</f>
        <v>0</v>
      </c>
      <c r="D147" s="282">
        <f>KL!D147</f>
        <v>4</v>
      </c>
      <c r="E147" s="282">
        <f>KL!E147</f>
        <v>4</v>
      </c>
      <c r="F147" s="282">
        <f>KL!F147</f>
        <v>0</v>
      </c>
      <c r="G147" s="282">
        <f>KL!G147</f>
        <v>0</v>
      </c>
      <c r="H147" s="290"/>
    </row>
    <row r="148" spans="1:8" s="326" customFormat="1" ht="17.25" hidden="1">
      <c r="A148" s="325">
        <f>KL!A148</f>
        <v>0</v>
      </c>
      <c r="B148" s="297" t="str">
        <f>KL!B148</f>
        <v>Cáp đồng bọc CV70</v>
      </c>
      <c r="C148" s="296" t="str">
        <f>KL!C148</f>
        <v>mét</v>
      </c>
      <c r="D148" s="282">
        <f>KL!D148</f>
        <v>72</v>
      </c>
      <c r="E148" s="282">
        <f>KL!E148</f>
        <v>72</v>
      </c>
      <c r="F148" s="282">
        <f>KL!F148</f>
        <v>0</v>
      </c>
      <c r="G148" s="282">
        <f>KL!G148</f>
        <v>0</v>
      </c>
      <c r="H148" s="290"/>
    </row>
    <row r="149" spans="1:8" s="326" customFormat="1" ht="17.25" hidden="1">
      <c r="A149" s="325">
        <f>KL!A149</f>
        <v>0</v>
      </c>
      <c r="B149" s="297" t="str">
        <f>KL!B149</f>
        <v>Đầu cosse ép Cu 70mm2</v>
      </c>
      <c r="C149" s="296" t="str">
        <f>KL!C149</f>
        <v>cái</v>
      </c>
      <c r="D149" s="282">
        <f>KL!D149</f>
        <v>8</v>
      </c>
      <c r="E149" s="282">
        <f>KL!E149</f>
        <v>8</v>
      </c>
      <c r="F149" s="282">
        <f>KL!F149</f>
        <v>0</v>
      </c>
      <c r="G149" s="282">
        <f>KL!G149</f>
        <v>0</v>
      </c>
      <c r="H149" s="290"/>
    </row>
    <row r="150" spans="1:8" s="326" customFormat="1" ht="17.25" hidden="1">
      <c r="A150" s="325">
        <f>KL!A150</f>
        <v>0</v>
      </c>
      <c r="B150" s="297" t="str">
        <f>KL!B150</f>
        <v xml:space="preserve">Ống PVC D90x3,8mm </v>
      </c>
      <c r="C150" s="296" t="str">
        <f>KL!C150</f>
        <v>m</v>
      </c>
      <c r="D150" s="282">
        <f>KL!D150</f>
        <v>24</v>
      </c>
      <c r="E150" s="282">
        <f>KL!E150</f>
        <v>24</v>
      </c>
      <c r="F150" s="282">
        <f>KL!F150</f>
        <v>0</v>
      </c>
      <c r="G150" s="282">
        <f>KL!G150</f>
        <v>0</v>
      </c>
      <c r="H150" s="290"/>
    </row>
    <row r="151" spans="1:8" s="326" customFormat="1" ht="17.25" hidden="1">
      <c r="A151" s="325">
        <f>KL!A151</f>
        <v>0</v>
      </c>
      <c r="B151" s="297" t="str">
        <f>KL!B151</f>
        <v>Cổ dê kẹp ống PVC Þ 90</v>
      </c>
      <c r="C151" s="296" t="str">
        <f>KL!C151</f>
        <v>bộ</v>
      </c>
      <c r="D151" s="282">
        <f>KL!D151</f>
        <v>12</v>
      </c>
      <c r="E151" s="282">
        <f>KL!E151</f>
        <v>12</v>
      </c>
      <c r="F151" s="282">
        <f>KL!F151</f>
        <v>0</v>
      </c>
      <c r="G151" s="282">
        <f>KL!G151</f>
        <v>0</v>
      </c>
      <c r="H151" s="290"/>
    </row>
    <row r="152" spans="1:8" s="326" customFormat="1" ht="17.25" hidden="1">
      <c r="A152" s="325">
        <f>KL!A152</f>
        <v>0</v>
      </c>
      <c r="B152" s="297" t="str">
        <f>KL!B152</f>
        <v>Co 90 độ PVC 90</v>
      </c>
      <c r="C152" s="296" t="str">
        <f>KL!C152</f>
        <v>cái</v>
      </c>
      <c r="D152" s="282">
        <f>KL!D152</f>
        <v>16</v>
      </c>
      <c r="E152" s="282">
        <f>KL!E152</f>
        <v>16</v>
      </c>
      <c r="F152" s="282">
        <f>KL!F152</f>
        <v>0</v>
      </c>
      <c r="G152" s="282">
        <f>KL!G152</f>
        <v>0</v>
      </c>
      <c r="H152" s="290"/>
    </row>
    <row r="153" spans="1:8" s="326" customFormat="1" ht="17.25" hidden="1">
      <c r="A153" s="325">
        <f>KL!A153</f>
        <v>0</v>
      </c>
      <c r="B153" s="297" t="str">
        <f>KL!B153</f>
        <v>Keo dán ống PVC (100gr)</v>
      </c>
      <c r="C153" s="296" t="str">
        <f>KL!C153</f>
        <v>tuýp</v>
      </c>
      <c r="D153" s="282">
        <f>KL!D153</f>
        <v>4</v>
      </c>
      <c r="E153" s="282">
        <f>KL!E153</f>
        <v>0</v>
      </c>
      <c r="F153" s="282">
        <f>KL!F153</f>
        <v>0</v>
      </c>
      <c r="G153" s="282">
        <f>KL!G153</f>
        <v>4</v>
      </c>
      <c r="H153" s="290"/>
    </row>
    <row r="154" spans="1:8" s="326" customFormat="1" ht="17.25" hidden="1">
      <c r="A154" s="325">
        <f>KL!A154</f>
        <v>0</v>
      </c>
      <c r="B154" s="297" t="str">
        <f>KL!B154</f>
        <v>Keo silicon bít miệng ống</v>
      </c>
      <c r="C154" s="296" t="str">
        <f>KL!C154</f>
        <v>ống</v>
      </c>
      <c r="D154" s="282">
        <f>KL!D154</f>
        <v>4</v>
      </c>
      <c r="E154" s="282">
        <f>KL!E154</f>
        <v>4</v>
      </c>
      <c r="F154" s="282">
        <f>KL!F154</f>
        <v>0</v>
      </c>
      <c r="G154" s="282">
        <f>KL!G154</f>
        <v>0</v>
      </c>
      <c r="H154" s="290"/>
    </row>
    <row r="155" spans="1:8" s="326" customFormat="1" ht="17.25" hidden="1">
      <c r="A155" s="325">
        <f>KL!A155</f>
        <v>0</v>
      </c>
      <c r="B155" s="297" t="str">
        <f>KL!B155</f>
        <v>Băng keo cách điện</v>
      </c>
      <c r="C155" s="296" t="str">
        <f>KL!C155</f>
        <v>cuộn</v>
      </c>
      <c r="D155" s="282">
        <f>KL!D155</f>
        <v>4</v>
      </c>
      <c r="E155" s="282">
        <f>KL!E155</f>
        <v>4</v>
      </c>
      <c r="F155" s="282">
        <f>KL!F155</f>
        <v>0</v>
      </c>
      <c r="G155" s="282">
        <f>KL!G155</f>
        <v>0</v>
      </c>
      <c r="H155" s="290"/>
    </row>
    <row r="156" spans="1:8" s="328" customFormat="1" ht="18">
      <c r="A156" s="324" t="str">
        <f>KL!A156</f>
        <v>C</v>
      </c>
      <c r="B156" s="202" t="str">
        <f>KL!B156</f>
        <v>Phần trạm biến áp: 5 trạm 75kVA (C.Mỹ 5A; X.Tây 17B; X.tây 186-4A; T.Hạnh 4A; T.Đức 4A)</v>
      </c>
      <c r="C156" s="202"/>
      <c r="D156" s="281"/>
      <c r="E156" s="281"/>
      <c r="F156" s="281"/>
      <c r="G156" s="282"/>
      <c r="H156" s="283"/>
    </row>
    <row r="157" spans="1:8" s="326" customFormat="1" ht="17.25" hidden="1">
      <c r="A157" s="325">
        <f>KL!A157</f>
        <v>0</v>
      </c>
      <c r="B157" s="295" t="str">
        <f>KL!B157</f>
        <v>A. PHẦN THIẾT BỊ</v>
      </c>
      <c r="C157" s="296"/>
      <c r="D157" s="282"/>
      <c r="E157" s="282"/>
      <c r="F157" s="282"/>
      <c r="G157" s="282"/>
      <c r="H157" s="290"/>
    </row>
    <row r="158" spans="1:8" s="326" customFormat="1" ht="17.25" hidden="1">
      <c r="A158" s="325">
        <f>KL!A158</f>
        <v>1</v>
      </c>
      <c r="B158" s="297" t="str">
        <f>KL!B158</f>
        <v xml:space="preserve">Máy biến áp 12,7/0,22-0,44kV 75kVA </v>
      </c>
      <c r="C158" s="296" t="str">
        <f>KL!C158</f>
        <v>máy</v>
      </c>
      <c r="D158" s="282">
        <f>KL!D158</f>
        <v>5</v>
      </c>
      <c r="E158" s="282">
        <f>KL!E158</f>
        <v>5</v>
      </c>
      <c r="F158" s="282">
        <f>KL!F158</f>
        <v>0</v>
      </c>
      <c r="G158" s="282">
        <f>KL!G158</f>
        <v>0</v>
      </c>
      <c r="H158" s="290"/>
    </row>
    <row r="159" spans="1:8" s="326" customFormat="1" ht="17.25" hidden="1">
      <c r="A159" s="325">
        <f>KL!A159</f>
        <v>2</v>
      </c>
      <c r="B159" s="297" t="str">
        <f>KL!B159</f>
        <v>Chụp cách điện đầu cực MBA</v>
      </c>
      <c r="C159" s="296" t="str">
        <f>KL!C159</f>
        <v>cái</v>
      </c>
      <c r="D159" s="282">
        <f>KL!D159</f>
        <v>5</v>
      </c>
      <c r="E159" s="282">
        <f>KL!E159</f>
        <v>5</v>
      </c>
      <c r="F159" s="282">
        <f>KL!F159</f>
        <v>0</v>
      </c>
      <c r="G159" s="282">
        <f>KL!G159</f>
        <v>0</v>
      </c>
      <c r="H159" s="290"/>
    </row>
    <row r="160" spans="1:8" s="326" customFormat="1" ht="17.25" hidden="1">
      <c r="A160" s="325">
        <f>KL!A160</f>
        <v>3</v>
      </c>
      <c r="B160" s="297" t="str">
        <f>KL!B160</f>
        <v>FCO 24kV - 100A + bọc cách điện trên-dưới</v>
      </c>
      <c r="C160" s="296" t="str">
        <f>KL!C160</f>
        <v>bộ</v>
      </c>
      <c r="D160" s="282">
        <f>KL!D160</f>
        <v>5</v>
      </c>
      <c r="E160" s="282">
        <f>KL!E160</f>
        <v>5</v>
      </c>
      <c r="F160" s="282">
        <f>KL!F160</f>
        <v>0</v>
      </c>
      <c r="G160" s="282">
        <f>KL!G160</f>
        <v>0</v>
      </c>
      <c r="H160" s="290"/>
    </row>
    <row r="161" spans="1:8" s="326" customFormat="1" ht="17.25" hidden="1">
      <c r="A161" s="325">
        <f>KL!A161</f>
        <v>4</v>
      </c>
      <c r="B161" s="297" t="str">
        <f>KL!B161</f>
        <v>Dây chảy 6K</v>
      </c>
      <c r="C161" s="296" t="str">
        <f>KL!C161</f>
        <v>Sợi</v>
      </c>
      <c r="D161" s="282">
        <f>KL!D161</f>
        <v>5</v>
      </c>
      <c r="E161" s="282">
        <f>KL!E161</f>
        <v>5</v>
      </c>
      <c r="F161" s="282">
        <f>KL!F161</f>
        <v>0</v>
      </c>
      <c r="G161" s="282">
        <f>KL!G161</f>
        <v>0</v>
      </c>
      <c r="H161" s="290"/>
    </row>
    <row r="162" spans="1:8" s="326" customFormat="1" ht="17.25" hidden="1">
      <c r="A162" s="325">
        <f>KL!A162</f>
        <v>5</v>
      </c>
      <c r="B162" s="297" t="str">
        <f>KL!B162</f>
        <v>LA 18kV 10kA + bọc cách điện</v>
      </c>
      <c r="C162" s="296" t="str">
        <f>KL!C162</f>
        <v>bộ</v>
      </c>
      <c r="D162" s="282">
        <f>KL!D162</f>
        <v>5</v>
      </c>
      <c r="E162" s="282">
        <f>KL!E162</f>
        <v>5</v>
      </c>
      <c r="F162" s="282">
        <f>KL!F162</f>
        <v>0</v>
      </c>
      <c r="G162" s="282">
        <f>KL!G162</f>
        <v>0</v>
      </c>
      <c r="H162" s="290"/>
    </row>
    <row r="163" spans="1:8" s="326" customFormat="1" ht="17.25" hidden="1">
      <c r="A163" s="325">
        <f>KL!A163</f>
        <v>6</v>
      </c>
      <c r="B163" s="297" t="str">
        <f>KL!B163</f>
        <v>MCCB 3P- 690V -200A - 36KA</v>
      </c>
      <c r="C163" s="296" t="str">
        <f>KL!C163</f>
        <v>cái</v>
      </c>
      <c r="D163" s="282">
        <f>KL!D163</f>
        <v>5</v>
      </c>
      <c r="E163" s="282">
        <f>KL!E163</f>
        <v>5</v>
      </c>
      <c r="F163" s="282">
        <f>KL!F163</f>
        <v>0</v>
      </c>
      <c r="G163" s="282">
        <f>KL!G163</f>
        <v>0</v>
      </c>
      <c r="H163" s="290"/>
    </row>
    <row r="164" spans="1:8" s="326" customFormat="1" ht="17.25" hidden="1">
      <c r="A164" s="325">
        <f>KL!A164</f>
        <v>7</v>
      </c>
      <c r="B164" s="297" t="str">
        <f>KL!B164</f>
        <v>Biến dòng 24kV 100/5A</v>
      </c>
      <c r="C164" s="296" t="str">
        <f>KL!C164</f>
        <v>cái</v>
      </c>
      <c r="D164" s="282">
        <f>KL!D164</f>
        <v>10</v>
      </c>
      <c r="E164" s="282">
        <f>KL!E164</f>
        <v>0</v>
      </c>
      <c r="F164" s="282">
        <f>KL!F164</f>
        <v>0</v>
      </c>
      <c r="G164" s="282">
        <f>KL!G164</f>
        <v>10</v>
      </c>
      <c r="H164" s="290"/>
    </row>
    <row r="165" spans="1:8" s="326" customFormat="1" ht="17.25" hidden="1">
      <c r="A165" s="325">
        <f>KL!A165</f>
        <v>8</v>
      </c>
      <c r="B165" s="297" t="str">
        <f>KL!B165</f>
        <v>Điện kế 1 pha 2 dây 220V-5A</v>
      </c>
      <c r="C165" s="296" t="str">
        <f>KL!C165</f>
        <v>cái</v>
      </c>
      <c r="D165" s="282">
        <f>KL!D165</f>
        <v>10</v>
      </c>
      <c r="E165" s="282">
        <f>KL!E165</f>
        <v>0</v>
      </c>
      <c r="F165" s="282">
        <f>KL!F165</f>
        <v>0</v>
      </c>
      <c r="G165" s="282">
        <f>KL!G165</f>
        <v>10</v>
      </c>
      <c r="H165" s="290"/>
    </row>
    <row r="166" spans="1:8" s="328" customFormat="1" ht="17.25">
      <c r="A166" s="327"/>
      <c r="B166" s="269" t="str">
        <f>KL!B166</f>
        <v>B. PHẦN VẬT LIỆU</v>
      </c>
      <c r="C166" s="203"/>
      <c r="D166" s="281"/>
      <c r="E166" s="281"/>
      <c r="F166" s="281"/>
      <c r="G166" s="282">
        <f>KL!G166</f>
        <v>0</v>
      </c>
      <c r="H166" s="283"/>
    </row>
    <row r="167" spans="1:8" s="326" customFormat="1" ht="31.5" hidden="1">
      <c r="A167" s="325">
        <f>KL!A167</f>
        <v>1</v>
      </c>
      <c r="B167" s="295" t="str">
        <f>KL!B167</f>
        <v>Boulon 16x300+ 2 long đền vuông D18-50x50x3/Zn</v>
      </c>
      <c r="C167" s="296" t="str">
        <f>KL!C167</f>
        <v>bộ</v>
      </c>
      <c r="D167" s="282">
        <f>KL!D167</f>
        <v>10</v>
      </c>
      <c r="E167" s="282">
        <f>KL!E167</f>
        <v>10</v>
      </c>
      <c r="F167" s="282">
        <f>KL!F167</f>
        <v>0</v>
      </c>
      <c r="G167" s="282">
        <f>KL!G167</f>
        <v>0</v>
      </c>
      <c r="H167" s="290"/>
    </row>
    <row r="168" spans="1:8" s="326" customFormat="1" ht="17.25" hidden="1">
      <c r="A168" s="325">
        <f>KL!A168</f>
        <v>2</v>
      </c>
      <c r="B168" s="295" t="str">
        <f>KL!B168</f>
        <v>Giá đỡ FCO, LA bằng Coposite</v>
      </c>
      <c r="C168" s="301" t="str">
        <f>KL!C168</f>
        <v>Bộ</v>
      </c>
      <c r="D168" s="282">
        <f>KL!D168</f>
        <v>5</v>
      </c>
      <c r="E168" s="282">
        <f>KL!E168</f>
        <v>5</v>
      </c>
      <c r="F168" s="282">
        <f>KL!F168</f>
        <v>0</v>
      </c>
      <c r="G168" s="282">
        <f>KL!G168</f>
        <v>0</v>
      </c>
      <c r="H168" s="290"/>
    </row>
    <row r="169" spans="1:8" s="326" customFormat="1" ht="17.25" hidden="1">
      <c r="A169" s="325">
        <f>KL!A169</f>
        <v>0</v>
      </c>
      <c r="B169" s="297" t="str">
        <f>KL!B169</f>
        <v>Xà composite 110x80x5x800</v>
      </c>
      <c r="C169" s="296" t="str">
        <f>KL!C169</f>
        <v>cây</v>
      </c>
      <c r="D169" s="282">
        <f>KL!D169</f>
        <v>5</v>
      </c>
      <c r="E169" s="282">
        <f>KL!E169</f>
        <v>5</v>
      </c>
      <c r="F169" s="282">
        <f>KL!F169</f>
        <v>0</v>
      </c>
      <c r="G169" s="282">
        <f>KL!G169</f>
        <v>0</v>
      </c>
      <c r="H169" s="290"/>
    </row>
    <row r="170" spans="1:8" s="326" customFormat="1" ht="17.25" hidden="1">
      <c r="A170" s="325">
        <f>KL!A170</f>
        <v>0</v>
      </c>
      <c r="B170" s="297" t="str">
        <f>KL!B170</f>
        <v>Chống composite 40x10x920</v>
      </c>
      <c r="C170" s="296" t="str">
        <f>KL!C170</f>
        <v>cây</v>
      </c>
      <c r="D170" s="282">
        <f>KL!D170</f>
        <v>5</v>
      </c>
      <c r="E170" s="282">
        <f>KL!E170</f>
        <v>5</v>
      </c>
      <c r="F170" s="282">
        <f>KL!F170</f>
        <v>0</v>
      </c>
      <c r="G170" s="282">
        <f>KL!G170</f>
        <v>0</v>
      </c>
      <c r="H170" s="290"/>
    </row>
    <row r="171" spans="1:8" s="326" customFormat="1" ht="17.25" hidden="1">
      <c r="A171" s="325">
        <f>KL!A171</f>
        <v>0</v>
      </c>
      <c r="B171" s="297" t="str">
        <f>KL!B171</f>
        <v>Bass LL bắt FCO và LA</v>
      </c>
      <c r="C171" s="296" t="str">
        <f>KL!C171</f>
        <v>bộ</v>
      </c>
      <c r="D171" s="282">
        <f>KL!D171</f>
        <v>5</v>
      </c>
      <c r="E171" s="282">
        <f>KL!E171</f>
        <v>5</v>
      </c>
      <c r="F171" s="282">
        <f>KL!F171</f>
        <v>0</v>
      </c>
      <c r="G171" s="282">
        <f>KL!G171</f>
        <v>0</v>
      </c>
      <c r="H171" s="290"/>
    </row>
    <row r="172" spans="1:8" s="326" customFormat="1" ht="31.5" hidden="1">
      <c r="A172" s="325">
        <f>KL!A172</f>
        <v>0</v>
      </c>
      <c r="B172" s="297" t="str">
        <f>KL!B172</f>
        <v>Boulon 16x350+ 2 long đền vuông D18-50x50x3/Zn</v>
      </c>
      <c r="C172" s="296" t="str">
        <f>KL!C172</f>
        <v>bộ</v>
      </c>
      <c r="D172" s="282">
        <f>KL!D172</f>
        <v>5</v>
      </c>
      <c r="E172" s="282">
        <f>KL!E172</f>
        <v>5</v>
      </c>
      <c r="F172" s="282">
        <f>KL!F172</f>
        <v>0</v>
      </c>
      <c r="G172" s="282">
        <f>KL!G172</f>
        <v>0</v>
      </c>
      <c r="H172" s="290"/>
    </row>
    <row r="173" spans="1:8" s="326" customFormat="1" ht="31.5" hidden="1">
      <c r="A173" s="325">
        <f>KL!A173</f>
        <v>0</v>
      </c>
      <c r="B173" s="297" t="str">
        <f>KL!B173</f>
        <v>Boulon 16x250+ 2 long đền vuông D18-50x50x3/Zn</v>
      </c>
      <c r="C173" s="296" t="str">
        <f>KL!C173</f>
        <v>bộ</v>
      </c>
      <c r="D173" s="282">
        <f>KL!D173</f>
        <v>5</v>
      </c>
      <c r="E173" s="282">
        <f>KL!E173</f>
        <v>5</v>
      </c>
      <c r="F173" s="282">
        <f>KL!F173</f>
        <v>0</v>
      </c>
      <c r="G173" s="282">
        <f>KL!G173</f>
        <v>0</v>
      </c>
      <c r="H173" s="290"/>
    </row>
    <row r="174" spans="1:8" s="326" customFormat="1" ht="31.5" hidden="1">
      <c r="A174" s="325">
        <f>KL!A174</f>
        <v>0</v>
      </c>
      <c r="B174" s="297" t="str">
        <f>KL!B174</f>
        <v>Boulon 14x150+ 2 long đền vuông D18-50x50x3/Zn</v>
      </c>
      <c r="C174" s="296" t="str">
        <f>KL!C174</f>
        <v>bộ</v>
      </c>
      <c r="D174" s="282">
        <f>KL!D174</f>
        <v>5</v>
      </c>
      <c r="E174" s="282">
        <f>KL!E174</f>
        <v>5</v>
      </c>
      <c r="F174" s="282">
        <f>KL!F174</f>
        <v>0</v>
      </c>
      <c r="G174" s="282">
        <f>KL!G174</f>
        <v>0</v>
      </c>
      <c r="H174" s="290"/>
    </row>
    <row r="175" spans="1:8" s="328" customFormat="1" ht="18">
      <c r="A175" s="327">
        <v>1</v>
      </c>
      <c r="B175" s="259" t="str">
        <f>KL!B175</f>
        <v xml:space="preserve">Bộ tiếp địa Trạm 1 pha : </v>
      </c>
      <c r="C175" s="201" t="str">
        <f>KL!C175</f>
        <v>Bộ</v>
      </c>
      <c r="D175" s="278">
        <f>KL!D175</f>
        <v>5</v>
      </c>
      <c r="E175" s="278">
        <f>KL!E175</f>
        <v>7</v>
      </c>
      <c r="F175" s="278">
        <f>KL!F175</f>
        <v>2</v>
      </c>
      <c r="G175" s="282">
        <f>KL!G175</f>
        <v>0</v>
      </c>
      <c r="H175" s="283"/>
    </row>
    <row r="176" spans="1:8" s="326" customFormat="1" ht="17.25" hidden="1">
      <c r="A176" s="325">
        <f>KL!A176</f>
        <v>0</v>
      </c>
      <c r="B176" s="297" t="str">
        <f>KL!B176</f>
        <v>Cáp đồng trần M25mm2:7m/vị trí</v>
      </c>
      <c r="C176" s="296" t="str">
        <f>KL!C176</f>
        <v>kg</v>
      </c>
      <c r="D176" s="282">
        <f>KL!D176</f>
        <v>9</v>
      </c>
      <c r="E176" s="282">
        <f>KL!E176</f>
        <v>8</v>
      </c>
      <c r="F176" s="282">
        <f>KL!F176</f>
        <v>0</v>
      </c>
      <c r="G176" s="282">
        <f>KL!G176</f>
        <v>1</v>
      </c>
      <c r="H176" s="290"/>
    </row>
    <row r="177" spans="1:8" s="326" customFormat="1" ht="17.25" hidden="1">
      <c r="A177" s="325">
        <f>KL!A177</f>
        <v>0</v>
      </c>
      <c r="B177" s="297" t="str">
        <f>KL!B177</f>
        <v>Cọc tiếp đất Þ 16- 2,4m + kẹp cọc</v>
      </c>
      <c r="C177" s="296" t="str">
        <f>KL!C177</f>
        <v>bộ</v>
      </c>
      <c r="D177" s="282">
        <f>KL!D177</f>
        <v>40</v>
      </c>
      <c r="E177" s="282">
        <f>KL!E177</f>
        <v>0</v>
      </c>
      <c r="F177" s="282">
        <f>KL!F177</f>
        <v>0</v>
      </c>
      <c r="G177" s="282">
        <f>KL!G177</f>
        <v>40</v>
      </c>
      <c r="H177" s="290"/>
    </row>
    <row r="178" spans="1:8" s="328" customFormat="1" ht="17.25">
      <c r="A178" s="329"/>
      <c r="B178" s="270" t="str">
        <f>KL!B178</f>
        <v xml:space="preserve">Cọc tiếp đất Þ 16- 2,4m </v>
      </c>
      <c r="C178" s="244" t="str">
        <f>KL!C178</f>
        <v>bộ</v>
      </c>
      <c r="D178" s="284">
        <f>KL!D178</f>
        <v>0</v>
      </c>
      <c r="E178" s="284">
        <f>KL!E178</f>
        <v>56</v>
      </c>
      <c r="F178" s="284">
        <f>KL!F178</f>
        <v>56</v>
      </c>
      <c r="G178" s="285">
        <f>KL!G178</f>
        <v>0</v>
      </c>
      <c r="H178" s="286"/>
    </row>
    <row r="179" spans="1:8" s="326" customFormat="1" ht="17.25" hidden="1">
      <c r="A179" s="363">
        <f>KL!A179</f>
        <v>0</v>
      </c>
      <c r="B179" s="307" t="str">
        <f>KL!B179</f>
        <v>Sắt Þ10:21m*0,617kg/m</v>
      </c>
      <c r="C179" s="308" t="str">
        <f>KL!C179</f>
        <v>kg</v>
      </c>
      <c r="D179" s="309">
        <f>KL!D179</f>
        <v>86</v>
      </c>
      <c r="E179" s="309">
        <f>KL!E179</f>
        <v>82.199999999999989</v>
      </c>
      <c r="F179" s="309">
        <f>KL!F179</f>
        <v>0</v>
      </c>
      <c r="G179" s="309">
        <f>KL!G179</f>
        <v>3.8000000000000114</v>
      </c>
      <c r="H179" s="310"/>
    </row>
    <row r="180" spans="1:8" s="326" customFormat="1" ht="17.25" hidden="1">
      <c r="A180" s="325">
        <f>KL!A180</f>
        <v>0</v>
      </c>
      <c r="B180" s="297" t="str">
        <f>KL!B180</f>
        <v>Kẹp ép cỡ dây 25mm2</v>
      </c>
      <c r="C180" s="296" t="str">
        <f>KL!C180</f>
        <v>cái</v>
      </c>
      <c r="D180" s="282">
        <f>KL!D180</f>
        <v>10</v>
      </c>
      <c r="E180" s="282">
        <f>KL!E180</f>
        <v>0</v>
      </c>
      <c r="F180" s="282">
        <f>KL!F180</f>
        <v>0</v>
      </c>
      <c r="G180" s="282">
        <f>KL!G180</f>
        <v>10</v>
      </c>
      <c r="H180" s="290"/>
    </row>
    <row r="181" spans="1:8" s="339" customFormat="1" ht="17.25" hidden="1">
      <c r="A181" s="355"/>
      <c r="B181" s="356" t="str">
        <f>KL!B181</f>
        <v>Kẹp ép WR cỡ dây 50mm2</v>
      </c>
      <c r="C181" s="357" t="str">
        <f>KL!C181</f>
        <v>cái</v>
      </c>
      <c r="D181" s="358">
        <f>KL!D181</f>
        <v>10</v>
      </c>
      <c r="E181" s="358">
        <f>KL!E181</f>
        <v>14</v>
      </c>
      <c r="F181" s="358">
        <f>KL!F181</f>
        <v>4</v>
      </c>
      <c r="G181" s="358">
        <f>KL!G181</f>
        <v>0</v>
      </c>
      <c r="H181" s="359"/>
    </row>
    <row r="182" spans="1:8" s="186" customFormat="1" ht="17.25" hidden="1">
      <c r="A182" s="306">
        <f>KL!A182</f>
        <v>0</v>
      </c>
      <c r="B182" s="307" t="str">
        <f>KL!B182</f>
        <v>Đầu cosse ép Cu 35mm2</v>
      </c>
      <c r="C182" s="308" t="str">
        <f>KL!C182</f>
        <v>cái</v>
      </c>
      <c r="D182" s="309">
        <f>KL!D182</f>
        <v>15</v>
      </c>
      <c r="E182" s="309">
        <f>KL!E182</f>
        <v>0</v>
      </c>
      <c r="F182" s="309">
        <f>KL!F182</f>
        <v>0</v>
      </c>
      <c r="G182" s="309">
        <f>KL!G182</f>
        <v>15</v>
      </c>
      <c r="H182" s="310"/>
    </row>
    <row r="183" spans="1:8" s="186" customFormat="1" ht="17.25" hidden="1">
      <c r="A183" s="287">
        <f>KL!A183</f>
        <v>0</v>
      </c>
      <c r="B183" s="297" t="str">
        <f>KL!B183</f>
        <v>Đầu cosse ép Cu 70mm2</v>
      </c>
      <c r="C183" s="296" t="str">
        <f>KL!C183</f>
        <v>cái</v>
      </c>
      <c r="D183" s="282">
        <f>KL!D183</f>
        <v>10</v>
      </c>
      <c r="E183" s="282">
        <f>KL!E183</f>
        <v>0</v>
      </c>
      <c r="F183" s="282">
        <f>KL!F183</f>
        <v>0</v>
      </c>
      <c r="G183" s="282">
        <f>KL!G183</f>
        <v>10</v>
      </c>
      <c r="H183" s="290"/>
    </row>
    <row r="184" spans="1:8" s="186" customFormat="1" ht="17.25" hidden="1">
      <c r="A184" s="287">
        <f>KL!A184</f>
        <v>0</v>
      </c>
      <c r="B184" s="297" t="str">
        <f>KL!B184</f>
        <v>Cổ dê cố định dây tiếp địa vào trụ</v>
      </c>
      <c r="C184" s="296" t="str">
        <f>KL!C184</f>
        <v>bộ</v>
      </c>
      <c r="D184" s="282">
        <f>KL!D184</f>
        <v>20</v>
      </c>
      <c r="E184" s="282">
        <f>KL!E184</f>
        <v>20</v>
      </c>
      <c r="F184" s="282">
        <f>KL!F184</f>
        <v>0</v>
      </c>
      <c r="G184" s="282">
        <f>KL!G184</f>
        <v>0</v>
      </c>
      <c r="H184" s="290"/>
    </row>
    <row r="185" spans="1:8" s="186" customFormat="1" ht="17.25" hidden="1">
      <c r="A185" s="287">
        <f>KL!A185</f>
        <v>0</v>
      </c>
      <c r="B185" s="297" t="str">
        <f>KL!B185</f>
        <v>Kéo dây tiếp địa trong TBA</v>
      </c>
      <c r="C185" s="296" t="str">
        <f>KL!C185</f>
        <v>mét</v>
      </c>
      <c r="D185" s="282">
        <f>KL!D185</f>
        <v>86</v>
      </c>
      <c r="E185" s="282">
        <f>KL!E185</f>
        <v>70</v>
      </c>
      <c r="F185" s="282">
        <f>KL!F185</f>
        <v>0</v>
      </c>
      <c r="G185" s="282">
        <f>KL!G185</f>
        <v>16</v>
      </c>
      <c r="H185" s="290"/>
    </row>
    <row r="186" spans="1:8" s="186" customFormat="1" ht="17.25" hidden="1">
      <c r="A186" s="287">
        <f>KL!A186</f>
        <v>4</v>
      </c>
      <c r="B186" s="302" t="str">
        <f>KL!B186</f>
        <v>Tủ điện năng kế và CB 1 pha</v>
      </c>
      <c r="C186" s="301" t="str">
        <f>KL!C186</f>
        <v>Bộ</v>
      </c>
      <c r="D186" s="282">
        <f>KL!D186</f>
        <v>5</v>
      </c>
      <c r="E186" s="282">
        <f>KL!E186</f>
        <v>5</v>
      </c>
      <c r="F186" s="282">
        <f>KL!F186</f>
        <v>0</v>
      </c>
      <c r="G186" s="282">
        <f>KL!G186</f>
        <v>0</v>
      </c>
      <c r="H186" s="290"/>
    </row>
    <row r="187" spans="1:8" s="186" customFormat="1" ht="17.25" hidden="1">
      <c r="A187" s="287">
        <f>KL!A187</f>
        <v>0</v>
      </c>
      <c r="B187" s="297" t="str">
        <f>KL!B187</f>
        <v>Tủ MCCB trạm treo 1 pha</v>
      </c>
      <c r="C187" s="296" t="str">
        <f>KL!C187</f>
        <v>cái</v>
      </c>
      <c r="D187" s="282">
        <f>KL!D187</f>
        <v>5</v>
      </c>
      <c r="E187" s="282">
        <f>KL!E187</f>
        <v>5</v>
      </c>
      <c r="F187" s="282">
        <f>KL!F187</f>
        <v>0</v>
      </c>
      <c r="G187" s="282">
        <f>KL!G187</f>
        <v>0</v>
      </c>
      <c r="H187" s="290"/>
    </row>
    <row r="188" spans="1:8" s="186" customFormat="1" ht="17.25" hidden="1">
      <c r="A188" s="287">
        <f>KL!A188</f>
        <v>0</v>
      </c>
      <c r="B188" s="297" t="str">
        <f>KL!B188</f>
        <v>Cổ dê bắt tủ</v>
      </c>
      <c r="C188" s="296" t="str">
        <f>KL!C188</f>
        <v>bộ</v>
      </c>
      <c r="D188" s="282">
        <f>KL!D188</f>
        <v>10</v>
      </c>
      <c r="E188" s="282">
        <f>KL!E188</f>
        <v>10</v>
      </c>
      <c r="F188" s="282">
        <f>KL!F188</f>
        <v>0</v>
      </c>
      <c r="G188" s="282">
        <f>KL!G188</f>
        <v>0</v>
      </c>
      <c r="H188" s="290"/>
    </row>
    <row r="189" spans="1:8" s="186" customFormat="1" ht="17.25" hidden="1">
      <c r="A189" s="287">
        <f>KL!A189</f>
        <v>0</v>
      </c>
      <c r="B189" s="297" t="str">
        <f>KL!B189</f>
        <v xml:space="preserve">Bakelit </v>
      </c>
      <c r="C189" s="296" t="str">
        <f>KL!C189</f>
        <v>cái</v>
      </c>
      <c r="D189" s="282">
        <f>KL!D189</f>
        <v>5</v>
      </c>
      <c r="E189" s="282">
        <f>KL!E189</f>
        <v>5</v>
      </c>
      <c r="F189" s="282">
        <f>KL!F189</f>
        <v>0</v>
      </c>
      <c r="G189" s="282">
        <f>KL!G189</f>
        <v>0</v>
      </c>
      <c r="H189" s="290"/>
    </row>
    <row r="190" spans="1:8" s="186" customFormat="1" ht="17.25" hidden="1">
      <c r="A190" s="287">
        <f>KL!A190</f>
        <v>5</v>
      </c>
      <c r="B190" s="295" t="str">
        <f>KL!B190</f>
        <v>Bộ dây dẫn xuống trung thế 1 pha</v>
      </c>
      <c r="C190" s="301" t="str">
        <f>KL!C190</f>
        <v>Bộ</v>
      </c>
      <c r="D190" s="282">
        <f>KL!D190</f>
        <v>5</v>
      </c>
      <c r="E190" s="282">
        <f>KL!E190</f>
        <v>5</v>
      </c>
      <c r="F190" s="282">
        <f>KL!F190</f>
        <v>0</v>
      </c>
      <c r="G190" s="282">
        <f>KL!G190</f>
        <v>0</v>
      </c>
      <c r="H190" s="290"/>
    </row>
    <row r="191" spans="1:8" s="186" customFormat="1" ht="17.25" hidden="1">
      <c r="A191" s="287">
        <f>KL!A191</f>
        <v>0</v>
      </c>
      <c r="B191" s="297" t="str">
        <f>KL!B191</f>
        <v>Cáp 24KV C/XLPE/PVC 25mm2</v>
      </c>
      <c r="C191" s="296" t="str">
        <f>KL!C191</f>
        <v>mét</v>
      </c>
      <c r="D191" s="282">
        <f>KL!D191</f>
        <v>15</v>
      </c>
      <c r="E191" s="282">
        <f>KL!E191</f>
        <v>15</v>
      </c>
      <c r="F191" s="282">
        <f>KL!F191</f>
        <v>0</v>
      </c>
      <c r="G191" s="282">
        <f>KL!G191</f>
        <v>0</v>
      </c>
      <c r="H191" s="290"/>
    </row>
    <row r="192" spans="1:8" s="186" customFormat="1" ht="17.25" hidden="1">
      <c r="A192" s="287">
        <f>KL!A192</f>
        <v>0</v>
      </c>
      <c r="B192" s="297" t="str">
        <f>KL!B192</f>
        <v>Kẹp quai 2/0</v>
      </c>
      <c r="C192" s="296" t="str">
        <f>KL!C192</f>
        <v>cái</v>
      </c>
      <c r="D192" s="282">
        <f>KL!D192</f>
        <v>5</v>
      </c>
      <c r="E192" s="282">
        <f>KL!E192</f>
        <v>5</v>
      </c>
      <c r="F192" s="282">
        <f>KL!F192</f>
        <v>0</v>
      </c>
      <c r="G192" s="282">
        <f>KL!G192</f>
        <v>0</v>
      </c>
      <c r="H192" s="290"/>
    </row>
    <row r="193" spans="1:8" s="186" customFormat="1" ht="17.25" hidden="1">
      <c r="A193" s="287">
        <f>KL!A193</f>
        <v>0</v>
      </c>
      <c r="B193" s="297" t="str">
        <f>KL!B193</f>
        <v>Kẹp hotline 2/0</v>
      </c>
      <c r="C193" s="296" t="str">
        <f>KL!C193</f>
        <v>cái</v>
      </c>
      <c r="D193" s="282">
        <f>KL!D193</f>
        <v>5</v>
      </c>
      <c r="E193" s="282">
        <f>KL!E193</f>
        <v>5</v>
      </c>
      <c r="F193" s="282">
        <f>KL!F193</f>
        <v>0</v>
      </c>
      <c r="G193" s="282">
        <f>KL!G193</f>
        <v>0</v>
      </c>
      <c r="H193" s="290"/>
    </row>
    <row r="194" spans="1:8" s="186" customFormat="1" ht="17.25" hidden="1">
      <c r="A194" s="287">
        <f>KL!A194</f>
        <v>6</v>
      </c>
      <c r="B194" s="302" t="str">
        <f>KL!B194</f>
        <v>Bộ dây dẫn hạ thế Trạm 75KVA</v>
      </c>
      <c r="C194" s="301" t="str">
        <f>KL!C194</f>
        <v>Bộ</v>
      </c>
      <c r="D194" s="282">
        <f>KL!D194</f>
        <v>5</v>
      </c>
      <c r="E194" s="282">
        <f>KL!E194</f>
        <v>5</v>
      </c>
      <c r="F194" s="282">
        <f>KL!F194</f>
        <v>0</v>
      </c>
      <c r="G194" s="282">
        <f>KL!G194</f>
        <v>0</v>
      </c>
      <c r="H194" s="290"/>
    </row>
    <row r="195" spans="1:8" s="186" customFormat="1" ht="17.25" hidden="1">
      <c r="A195" s="287" t="str">
        <f>KL!A195</f>
        <v>6.1</v>
      </c>
      <c r="B195" s="302" t="str">
        <f>KL!B195</f>
        <v>Cáp xuất từ MBA xuống tủ MCCB</v>
      </c>
      <c r="C195" s="301">
        <f>KL!C195</f>
        <v>0</v>
      </c>
      <c r="D195" s="282">
        <f>KL!D195</f>
        <v>0</v>
      </c>
      <c r="E195" s="282">
        <f>KL!E195</f>
        <v>0</v>
      </c>
      <c r="F195" s="282">
        <f>KL!F195</f>
        <v>0</v>
      </c>
      <c r="G195" s="282">
        <f>KL!G195</f>
        <v>0</v>
      </c>
      <c r="H195" s="290"/>
    </row>
    <row r="196" spans="1:8" s="186" customFormat="1" ht="17.25" hidden="1">
      <c r="A196" s="287">
        <f>KL!A196</f>
        <v>0</v>
      </c>
      <c r="B196" s="297" t="str">
        <f>KL!B196</f>
        <v>Cáp đồng bọc CV120</v>
      </c>
      <c r="C196" s="296" t="str">
        <f>KL!C196</f>
        <v>mét</v>
      </c>
      <c r="D196" s="282">
        <f>KL!D196</f>
        <v>100</v>
      </c>
      <c r="E196" s="282">
        <f>KL!E196</f>
        <v>92</v>
      </c>
      <c r="F196" s="282">
        <f>KL!F196</f>
        <v>0</v>
      </c>
      <c r="G196" s="282">
        <f>KL!G196</f>
        <v>8</v>
      </c>
      <c r="H196" s="290"/>
    </row>
    <row r="197" spans="1:8" s="186" customFormat="1" ht="17.25" hidden="1">
      <c r="A197" s="287">
        <f>KL!A197</f>
        <v>0</v>
      </c>
      <c r="B197" s="297" t="str">
        <f>KL!B197</f>
        <v>Cáp đồng bọc CV11</v>
      </c>
      <c r="C197" s="296" t="str">
        <f>KL!C197</f>
        <v>mét</v>
      </c>
      <c r="D197" s="282">
        <f>KL!D197</f>
        <v>50</v>
      </c>
      <c r="E197" s="282">
        <f>KL!E197</f>
        <v>46</v>
      </c>
      <c r="F197" s="282">
        <f>KL!F197</f>
        <v>0</v>
      </c>
      <c r="G197" s="282">
        <f>KL!G197</f>
        <v>4</v>
      </c>
      <c r="H197" s="290"/>
    </row>
    <row r="198" spans="1:8" s="186" customFormat="1" ht="17.25" hidden="1">
      <c r="A198" s="287">
        <f>KL!A198</f>
        <v>0</v>
      </c>
      <c r="B198" s="297" t="str">
        <f>KL!B198</f>
        <v>Đầu cosse ép Cu 120mm2</v>
      </c>
      <c r="C198" s="296" t="str">
        <f>KL!C198</f>
        <v>cái</v>
      </c>
      <c r="D198" s="282">
        <f>KL!D198</f>
        <v>10</v>
      </c>
      <c r="E198" s="282">
        <f>KL!E198</f>
        <v>10</v>
      </c>
      <c r="F198" s="282">
        <f>KL!F198</f>
        <v>0</v>
      </c>
      <c r="G198" s="282">
        <f>KL!G198</f>
        <v>0</v>
      </c>
      <c r="H198" s="290"/>
    </row>
    <row r="199" spans="1:8" s="186" customFormat="1" ht="17.25" hidden="1">
      <c r="A199" s="287">
        <f>KL!A199</f>
        <v>0</v>
      </c>
      <c r="B199" s="297" t="str">
        <f>KL!B199</f>
        <v>Đầu cosse ép Cu 11mm2</v>
      </c>
      <c r="C199" s="296" t="str">
        <f>KL!C199</f>
        <v>cái</v>
      </c>
      <c r="D199" s="282">
        <f>KL!D199</f>
        <v>5</v>
      </c>
      <c r="E199" s="282">
        <f>KL!E199</f>
        <v>5</v>
      </c>
      <c r="F199" s="282">
        <f>KL!F199</f>
        <v>0</v>
      </c>
      <c r="G199" s="282">
        <f>KL!G199</f>
        <v>0</v>
      </c>
      <c r="H199" s="290"/>
    </row>
    <row r="200" spans="1:8" s="186" customFormat="1" ht="17.25" hidden="1">
      <c r="A200" s="287">
        <f>KL!A200</f>
        <v>0</v>
      </c>
      <c r="B200" s="297" t="str">
        <f>KL!B200</f>
        <v xml:space="preserve">Ống PVC D90x3,8mm </v>
      </c>
      <c r="C200" s="296" t="str">
        <f>KL!C200</f>
        <v>m</v>
      </c>
      <c r="D200" s="282">
        <f>KL!D200</f>
        <v>30</v>
      </c>
      <c r="E200" s="282">
        <f>KL!E200</f>
        <v>26</v>
      </c>
      <c r="F200" s="282">
        <f>KL!F200</f>
        <v>0</v>
      </c>
      <c r="G200" s="282">
        <f>KL!G200</f>
        <v>4</v>
      </c>
      <c r="H200" s="290"/>
    </row>
    <row r="201" spans="1:8" s="186" customFormat="1" ht="17.25" hidden="1">
      <c r="A201" s="287">
        <f>KL!A201</f>
        <v>0</v>
      </c>
      <c r="B201" s="297" t="str">
        <f>KL!B201</f>
        <v>Cổ dê kẹp ống PVC Þ 90</v>
      </c>
      <c r="C201" s="296" t="str">
        <f>KL!C201</f>
        <v>bộ</v>
      </c>
      <c r="D201" s="282">
        <f>KL!D201</f>
        <v>15</v>
      </c>
      <c r="E201" s="282">
        <f>KL!E201</f>
        <v>15</v>
      </c>
      <c r="F201" s="282">
        <f>KL!F201</f>
        <v>0</v>
      </c>
      <c r="G201" s="282">
        <f>KL!G201</f>
        <v>0</v>
      </c>
      <c r="H201" s="290"/>
    </row>
    <row r="202" spans="1:8" s="186" customFormat="1" ht="17.25" hidden="1">
      <c r="A202" s="287">
        <f>KL!A202</f>
        <v>0</v>
      </c>
      <c r="B202" s="297" t="str">
        <f>KL!B202</f>
        <v>Co 90 độ PVC 90</v>
      </c>
      <c r="C202" s="296" t="str">
        <f>KL!C202</f>
        <v>cái</v>
      </c>
      <c r="D202" s="282">
        <f>KL!D202</f>
        <v>20</v>
      </c>
      <c r="E202" s="282">
        <f>KL!E202</f>
        <v>10</v>
      </c>
      <c r="F202" s="282">
        <f>KL!F202</f>
        <v>0</v>
      </c>
      <c r="G202" s="282">
        <f>KL!G202</f>
        <v>10</v>
      </c>
      <c r="H202" s="290"/>
    </row>
    <row r="203" spans="1:8" s="186" customFormat="1" ht="17.25" hidden="1">
      <c r="A203" s="287">
        <f>KL!A203</f>
        <v>0</v>
      </c>
      <c r="B203" s="297" t="str">
        <f>KL!B203</f>
        <v>Keo dán ống PVC (100gr)</v>
      </c>
      <c r="C203" s="296" t="str">
        <f>KL!C203</f>
        <v>tuýp</v>
      </c>
      <c r="D203" s="282">
        <f>KL!D203</f>
        <v>5</v>
      </c>
      <c r="E203" s="282">
        <f>KL!E203</f>
        <v>0</v>
      </c>
      <c r="F203" s="282">
        <f>KL!F203</f>
        <v>0</v>
      </c>
      <c r="G203" s="282">
        <f>KL!G203</f>
        <v>5</v>
      </c>
      <c r="H203" s="290"/>
    </row>
    <row r="204" spans="1:8" s="186" customFormat="1" ht="17.25" hidden="1">
      <c r="A204" s="287">
        <f>KL!A204</f>
        <v>0</v>
      </c>
      <c r="B204" s="297" t="str">
        <f>KL!B204</f>
        <v>Keo silicon bít miệng ống</v>
      </c>
      <c r="C204" s="296" t="str">
        <f>KL!C204</f>
        <v>ống</v>
      </c>
      <c r="D204" s="282">
        <f>KL!D204</f>
        <v>5</v>
      </c>
      <c r="E204" s="282">
        <f>KL!E204</f>
        <v>5</v>
      </c>
      <c r="F204" s="282">
        <f>KL!F204</f>
        <v>0</v>
      </c>
      <c r="G204" s="282">
        <f>KL!G204</f>
        <v>0</v>
      </c>
      <c r="H204" s="290"/>
    </row>
    <row r="205" spans="1:8" s="186" customFormat="1" ht="17.25" hidden="1">
      <c r="A205" s="287">
        <f>KL!A205</f>
        <v>0</v>
      </c>
      <c r="B205" s="297" t="str">
        <f>KL!B205</f>
        <v>Băng keo cách điện</v>
      </c>
      <c r="C205" s="296" t="str">
        <f>KL!C205</f>
        <v>cuộn</v>
      </c>
      <c r="D205" s="282">
        <f>KL!D205</f>
        <v>5</v>
      </c>
      <c r="E205" s="282">
        <f>KL!E205</f>
        <v>0</v>
      </c>
      <c r="F205" s="282">
        <f>KL!F205</f>
        <v>0</v>
      </c>
      <c r="G205" s="282">
        <f>KL!G205</f>
        <v>5</v>
      </c>
      <c r="H205" s="290"/>
    </row>
    <row r="206" spans="1:8" s="186" customFormat="1" ht="17.25" hidden="1">
      <c r="A206" s="287">
        <f>KL!A206</f>
        <v>0</v>
      </c>
      <c r="B206" s="297" t="str">
        <f>KL!B206</f>
        <v>Bảng tên trạm + bulon</v>
      </c>
      <c r="C206" s="296" t="str">
        <f>KL!C206</f>
        <v>bộ</v>
      </c>
      <c r="D206" s="282">
        <f>KL!D206</f>
        <v>5</v>
      </c>
      <c r="E206" s="282">
        <f>KL!E206</f>
        <v>5</v>
      </c>
      <c r="F206" s="282">
        <f>KL!F206</f>
        <v>0</v>
      </c>
      <c r="G206" s="282">
        <f>KL!G206</f>
        <v>0</v>
      </c>
      <c r="H206" s="290"/>
    </row>
    <row r="207" spans="1:8" s="186" customFormat="1" ht="17.25" hidden="1">
      <c r="A207" s="287" t="str">
        <f>KL!A207</f>
        <v>6.2</v>
      </c>
      <c r="B207" s="302" t="str">
        <f>KL!B207</f>
        <v>Cáp xuất từ tủ MCCB lên lưới</v>
      </c>
      <c r="C207" s="301">
        <f>KL!C207</f>
        <v>0</v>
      </c>
      <c r="D207" s="282">
        <f>KL!D207</f>
        <v>5</v>
      </c>
      <c r="E207" s="282">
        <f>KL!E207</f>
        <v>5</v>
      </c>
      <c r="F207" s="282">
        <f>KL!F207</f>
        <v>0</v>
      </c>
      <c r="G207" s="282">
        <f>KL!G207</f>
        <v>0</v>
      </c>
      <c r="H207" s="290"/>
    </row>
    <row r="208" spans="1:8" s="186" customFormat="1" ht="17.25" hidden="1">
      <c r="A208" s="287">
        <f>KL!A208</f>
        <v>0</v>
      </c>
      <c r="B208" s="297" t="str">
        <f>KL!B208</f>
        <v>Cáp đồng bọc CV120</v>
      </c>
      <c r="C208" s="296" t="str">
        <f>KL!C208</f>
        <v>mét</v>
      </c>
      <c r="D208" s="282">
        <f>KL!D208</f>
        <v>90</v>
      </c>
      <c r="E208" s="282">
        <f>KL!E208</f>
        <v>90</v>
      </c>
      <c r="F208" s="282">
        <f>KL!F208</f>
        <v>0</v>
      </c>
      <c r="G208" s="282">
        <f>KL!G208</f>
        <v>0</v>
      </c>
      <c r="H208" s="290"/>
    </row>
    <row r="209" spans="1:8" s="186" customFormat="1" ht="17.25" hidden="1">
      <c r="A209" s="287">
        <f>KL!A209</f>
        <v>0</v>
      </c>
      <c r="B209" s="297" t="str">
        <f>KL!B209</f>
        <v>Đầu cosse ép Cu 120mm2</v>
      </c>
      <c r="C209" s="296" t="str">
        <f>KL!C209</f>
        <v>cái</v>
      </c>
      <c r="D209" s="282">
        <f>KL!D209</f>
        <v>10</v>
      </c>
      <c r="E209" s="282">
        <f>KL!E209</f>
        <v>10</v>
      </c>
      <c r="F209" s="282">
        <f>KL!F209</f>
        <v>0</v>
      </c>
      <c r="G209" s="282">
        <f>KL!G209</f>
        <v>0</v>
      </c>
      <c r="H209" s="290"/>
    </row>
    <row r="210" spans="1:8" s="186" customFormat="1" ht="17.25" hidden="1">
      <c r="A210" s="287">
        <f>KL!A210</f>
        <v>0</v>
      </c>
      <c r="B210" s="297" t="str">
        <f>KL!B210</f>
        <v xml:space="preserve">Ống PVC D90x3,8mm </v>
      </c>
      <c r="C210" s="296" t="str">
        <f>KL!C210</f>
        <v>m</v>
      </c>
      <c r="D210" s="282">
        <f>KL!D210</f>
        <v>30</v>
      </c>
      <c r="E210" s="282">
        <f>KL!E210</f>
        <v>28</v>
      </c>
      <c r="F210" s="282">
        <f>KL!F210</f>
        <v>0</v>
      </c>
      <c r="G210" s="282">
        <f>KL!G210</f>
        <v>2</v>
      </c>
      <c r="H210" s="290"/>
    </row>
    <row r="211" spans="1:8" s="186" customFormat="1" ht="17.25" hidden="1">
      <c r="A211" s="287">
        <f>KL!A211</f>
        <v>0</v>
      </c>
      <c r="B211" s="297" t="str">
        <f>KL!B211</f>
        <v>Cổ dê kẹp ống PVC Þ 90</v>
      </c>
      <c r="C211" s="296" t="str">
        <f>KL!C211</f>
        <v>bộ</v>
      </c>
      <c r="D211" s="282">
        <f>KL!D211</f>
        <v>15</v>
      </c>
      <c r="E211" s="282">
        <f>KL!E211</f>
        <v>15</v>
      </c>
      <c r="F211" s="282">
        <f>KL!F211</f>
        <v>0</v>
      </c>
      <c r="G211" s="282">
        <f>KL!G211</f>
        <v>0</v>
      </c>
      <c r="H211" s="290"/>
    </row>
    <row r="212" spans="1:8" s="186" customFormat="1" ht="17.25" hidden="1">
      <c r="A212" s="287">
        <f>KL!A212</f>
        <v>0</v>
      </c>
      <c r="B212" s="297" t="str">
        <f>KL!B212</f>
        <v>Co 90 độ PVC 90</v>
      </c>
      <c r="C212" s="296" t="str">
        <f>KL!C212</f>
        <v>cái</v>
      </c>
      <c r="D212" s="282">
        <f>KL!D212</f>
        <v>20</v>
      </c>
      <c r="E212" s="282">
        <f>KL!E212</f>
        <v>20</v>
      </c>
      <c r="F212" s="282">
        <f>KL!F212</f>
        <v>0</v>
      </c>
      <c r="G212" s="282">
        <f>KL!G212</f>
        <v>0</v>
      </c>
      <c r="H212" s="290"/>
    </row>
    <row r="213" spans="1:8" s="186" customFormat="1" ht="17.25" hidden="1">
      <c r="A213" s="287">
        <f>KL!A213</f>
        <v>0</v>
      </c>
      <c r="B213" s="297" t="str">
        <f>KL!B213</f>
        <v>Keo dán ống PVC (100gr)</v>
      </c>
      <c r="C213" s="296" t="str">
        <f>KL!C213</f>
        <v>tuýp</v>
      </c>
      <c r="D213" s="282">
        <f>KL!D213</f>
        <v>5</v>
      </c>
      <c r="E213" s="282">
        <f>KL!E213</f>
        <v>0</v>
      </c>
      <c r="F213" s="282">
        <f>KL!F213</f>
        <v>0</v>
      </c>
      <c r="G213" s="282">
        <f>KL!G213</f>
        <v>5</v>
      </c>
      <c r="H213" s="290"/>
    </row>
    <row r="214" spans="1:8" s="186" customFormat="1" ht="17.25" hidden="1">
      <c r="A214" s="287">
        <f>KL!A214</f>
        <v>0</v>
      </c>
      <c r="B214" s="297" t="str">
        <f>KL!B214</f>
        <v>Keo silicon bít miệng ống</v>
      </c>
      <c r="C214" s="296" t="str">
        <f>KL!C214</f>
        <v>ống</v>
      </c>
      <c r="D214" s="282">
        <f>KL!D214</f>
        <v>5</v>
      </c>
      <c r="E214" s="282">
        <f>KL!E214</f>
        <v>5</v>
      </c>
      <c r="F214" s="282">
        <f>KL!F214</f>
        <v>0</v>
      </c>
      <c r="G214" s="282">
        <f>KL!G214</f>
        <v>0</v>
      </c>
      <c r="H214" s="290"/>
    </row>
    <row r="215" spans="1:8" s="186" customFormat="1" ht="17.25" hidden="1">
      <c r="A215" s="287">
        <f>KL!A215</f>
        <v>0</v>
      </c>
      <c r="B215" s="303" t="str">
        <f>KL!B215</f>
        <v>Băng keo cách điện</v>
      </c>
      <c r="C215" s="304" t="str">
        <f>KL!C215</f>
        <v>cuộn</v>
      </c>
      <c r="D215" s="285">
        <f>KL!D215</f>
        <v>5</v>
      </c>
      <c r="E215" s="285">
        <f>KL!E215</f>
        <v>5</v>
      </c>
      <c r="F215" s="285">
        <f>KL!F215</f>
        <v>0</v>
      </c>
      <c r="G215" s="285">
        <f>KL!G215</f>
        <v>0</v>
      </c>
      <c r="H215" s="305"/>
    </row>
    <row r="216" spans="1:8">
      <c r="A216" s="319"/>
      <c r="B216" s="319"/>
      <c r="C216" s="121"/>
      <c r="D216" s="122"/>
      <c r="E216" s="122"/>
      <c r="F216" s="122"/>
      <c r="G216" s="132"/>
      <c r="H216" s="121"/>
    </row>
    <row r="217" spans="1:8" s="362" customFormat="1" ht="15.75">
      <c r="A217" s="361"/>
      <c r="B217" s="361" t="s">
        <v>382</v>
      </c>
      <c r="C217" s="135"/>
      <c r="D217" s="136"/>
      <c r="E217" s="136" t="s">
        <v>166</v>
      </c>
      <c r="F217" s="136"/>
      <c r="G217" s="137"/>
      <c r="H217" s="135"/>
    </row>
    <row r="218" spans="1:8" s="362" customFormat="1" ht="15.75">
      <c r="A218" s="361"/>
      <c r="B218" s="361"/>
      <c r="C218" s="135"/>
      <c r="D218" s="136"/>
      <c r="E218" s="136"/>
      <c r="F218" s="136"/>
      <c r="G218" s="137"/>
      <c r="H218" s="135"/>
    </row>
    <row r="219" spans="1:8" s="362" customFormat="1" ht="15.75">
      <c r="A219" s="361"/>
      <c r="B219" s="361"/>
      <c r="C219" s="135"/>
      <c r="D219" s="136"/>
      <c r="E219" s="136"/>
      <c r="F219" s="136"/>
      <c r="G219" s="137"/>
      <c r="H219" s="135"/>
    </row>
    <row r="220" spans="1:8" s="362" customFormat="1" ht="15.75">
      <c r="A220" s="361"/>
      <c r="B220" s="361"/>
      <c r="C220" s="135"/>
      <c r="D220" s="136"/>
      <c r="E220" s="136"/>
      <c r="F220" s="136"/>
      <c r="G220" s="137"/>
      <c r="H220" s="135"/>
    </row>
    <row r="221" spans="1:8" s="362" customFormat="1" ht="15.75">
      <c r="A221" s="361"/>
      <c r="B221" s="361" t="s">
        <v>167</v>
      </c>
      <c r="C221" s="135"/>
      <c r="D221" s="136"/>
      <c r="E221" s="136" t="s">
        <v>168</v>
      </c>
      <c r="F221" s="136"/>
      <c r="G221" s="137"/>
      <c r="H221" s="135"/>
    </row>
    <row r="222" spans="1:8" ht="12" customHeight="1">
      <c r="A222" s="330"/>
      <c r="B222" s="330"/>
      <c r="C222" s="331"/>
      <c r="D222" s="332"/>
      <c r="E222" s="332"/>
      <c r="F222" s="332"/>
      <c r="G222" s="333"/>
      <c r="H222" s="331"/>
    </row>
    <row r="223" spans="1:8" s="360" customFormat="1" ht="15.75">
      <c r="A223" s="791" t="s">
        <v>278</v>
      </c>
      <c r="B223" s="791"/>
      <c r="C223" s="791"/>
      <c r="D223" s="791"/>
      <c r="E223" s="791"/>
      <c r="F223" s="791"/>
      <c r="G223" s="791"/>
      <c r="H223" s="791"/>
    </row>
    <row r="224" spans="1:8" s="360" customFormat="1" ht="15.75">
      <c r="A224" s="791" t="s">
        <v>298</v>
      </c>
      <c r="B224" s="791"/>
      <c r="C224" s="791"/>
      <c r="D224" s="791"/>
      <c r="E224" s="791"/>
      <c r="F224" s="791"/>
      <c r="G224" s="791"/>
      <c r="H224" s="791"/>
    </row>
    <row r="225" spans="1:8" s="360" customFormat="1" ht="15.75">
      <c r="A225" s="361"/>
      <c r="B225" s="361"/>
      <c r="C225" s="135"/>
      <c r="D225" s="136"/>
      <c r="E225" s="136"/>
      <c r="F225" s="136"/>
      <c r="G225" s="137"/>
      <c r="H225" s="135"/>
    </row>
    <row r="226" spans="1:8" s="360" customFormat="1" ht="15.75">
      <c r="A226" s="361"/>
      <c r="B226" s="361"/>
      <c r="C226" s="135"/>
      <c r="D226" s="136"/>
      <c r="E226" s="136"/>
      <c r="F226" s="136"/>
      <c r="G226" s="137"/>
      <c r="H226" s="135"/>
    </row>
    <row r="227" spans="1:8" s="360" customFormat="1" ht="15.75">
      <c r="A227" s="361"/>
      <c r="B227" s="361"/>
      <c r="C227" s="135"/>
      <c r="D227" s="136"/>
      <c r="E227" s="136"/>
      <c r="F227" s="136"/>
      <c r="G227" s="137"/>
      <c r="H227" s="135"/>
    </row>
    <row r="228" spans="1:8" s="360" customFormat="1" ht="24.75" customHeight="1">
      <c r="A228" s="361"/>
      <c r="B228" s="361"/>
      <c r="C228" s="135"/>
      <c r="D228" s="136"/>
      <c r="E228" s="136"/>
      <c r="F228" s="136"/>
      <c r="G228" s="137"/>
      <c r="H228" s="135"/>
    </row>
    <row r="229" spans="1:8" s="360" customFormat="1" ht="18.75" customHeight="1">
      <c r="A229" s="791" t="s">
        <v>183</v>
      </c>
      <c r="B229" s="791"/>
      <c r="C229" s="791"/>
      <c r="D229" s="791"/>
      <c r="E229" s="791"/>
      <c r="F229" s="791"/>
      <c r="G229" s="791"/>
      <c r="H229" s="791"/>
    </row>
  </sheetData>
  <mergeCells count="12">
    <mergeCell ref="A4:H4"/>
    <mergeCell ref="A5:H5"/>
    <mergeCell ref="A6:H6"/>
    <mergeCell ref="A7:H7"/>
    <mergeCell ref="A229:H229"/>
    <mergeCell ref="A223:H223"/>
    <mergeCell ref="A224:H224"/>
    <mergeCell ref="A9:A10"/>
    <mergeCell ref="B9:B10"/>
    <mergeCell ref="C9:C10"/>
    <mergeCell ref="D9:G9"/>
    <mergeCell ref="H9:H10"/>
  </mergeCells>
  <phoneticPr fontId="2" type="noConversion"/>
  <printOptions horizontalCentered="1"/>
  <pageMargins left="0.74803149606299213" right="0.35433070866141736" top="0.98425196850393704" bottom="0.98425196850393704" header="0.51181102362204722" footer="0.51181102362204722"/>
  <pageSetup paperSize="9" scale="85" orientation="portrait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H12" sqref="H12"/>
    </sheetView>
  </sheetViews>
  <sheetFormatPr defaultRowHeight="12.75"/>
  <cols>
    <col min="2" max="2" width="42" customWidth="1"/>
    <col min="3" max="3" width="18.140625" customWidth="1"/>
    <col min="4" max="4" width="20" customWidth="1"/>
    <col min="8" max="8" width="12.85546875" bestFit="1" customWidth="1"/>
  </cols>
  <sheetData>
    <row r="1" spans="1:8" s="141" customFormat="1" ht="39" customHeight="1">
      <c r="A1" s="789" t="s">
        <v>277</v>
      </c>
      <c r="B1" s="789"/>
      <c r="C1" s="789"/>
      <c r="D1" s="789"/>
      <c r="E1" s="531"/>
    </row>
    <row r="2" spans="1:8" s="143" customFormat="1" ht="16.5" customHeight="1">
      <c r="A2" s="789" t="e">
        <f>#REF!</f>
        <v>#REF!</v>
      </c>
      <c r="B2" s="789"/>
      <c r="C2" s="789"/>
      <c r="D2" s="789"/>
      <c r="E2" s="531"/>
    </row>
    <row r="3" spans="1:8" s="144" customFormat="1" ht="20.25" customHeight="1">
      <c r="A3" s="789" t="e">
        <f>#REF!</f>
        <v>#REF!</v>
      </c>
      <c r="B3" s="789"/>
      <c r="C3" s="789"/>
      <c r="D3" s="789"/>
      <c r="E3" s="160"/>
    </row>
    <row r="5" spans="1:8" ht="13.5" thickBot="1"/>
    <row r="6" spans="1:8" ht="16.5" thickBot="1">
      <c r="A6" s="798" t="s">
        <v>272</v>
      </c>
      <c r="B6" s="798" t="s">
        <v>273</v>
      </c>
      <c r="C6" s="800" t="s">
        <v>274</v>
      </c>
      <c r="D6" s="801"/>
    </row>
    <row r="7" spans="1:8" ht="16.5" thickBot="1">
      <c r="A7" s="799"/>
      <c r="B7" s="799"/>
      <c r="C7" s="152" t="s">
        <v>241</v>
      </c>
      <c r="D7" s="152" t="s">
        <v>242</v>
      </c>
    </row>
    <row r="8" spans="1:8" ht="22.5" customHeight="1">
      <c r="A8" s="153">
        <v>1</v>
      </c>
      <c r="B8" s="154" t="s">
        <v>303</v>
      </c>
      <c r="C8" s="535"/>
      <c r="D8" s="156">
        <f>dtG!D25</f>
        <v>197242400</v>
      </c>
    </row>
    <row r="9" spans="1:8" ht="22.5" customHeight="1">
      <c r="A9" s="153">
        <v>2</v>
      </c>
      <c r="B9" s="154" t="s">
        <v>304</v>
      </c>
      <c r="C9" s="536">
        <f>DTTT!D25</f>
        <v>11046034</v>
      </c>
      <c r="D9" s="155"/>
    </row>
    <row r="10" spans="1:8" ht="22.5" customHeight="1">
      <c r="A10" s="153">
        <v>3</v>
      </c>
      <c r="B10" s="154" t="s">
        <v>305</v>
      </c>
      <c r="C10" s="536">
        <f>DTTN!D25</f>
        <v>179381320</v>
      </c>
      <c r="D10" s="155"/>
    </row>
    <row r="11" spans="1:8" ht="22.5" customHeight="1" thickBot="1">
      <c r="A11" s="157"/>
      <c r="B11" s="152" t="s">
        <v>275</v>
      </c>
      <c r="C11" s="158">
        <f>ROUND(C9+C10,0)</f>
        <v>190427354</v>
      </c>
      <c r="D11" s="459">
        <f>SUM(D8:D10)</f>
        <v>197242400</v>
      </c>
    </row>
    <row r="12" spans="1:8" ht="22.5" customHeight="1" thickBot="1">
      <c r="A12" s="157"/>
      <c r="B12" s="152" t="s">
        <v>276</v>
      </c>
      <c r="C12" s="159">
        <f>IF((C11-D11)&gt;0,C11-D11,0)</f>
        <v>0</v>
      </c>
      <c r="D12" s="459">
        <f>IF((D11-C11)&gt;0,D11-C11,0)</f>
        <v>6815046</v>
      </c>
      <c r="H12" s="453"/>
    </row>
    <row r="13" spans="1:8" ht="20.25" customHeight="1">
      <c r="A13" s="472"/>
      <c r="B13" s="472"/>
      <c r="C13" s="473"/>
      <c r="D13" s="474"/>
    </row>
    <row r="14" spans="1:8" s="28" customFormat="1" ht="18" customHeight="1">
      <c r="B14" s="28" t="s">
        <v>165</v>
      </c>
      <c r="C14" s="364" t="s">
        <v>166</v>
      </c>
      <c r="D14" s="32"/>
      <c r="E14" s="364"/>
    </row>
    <row r="15" spans="1:8" s="28" customFormat="1" ht="15.75">
      <c r="C15" s="116"/>
      <c r="D15" s="32"/>
      <c r="E15" s="116"/>
    </row>
    <row r="16" spans="1:8" s="28" customFormat="1" ht="15.75">
      <c r="C16" s="116"/>
      <c r="D16" s="32"/>
      <c r="E16" s="116"/>
    </row>
    <row r="17" spans="1:5" s="28" customFormat="1" ht="15.75">
      <c r="C17" s="116"/>
      <c r="D17" s="32"/>
      <c r="E17" s="116"/>
    </row>
    <row r="18" spans="1:5" s="28" customFormat="1" ht="15.75">
      <c r="C18" s="116"/>
      <c r="D18" s="32"/>
      <c r="E18" s="116"/>
    </row>
    <row r="19" spans="1:5" s="28" customFormat="1" ht="21" customHeight="1">
      <c r="B19" s="28" t="s">
        <v>167</v>
      </c>
      <c r="C19" s="364" t="s">
        <v>168</v>
      </c>
      <c r="D19" s="32"/>
      <c r="E19" s="364"/>
    </row>
    <row r="20" spans="1:5" s="28" customFormat="1" ht="6" customHeight="1">
      <c r="D20" s="32"/>
      <c r="E20" s="116"/>
    </row>
    <row r="21" spans="1:5" s="28" customFormat="1" ht="18" customHeight="1">
      <c r="A21" s="59" t="s">
        <v>306</v>
      </c>
      <c r="B21" s="59"/>
      <c r="E21" s="117"/>
    </row>
    <row r="22" spans="1:5" s="28" customFormat="1" ht="18" customHeight="1">
      <c r="A22" s="743" t="s">
        <v>307</v>
      </c>
      <c r="B22" s="743"/>
      <c r="C22" s="743"/>
      <c r="D22" s="743"/>
      <c r="E22" s="59"/>
    </row>
    <row r="23" spans="1:5" s="28" customFormat="1" ht="18" customHeight="1">
      <c r="B23" s="27"/>
      <c r="C23" s="58"/>
      <c r="D23" s="32"/>
      <c r="E23" s="116"/>
    </row>
    <row r="24" spans="1:5" s="28" customFormat="1" ht="18" customHeight="1">
      <c r="B24" s="27"/>
      <c r="C24" s="58"/>
      <c r="D24" s="32"/>
      <c r="E24" s="116"/>
    </row>
    <row r="25" spans="1:5" s="28" customFormat="1" ht="18" customHeight="1">
      <c r="B25" s="27"/>
      <c r="C25" s="58"/>
      <c r="D25" s="32"/>
      <c r="E25" s="116"/>
    </row>
    <row r="26" spans="1:5" s="28" customFormat="1" ht="18" customHeight="1">
      <c r="B26" s="27"/>
      <c r="C26" s="58"/>
      <c r="D26" s="32"/>
      <c r="E26" s="116"/>
    </row>
    <row r="27" spans="1:5" s="28" customFormat="1" ht="18" customHeight="1">
      <c r="A27" s="743" t="s">
        <v>183</v>
      </c>
      <c r="B27" s="743"/>
      <c r="C27" s="743"/>
      <c r="D27" s="743"/>
      <c r="E27" s="59"/>
    </row>
  </sheetData>
  <mergeCells count="8">
    <mergeCell ref="A27:D27"/>
    <mergeCell ref="A1:D1"/>
    <mergeCell ref="A2:D2"/>
    <mergeCell ref="A22:D22"/>
    <mergeCell ref="A6:A7"/>
    <mergeCell ref="B6:B7"/>
    <mergeCell ref="C6:D6"/>
    <mergeCell ref="A3:D3"/>
  </mergeCells>
  <phoneticPr fontId="1" type="noConversion"/>
  <printOptions horizontalCentered="1"/>
  <pageMargins left="0.74803149606299213" right="0.35433070866141736" top="0.98425196850393704" bottom="0.98425196850393704" header="0.51181102362204722" footer="0.51181102362204722"/>
  <pageSetup paperSize="9" orientation="portrait" blackAndWhite="1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opLeftCell="A8" workbookViewId="0">
      <selection activeCell="C28" sqref="C28"/>
    </sheetView>
  </sheetViews>
  <sheetFormatPr defaultColWidth="10.28515625" defaultRowHeight="20.100000000000001" customHeight="1"/>
  <cols>
    <col min="1" max="1" width="31.42578125" style="401" customWidth="1"/>
    <col min="2" max="2" width="11.140625" style="401" customWidth="1"/>
    <col min="3" max="3" width="21.140625" style="401" customWidth="1"/>
    <col min="4" max="4" width="18.7109375" style="398" customWidth="1"/>
    <col min="5" max="5" width="15.42578125" style="401" customWidth="1"/>
    <col min="6" max="6" width="17" style="398" customWidth="1"/>
    <col min="7" max="7" width="20.7109375" style="401" bestFit="1" customWidth="1"/>
    <col min="8" max="8" width="20.28515625" style="401" customWidth="1"/>
    <col min="9" max="9" width="12.85546875" style="429" bestFit="1" customWidth="1"/>
    <col min="10" max="16384" width="10.28515625" style="401"/>
  </cols>
  <sheetData>
    <row r="1" spans="1:9" s="395" customFormat="1" ht="20.100000000000001" hidden="1" customHeight="1">
      <c r="A1" s="422" t="s">
        <v>312</v>
      </c>
      <c r="B1" s="422"/>
      <c r="C1" s="422"/>
      <c r="D1" s="423" t="s">
        <v>313</v>
      </c>
      <c r="E1" s="424"/>
      <c r="F1" s="424"/>
      <c r="I1" s="425"/>
    </row>
    <row r="2" spans="1:9" s="395" customFormat="1" ht="20.100000000000001" hidden="1" customHeight="1">
      <c r="A2" s="422" t="s">
        <v>314</v>
      </c>
      <c r="B2" s="422"/>
      <c r="C2" s="422"/>
      <c r="D2" s="423" t="s">
        <v>315</v>
      </c>
      <c r="E2" s="424"/>
      <c r="F2" s="424"/>
      <c r="I2" s="425"/>
    </row>
    <row r="3" spans="1:9" s="395" customFormat="1" ht="20.100000000000001" hidden="1" customHeight="1">
      <c r="A3" s="422" t="s">
        <v>316</v>
      </c>
      <c r="B3" s="422"/>
      <c r="C3" s="422"/>
      <c r="D3" s="424"/>
      <c r="F3" s="424"/>
      <c r="I3" s="425"/>
    </row>
    <row r="4" spans="1:9" s="395" customFormat="1" ht="11.25" hidden="1" customHeight="1">
      <c r="A4" s="422"/>
      <c r="B4" s="422"/>
      <c r="C4" s="422"/>
      <c r="D4" s="424"/>
      <c r="F4" s="424"/>
      <c r="I4" s="425"/>
    </row>
    <row r="5" spans="1:9" s="427" customFormat="1" ht="61.5" customHeight="1">
      <c r="A5" s="802" t="s">
        <v>374</v>
      </c>
      <c r="B5" s="803"/>
      <c r="C5" s="803"/>
      <c r="D5" s="803"/>
      <c r="E5" s="803"/>
      <c r="F5" s="426"/>
      <c r="I5" s="428"/>
    </row>
    <row r="6" spans="1:9" s="427" customFormat="1" ht="20.100000000000001" customHeight="1">
      <c r="A6" s="804" t="s">
        <v>70</v>
      </c>
      <c r="B6" s="804"/>
      <c r="C6" s="804"/>
      <c r="D6" s="804"/>
      <c r="E6" s="804"/>
      <c r="F6" s="426"/>
      <c r="I6" s="428"/>
    </row>
    <row r="7" spans="1:9" s="427" customFormat="1" ht="36" customHeight="1">
      <c r="A7" s="805" t="s">
        <v>317</v>
      </c>
      <c r="B7" s="804"/>
      <c r="C7" s="804"/>
      <c r="D7" s="804"/>
      <c r="E7" s="804"/>
      <c r="F7" s="426"/>
      <c r="I7" s="428"/>
    </row>
    <row r="8" spans="1:9" ht="12" customHeight="1"/>
    <row r="9" spans="1:9" ht="37.5" customHeight="1">
      <c r="A9" s="430" t="s">
        <v>318</v>
      </c>
      <c r="B9" s="430" t="s">
        <v>319</v>
      </c>
      <c r="C9" s="430" t="s">
        <v>320</v>
      </c>
      <c r="D9" s="431" t="s">
        <v>353</v>
      </c>
      <c r="E9" s="430" t="s">
        <v>238</v>
      </c>
      <c r="F9" s="401"/>
    </row>
    <row r="10" spans="1:9" s="395" customFormat="1" ht="28.5" customHeight="1">
      <c r="A10" s="404" t="s">
        <v>354</v>
      </c>
      <c r="B10" s="405" t="s">
        <v>323</v>
      </c>
      <c r="C10" s="405" t="s">
        <v>324</v>
      </c>
      <c r="D10" s="406">
        <f>DTPSgiam!K219</f>
        <v>30470594</v>
      </c>
      <c r="E10" s="432"/>
      <c r="F10" s="425"/>
      <c r="G10" s="433"/>
      <c r="I10" s="425"/>
    </row>
    <row r="11" spans="1:9" s="395" customFormat="1" ht="20.100000000000001" customHeight="1">
      <c r="A11" s="407" t="s">
        <v>325</v>
      </c>
      <c r="B11" s="408" t="s">
        <v>326</v>
      </c>
      <c r="C11" s="409" t="s">
        <v>327</v>
      </c>
      <c r="D11" s="406">
        <f>ROUND(DTPSgiam!L219*2.38,0)</f>
        <v>121798516</v>
      </c>
      <c r="E11" s="434"/>
      <c r="F11" s="425"/>
      <c r="G11" s="433"/>
      <c r="H11" s="424"/>
      <c r="I11" s="425"/>
    </row>
    <row r="12" spans="1:9" s="395" customFormat="1" ht="20.100000000000001" customHeight="1">
      <c r="A12" s="407" t="s">
        <v>328</v>
      </c>
      <c r="B12" s="408" t="s">
        <v>310</v>
      </c>
      <c r="C12" s="409" t="s">
        <v>329</v>
      </c>
      <c r="D12" s="406">
        <f>ROUND(DTPSgiam!M219*1.16,0)</f>
        <v>307531</v>
      </c>
      <c r="E12" s="434"/>
      <c r="F12" s="425"/>
      <c r="G12" s="433"/>
      <c r="I12" s="425"/>
    </row>
    <row r="13" spans="1:9" s="395" customFormat="1" ht="20.100000000000001" customHeight="1">
      <c r="A13" s="407" t="s">
        <v>330</v>
      </c>
      <c r="B13" s="408" t="s">
        <v>331</v>
      </c>
      <c r="C13" s="408" t="s">
        <v>332</v>
      </c>
      <c r="D13" s="378">
        <f>ROUND((D10+D11+D12)*2%,0)</f>
        <v>3051533</v>
      </c>
      <c r="E13" s="434"/>
      <c r="F13" s="425"/>
      <c r="G13" s="433"/>
      <c r="I13" s="425"/>
    </row>
    <row r="14" spans="1:9" s="436" customFormat="1" ht="20.100000000000001" customHeight="1">
      <c r="A14" s="410" t="s">
        <v>333</v>
      </c>
      <c r="B14" s="411" t="s">
        <v>334</v>
      </c>
      <c r="C14" s="411" t="s">
        <v>335</v>
      </c>
      <c r="D14" s="412">
        <f>D10+D11+D12+D13</f>
        <v>155628174</v>
      </c>
      <c r="E14" s="435"/>
      <c r="F14" s="425"/>
      <c r="G14" s="433"/>
      <c r="I14" s="437"/>
    </row>
    <row r="15" spans="1:9" s="436" customFormat="1" ht="20.100000000000001" customHeight="1">
      <c r="A15" s="410" t="s">
        <v>336</v>
      </c>
      <c r="B15" s="413" t="s">
        <v>234</v>
      </c>
      <c r="C15" s="414" t="s">
        <v>372</v>
      </c>
      <c r="D15" s="412">
        <f>ROUND(D14*5.5%,0)*F15</f>
        <v>3547597.3919302714</v>
      </c>
      <c r="E15" s="435"/>
      <c r="F15" s="532">
        <v>0.41446073589502619</v>
      </c>
      <c r="G15" s="433"/>
      <c r="I15" s="437"/>
    </row>
    <row r="16" spans="1:9" s="395" customFormat="1" ht="20.100000000000001" customHeight="1">
      <c r="A16" s="407" t="s">
        <v>338</v>
      </c>
      <c r="B16" s="408" t="s">
        <v>339</v>
      </c>
      <c r="C16" s="408" t="s">
        <v>340</v>
      </c>
      <c r="D16" s="378">
        <f>D14+D15</f>
        <v>159175771.39193028</v>
      </c>
      <c r="E16" s="434"/>
      <c r="F16" s="425"/>
      <c r="G16" s="433"/>
      <c r="I16" s="425"/>
    </row>
    <row r="17" spans="1:9" s="436" customFormat="1" ht="20.100000000000001" customHeight="1">
      <c r="A17" s="410" t="s">
        <v>341</v>
      </c>
      <c r="B17" s="413" t="s">
        <v>342</v>
      </c>
      <c r="C17" s="413" t="s">
        <v>343</v>
      </c>
      <c r="D17" s="482">
        <f>ROUND(D16*6%*0,0)</f>
        <v>0</v>
      </c>
      <c r="E17" s="435"/>
      <c r="F17" s="425"/>
      <c r="G17" s="433"/>
      <c r="I17" s="437"/>
    </row>
    <row r="18" spans="1:9" s="395" customFormat="1" ht="20.100000000000001" customHeight="1">
      <c r="A18" s="407" t="s">
        <v>344</v>
      </c>
      <c r="B18" s="408" t="s">
        <v>345</v>
      </c>
      <c r="C18" s="408" t="s">
        <v>346</v>
      </c>
      <c r="D18" s="378">
        <f>D16+D17</f>
        <v>159175771.39193028</v>
      </c>
      <c r="E18" s="434"/>
      <c r="F18" s="425"/>
      <c r="G18" s="433"/>
      <c r="I18" s="425"/>
    </row>
    <row r="19" spans="1:9" s="436" customFormat="1" ht="20.100000000000001" customHeight="1">
      <c r="A19" s="410" t="s">
        <v>347</v>
      </c>
      <c r="B19" s="413" t="s">
        <v>348</v>
      </c>
      <c r="C19" s="413" t="s">
        <v>349</v>
      </c>
      <c r="D19" s="412">
        <f>ROUND(D18*10%,0)</f>
        <v>15917577</v>
      </c>
      <c r="E19" s="435"/>
      <c r="F19" s="425"/>
      <c r="G19" s="433"/>
      <c r="I19" s="437"/>
    </row>
    <row r="20" spans="1:9" s="436" customFormat="1" ht="20.100000000000001" customHeight="1">
      <c r="A20" s="410" t="s">
        <v>350</v>
      </c>
      <c r="B20" s="413" t="s">
        <v>355</v>
      </c>
      <c r="C20" s="413" t="s">
        <v>352</v>
      </c>
      <c r="D20" s="412">
        <f>D18+D19</f>
        <v>175093348.39193028</v>
      </c>
      <c r="E20" s="435"/>
      <c r="F20" s="425"/>
      <c r="G20" s="433"/>
      <c r="I20" s="437"/>
    </row>
    <row r="21" spans="1:9" s="395" customFormat="1" ht="30.75" customHeight="1">
      <c r="A21" s="438" t="s">
        <v>356</v>
      </c>
      <c r="B21" s="408" t="s">
        <v>357</v>
      </c>
      <c r="C21" s="408" t="s">
        <v>358</v>
      </c>
      <c r="D21" s="378">
        <f>ROUND(D18*1%*1.1,0)-1</f>
        <v>1750932</v>
      </c>
      <c r="E21" s="434"/>
      <c r="F21" s="425"/>
      <c r="G21" s="433"/>
      <c r="I21" s="425"/>
    </row>
    <row r="22" spans="1:9" s="436" customFormat="1" ht="20.100000000000001" customHeight="1">
      <c r="A22" s="410" t="s">
        <v>359</v>
      </c>
      <c r="B22" s="413" t="s">
        <v>360</v>
      </c>
      <c r="C22" s="408" t="s">
        <v>361</v>
      </c>
      <c r="D22" s="412">
        <f>D23+D24</f>
        <v>20398120</v>
      </c>
      <c r="E22" s="435"/>
      <c r="F22" s="425"/>
      <c r="G22" s="433"/>
      <c r="I22" s="437"/>
    </row>
    <row r="23" spans="1:9" s="395" customFormat="1" ht="20.100000000000001" customHeight="1">
      <c r="A23" s="407" t="s">
        <v>362</v>
      </c>
      <c r="B23" s="408" t="s">
        <v>363</v>
      </c>
      <c r="C23" s="408" t="s">
        <v>364</v>
      </c>
      <c r="D23" s="458">
        <f>ROUND(DTPSgiam!K218*1.1,0)</f>
        <v>0</v>
      </c>
      <c r="E23" s="434"/>
      <c r="F23" s="425"/>
      <c r="G23" s="433"/>
      <c r="I23" s="425"/>
    </row>
    <row r="24" spans="1:9" s="395" customFormat="1" ht="20.100000000000001" customHeight="1">
      <c r="A24" s="407" t="s">
        <v>365</v>
      </c>
      <c r="B24" s="408" t="s">
        <v>366</v>
      </c>
      <c r="C24" s="408" t="s">
        <v>367</v>
      </c>
      <c r="D24" s="378">
        <f>'lăp tb'!D19</f>
        <v>20398120</v>
      </c>
      <c r="E24" s="434"/>
      <c r="F24" s="425"/>
      <c r="G24" s="433"/>
      <c r="I24" s="425"/>
    </row>
    <row r="25" spans="1:9" s="444" customFormat="1" ht="20.100000000000001" customHeight="1">
      <c r="A25" s="439" t="s">
        <v>56</v>
      </c>
      <c r="B25" s="419" t="s">
        <v>368</v>
      </c>
      <c r="C25" s="419" t="s">
        <v>369</v>
      </c>
      <c r="D25" s="420">
        <f>ROUND(D20+D21+D22,0)</f>
        <v>197242400</v>
      </c>
      <c r="E25" s="440"/>
      <c r="F25" s="425"/>
      <c r="G25" s="441">
        <v>2094813176</v>
      </c>
      <c r="H25" s="442">
        <v>154387566</v>
      </c>
      <c r="I25" s="443"/>
    </row>
    <row r="26" spans="1:9" ht="20.100000000000001" customHeight="1">
      <c r="A26" s="445"/>
      <c r="B26" s="445"/>
      <c r="C26" s="446"/>
      <c r="D26" s="447"/>
      <c r="E26" s="448"/>
      <c r="G26" s="398"/>
      <c r="H26" s="429"/>
    </row>
    <row r="27" spans="1:9" ht="20.100000000000001" customHeight="1">
      <c r="A27" s="449"/>
      <c r="D27" s="399"/>
      <c r="E27" s="450"/>
      <c r="G27" s="424"/>
      <c r="H27" s="429"/>
    </row>
    <row r="28" spans="1:9" ht="20.100000000000001" customHeight="1">
      <c r="A28" s="449"/>
      <c r="D28" s="399"/>
      <c r="E28" s="451"/>
      <c r="G28" s="452"/>
      <c r="H28" s="429"/>
    </row>
    <row r="29" spans="1:9" ht="20.100000000000001" customHeight="1">
      <c r="A29" s="449"/>
      <c r="D29" s="399"/>
      <c r="E29" s="398"/>
      <c r="G29" s="453"/>
    </row>
    <row r="30" spans="1:9" ht="20.100000000000001" customHeight="1">
      <c r="D30" s="399"/>
      <c r="E30" s="398"/>
    </row>
    <row r="31" spans="1:9" ht="20.100000000000001" customHeight="1">
      <c r="D31" s="399"/>
      <c r="E31" s="398"/>
      <c r="G31" s="454"/>
      <c r="H31" s="429"/>
    </row>
    <row r="32" spans="1:9" ht="20.100000000000001" customHeight="1">
      <c r="D32" s="399"/>
      <c r="E32" s="398"/>
      <c r="H32" s="429"/>
    </row>
    <row r="33" spans="1:8" ht="20.100000000000001" customHeight="1">
      <c r="A33" s="455"/>
      <c r="D33" s="456"/>
      <c r="H33" s="429"/>
    </row>
    <row r="34" spans="1:8" ht="20.100000000000001" customHeight="1">
      <c r="H34" s="429"/>
    </row>
    <row r="35" spans="1:8" ht="20.100000000000001" customHeight="1">
      <c r="C35" s="398"/>
      <c r="G35" s="398"/>
      <c r="H35" s="429"/>
    </row>
    <row r="36" spans="1:8" ht="20.100000000000001" customHeight="1">
      <c r="C36" s="398"/>
      <c r="G36" s="398"/>
      <c r="H36" s="429"/>
    </row>
    <row r="37" spans="1:8" ht="20.100000000000001" customHeight="1">
      <c r="G37" s="398"/>
      <c r="H37" s="429"/>
    </row>
    <row r="38" spans="1:8" ht="20.100000000000001" customHeight="1">
      <c r="G38" s="398"/>
      <c r="H38" s="429"/>
    </row>
    <row r="39" spans="1:8" ht="20.100000000000001" customHeight="1">
      <c r="G39" s="398"/>
      <c r="H39" s="429"/>
    </row>
    <row r="40" spans="1:8" ht="20.100000000000001" customHeight="1">
      <c r="G40" s="398"/>
      <c r="H40" s="429"/>
    </row>
    <row r="41" spans="1:8" ht="20.100000000000001" customHeight="1">
      <c r="G41" s="398"/>
      <c r="H41" s="429"/>
    </row>
    <row r="42" spans="1:8" ht="20.100000000000001" customHeight="1">
      <c r="G42" s="398"/>
      <c r="H42" s="429"/>
    </row>
    <row r="43" spans="1:8" ht="20.100000000000001" customHeight="1">
      <c r="G43" s="398"/>
      <c r="H43" s="429"/>
    </row>
    <row r="44" spans="1:8" ht="20.100000000000001" customHeight="1">
      <c r="G44" s="398"/>
      <c r="H44" s="429"/>
    </row>
    <row r="45" spans="1:8" ht="20.100000000000001" customHeight="1">
      <c r="G45" s="398"/>
      <c r="H45" s="429"/>
    </row>
    <row r="46" spans="1:8" ht="20.100000000000001" customHeight="1">
      <c r="G46" s="398"/>
      <c r="H46" s="429"/>
    </row>
    <row r="47" spans="1:8" ht="20.100000000000001" customHeight="1">
      <c r="G47" s="398"/>
      <c r="H47" s="429"/>
    </row>
  </sheetData>
  <mergeCells count="3">
    <mergeCell ref="A5:E5"/>
    <mergeCell ref="A6:E6"/>
    <mergeCell ref="A7:E7"/>
  </mergeCells>
  <phoneticPr fontId="2" type="noConversion"/>
  <printOptions horizontalCentered="1"/>
  <pageMargins left="0.74803149606299213" right="0.35433070866141736" top="0.98425196850393704" bottom="0.98425196850393704" header="0.51181102362204722" footer="0.51181102362204722"/>
  <pageSetup paperSize="9" scale="90" orientation="portrait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A4" workbookViewId="0">
      <selection activeCell="D16" sqref="D16"/>
    </sheetView>
  </sheetViews>
  <sheetFormatPr defaultRowHeight="20.100000000000001" customHeight="1"/>
  <cols>
    <col min="1" max="1" width="28.85546875" style="401" customWidth="1"/>
    <col min="2" max="2" width="9" style="401" customWidth="1"/>
    <col min="3" max="3" width="19.5703125" style="401" customWidth="1"/>
    <col min="4" max="4" width="13.140625" style="398" customWidth="1"/>
    <col min="5" max="5" width="14.7109375" style="398" customWidth="1"/>
    <col min="6" max="16384" width="9.140625" style="397"/>
  </cols>
  <sheetData>
    <row r="1" spans="1:5" ht="20.100000000000001" hidden="1" customHeight="1">
      <c r="A1" s="395" t="s">
        <v>312</v>
      </c>
      <c r="B1" s="395"/>
      <c r="C1" s="395"/>
      <c r="D1" s="396" t="s">
        <v>313</v>
      </c>
      <c r="E1" s="395"/>
    </row>
    <row r="2" spans="1:5" ht="20.100000000000001" hidden="1" customHeight="1">
      <c r="A2" s="395" t="s">
        <v>314</v>
      </c>
      <c r="B2" s="395"/>
      <c r="C2" s="395"/>
      <c r="D2" s="396" t="s">
        <v>315</v>
      </c>
      <c r="E2" s="395"/>
    </row>
    <row r="3" spans="1:5" ht="20.100000000000001" hidden="1" customHeight="1">
      <c r="A3" s="395" t="s">
        <v>316</v>
      </c>
      <c r="B3" s="395"/>
      <c r="C3" s="395"/>
    </row>
    <row r="4" spans="1:5" ht="20.100000000000001" customHeight="1">
      <c r="A4" s="806" t="s">
        <v>371</v>
      </c>
      <c r="B4" s="806"/>
      <c r="C4" s="806"/>
      <c r="D4" s="806"/>
      <c r="E4" s="806"/>
    </row>
    <row r="5" spans="1:5" s="400" customFormat="1" ht="20.100000000000001" customHeight="1">
      <c r="A5" s="807" t="s">
        <v>70</v>
      </c>
      <c r="B5" s="807"/>
      <c r="C5" s="807"/>
      <c r="D5" s="807"/>
      <c r="E5" s="807"/>
    </row>
    <row r="6" spans="1:5" s="400" customFormat="1" ht="36.75" customHeight="1">
      <c r="A6" s="808" t="s">
        <v>317</v>
      </c>
      <c r="B6" s="807"/>
      <c r="C6" s="807"/>
      <c r="D6" s="807"/>
      <c r="E6" s="807"/>
    </row>
    <row r="8" spans="1:5" ht="34.5" customHeight="1">
      <c r="A8" s="402" t="s">
        <v>318</v>
      </c>
      <c r="B8" s="402" t="s">
        <v>319</v>
      </c>
      <c r="C8" s="402" t="s">
        <v>320</v>
      </c>
      <c r="D8" s="403" t="s">
        <v>321</v>
      </c>
      <c r="E8" s="403" t="s">
        <v>238</v>
      </c>
    </row>
    <row r="9" spans="1:5" ht="26.25" customHeight="1">
      <c r="A9" s="404" t="s">
        <v>322</v>
      </c>
      <c r="B9" s="405" t="s">
        <v>323</v>
      </c>
      <c r="C9" s="405" t="s">
        <v>324</v>
      </c>
      <c r="D9" s="406"/>
      <c r="E9" s="406"/>
    </row>
    <row r="10" spans="1:5" ht="21.75" customHeight="1">
      <c r="A10" s="407" t="s">
        <v>325</v>
      </c>
      <c r="B10" s="408" t="s">
        <v>326</v>
      </c>
      <c r="C10" s="409" t="s">
        <v>327</v>
      </c>
      <c r="D10" s="406">
        <f>ROUND((DTPSgiam!L218*2.38),0)</f>
        <v>13847644</v>
      </c>
      <c r="E10" s="406"/>
    </row>
    <row r="11" spans="1:5" ht="21.75" customHeight="1">
      <c r="A11" s="407" t="s">
        <v>328</v>
      </c>
      <c r="B11" s="408" t="s">
        <v>310</v>
      </c>
      <c r="C11" s="409" t="s">
        <v>329</v>
      </c>
      <c r="D11" s="406">
        <f>ROUND(DTPSgiam!M218*1.16,0)</f>
        <v>2409301</v>
      </c>
      <c r="E11" s="406"/>
    </row>
    <row r="12" spans="1:5" ht="21.75" customHeight="1">
      <c r="A12" s="407" t="s">
        <v>330</v>
      </c>
      <c r="B12" s="408" t="s">
        <v>331</v>
      </c>
      <c r="C12" s="408" t="s">
        <v>332</v>
      </c>
      <c r="D12" s="378">
        <f>ROUND((D9+D10+D11)*2%,0)</f>
        <v>325139</v>
      </c>
      <c r="E12" s="378"/>
    </row>
    <row r="13" spans="1:5" ht="21.75" customHeight="1">
      <c r="A13" s="410" t="s">
        <v>333</v>
      </c>
      <c r="B13" s="411" t="s">
        <v>334</v>
      </c>
      <c r="C13" s="411" t="s">
        <v>335</v>
      </c>
      <c r="D13" s="412">
        <f>D9+D10+D11+D12</f>
        <v>16582084</v>
      </c>
      <c r="E13" s="412"/>
    </row>
    <row r="14" spans="1:5" ht="21.75" customHeight="1">
      <c r="A14" s="410" t="s">
        <v>336</v>
      </c>
      <c r="B14" s="413" t="s">
        <v>234</v>
      </c>
      <c r="C14" s="414" t="s">
        <v>337</v>
      </c>
      <c r="D14" s="412">
        <f>ROUND(D13*5.5%,0)</f>
        <v>912015</v>
      </c>
      <c r="E14" s="412"/>
    </row>
    <row r="15" spans="1:5" ht="21.75" customHeight="1">
      <c r="A15" s="407" t="s">
        <v>338</v>
      </c>
      <c r="B15" s="408" t="s">
        <v>339</v>
      </c>
      <c r="C15" s="408" t="s">
        <v>340</v>
      </c>
      <c r="D15" s="378">
        <f>D13+D14</f>
        <v>17494099</v>
      </c>
      <c r="E15" s="378"/>
    </row>
    <row r="16" spans="1:5" ht="21.75" customHeight="1">
      <c r="A16" s="410" t="s">
        <v>341</v>
      </c>
      <c r="B16" s="413" t="s">
        <v>342</v>
      </c>
      <c r="C16" s="413" t="s">
        <v>343</v>
      </c>
      <c r="D16" s="412">
        <f>ROUND(D15*6%,0)</f>
        <v>1049646</v>
      </c>
      <c r="E16" s="412"/>
    </row>
    <row r="17" spans="1:5" ht="21.75" customHeight="1">
      <c r="A17" s="407" t="s">
        <v>344</v>
      </c>
      <c r="B17" s="408" t="s">
        <v>345</v>
      </c>
      <c r="C17" s="408" t="s">
        <v>346</v>
      </c>
      <c r="D17" s="378">
        <f>D15+D16</f>
        <v>18543745</v>
      </c>
      <c r="E17" s="378"/>
    </row>
    <row r="18" spans="1:5" ht="21.75" customHeight="1">
      <c r="A18" s="415" t="s">
        <v>347</v>
      </c>
      <c r="B18" s="416" t="s">
        <v>348</v>
      </c>
      <c r="C18" s="416" t="s">
        <v>349</v>
      </c>
      <c r="D18" s="417">
        <f>ROUND(D17*10%,0)</f>
        <v>1854375</v>
      </c>
      <c r="E18" s="417"/>
    </row>
    <row r="19" spans="1:5" ht="21.75" customHeight="1">
      <c r="A19" s="418" t="s">
        <v>350</v>
      </c>
      <c r="B19" s="419" t="s">
        <v>351</v>
      </c>
      <c r="C19" s="419" t="s">
        <v>352</v>
      </c>
      <c r="D19" s="420">
        <f>D17+D18</f>
        <v>20398120</v>
      </c>
      <c r="E19" s="420"/>
    </row>
    <row r="20" spans="1:5" ht="18" customHeight="1"/>
    <row r="21" spans="1:5" ht="18" customHeight="1">
      <c r="C21" s="398"/>
    </row>
    <row r="22" spans="1:5" s="421" customFormat="1" ht="20.100000000000001" customHeight="1">
      <c r="A22" s="401"/>
      <c r="B22" s="401"/>
      <c r="C22" s="398"/>
      <c r="D22" s="398"/>
      <c r="E22" s="398"/>
    </row>
  </sheetData>
  <mergeCells count="3">
    <mergeCell ref="A4:E4"/>
    <mergeCell ref="A5:E5"/>
    <mergeCell ref="A6:E6"/>
  </mergeCells>
  <phoneticPr fontId="2" type="noConversion"/>
  <printOptions horizontalCentered="1"/>
  <pageMargins left="0.74803149606299213" right="0.35433070866141736" top="0.98425196850393704" bottom="0.98425196850393704" header="0.51181102362204722" footer="0.51181102362204722"/>
  <pageSetup paperSize="9" orientation="portrait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234"/>
  <sheetViews>
    <sheetView topLeftCell="A65" zoomScaleNormal="55" workbookViewId="0">
      <selection activeCell="M13" sqref="M13"/>
    </sheetView>
  </sheetViews>
  <sheetFormatPr defaultRowHeight="15.75"/>
  <cols>
    <col min="1" max="1" width="4.28515625" style="483" customWidth="1"/>
    <col min="2" max="2" width="49.42578125" style="483" customWidth="1"/>
    <col min="3" max="3" width="9.140625" style="483"/>
    <col min="4" max="4" width="12.140625" style="484" customWidth="1"/>
    <col min="5" max="5" width="11.28515625" style="484" customWidth="1"/>
    <col min="6" max="6" width="6.140625" style="484" hidden="1" customWidth="1"/>
    <col min="7" max="7" width="9.42578125" style="484" customWidth="1"/>
    <col min="8" max="10" width="12.42578125" style="379" customWidth="1"/>
    <col min="11" max="11" width="14.140625" style="379" customWidth="1"/>
    <col min="12" max="12" width="13.7109375" style="379" customWidth="1"/>
    <col min="13" max="13" width="11.5703125" style="379" customWidth="1"/>
    <col min="14" max="16384" width="9.140625" style="483"/>
  </cols>
  <sheetData>
    <row r="4" spans="1:16" s="486" customFormat="1" ht="39" customHeight="1">
      <c r="A4" s="809" t="s">
        <v>300</v>
      </c>
      <c r="B4" s="810"/>
      <c r="C4" s="810"/>
      <c r="D4" s="810"/>
      <c r="E4" s="810"/>
      <c r="F4" s="810"/>
      <c r="G4" s="810"/>
      <c r="H4" s="810"/>
      <c r="I4" s="810"/>
      <c r="J4" s="810"/>
      <c r="K4" s="810"/>
      <c r="L4" s="810"/>
      <c r="M4" s="810"/>
      <c r="N4" s="810"/>
      <c r="O4" s="485"/>
    </row>
    <row r="5" spans="1:16" s="488" customFormat="1" ht="16.5">
      <c r="A5" s="789" t="str">
        <f>KL!A6</f>
        <v>Gói thầu 02: Cung cấp vật tư, thiết bị và xây lắp</v>
      </c>
      <c r="B5" s="789"/>
      <c r="C5" s="789"/>
      <c r="D5" s="789"/>
      <c r="E5" s="789"/>
      <c r="F5" s="789"/>
      <c r="G5" s="789"/>
      <c r="H5" s="789"/>
      <c r="I5" s="789"/>
      <c r="J5" s="789"/>
      <c r="K5" s="789"/>
      <c r="L5" s="789"/>
      <c r="M5" s="789"/>
      <c r="N5" s="789"/>
      <c r="O5" s="487"/>
    </row>
    <row r="6" spans="1:16" s="489" customFormat="1" ht="16.5" customHeight="1">
      <c r="A6" s="789" t="str">
        <f>KL!A7</f>
        <v>Công trình: CẤY TBA CHỐNG QUÁ TẢI NĂM 2014</v>
      </c>
      <c r="B6" s="789"/>
      <c r="C6" s="789"/>
      <c r="D6" s="789"/>
      <c r="E6" s="789"/>
      <c r="F6" s="789"/>
      <c r="G6" s="789"/>
      <c r="H6" s="789"/>
      <c r="I6" s="789"/>
      <c r="J6" s="789"/>
      <c r="K6" s="789"/>
      <c r="L6" s="789"/>
      <c r="M6" s="789"/>
      <c r="N6" s="789"/>
    </row>
    <row r="7" spans="1:16" s="491" customFormat="1" ht="18">
      <c r="A7" s="811"/>
      <c r="B7" s="811"/>
      <c r="C7" s="811"/>
      <c r="D7" s="811"/>
      <c r="E7" s="811"/>
      <c r="F7" s="811"/>
      <c r="G7" s="811"/>
      <c r="H7" s="811"/>
      <c r="I7" s="811"/>
      <c r="J7" s="811"/>
      <c r="K7" s="811"/>
      <c r="L7" s="811"/>
      <c r="M7" s="811"/>
      <c r="N7" s="811"/>
      <c r="O7" s="490"/>
    </row>
    <row r="8" spans="1:16" s="498" customFormat="1" ht="11.25" customHeight="1">
      <c r="A8" s="492"/>
      <c r="B8" s="493"/>
      <c r="C8" s="494"/>
      <c r="D8" s="495"/>
      <c r="E8" s="495"/>
      <c r="F8" s="495"/>
      <c r="G8" s="495"/>
      <c r="H8" s="496"/>
      <c r="I8" s="496"/>
      <c r="J8" s="496"/>
      <c r="K8" s="496"/>
      <c r="L8" s="496"/>
      <c r="M8" s="496"/>
      <c r="N8" s="497"/>
    </row>
    <row r="9" spans="1:16" s="499" customFormat="1" ht="27.75" customHeight="1">
      <c r="A9" s="812" t="s">
        <v>71</v>
      </c>
      <c r="B9" s="812" t="s">
        <v>235</v>
      </c>
      <c r="C9" s="812" t="s">
        <v>236</v>
      </c>
      <c r="D9" s="814" t="s">
        <v>237</v>
      </c>
      <c r="E9" s="815"/>
      <c r="F9" s="815"/>
      <c r="G9" s="816"/>
      <c r="H9" s="817" t="s">
        <v>271</v>
      </c>
      <c r="I9" s="818"/>
      <c r="J9" s="819"/>
      <c r="K9" s="817" t="s">
        <v>311</v>
      </c>
      <c r="L9" s="818"/>
      <c r="M9" s="819"/>
      <c r="N9" s="820" t="s">
        <v>238</v>
      </c>
      <c r="P9" s="499" t="s">
        <v>239</v>
      </c>
    </row>
    <row r="10" spans="1:16" s="503" customFormat="1" ht="35.25" customHeight="1">
      <c r="A10" s="813"/>
      <c r="B10" s="813"/>
      <c r="C10" s="813"/>
      <c r="D10" s="500" t="s">
        <v>243</v>
      </c>
      <c r="E10" s="501" t="s">
        <v>240</v>
      </c>
      <c r="F10" s="501" t="s">
        <v>241</v>
      </c>
      <c r="G10" s="501" t="s">
        <v>242</v>
      </c>
      <c r="H10" s="502" t="s">
        <v>308</v>
      </c>
      <c r="I10" s="502" t="s">
        <v>309</v>
      </c>
      <c r="J10" s="502" t="s">
        <v>310</v>
      </c>
      <c r="K10" s="380" t="s">
        <v>308</v>
      </c>
      <c r="L10" s="380" t="s">
        <v>309</v>
      </c>
      <c r="M10" s="380" t="s">
        <v>310</v>
      </c>
      <c r="N10" s="821"/>
    </row>
    <row r="11" spans="1:16" s="365" customFormat="1" ht="18">
      <c r="A11" s="504" t="str">
        <f>KL!A11</f>
        <v>A</v>
      </c>
      <c r="B11" s="312" t="str">
        <f>KL!B11</f>
        <v>Phần đường dây trung thế 1 pha XD mới</v>
      </c>
      <c r="C11" s="313"/>
      <c r="D11" s="273"/>
      <c r="E11" s="273"/>
      <c r="F11" s="273"/>
      <c r="G11" s="273"/>
      <c r="H11" s="505"/>
      <c r="I11" s="505"/>
      <c r="J11" s="505"/>
      <c r="K11" s="381">
        <f>H11*G11</f>
        <v>0</v>
      </c>
      <c r="L11" s="381"/>
      <c r="M11" s="381"/>
      <c r="N11" s="275"/>
    </row>
    <row r="12" spans="1:16" s="365" customFormat="1" ht="18">
      <c r="A12" s="314" t="str">
        <f>KL!A12</f>
        <v>I</v>
      </c>
      <c r="B12" s="259" t="str">
        <f>KL!B12</f>
        <v>Phần móng và tiếp địa</v>
      </c>
      <c r="C12" s="203"/>
      <c r="D12" s="278"/>
      <c r="E12" s="278"/>
      <c r="F12" s="278"/>
      <c r="G12" s="278"/>
      <c r="H12" s="506"/>
      <c r="I12" s="506"/>
      <c r="J12" s="506"/>
      <c r="K12" s="381">
        <f>H12*G12</f>
        <v>0</v>
      </c>
      <c r="L12" s="381">
        <f>I12*G12</f>
        <v>0</v>
      </c>
      <c r="M12" s="381">
        <f>G12*J12</f>
        <v>0</v>
      </c>
      <c r="N12" s="280"/>
    </row>
    <row r="13" spans="1:16" s="365" customFormat="1" ht="18">
      <c r="A13" s="314">
        <f>KL!A13</f>
        <v>1</v>
      </c>
      <c r="B13" s="261" t="str">
        <f>KL!B13</f>
        <v>Móng M12</v>
      </c>
      <c r="C13" s="544" t="str">
        <f>KL!C13</f>
        <v>Móng</v>
      </c>
      <c r="D13" s="278">
        <f>KL!D13</f>
        <v>28</v>
      </c>
      <c r="E13" s="278">
        <f>KL!E13</f>
        <v>27</v>
      </c>
      <c r="F13" s="278">
        <f>KL!F13</f>
        <v>0</v>
      </c>
      <c r="G13" s="278">
        <f>KL!G13</f>
        <v>1</v>
      </c>
      <c r="H13" s="505"/>
      <c r="I13" s="514">
        <v>47032</v>
      </c>
      <c r="J13" s="505"/>
      <c r="K13" s="545">
        <f>ROUND((H13*G13),0)</f>
        <v>0</v>
      </c>
      <c r="L13" s="545">
        <f>ROUND((I13*G13),0)</f>
        <v>47032</v>
      </c>
      <c r="M13" s="545">
        <f>ROUND((G13*J13),0)</f>
        <v>0</v>
      </c>
      <c r="N13" s="280"/>
    </row>
    <row r="14" spans="1:16" s="509" customFormat="1" ht="17.25" hidden="1">
      <c r="A14" s="507">
        <f>KL!A14</f>
        <v>2</v>
      </c>
      <c r="B14" s="261" t="str">
        <f>KL!B14</f>
        <v>Móng M12a</v>
      </c>
      <c r="C14" s="207" t="str">
        <f>KL!C14</f>
        <v>Móng</v>
      </c>
      <c r="D14" s="281">
        <f>KL!D14</f>
        <v>25</v>
      </c>
      <c r="E14" s="281">
        <f>KL!E14</f>
        <v>26</v>
      </c>
      <c r="F14" s="281">
        <f>KL!F14</f>
        <v>1</v>
      </c>
      <c r="G14" s="281">
        <f>KL!G14</f>
        <v>0</v>
      </c>
      <c r="H14" s="506"/>
      <c r="I14" s="506"/>
      <c r="J14" s="506"/>
      <c r="K14" s="381">
        <f>H14*G14</f>
        <v>0</v>
      </c>
      <c r="L14" s="381">
        <f>I14*G14</f>
        <v>0</v>
      </c>
      <c r="M14" s="381">
        <f>G14*J14</f>
        <v>0</v>
      </c>
      <c r="N14" s="283"/>
    </row>
    <row r="15" spans="1:16" s="509" customFormat="1" ht="17.25" hidden="1">
      <c r="A15" s="507">
        <f>KL!A15</f>
        <v>0</v>
      </c>
      <c r="B15" s="315" t="str">
        <f>KL!B15</f>
        <v>Ñaø caûn BTCT 1,2m</v>
      </c>
      <c r="C15" s="316" t="str">
        <f>KL!C15</f>
        <v>caùi</v>
      </c>
      <c r="D15" s="281">
        <f>KL!D15</f>
        <v>25</v>
      </c>
      <c r="E15" s="281">
        <f>KL!E15</f>
        <v>26</v>
      </c>
      <c r="F15" s="281">
        <f>KL!F15</f>
        <v>1</v>
      </c>
      <c r="G15" s="281">
        <f>KL!G15</f>
        <v>0</v>
      </c>
      <c r="H15" s="506"/>
      <c r="I15" s="506"/>
      <c r="J15" s="506"/>
      <c r="K15" s="381">
        <f>H15*G15</f>
        <v>0</v>
      </c>
      <c r="L15" s="381">
        <f>I15*G15</f>
        <v>0</v>
      </c>
      <c r="M15" s="381">
        <f>G15*J15</f>
        <v>0</v>
      </c>
      <c r="N15" s="283"/>
    </row>
    <row r="16" spans="1:16" s="509" customFormat="1" ht="34.5" hidden="1">
      <c r="A16" s="507">
        <f>KL!A16</f>
        <v>0</v>
      </c>
      <c r="B16" s="315" t="str">
        <f>KL!B16</f>
        <v>Boulon 22x650+ 2 long ñeàn vuoâng D24-50x50x3/Zn</v>
      </c>
      <c r="C16" s="316" t="str">
        <f>KL!C16</f>
        <v>boä</v>
      </c>
      <c r="D16" s="281">
        <f>KL!D16</f>
        <v>25</v>
      </c>
      <c r="E16" s="281">
        <f>KL!E16</f>
        <v>26</v>
      </c>
      <c r="F16" s="281">
        <f>KL!F16</f>
        <v>1</v>
      </c>
      <c r="G16" s="281">
        <f>KL!G16</f>
        <v>0</v>
      </c>
      <c r="H16" s="506"/>
      <c r="I16" s="506"/>
      <c r="J16" s="506"/>
      <c r="K16" s="381">
        <f>H16*G16</f>
        <v>0</v>
      </c>
      <c r="L16" s="381">
        <f>I16*G16</f>
        <v>0</v>
      </c>
      <c r="M16" s="381">
        <f>G16*J16</f>
        <v>0</v>
      </c>
      <c r="N16" s="283"/>
    </row>
    <row r="17" spans="1:14" s="365" customFormat="1" ht="18">
      <c r="A17" s="314">
        <v>2</v>
      </c>
      <c r="B17" s="262" t="str">
        <f>KL!B17</f>
        <v>Móng bê tông trụ đôi 12m</v>
      </c>
      <c r="C17" s="207" t="str">
        <f>KL!C17</f>
        <v>Móng</v>
      </c>
      <c r="D17" s="278">
        <f>KL!D17</f>
        <v>1</v>
      </c>
      <c r="E17" s="278">
        <f>KL!E17</f>
        <v>1</v>
      </c>
      <c r="F17" s="278">
        <f>KL!F17</f>
        <v>0</v>
      </c>
      <c r="G17" s="278">
        <f>KL!G17</f>
        <v>0</v>
      </c>
      <c r="H17" s="505"/>
      <c r="I17" s="505"/>
      <c r="J17" s="505"/>
      <c r="K17" s="381">
        <f t="shared" ref="K17:K81" si="0">ROUND((H17*G17),0)</f>
        <v>0</v>
      </c>
      <c r="L17" s="381">
        <f t="shared" ref="L17:L81" si="1">ROUND((I17*G17),0)</f>
        <v>0</v>
      </c>
      <c r="M17" s="381">
        <f t="shared" ref="M17:M81" si="2">ROUND((G17*J17),0)</f>
        <v>0</v>
      </c>
      <c r="N17" s="280"/>
    </row>
    <row r="18" spans="1:14" s="509" customFormat="1" ht="17.25">
      <c r="A18" s="507"/>
      <c r="B18" s="315" t="str">
        <f>KL!B18</f>
        <v>Ximaêng</v>
      </c>
      <c r="C18" s="316" t="str">
        <f>KL!C18</f>
        <v>kg</v>
      </c>
      <c r="D18" s="533">
        <f>KL!D18</f>
        <v>504</v>
      </c>
      <c r="E18" s="533">
        <f>KL!E18</f>
        <v>200</v>
      </c>
      <c r="F18" s="533">
        <f>KL!F18</f>
        <v>0</v>
      </c>
      <c r="G18" s="533">
        <f>KL!G18</f>
        <v>304</v>
      </c>
      <c r="H18" s="510">
        <v>2000</v>
      </c>
      <c r="I18" s="508">
        <f>((142162*2.018)+(262058*1.83))/504</f>
        <v>1520.7322539682539</v>
      </c>
      <c r="J18" s="506"/>
      <c r="K18" s="381">
        <f t="shared" si="0"/>
        <v>608000</v>
      </c>
      <c r="L18" s="381">
        <f t="shared" si="1"/>
        <v>462303</v>
      </c>
      <c r="M18" s="381">
        <f t="shared" si="2"/>
        <v>0</v>
      </c>
      <c r="N18" s="283"/>
    </row>
    <row r="19" spans="1:14" s="509" customFormat="1" ht="17.25">
      <c r="A19" s="507"/>
      <c r="B19" s="315" t="str">
        <f>KL!B19</f>
        <v>Caùt vaøng</v>
      </c>
      <c r="C19" s="316" t="str">
        <f>KL!C19</f>
        <v>m3</v>
      </c>
      <c r="D19" s="281">
        <f>KL!D19</f>
        <v>0.81</v>
      </c>
      <c r="E19" s="281">
        <f>KL!E19</f>
        <v>0.5</v>
      </c>
      <c r="F19" s="281">
        <f>KL!F19</f>
        <v>0</v>
      </c>
      <c r="G19" s="281">
        <f>KL!G19</f>
        <v>0.31000000000000005</v>
      </c>
      <c r="H19" s="510">
        <v>300000</v>
      </c>
      <c r="I19" s="511"/>
      <c r="J19" s="506"/>
      <c r="K19" s="381">
        <f t="shared" si="0"/>
        <v>93000</v>
      </c>
      <c r="L19" s="381">
        <f t="shared" si="1"/>
        <v>0</v>
      </c>
      <c r="M19" s="381">
        <f t="shared" si="2"/>
        <v>0</v>
      </c>
      <c r="N19" s="283"/>
    </row>
    <row r="20" spans="1:14" s="509" customFormat="1" ht="17.25">
      <c r="A20" s="507"/>
      <c r="B20" s="315" t="str">
        <f>KL!B20</f>
        <v>Ñaù 1x2</v>
      </c>
      <c r="C20" s="316" t="str">
        <f>KL!C20</f>
        <v>m3</v>
      </c>
      <c r="D20" s="281">
        <f>KL!D20</f>
        <v>1.5</v>
      </c>
      <c r="E20" s="281">
        <f>KL!E20</f>
        <v>1</v>
      </c>
      <c r="F20" s="281">
        <f>KL!F20</f>
        <v>0</v>
      </c>
      <c r="G20" s="281">
        <f>KL!G20</f>
        <v>0.5</v>
      </c>
      <c r="H20" s="510">
        <v>300000</v>
      </c>
      <c r="I20" s="511"/>
      <c r="J20" s="506"/>
      <c r="K20" s="381">
        <f t="shared" si="0"/>
        <v>150000</v>
      </c>
      <c r="L20" s="381">
        <f t="shared" si="1"/>
        <v>0</v>
      </c>
      <c r="M20" s="381">
        <f t="shared" si="2"/>
        <v>0</v>
      </c>
      <c r="N20" s="283"/>
    </row>
    <row r="21" spans="1:14" s="509" customFormat="1" ht="34.5">
      <c r="A21" s="507"/>
      <c r="B21" s="315" t="str">
        <f>KL!B21</f>
        <v>Boulon 22x800+ 2 long ñeàn vuoâng D24-50x50x3/Zn</v>
      </c>
      <c r="C21" s="316" t="str">
        <f>KL!C21</f>
        <v>bộ</v>
      </c>
      <c r="D21" s="281">
        <f>KL!D21</f>
        <v>3</v>
      </c>
      <c r="E21" s="281">
        <f>KL!E21</f>
        <v>1</v>
      </c>
      <c r="F21" s="281">
        <f>KL!F21</f>
        <v>0</v>
      </c>
      <c r="G21" s="281">
        <f>KL!G21</f>
        <v>2</v>
      </c>
      <c r="H21" s="510">
        <v>90000</v>
      </c>
      <c r="I21" s="506"/>
      <c r="J21" s="506"/>
      <c r="K21" s="381">
        <f t="shared" si="0"/>
        <v>180000</v>
      </c>
      <c r="L21" s="381">
        <f t="shared" si="1"/>
        <v>0</v>
      </c>
      <c r="M21" s="381">
        <f t="shared" si="2"/>
        <v>0</v>
      </c>
      <c r="N21" s="283"/>
    </row>
    <row r="22" spans="1:14" s="365" customFormat="1" ht="18">
      <c r="A22" s="314">
        <v>3</v>
      </c>
      <c r="B22" s="262" t="str">
        <f>KL!B22</f>
        <v>Tiếp địa lặp lại trụ 12m</v>
      </c>
      <c r="C22" s="207" t="str">
        <f>KL!C22</f>
        <v>Bộ</v>
      </c>
      <c r="D22" s="278">
        <f>KL!D22</f>
        <v>6</v>
      </c>
      <c r="E22" s="278">
        <f>KL!E22</f>
        <v>6</v>
      </c>
      <c r="F22" s="278">
        <f>KL!F22</f>
        <v>0</v>
      </c>
      <c r="G22" s="278">
        <f>KL!G22</f>
        <v>0</v>
      </c>
      <c r="H22" s="505"/>
      <c r="I22" s="505"/>
      <c r="J22" s="505"/>
      <c r="K22" s="381">
        <f t="shared" si="0"/>
        <v>0</v>
      </c>
      <c r="L22" s="381">
        <f t="shared" si="1"/>
        <v>0</v>
      </c>
      <c r="M22" s="381">
        <f t="shared" si="2"/>
        <v>0</v>
      </c>
      <c r="N22" s="280"/>
    </row>
    <row r="23" spans="1:14" s="509" customFormat="1" ht="17.25">
      <c r="A23" s="507"/>
      <c r="B23" s="315" t="str">
        <f>KL!B23</f>
        <v>Caùp ñoàng traàn M25mm2: 14m/vị trí</v>
      </c>
      <c r="C23" s="316" t="str">
        <f>KL!C23</f>
        <v>kg</v>
      </c>
      <c r="D23" s="281">
        <f>KL!D23</f>
        <v>21.48</v>
      </c>
      <c r="E23" s="281">
        <f>KL!E23</f>
        <v>18.82</v>
      </c>
      <c r="F23" s="281">
        <f>KL!F23</f>
        <v>0</v>
      </c>
      <c r="G23" s="281">
        <f>KL!G23</f>
        <v>2.66</v>
      </c>
      <c r="H23" s="510">
        <v>205500</v>
      </c>
      <c r="I23" s="542">
        <v>695.49</v>
      </c>
      <c r="J23" s="506"/>
      <c r="K23" s="381">
        <f t="shared" si="0"/>
        <v>546630</v>
      </c>
      <c r="L23" s="381">
        <f t="shared" si="1"/>
        <v>1850</v>
      </c>
      <c r="M23" s="381">
        <f t="shared" si="2"/>
        <v>0</v>
      </c>
      <c r="N23" s="283"/>
    </row>
    <row r="24" spans="1:14" s="509" customFormat="1" ht="17.25" hidden="1">
      <c r="A24" s="507"/>
      <c r="B24" s="315" t="str">
        <f>KL!B24</f>
        <v>Coïc tieáp ñaát Þ 16- 2,4m + keïp coïc</v>
      </c>
      <c r="C24" s="316" t="str">
        <f>KL!C24</f>
        <v>boä</v>
      </c>
      <c r="D24" s="281">
        <f>KL!D24</f>
        <v>18</v>
      </c>
      <c r="E24" s="281">
        <f>KL!E24</f>
        <v>18</v>
      </c>
      <c r="F24" s="281">
        <f>KL!F24</f>
        <v>0</v>
      </c>
      <c r="G24" s="281">
        <f>KL!G24</f>
        <v>0</v>
      </c>
      <c r="H24" s="506"/>
      <c r="I24" s="506"/>
      <c r="J24" s="506"/>
      <c r="K24" s="381">
        <f t="shared" si="0"/>
        <v>0</v>
      </c>
      <c r="L24" s="381">
        <f t="shared" si="1"/>
        <v>0</v>
      </c>
      <c r="M24" s="381">
        <f t="shared" si="2"/>
        <v>0</v>
      </c>
      <c r="N24" s="283"/>
    </row>
    <row r="25" spans="1:14" s="509" customFormat="1" ht="17.25" hidden="1">
      <c r="A25" s="507"/>
      <c r="B25" s="315" t="str">
        <f>KL!B25</f>
        <v>Keïp eùp WR côõ daây 50mm2</v>
      </c>
      <c r="C25" s="316" t="str">
        <f>KL!C25</f>
        <v>caùi</v>
      </c>
      <c r="D25" s="281">
        <f>KL!D25</f>
        <v>12</v>
      </c>
      <c r="E25" s="281">
        <f>KL!E25</f>
        <v>12</v>
      </c>
      <c r="F25" s="281">
        <f>KL!F25</f>
        <v>0</v>
      </c>
      <c r="G25" s="281">
        <f>KL!G25</f>
        <v>0</v>
      </c>
      <c r="H25" s="506"/>
      <c r="I25" s="506"/>
      <c r="J25" s="506"/>
      <c r="K25" s="381">
        <f t="shared" si="0"/>
        <v>0</v>
      </c>
      <c r="L25" s="381">
        <f t="shared" si="1"/>
        <v>0</v>
      </c>
      <c r="M25" s="381">
        <f t="shared" si="2"/>
        <v>0</v>
      </c>
      <c r="N25" s="283"/>
    </row>
    <row r="26" spans="1:14" s="509" customFormat="1" ht="17.25">
      <c r="A26" s="507"/>
      <c r="B26" s="315" t="str">
        <f>KL!B26</f>
        <v>OÁc xieát caùp côõ 25mm2</v>
      </c>
      <c r="C26" s="316" t="str">
        <f>KL!C26</f>
        <v>caùi</v>
      </c>
      <c r="D26" s="281">
        <f>KL!D26</f>
        <v>6</v>
      </c>
      <c r="E26" s="281">
        <f>KL!E26</f>
        <v>0</v>
      </c>
      <c r="F26" s="281">
        <f>KL!F26</f>
        <v>0</v>
      </c>
      <c r="G26" s="281">
        <f>KL!G26</f>
        <v>6</v>
      </c>
      <c r="H26" s="510">
        <v>12500</v>
      </c>
      <c r="I26" s="506"/>
      <c r="J26" s="506"/>
      <c r="K26" s="381">
        <f t="shared" si="0"/>
        <v>75000</v>
      </c>
      <c r="L26" s="381">
        <f t="shared" si="1"/>
        <v>0</v>
      </c>
      <c r="M26" s="381">
        <f t="shared" si="2"/>
        <v>0</v>
      </c>
      <c r="N26" s="283"/>
    </row>
    <row r="27" spans="1:14" s="509" customFormat="1" ht="17.25" hidden="1">
      <c r="A27" s="507" t="str">
        <f>KL!A27</f>
        <v>II</v>
      </c>
      <c r="B27" s="259" t="str">
        <f>KL!B27</f>
        <v>Phần trụ</v>
      </c>
      <c r="C27" s="203">
        <f>KL!C27</f>
        <v>0</v>
      </c>
      <c r="D27" s="281">
        <f>KL!D27</f>
        <v>0</v>
      </c>
      <c r="E27" s="281">
        <f>KL!E27</f>
        <v>0</v>
      </c>
      <c r="F27" s="281">
        <f>KL!F27</f>
        <v>0</v>
      </c>
      <c r="G27" s="281">
        <f>KL!G27</f>
        <v>0</v>
      </c>
      <c r="H27" s="506"/>
      <c r="I27" s="506"/>
      <c r="J27" s="506"/>
      <c r="K27" s="381">
        <f t="shared" si="0"/>
        <v>0</v>
      </c>
      <c r="L27" s="381">
        <f t="shared" si="1"/>
        <v>0</v>
      </c>
      <c r="M27" s="381">
        <f t="shared" si="2"/>
        <v>0</v>
      </c>
      <c r="N27" s="283"/>
    </row>
    <row r="28" spans="1:14" s="509" customFormat="1" ht="17.25" hidden="1">
      <c r="A28" s="507">
        <f>KL!A28</f>
        <v>1</v>
      </c>
      <c r="B28" s="263" t="str">
        <f>KL!B28</f>
        <v>Trụ bê tông ly tâm 12m</v>
      </c>
      <c r="C28" s="203" t="str">
        <f>KL!C28</f>
        <v>Trụ</v>
      </c>
      <c r="D28" s="281">
        <f>KL!D28</f>
        <v>55</v>
      </c>
      <c r="E28" s="281">
        <f>KL!E28</f>
        <v>55</v>
      </c>
      <c r="F28" s="281">
        <f>KL!F28</f>
        <v>0</v>
      </c>
      <c r="G28" s="281">
        <f>KL!G28</f>
        <v>0</v>
      </c>
      <c r="H28" s="506"/>
      <c r="I28" s="506"/>
      <c r="J28" s="506"/>
      <c r="K28" s="381">
        <f t="shared" si="0"/>
        <v>0</v>
      </c>
      <c r="L28" s="381">
        <f t="shared" si="1"/>
        <v>0</v>
      </c>
      <c r="M28" s="381">
        <f t="shared" si="2"/>
        <v>0</v>
      </c>
      <c r="N28" s="283"/>
    </row>
    <row r="29" spans="1:14" s="509" customFormat="1" ht="18">
      <c r="A29" s="314" t="s">
        <v>82</v>
      </c>
      <c r="B29" s="259" t="str">
        <f>KL!B29</f>
        <v>Phần xà, néo</v>
      </c>
      <c r="C29" s="203"/>
      <c r="D29" s="281"/>
      <c r="E29" s="281"/>
      <c r="F29" s="281"/>
      <c r="G29" s="281"/>
      <c r="H29" s="506"/>
      <c r="I29" s="506"/>
      <c r="J29" s="506"/>
      <c r="K29" s="381">
        <f t="shared" si="0"/>
        <v>0</v>
      </c>
      <c r="L29" s="381">
        <f t="shared" si="1"/>
        <v>0</v>
      </c>
      <c r="M29" s="381">
        <f t="shared" si="2"/>
        <v>0</v>
      </c>
      <c r="N29" s="283"/>
    </row>
    <row r="30" spans="1:14" s="509" customFormat="1" ht="17.25" hidden="1">
      <c r="A30" s="507">
        <f>KL!A30</f>
        <v>1</v>
      </c>
      <c r="B30" s="262" t="str">
        <f>KL!B30</f>
        <v>Bộ xà lệch đơn L75x75x8 dài 2m: X-20ĐL2/3</v>
      </c>
      <c r="C30" s="207" t="str">
        <f>KL!C30</f>
        <v>Bộ</v>
      </c>
      <c r="D30" s="281">
        <f>KL!D30</f>
        <v>1</v>
      </c>
      <c r="E30" s="281">
        <f>KL!E30</f>
        <v>1</v>
      </c>
      <c r="F30" s="281">
        <f>KL!F30</f>
        <v>0</v>
      </c>
      <c r="G30" s="281">
        <f>KL!G30</f>
        <v>0</v>
      </c>
      <c r="H30" s="506"/>
      <c r="I30" s="506"/>
      <c r="J30" s="506"/>
      <c r="K30" s="381">
        <f t="shared" si="0"/>
        <v>0</v>
      </c>
      <c r="L30" s="381">
        <f t="shared" si="1"/>
        <v>0</v>
      </c>
      <c r="M30" s="381">
        <f t="shared" si="2"/>
        <v>0</v>
      </c>
      <c r="N30" s="283"/>
    </row>
    <row r="31" spans="1:14" s="509" customFormat="1" ht="17.25" hidden="1">
      <c r="A31" s="507">
        <f>KL!A31</f>
        <v>0</v>
      </c>
      <c r="B31" s="315" t="str">
        <f>KL!B31</f>
        <v>Saét goùc L75 x75 x8</v>
      </c>
      <c r="C31" s="316" t="str">
        <f>KL!C31</f>
        <v>kg</v>
      </c>
      <c r="D31" s="281">
        <f>KL!D31</f>
        <v>19.93</v>
      </c>
      <c r="E31" s="281">
        <f>KL!E31</f>
        <v>19.93</v>
      </c>
      <c r="F31" s="281">
        <f>KL!F31</f>
        <v>0</v>
      </c>
      <c r="G31" s="281">
        <f>KL!G31</f>
        <v>0</v>
      </c>
      <c r="H31" s="506"/>
      <c r="I31" s="506"/>
      <c r="J31" s="506"/>
      <c r="K31" s="381">
        <f t="shared" si="0"/>
        <v>0</v>
      </c>
      <c r="L31" s="381">
        <f t="shared" si="1"/>
        <v>0</v>
      </c>
      <c r="M31" s="381">
        <f t="shared" si="2"/>
        <v>0</v>
      </c>
      <c r="N31" s="283"/>
    </row>
    <row r="32" spans="1:14" s="509" customFormat="1" ht="17.25" hidden="1">
      <c r="A32" s="507">
        <f>KL!A32</f>
        <v>0</v>
      </c>
      <c r="B32" s="315" t="str">
        <f>KL!B32</f>
        <v>Saét goùc L50 x50 x5 :choáng 1150</v>
      </c>
      <c r="C32" s="316" t="str">
        <f>KL!C32</f>
        <v>kg</v>
      </c>
      <c r="D32" s="281">
        <f>KL!D32</f>
        <v>4.34</v>
      </c>
      <c r="E32" s="281">
        <f>KL!E32</f>
        <v>4.34</v>
      </c>
      <c r="F32" s="281">
        <f>KL!F32</f>
        <v>0</v>
      </c>
      <c r="G32" s="281">
        <f>KL!G32</f>
        <v>0</v>
      </c>
      <c r="H32" s="506"/>
      <c r="I32" s="506"/>
      <c r="J32" s="506"/>
      <c r="K32" s="381">
        <f t="shared" si="0"/>
        <v>0</v>
      </c>
      <c r="L32" s="381">
        <f t="shared" si="1"/>
        <v>0</v>
      </c>
      <c r="M32" s="381">
        <f t="shared" si="2"/>
        <v>0</v>
      </c>
      <c r="N32" s="283"/>
    </row>
    <row r="33" spans="1:15" s="509" customFormat="1" ht="34.5" hidden="1">
      <c r="A33" s="507">
        <f>KL!A33</f>
        <v>0</v>
      </c>
      <c r="B33" s="315" t="str">
        <f>KL!B33</f>
        <v>Boulon 16x250+ 2 long ñeàn vuoâng D18-50x50x3/Zn</v>
      </c>
      <c r="C33" s="316" t="str">
        <f>KL!C33</f>
        <v>boä</v>
      </c>
      <c r="D33" s="281">
        <f>KL!D33</f>
        <v>2</v>
      </c>
      <c r="E33" s="281">
        <f>KL!E33</f>
        <v>2</v>
      </c>
      <c r="F33" s="281">
        <f>KL!F33</f>
        <v>0</v>
      </c>
      <c r="G33" s="281">
        <f>KL!G33</f>
        <v>0</v>
      </c>
      <c r="H33" s="506"/>
      <c r="I33" s="506"/>
      <c r="J33" s="506"/>
      <c r="K33" s="381">
        <f t="shared" si="0"/>
        <v>0</v>
      </c>
      <c r="L33" s="381">
        <f t="shared" si="1"/>
        <v>0</v>
      </c>
      <c r="M33" s="381">
        <f t="shared" si="2"/>
        <v>0</v>
      </c>
      <c r="N33" s="283"/>
    </row>
    <row r="34" spans="1:15" s="509" customFormat="1" ht="34.5" hidden="1">
      <c r="A34" s="507">
        <f>KL!A34</f>
        <v>0</v>
      </c>
      <c r="B34" s="315" t="str">
        <f>KL!B34</f>
        <v>Boulon 16x50+ 2 long ñeàn vuoâng D18-50x50x3/Zn</v>
      </c>
      <c r="C34" s="316" t="str">
        <f>KL!C34</f>
        <v>boä</v>
      </c>
      <c r="D34" s="281">
        <f>KL!D34</f>
        <v>1</v>
      </c>
      <c r="E34" s="281">
        <f>KL!E34</f>
        <v>1</v>
      </c>
      <c r="F34" s="281">
        <f>KL!F34</f>
        <v>0</v>
      </c>
      <c r="G34" s="281">
        <f>KL!G34</f>
        <v>0</v>
      </c>
      <c r="H34" s="506"/>
      <c r="I34" s="506"/>
      <c r="J34" s="506"/>
      <c r="K34" s="381">
        <f t="shared" si="0"/>
        <v>0</v>
      </c>
      <c r="L34" s="381">
        <f t="shared" si="1"/>
        <v>0</v>
      </c>
      <c r="M34" s="381">
        <f t="shared" si="2"/>
        <v>0</v>
      </c>
      <c r="N34" s="283"/>
    </row>
    <row r="35" spans="1:15" s="365" customFormat="1" ht="18">
      <c r="A35" s="314">
        <v>1</v>
      </c>
      <c r="B35" s="262" t="str">
        <f>KL!B35</f>
        <v>Bộ xà lệch kép L75x75x8 dài 2,1m: X-21KL</v>
      </c>
      <c r="C35" s="207" t="str">
        <f>KL!C35</f>
        <v>Bộ</v>
      </c>
      <c r="D35" s="278">
        <f>KL!D35</f>
        <v>2</v>
      </c>
      <c r="E35" s="278">
        <f>KL!E35</f>
        <v>2</v>
      </c>
      <c r="F35" s="278">
        <f>KL!F35</f>
        <v>0</v>
      </c>
      <c r="G35" s="278">
        <f>KL!G35</f>
        <v>0</v>
      </c>
      <c r="H35" s="505"/>
      <c r="I35" s="505"/>
      <c r="J35" s="505"/>
      <c r="K35" s="381">
        <f t="shared" si="0"/>
        <v>0</v>
      </c>
      <c r="L35" s="381">
        <f t="shared" si="1"/>
        <v>0</v>
      </c>
      <c r="M35" s="381">
        <f t="shared" si="2"/>
        <v>0</v>
      </c>
      <c r="N35" s="280"/>
    </row>
    <row r="36" spans="1:15" s="509" customFormat="1" ht="17.25" hidden="1">
      <c r="A36" s="507">
        <f>KL!A36</f>
        <v>0</v>
      </c>
      <c r="B36" s="315" t="str">
        <f>KL!B36</f>
        <v>Saét goùc L75 x75 x8</v>
      </c>
      <c r="C36" s="316" t="str">
        <f>KL!C36</f>
        <v>kg</v>
      </c>
      <c r="D36" s="281">
        <f>KL!D36</f>
        <v>83.34</v>
      </c>
      <c r="E36" s="281">
        <f>KL!E36</f>
        <v>83.34</v>
      </c>
      <c r="F36" s="281">
        <f>KL!F36</f>
        <v>0</v>
      </c>
      <c r="G36" s="281">
        <f>KL!G36</f>
        <v>0</v>
      </c>
      <c r="H36" s="506"/>
      <c r="I36" s="506"/>
      <c r="J36" s="506"/>
      <c r="K36" s="381">
        <f t="shared" si="0"/>
        <v>0</v>
      </c>
      <c r="L36" s="381">
        <f t="shared" si="1"/>
        <v>0</v>
      </c>
      <c r="M36" s="381">
        <f t="shared" si="2"/>
        <v>0</v>
      </c>
      <c r="N36" s="283"/>
    </row>
    <row r="37" spans="1:15" s="509" customFormat="1" ht="17.25" hidden="1">
      <c r="A37" s="507">
        <f>KL!A37</f>
        <v>0</v>
      </c>
      <c r="B37" s="315" t="str">
        <f>KL!B37</f>
        <v>Saét goùc L50 x50 x5</v>
      </c>
      <c r="C37" s="316" t="str">
        <f>KL!C37</f>
        <v>kg</v>
      </c>
      <c r="D37" s="281">
        <f>KL!D37</f>
        <v>30</v>
      </c>
      <c r="E37" s="281">
        <f>KL!E37</f>
        <v>30</v>
      </c>
      <c r="F37" s="281">
        <f>KL!F37</f>
        <v>0</v>
      </c>
      <c r="G37" s="281">
        <f>KL!G37</f>
        <v>0</v>
      </c>
      <c r="H37" s="506"/>
      <c r="I37" s="506"/>
      <c r="J37" s="506"/>
      <c r="K37" s="381">
        <f t="shared" si="0"/>
        <v>0</v>
      </c>
      <c r="L37" s="381">
        <f t="shared" si="1"/>
        <v>0</v>
      </c>
      <c r="M37" s="381">
        <f t="shared" si="2"/>
        <v>0</v>
      </c>
      <c r="N37" s="283"/>
    </row>
    <row r="38" spans="1:15" s="509" customFormat="1" ht="34.5" hidden="1">
      <c r="A38" s="507">
        <f>KL!A38</f>
        <v>0</v>
      </c>
      <c r="B38" s="315" t="str">
        <f>KL!B38</f>
        <v>Boulon 16x300+ 2 long ñeàn vuoâng D18-50x50x3/Zn</v>
      </c>
      <c r="C38" s="316" t="str">
        <f>KL!C38</f>
        <v>boä</v>
      </c>
      <c r="D38" s="281">
        <f>KL!D38</f>
        <v>4</v>
      </c>
      <c r="E38" s="281">
        <f>KL!E38</f>
        <v>4</v>
      </c>
      <c r="F38" s="281">
        <f>KL!F38</f>
        <v>0</v>
      </c>
      <c r="G38" s="281">
        <f>KL!G38</f>
        <v>0</v>
      </c>
      <c r="H38" s="506"/>
      <c r="I38" s="506"/>
      <c r="J38" s="506"/>
      <c r="K38" s="381">
        <f t="shared" si="0"/>
        <v>0</v>
      </c>
      <c r="L38" s="381">
        <f t="shared" si="1"/>
        <v>0</v>
      </c>
      <c r="M38" s="381">
        <f t="shared" si="2"/>
        <v>0</v>
      </c>
      <c r="N38" s="283"/>
    </row>
    <row r="39" spans="1:15" s="509" customFormat="1" ht="34.5">
      <c r="A39" s="507"/>
      <c r="B39" s="315" t="str">
        <f>KL!B39</f>
        <v>Boulon 16x300VRS+ 2 long ñeàn vuoâng D18-50x50x3/Zn</v>
      </c>
      <c r="C39" s="316" t="str">
        <f>KL!C39</f>
        <v>boä</v>
      </c>
      <c r="D39" s="281">
        <f>KL!D39</f>
        <v>6</v>
      </c>
      <c r="E39" s="281">
        <f>KL!E39</f>
        <v>4</v>
      </c>
      <c r="F39" s="281">
        <f>KL!F39</f>
        <v>0</v>
      </c>
      <c r="G39" s="281">
        <f>KL!G39</f>
        <v>2</v>
      </c>
      <c r="H39" s="510">
        <v>27000</v>
      </c>
      <c r="I39" s="506"/>
      <c r="J39" s="506"/>
      <c r="K39" s="381">
        <f t="shared" si="0"/>
        <v>54000</v>
      </c>
      <c r="L39" s="381">
        <f t="shared" si="1"/>
        <v>0</v>
      </c>
      <c r="M39" s="381">
        <f t="shared" si="2"/>
        <v>0</v>
      </c>
      <c r="N39" s="283"/>
    </row>
    <row r="40" spans="1:15" s="509" customFormat="1" ht="34.5" hidden="1">
      <c r="A40" s="507">
        <f>KL!A40</f>
        <v>0</v>
      </c>
      <c r="B40" s="315" t="str">
        <f>KL!B40</f>
        <v>Boulon 16x50+ 2 long ñeàn vuoâng D18-50x50x3/Zn</v>
      </c>
      <c r="C40" s="316" t="str">
        <f>KL!C40</f>
        <v>boä</v>
      </c>
      <c r="D40" s="281">
        <f>KL!D40</f>
        <v>4</v>
      </c>
      <c r="E40" s="281">
        <f>KL!E40</f>
        <v>4</v>
      </c>
      <c r="F40" s="281">
        <f>KL!F40</f>
        <v>0</v>
      </c>
      <c r="G40" s="281">
        <f>KL!G40</f>
        <v>0</v>
      </c>
      <c r="H40" s="506"/>
      <c r="I40" s="506"/>
      <c r="J40" s="506"/>
      <c r="K40" s="381">
        <f t="shared" si="0"/>
        <v>0</v>
      </c>
      <c r="L40" s="381">
        <f t="shared" si="1"/>
        <v>0</v>
      </c>
      <c r="M40" s="381">
        <f t="shared" si="2"/>
        <v>0</v>
      </c>
      <c r="N40" s="283"/>
    </row>
    <row r="41" spans="1:15" s="365" customFormat="1" ht="18">
      <c r="A41" s="314">
        <v>2</v>
      </c>
      <c r="B41" s="262" t="str">
        <f>KL!B41</f>
        <v>Bộ chằng xuống đơn cho trụ 12m: CX12-B</v>
      </c>
      <c r="C41" s="207" t="str">
        <f>KL!C41</f>
        <v>Bộ</v>
      </c>
      <c r="D41" s="278">
        <f>KL!D41</f>
        <v>20</v>
      </c>
      <c r="E41" s="278">
        <f>KL!E41</f>
        <v>12</v>
      </c>
      <c r="F41" s="278">
        <f>KL!F41</f>
        <v>0</v>
      </c>
      <c r="G41" s="278">
        <f>KL!G41</f>
        <v>8</v>
      </c>
      <c r="H41" s="505"/>
      <c r="I41" s="505"/>
      <c r="J41" s="505"/>
      <c r="K41" s="381">
        <f t="shared" si="0"/>
        <v>0</v>
      </c>
      <c r="L41" s="381">
        <f t="shared" si="1"/>
        <v>0</v>
      </c>
      <c r="M41" s="381">
        <f t="shared" si="2"/>
        <v>0</v>
      </c>
      <c r="N41" s="280"/>
    </row>
    <row r="42" spans="1:15" s="509" customFormat="1" ht="34.5">
      <c r="A42" s="507"/>
      <c r="B42" s="315" t="str">
        <f>KL!B42</f>
        <v>Boulon maét 16x300+ 2 long ñeàn vuoâng D18-50x50x3/Zn</v>
      </c>
      <c r="C42" s="316" t="str">
        <f>KL!C42</f>
        <v>boä</v>
      </c>
      <c r="D42" s="281">
        <f>KL!D42</f>
        <v>20</v>
      </c>
      <c r="E42" s="281">
        <f>KL!E42</f>
        <v>0</v>
      </c>
      <c r="F42" s="281">
        <f>KL!F42</f>
        <v>0</v>
      </c>
      <c r="G42" s="281">
        <f>KL!G42</f>
        <v>20</v>
      </c>
      <c r="H42" s="510">
        <v>33000</v>
      </c>
      <c r="I42" s="506"/>
      <c r="J42" s="506"/>
      <c r="K42" s="381">
        <f t="shared" si="0"/>
        <v>660000</v>
      </c>
      <c r="L42" s="381">
        <f t="shared" si="1"/>
        <v>0</v>
      </c>
      <c r="M42" s="381">
        <f t="shared" si="2"/>
        <v>0</v>
      </c>
      <c r="N42" s="283"/>
    </row>
    <row r="43" spans="1:15" s="509" customFormat="1" ht="34.5" hidden="1">
      <c r="A43" s="507"/>
      <c r="B43" s="315" t="str">
        <f>KL!B43</f>
        <v>Boulon maét 16x300+ 1 long ñeàn vuoâng D18-50x50x3/Zn</v>
      </c>
      <c r="C43" s="316" t="str">
        <f>KL!C43</f>
        <v>boä</v>
      </c>
      <c r="D43" s="281">
        <f>KL!D43</f>
        <v>0</v>
      </c>
      <c r="E43" s="281">
        <f>KL!E43</f>
        <v>12</v>
      </c>
      <c r="F43" s="281">
        <f>KL!F43</f>
        <v>12</v>
      </c>
      <c r="G43" s="281">
        <f>KL!G43</f>
        <v>0</v>
      </c>
      <c r="H43" s="506"/>
      <c r="I43" s="506"/>
      <c r="J43" s="506"/>
      <c r="K43" s="381">
        <f t="shared" si="0"/>
        <v>0</v>
      </c>
      <c r="L43" s="381">
        <f t="shared" si="1"/>
        <v>0</v>
      </c>
      <c r="M43" s="381">
        <f t="shared" si="2"/>
        <v>0</v>
      </c>
      <c r="N43" s="283"/>
    </row>
    <row r="44" spans="1:15" s="509" customFormat="1" ht="17.25">
      <c r="A44" s="507"/>
      <c r="B44" s="315" t="str">
        <f>KL!B44</f>
        <v>Söù chaèng</v>
      </c>
      <c r="C44" s="316" t="str">
        <f>KL!C44</f>
        <v>caùi</v>
      </c>
      <c r="D44" s="281">
        <f>KL!D44</f>
        <v>20</v>
      </c>
      <c r="E44" s="281">
        <f>KL!E44</f>
        <v>12</v>
      </c>
      <c r="F44" s="281">
        <f>KL!F44</f>
        <v>0</v>
      </c>
      <c r="G44" s="281">
        <f>KL!G44</f>
        <v>8</v>
      </c>
      <c r="H44" s="510">
        <v>50000</v>
      </c>
      <c r="I44" s="506"/>
      <c r="J44" s="506"/>
      <c r="K44" s="381">
        <f t="shared" si="0"/>
        <v>400000</v>
      </c>
      <c r="L44" s="381">
        <f t="shared" si="1"/>
        <v>0</v>
      </c>
      <c r="M44" s="381">
        <f t="shared" si="2"/>
        <v>0</v>
      </c>
      <c r="N44" s="283"/>
    </row>
    <row r="45" spans="1:15" s="509" customFormat="1" ht="17.25">
      <c r="A45" s="507"/>
      <c r="B45" s="315" t="str">
        <f>KL!B45</f>
        <v>Keïp caùp 3 boulon</v>
      </c>
      <c r="C45" s="316" t="str">
        <f>KL!C45</f>
        <v>caùi</v>
      </c>
      <c r="D45" s="281">
        <f>KL!D45</f>
        <v>160</v>
      </c>
      <c r="E45" s="281">
        <f>KL!E45</f>
        <v>96</v>
      </c>
      <c r="F45" s="281">
        <f>KL!F45</f>
        <v>0</v>
      </c>
      <c r="G45" s="281">
        <f>KL!G45</f>
        <v>64</v>
      </c>
      <c r="H45" s="510">
        <v>28000</v>
      </c>
      <c r="I45" s="506"/>
      <c r="J45" s="506"/>
      <c r="K45" s="381">
        <f t="shared" si="0"/>
        <v>1792000</v>
      </c>
      <c r="L45" s="381">
        <f t="shared" si="1"/>
        <v>0</v>
      </c>
      <c r="M45" s="381">
        <f t="shared" si="2"/>
        <v>0</v>
      </c>
      <c r="N45" s="283"/>
    </row>
    <row r="46" spans="1:15" s="509" customFormat="1" ht="17.25">
      <c r="A46" s="507"/>
      <c r="B46" s="315" t="str">
        <f>KL!B46</f>
        <v>Caùp theùp 5/8": 0,442kg/m*14m</v>
      </c>
      <c r="C46" s="316" t="str">
        <f>KL!C46</f>
        <v>kg</v>
      </c>
      <c r="D46" s="281">
        <f>KL!D46</f>
        <v>160</v>
      </c>
      <c r="E46" s="281">
        <f>KL!E46</f>
        <v>74.256</v>
      </c>
      <c r="F46" s="281">
        <f>KL!F46</f>
        <v>0</v>
      </c>
      <c r="G46" s="281">
        <f>KL!G46</f>
        <v>85.744</v>
      </c>
      <c r="H46" s="510">
        <v>30000</v>
      </c>
      <c r="I46" s="506"/>
      <c r="J46" s="506"/>
      <c r="K46" s="381">
        <f t="shared" si="0"/>
        <v>2572320</v>
      </c>
      <c r="L46" s="381">
        <f t="shared" si="1"/>
        <v>0</v>
      </c>
      <c r="M46" s="381">
        <f t="shared" si="2"/>
        <v>0</v>
      </c>
      <c r="N46" s="283"/>
      <c r="O46" s="509">
        <f>G46/8</f>
        <v>10.718</v>
      </c>
    </row>
    <row r="47" spans="1:15" s="509" customFormat="1" ht="17.25">
      <c r="A47" s="507"/>
      <c r="B47" s="315" t="str">
        <f>KL!B47</f>
        <v>Yeám caùp daøy 2mm</v>
      </c>
      <c r="C47" s="316" t="str">
        <f>KL!C47</f>
        <v>caùi</v>
      </c>
      <c r="D47" s="281">
        <f>KL!D47</f>
        <v>40</v>
      </c>
      <c r="E47" s="281">
        <f>KL!E47</f>
        <v>24</v>
      </c>
      <c r="F47" s="281">
        <f>KL!F47</f>
        <v>0</v>
      </c>
      <c r="G47" s="281">
        <f>KL!G47</f>
        <v>16</v>
      </c>
      <c r="H47" s="510">
        <v>6500</v>
      </c>
      <c r="I47" s="506"/>
      <c r="J47" s="506"/>
      <c r="K47" s="381">
        <f t="shared" si="0"/>
        <v>104000</v>
      </c>
      <c r="L47" s="381">
        <f t="shared" si="1"/>
        <v>0</v>
      </c>
      <c r="M47" s="381">
        <f t="shared" si="2"/>
        <v>0</v>
      </c>
      <c r="N47" s="283"/>
    </row>
    <row r="48" spans="1:15" s="509" customFormat="1" ht="17.25">
      <c r="A48" s="507"/>
      <c r="B48" s="315" t="str">
        <f>KL!B48</f>
        <v xml:space="preserve">Maùng che daây chaèng </v>
      </c>
      <c r="C48" s="316" t="str">
        <f>KL!C48</f>
        <v>caùi</v>
      </c>
      <c r="D48" s="281">
        <f>KL!D48</f>
        <v>20</v>
      </c>
      <c r="E48" s="281">
        <f>KL!E48</f>
        <v>12</v>
      </c>
      <c r="F48" s="281">
        <f>KL!F48</f>
        <v>0</v>
      </c>
      <c r="G48" s="281">
        <f>KL!G48</f>
        <v>8</v>
      </c>
      <c r="H48" s="510">
        <v>45000</v>
      </c>
      <c r="I48" s="511">
        <v>44917</v>
      </c>
      <c r="J48" s="506"/>
      <c r="K48" s="381">
        <f t="shared" si="0"/>
        <v>360000</v>
      </c>
      <c r="L48" s="381">
        <f t="shared" si="1"/>
        <v>359336</v>
      </c>
      <c r="M48" s="381">
        <f t="shared" si="2"/>
        <v>0</v>
      </c>
      <c r="N48" s="283"/>
    </row>
    <row r="49" spans="1:14" s="365" customFormat="1" ht="18">
      <c r="A49" s="314">
        <v>3</v>
      </c>
      <c r="B49" s="262" t="str">
        <f>KL!B49</f>
        <v>Bộ chằng lệch đơn cho trụ 12m: CL12-B</v>
      </c>
      <c r="C49" s="207" t="str">
        <f>KL!C49</f>
        <v>Bộ</v>
      </c>
      <c r="D49" s="278">
        <f>KL!D49</f>
        <v>8</v>
      </c>
      <c r="E49" s="278">
        <f>KL!E49</f>
        <v>14</v>
      </c>
      <c r="F49" s="278">
        <f>KL!F49</f>
        <v>6</v>
      </c>
      <c r="G49" s="278">
        <f>KL!G49</f>
        <v>0</v>
      </c>
      <c r="H49" s="505"/>
      <c r="I49" s="505"/>
      <c r="J49" s="505"/>
      <c r="K49" s="381">
        <f t="shared" si="0"/>
        <v>0</v>
      </c>
      <c r="L49" s="381">
        <f t="shared" si="1"/>
        <v>0</v>
      </c>
      <c r="M49" s="381">
        <f t="shared" si="2"/>
        <v>0</v>
      </c>
      <c r="N49" s="280"/>
    </row>
    <row r="50" spans="1:14" s="509" customFormat="1" ht="34.5" hidden="1">
      <c r="A50" s="507">
        <f>KL!A50</f>
        <v>0</v>
      </c>
      <c r="B50" s="315" t="str">
        <f>KL!B50</f>
        <v>Boulon maét 16x300+ 2 long ñeàn vuoâng D18-50x50x3/Zn</v>
      </c>
      <c r="C50" s="316" t="str">
        <f>KL!C50</f>
        <v>boä</v>
      </c>
      <c r="D50" s="281">
        <f>KL!D50</f>
        <v>8</v>
      </c>
      <c r="E50" s="281">
        <f>KL!E50</f>
        <v>0</v>
      </c>
      <c r="F50" s="281">
        <f>KL!F50</f>
        <v>0</v>
      </c>
      <c r="G50" s="281">
        <f>KL!G50</f>
        <v>8</v>
      </c>
      <c r="H50" s="505"/>
      <c r="I50" s="505"/>
      <c r="J50" s="505"/>
      <c r="K50" s="381">
        <f t="shared" si="0"/>
        <v>0</v>
      </c>
      <c r="L50" s="381">
        <f t="shared" si="1"/>
        <v>0</v>
      </c>
      <c r="M50" s="381">
        <f t="shared" si="2"/>
        <v>0</v>
      </c>
      <c r="N50" s="283"/>
    </row>
    <row r="51" spans="1:14" s="509" customFormat="1" ht="34.5" hidden="1">
      <c r="A51" s="507">
        <f>KL!A51</f>
        <v>0</v>
      </c>
      <c r="B51" s="315" t="str">
        <f>KL!B51</f>
        <v>Boulon maét 16x300+ 1 long ñeàn vuoâng D18-50x50x3/Zn</v>
      </c>
      <c r="C51" s="316" t="str">
        <f>KL!C51</f>
        <v>boä</v>
      </c>
      <c r="D51" s="281">
        <f>KL!D51</f>
        <v>0</v>
      </c>
      <c r="E51" s="281">
        <f>KL!E51</f>
        <v>14</v>
      </c>
      <c r="F51" s="281">
        <f>KL!F51</f>
        <v>14</v>
      </c>
      <c r="G51" s="281">
        <f>KL!G51</f>
        <v>0</v>
      </c>
      <c r="H51" s="506"/>
      <c r="I51" s="506"/>
      <c r="J51" s="506"/>
      <c r="K51" s="381">
        <f t="shared" si="0"/>
        <v>0</v>
      </c>
      <c r="L51" s="381">
        <f t="shared" si="1"/>
        <v>0</v>
      </c>
      <c r="M51" s="381">
        <f t="shared" si="2"/>
        <v>0</v>
      </c>
      <c r="N51" s="283"/>
    </row>
    <row r="52" spans="1:14" s="509" customFormat="1" ht="17.25" hidden="1">
      <c r="A52" s="507">
        <f>KL!A52</f>
        <v>0</v>
      </c>
      <c r="B52" s="315" t="str">
        <f>KL!B52</f>
        <v>Söù chaèng</v>
      </c>
      <c r="C52" s="316" t="str">
        <f>KL!C52</f>
        <v>caùi</v>
      </c>
      <c r="D52" s="281">
        <f>KL!D52</f>
        <v>8</v>
      </c>
      <c r="E52" s="281">
        <f>KL!E52</f>
        <v>14</v>
      </c>
      <c r="F52" s="281">
        <f>KL!F52</f>
        <v>6</v>
      </c>
      <c r="G52" s="281">
        <f>KL!G52</f>
        <v>0</v>
      </c>
      <c r="H52" s="506"/>
      <c r="I52" s="506"/>
      <c r="J52" s="506"/>
      <c r="K52" s="381">
        <f t="shared" si="0"/>
        <v>0</v>
      </c>
      <c r="L52" s="381">
        <f t="shared" si="1"/>
        <v>0</v>
      </c>
      <c r="M52" s="381">
        <f t="shared" si="2"/>
        <v>0</v>
      </c>
      <c r="N52" s="283"/>
    </row>
    <row r="53" spans="1:14" s="509" customFormat="1" ht="17.25" hidden="1">
      <c r="A53" s="507">
        <f>KL!A53</f>
        <v>0</v>
      </c>
      <c r="B53" s="315" t="str">
        <f>KL!B53</f>
        <v>Keïp caùp 3 boulon</v>
      </c>
      <c r="C53" s="316" t="str">
        <f>KL!C53</f>
        <v>caùi</v>
      </c>
      <c r="D53" s="281">
        <f>KL!D53</f>
        <v>64</v>
      </c>
      <c r="E53" s="281">
        <f>KL!E53</f>
        <v>112</v>
      </c>
      <c r="F53" s="281">
        <f>KL!F53</f>
        <v>48</v>
      </c>
      <c r="G53" s="281">
        <f>KL!G53</f>
        <v>0</v>
      </c>
      <c r="H53" s="506"/>
      <c r="I53" s="506"/>
      <c r="J53" s="506"/>
      <c r="K53" s="381">
        <f t="shared" si="0"/>
        <v>0</v>
      </c>
      <c r="L53" s="381">
        <f t="shared" si="1"/>
        <v>0</v>
      </c>
      <c r="M53" s="381">
        <f t="shared" si="2"/>
        <v>0</v>
      </c>
      <c r="N53" s="283"/>
    </row>
    <row r="54" spans="1:14" s="551" customFormat="1" ht="18">
      <c r="A54" s="546"/>
      <c r="B54" s="547" t="s">
        <v>384</v>
      </c>
      <c r="C54" s="548" t="s">
        <v>104</v>
      </c>
      <c r="D54" s="281">
        <v>8</v>
      </c>
      <c r="E54" s="281">
        <v>0</v>
      </c>
      <c r="F54" s="281"/>
      <c r="G54" s="281">
        <v>8</v>
      </c>
      <c r="H54" s="549">
        <v>33000</v>
      </c>
      <c r="I54" s="550"/>
      <c r="J54" s="550"/>
      <c r="K54" s="381">
        <f>ROUND((H54*G54),0)</f>
        <v>264000</v>
      </c>
      <c r="L54" s="381">
        <f>ROUND((I54*G54),0)</f>
        <v>0</v>
      </c>
      <c r="M54" s="381">
        <f>ROUND((G54*J54),0)</f>
        <v>0</v>
      </c>
      <c r="N54" s="280"/>
    </row>
    <row r="55" spans="1:14" s="509" customFormat="1" ht="17.25">
      <c r="A55" s="507"/>
      <c r="B55" s="315" t="str">
        <f>KL!B54</f>
        <v>Caùp theùp 5/8" 0,442kg/m*12m</v>
      </c>
      <c r="C55" s="316" t="str">
        <f>KL!C54</f>
        <v>kg</v>
      </c>
      <c r="D55" s="281">
        <f>KL!D54</f>
        <v>88</v>
      </c>
      <c r="E55" s="281">
        <f>KL!E54</f>
        <v>74.3</v>
      </c>
      <c r="F55" s="281">
        <f>KL!F54</f>
        <v>0</v>
      </c>
      <c r="G55" s="281">
        <f>KL!G54</f>
        <v>13.700000000000003</v>
      </c>
      <c r="H55" s="510">
        <v>30000</v>
      </c>
      <c r="I55" s="506"/>
      <c r="J55" s="506"/>
      <c r="K55" s="381">
        <f t="shared" si="0"/>
        <v>411000</v>
      </c>
      <c r="L55" s="381">
        <f t="shared" si="1"/>
        <v>0</v>
      </c>
      <c r="M55" s="381">
        <f t="shared" si="2"/>
        <v>0</v>
      </c>
      <c r="N55" s="283"/>
    </row>
    <row r="56" spans="1:14" s="570" customFormat="1" ht="34.5">
      <c r="A56" s="565"/>
      <c r="B56" s="264" t="str">
        <f>KL!B55</f>
        <v>Boä choáng chaèng heïp Þ60/50x1500+2BL12x40+BL16x250/80</v>
      </c>
      <c r="C56" s="249" t="str">
        <f>KL!C55</f>
        <v>boä</v>
      </c>
      <c r="D56" s="566">
        <f>KL!D55</f>
        <v>8</v>
      </c>
      <c r="E56" s="566">
        <f>KL!E55</f>
        <v>14</v>
      </c>
      <c r="F56" s="566">
        <f>KL!F55</f>
        <v>6</v>
      </c>
      <c r="G56" s="566">
        <f>KL!G55</f>
        <v>0</v>
      </c>
      <c r="H56" s="567"/>
      <c r="I56" s="567"/>
      <c r="J56" s="567"/>
      <c r="K56" s="568">
        <f t="shared" si="0"/>
        <v>0</v>
      </c>
      <c r="L56" s="568">
        <f t="shared" si="1"/>
        <v>0</v>
      </c>
      <c r="M56" s="568">
        <f t="shared" si="2"/>
        <v>0</v>
      </c>
      <c r="N56" s="569"/>
    </row>
    <row r="57" spans="1:14" s="570" customFormat="1" ht="17.25">
      <c r="A57" s="565"/>
      <c r="B57" s="264" t="str">
        <f>KL!B56</f>
        <v>Yeám caùp daøy 2mm</v>
      </c>
      <c r="C57" s="249" t="str">
        <f>KL!C56</f>
        <v>caùi</v>
      </c>
      <c r="D57" s="566">
        <f>KL!D56</f>
        <v>16</v>
      </c>
      <c r="E57" s="566">
        <f>KL!E56</f>
        <v>28</v>
      </c>
      <c r="F57" s="566">
        <f>KL!F56</f>
        <v>12</v>
      </c>
      <c r="G57" s="566">
        <f>KL!G56</f>
        <v>0</v>
      </c>
      <c r="H57" s="567"/>
      <c r="I57" s="567"/>
      <c r="J57" s="567"/>
      <c r="K57" s="568">
        <f t="shared" si="0"/>
        <v>0</v>
      </c>
      <c r="L57" s="568">
        <f t="shared" si="1"/>
        <v>0</v>
      </c>
      <c r="M57" s="568">
        <f t="shared" si="2"/>
        <v>0</v>
      </c>
      <c r="N57" s="569"/>
    </row>
    <row r="58" spans="1:14" s="570" customFormat="1" ht="17.25">
      <c r="A58" s="565"/>
      <c r="B58" s="264" t="str">
        <f>KL!B57</f>
        <v xml:space="preserve">Maùng che daây chaèng </v>
      </c>
      <c r="C58" s="249" t="str">
        <f>KL!C57</f>
        <v>caùi</v>
      </c>
      <c r="D58" s="566">
        <f>KL!D57</f>
        <v>8</v>
      </c>
      <c r="E58" s="566">
        <f>KL!E57</f>
        <v>14</v>
      </c>
      <c r="F58" s="566">
        <f>KL!F57</f>
        <v>6</v>
      </c>
      <c r="G58" s="566">
        <f>KL!G57</f>
        <v>0</v>
      </c>
      <c r="H58" s="567"/>
      <c r="I58" s="567"/>
      <c r="J58" s="567"/>
      <c r="K58" s="568">
        <f t="shared" si="0"/>
        <v>0</v>
      </c>
      <c r="L58" s="568">
        <f t="shared" si="1"/>
        <v>0</v>
      </c>
      <c r="M58" s="568">
        <f t="shared" si="2"/>
        <v>0</v>
      </c>
      <c r="N58" s="569"/>
    </row>
    <row r="59" spans="1:14" s="365" customFormat="1" ht="18">
      <c r="A59" s="314">
        <v>4</v>
      </c>
      <c r="B59" s="262" t="str">
        <f>KL!B58</f>
        <v>Bộ móng neo xòe cho chằng xuống: NXX</v>
      </c>
      <c r="C59" s="207" t="str">
        <f>KL!C58</f>
        <v>Bộ</v>
      </c>
      <c r="D59" s="278">
        <f>KL!D58</f>
        <v>20</v>
      </c>
      <c r="E59" s="278">
        <f>KL!E58</f>
        <v>12</v>
      </c>
      <c r="F59" s="278">
        <f>KL!F58</f>
        <v>0</v>
      </c>
      <c r="G59" s="278">
        <f>KL!G58</f>
        <v>8</v>
      </c>
      <c r="H59" s="505"/>
      <c r="I59" s="505"/>
      <c r="J59" s="505"/>
      <c r="K59" s="381">
        <f t="shared" si="0"/>
        <v>0</v>
      </c>
      <c r="L59" s="381">
        <f t="shared" si="1"/>
        <v>0</v>
      </c>
      <c r="M59" s="381">
        <f t="shared" si="2"/>
        <v>0</v>
      </c>
      <c r="N59" s="280"/>
    </row>
    <row r="60" spans="1:14" s="509" customFormat="1" ht="17.25">
      <c r="A60" s="507"/>
      <c r="B60" s="315" t="str">
        <f>KL!B59</f>
        <v>Ty neo Þ16x2400</v>
      </c>
      <c r="C60" s="316" t="str">
        <f>KL!C59</f>
        <v>caùi</v>
      </c>
      <c r="D60" s="281">
        <f>KL!D59</f>
        <v>20</v>
      </c>
      <c r="E60" s="281">
        <f>KL!E59</f>
        <v>12</v>
      </c>
      <c r="F60" s="281">
        <f>KL!F59</f>
        <v>0</v>
      </c>
      <c r="G60" s="281">
        <f>KL!G59</f>
        <v>8</v>
      </c>
      <c r="H60" s="510">
        <v>150000</v>
      </c>
      <c r="I60" s="512">
        <v>44917</v>
      </c>
      <c r="J60" s="506"/>
      <c r="K60" s="381">
        <f t="shared" si="0"/>
        <v>1200000</v>
      </c>
      <c r="L60" s="381">
        <f t="shared" si="1"/>
        <v>359336</v>
      </c>
      <c r="M60" s="381">
        <f t="shared" si="2"/>
        <v>0</v>
      </c>
      <c r="N60" s="283"/>
    </row>
    <row r="61" spans="1:14" s="509" customFormat="1" ht="17.25">
      <c r="A61" s="507"/>
      <c r="B61" s="315" t="str">
        <f>KL!B60</f>
        <v>Neo xoøe 8 höôùng (daøy 3,2mm)</v>
      </c>
      <c r="C61" s="316" t="str">
        <f>KL!C60</f>
        <v>caùi</v>
      </c>
      <c r="D61" s="281">
        <f>KL!D60</f>
        <v>20</v>
      </c>
      <c r="E61" s="281">
        <f>KL!E60</f>
        <v>12</v>
      </c>
      <c r="F61" s="281">
        <f>KL!F60</f>
        <v>0</v>
      </c>
      <c r="G61" s="281">
        <f>KL!G60</f>
        <v>8</v>
      </c>
      <c r="H61" s="510">
        <v>55000</v>
      </c>
      <c r="I61" s="506"/>
      <c r="J61" s="506"/>
      <c r="K61" s="381">
        <f t="shared" si="0"/>
        <v>440000</v>
      </c>
      <c r="L61" s="381">
        <f t="shared" si="1"/>
        <v>0</v>
      </c>
      <c r="M61" s="381">
        <f t="shared" si="2"/>
        <v>0</v>
      </c>
      <c r="N61" s="283"/>
    </row>
    <row r="62" spans="1:14" s="509" customFormat="1" ht="17.25" hidden="1">
      <c r="A62" s="507">
        <f>KL!A61</f>
        <v>6</v>
      </c>
      <c r="B62" s="262" t="str">
        <f>KL!B61</f>
        <v>Bộ móng neo xòe cho chằng lệch: NXL</v>
      </c>
      <c r="C62" s="207" t="str">
        <f>KL!C61</f>
        <v>Bộ</v>
      </c>
      <c r="D62" s="281">
        <f>KL!D61</f>
        <v>8</v>
      </c>
      <c r="E62" s="281">
        <f>KL!E61</f>
        <v>14</v>
      </c>
      <c r="F62" s="281">
        <f>KL!F61</f>
        <v>6</v>
      </c>
      <c r="G62" s="281">
        <f>KL!G61</f>
        <v>0</v>
      </c>
      <c r="H62" s="506"/>
      <c r="I62" s="506"/>
      <c r="J62" s="506"/>
      <c r="K62" s="381">
        <f t="shared" si="0"/>
        <v>0</v>
      </c>
      <c r="L62" s="381">
        <f t="shared" si="1"/>
        <v>0</v>
      </c>
      <c r="M62" s="381">
        <f t="shared" si="2"/>
        <v>0</v>
      </c>
      <c r="N62" s="283"/>
    </row>
    <row r="63" spans="1:14" s="509" customFormat="1" ht="17.25" hidden="1">
      <c r="A63" s="507">
        <f>KL!A62</f>
        <v>0</v>
      </c>
      <c r="B63" s="315" t="str">
        <f>KL!B62</f>
        <v>Ty neo Þ16x2400</v>
      </c>
      <c r="C63" s="316" t="str">
        <f>KL!C62</f>
        <v>caùi</v>
      </c>
      <c r="D63" s="281">
        <f>KL!D62</f>
        <v>8</v>
      </c>
      <c r="E63" s="281">
        <f>KL!E62</f>
        <v>14</v>
      </c>
      <c r="F63" s="281">
        <f>KL!F62</f>
        <v>6</v>
      </c>
      <c r="G63" s="281">
        <f>KL!G62</f>
        <v>0</v>
      </c>
      <c r="H63" s="505"/>
      <c r="I63" s="505"/>
      <c r="J63" s="505"/>
      <c r="K63" s="381">
        <f t="shared" si="0"/>
        <v>0</v>
      </c>
      <c r="L63" s="381">
        <f t="shared" si="1"/>
        <v>0</v>
      </c>
      <c r="M63" s="381">
        <f t="shared" si="2"/>
        <v>0</v>
      </c>
      <c r="N63" s="283"/>
    </row>
    <row r="64" spans="1:14" s="509" customFormat="1" ht="17.25" hidden="1">
      <c r="A64" s="507">
        <f>KL!A63</f>
        <v>0</v>
      </c>
      <c r="B64" s="315" t="str">
        <f>KL!B63</f>
        <v>Neo xoøe 8 höôùng (daøy 3,2mm)</v>
      </c>
      <c r="C64" s="316" t="str">
        <f>KL!C63</f>
        <v>caùi</v>
      </c>
      <c r="D64" s="281">
        <f>KL!D63</f>
        <v>8</v>
      </c>
      <c r="E64" s="281">
        <f>KL!E63</f>
        <v>14</v>
      </c>
      <c r="F64" s="281">
        <f>KL!F63</f>
        <v>6</v>
      </c>
      <c r="G64" s="281">
        <f>KL!G63</f>
        <v>0</v>
      </c>
      <c r="H64" s="506"/>
      <c r="I64" s="506"/>
      <c r="J64" s="506"/>
      <c r="K64" s="381">
        <f t="shared" si="0"/>
        <v>0</v>
      </c>
      <c r="L64" s="381">
        <f t="shared" si="1"/>
        <v>0</v>
      </c>
      <c r="M64" s="381">
        <f t="shared" si="2"/>
        <v>0</v>
      </c>
      <c r="N64" s="283"/>
    </row>
    <row r="65" spans="1:14" s="509" customFormat="1" ht="18">
      <c r="A65" s="314" t="s">
        <v>86</v>
      </c>
      <c r="B65" s="259" t="str">
        <f>KL!B64</f>
        <v>Phần dây, sứ và phụ kiện</v>
      </c>
      <c r="C65" s="201" t="str">
        <f>KL!C64</f>
        <v>Tbộ</v>
      </c>
      <c r="D65" s="281">
        <f>KL!D64</f>
        <v>1</v>
      </c>
      <c r="E65" s="281">
        <f>KL!E64</f>
        <v>1</v>
      </c>
      <c r="F65" s="281"/>
      <c r="G65" s="281"/>
      <c r="H65" s="506"/>
      <c r="I65" s="506"/>
      <c r="J65" s="506"/>
      <c r="K65" s="381">
        <f t="shared" si="0"/>
        <v>0</v>
      </c>
      <c r="L65" s="381">
        <f t="shared" si="1"/>
        <v>0</v>
      </c>
      <c r="M65" s="381">
        <f t="shared" si="2"/>
        <v>0</v>
      </c>
      <c r="N65" s="283"/>
    </row>
    <row r="66" spans="1:14" s="509" customFormat="1" ht="17.25">
      <c r="A66" s="507">
        <f>KL!A65</f>
        <v>1</v>
      </c>
      <c r="B66" s="315" t="str">
        <f>KL!B65</f>
        <v>Caùp nhoâm loõi theùp AC-50/8: 0,195*2*1,02*cd</v>
      </c>
      <c r="C66" s="316" t="str">
        <f>KL!C65</f>
        <v>kg</v>
      </c>
      <c r="D66" s="281">
        <f>KL!D65</f>
        <v>1214.5</v>
      </c>
      <c r="E66" s="281">
        <f>KL!E65</f>
        <v>1200.04</v>
      </c>
      <c r="F66" s="281">
        <f>KL!F65</f>
        <v>0</v>
      </c>
      <c r="G66" s="281">
        <f>KL!G65</f>
        <v>14.460000000000036</v>
      </c>
      <c r="H66" s="511">
        <f>53670</f>
        <v>53670</v>
      </c>
      <c r="I66" s="512">
        <v>8225.65</v>
      </c>
      <c r="J66" s="506"/>
      <c r="K66" s="381">
        <f t="shared" si="0"/>
        <v>776068</v>
      </c>
      <c r="L66" s="381">
        <f t="shared" si="1"/>
        <v>118943</v>
      </c>
      <c r="M66" s="381">
        <f t="shared" si="2"/>
        <v>0</v>
      </c>
      <c r="N66" s="283"/>
    </row>
    <row r="67" spans="1:14" s="365" customFormat="1" ht="18">
      <c r="A67" s="314">
        <f>KL!A66</f>
        <v>2</v>
      </c>
      <c r="B67" s="317" t="str">
        <f>KL!B66</f>
        <v>Boä Uclevis ñôõ daây trung hoøa: Ñth-U</v>
      </c>
      <c r="C67" s="318" t="str">
        <f>KL!C66</f>
        <v>boä</v>
      </c>
      <c r="D67" s="278">
        <f>KL!D66</f>
        <v>45</v>
      </c>
      <c r="E67" s="278">
        <f>KL!E66</f>
        <v>46</v>
      </c>
      <c r="F67" s="278">
        <f>KL!F66</f>
        <v>1</v>
      </c>
      <c r="G67" s="278">
        <f>KL!G66</f>
        <v>0</v>
      </c>
      <c r="H67" s="505"/>
      <c r="I67" s="505"/>
      <c r="J67" s="505"/>
      <c r="K67" s="381">
        <f t="shared" si="0"/>
        <v>0</v>
      </c>
      <c r="L67" s="381">
        <f t="shared" si="1"/>
        <v>0</v>
      </c>
      <c r="M67" s="381">
        <f t="shared" si="2"/>
        <v>0</v>
      </c>
      <c r="N67" s="280"/>
    </row>
    <row r="68" spans="1:14" s="509" customFormat="1" ht="17.25" hidden="1">
      <c r="A68" s="507">
        <f>KL!A67</f>
        <v>0</v>
      </c>
      <c r="B68" s="315" t="str">
        <f>KL!B67</f>
        <v>Uclevis + söù oáng chæ</v>
      </c>
      <c r="C68" s="316" t="str">
        <f>KL!C67</f>
        <v>boä</v>
      </c>
      <c r="D68" s="281">
        <f>KL!D67</f>
        <v>45</v>
      </c>
      <c r="E68" s="281">
        <f>KL!E67</f>
        <v>46</v>
      </c>
      <c r="F68" s="281">
        <f>KL!F67</f>
        <v>1</v>
      </c>
      <c r="G68" s="281">
        <f>KL!G67</f>
        <v>0</v>
      </c>
      <c r="H68" s="506"/>
      <c r="I68" s="506"/>
      <c r="J68" s="506"/>
      <c r="K68" s="381">
        <f t="shared" si="0"/>
        <v>0</v>
      </c>
      <c r="L68" s="381">
        <f t="shared" si="1"/>
        <v>0</v>
      </c>
      <c r="M68" s="381">
        <f t="shared" si="2"/>
        <v>0</v>
      </c>
      <c r="N68" s="283"/>
    </row>
    <row r="69" spans="1:14" s="509" customFormat="1" ht="34.5">
      <c r="A69" s="507"/>
      <c r="B69" s="315" t="str">
        <f>KL!B68</f>
        <v>Boulon 16x300+ 2 long ñeàn vuoâng D18-50x50x3/Zn</v>
      </c>
      <c r="C69" s="316" t="str">
        <f>KL!C68</f>
        <v>boä</v>
      </c>
      <c r="D69" s="281">
        <f>KL!D68</f>
        <v>45</v>
      </c>
      <c r="E69" s="281">
        <f>KL!E68</f>
        <v>0</v>
      </c>
      <c r="F69" s="281">
        <f>KL!F68</f>
        <v>0</v>
      </c>
      <c r="G69" s="281">
        <f>KL!G68</f>
        <v>45</v>
      </c>
      <c r="H69" s="510">
        <v>24000</v>
      </c>
      <c r="I69" s="506"/>
      <c r="J69" s="506"/>
      <c r="K69" s="381">
        <f t="shared" si="0"/>
        <v>1080000</v>
      </c>
      <c r="L69" s="381">
        <f t="shared" si="1"/>
        <v>0</v>
      </c>
      <c r="M69" s="381">
        <f t="shared" si="2"/>
        <v>0</v>
      </c>
      <c r="N69" s="283"/>
    </row>
    <row r="70" spans="1:14" s="509" customFormat="1" ht="34.5" hidden="1">
      <c r="A70" s="507">
        <f>KL!A69</f>
        <v>0</v>
      </c>
      <c r="B70" s="315" t="str">
        <f>KL!B69</f>
        <v>Boulon 16x250+ 2 long ñeàn vuoâng D18-50x50x3/Zn</v>
      </c>
      <c r="C70" s="316" t="str">
        <f>KL!C69</f>
        <v>boä</v>
      </c>
      <c r="D70" s="281">
        <f>KL!D69</f>
        <v>0</v>
      </c>
      <c r="E70" s="281">
        <f>KL!E69</f>
        <v>46</v>
      </c>
      <c r="F70" s="281">
        <f>KL!F69</f>
        <v>46</v>
      </c>
      <c r="G70" s="281">
        <f>KL!G69</f>
        <v>0</v>
      </c>
      <c r="H70" s="506"/>
      <c r="I70" s="506"/>
      <c r="J70" s="506"/>
      <c r="K70" s="381">
        <f t="shared" si="0"/>
        <v>0</v>
      </c>
      <c r="L70" s="381">
        <f t="shared" si="1"/>
        <v>0</v>
      </c>
      <c r="M70" s="381">
        <f t="shared" si="2"/>
        <v>0</v>
      </c>
      <c r="N70" s="283"/>
    </row>
    <row r="71" spans="1:14" s="365" customFormat="1" ht="18">
      <c r="A71" s="314">
        <f>KL!A70</f>
        <v>3</v>
      </c>
      <c r="B71" s="317" t="str">
        <f>KL!B70</f>
        <v>Boä khoùa neùo daây trung hoøa vaøo truï: Nth-T</v>
      </c>
      <c r="C71" s="318" t="str">
        <f>KL!C70</f>
        <v>boä</v>
      </c>
      <c r="D71" s="278">
        <f>KL!D70</f>
        <v>14</v>
      </c>
      <c r="E71" s="278">
        <f>KL!E70</f>
        <v>14</v>
      </c>
      <c r="F71" s="278">
        <f>KL!F70</f>
        <v>0</v>
      </c>
      <c r="G71" s="278">
        <f>KL!G70</f>
        <v>0</v>
      </c>
      <c r="H71" s="505"/>
      <c r="I71" s="505"/>
      <c r="J71" s="505"/>
      <c r="K71" s="381">
        <f t="shared" si="0"/>
        <v>0</v>
      </c>
      <c r="L71" s="381">
        <f t="shared" si="1"/>
        <v>0</v>
      </c>
      <c r="M71" s="381">
        <f t="shared" si="2"/>
        <v>0</v>
      </c>
      <c r="N71" s="280"/>
    </row>
    <row r="72" spans="1:14" s="509" customFormat="1" ht="17.25" hidden="1">
      <c r="A72" s="507">
        <f>KL!A71</f>
        <v>0</v>
      </c>
      <c r="B72" s="315" t="str">
        <f>KL!B71</f>
        <v>Khoùa neùo daây côõ daây 50</v>
      </c>
      <c r="C72" s="316" t="str">
        <f>KL!C71</f>
        <v>caùi</v>
      </c>
      <c r="D72" s="281">
        <f>KL!D71</f>
        <v>14</v>
      </c>
      <c r="E72" s="281">
        <f>KL!E71</f>
        <v>14</v>
      </c>
      <c r="F72" s="281">
        <f>KL!F71</f>
        <v>0</v>
      </c>
      <c r="G72" s="281">
        <f>KL!G71</f>
        <v>0</v>
      </c>
      <c r="H72" s="506"/>
      <c r="I72" s="506"/>
      <c r="J72" s="506"/>
      <c r="K72" s="381">
        <f t="shared" si="0"/>
        <v>0</v>
      </c>
      <c r="L72" s="381">
        <f t="shared" si="1"/>
        <v>0</v>
      </c>
      <c r="M72" s="381">
        <f t="shared" si="2"/>
        <v>0</v>
      </c>
      <c r="N72" s="283"/>
    </row>
    <row r="73" spans="1:14" s="509" customFormat="1" ht="17.25" hidden="1">
      <c r="A73" s="507">
        <f>KL!A72</f>
        <v>0</v>
      </c>
      <c r="B73" s="315" t="str">
        <f>KL!B72</f>
        <v xml:space="preserve">Moùc treo chöõ U </v>
      </c>
      <c r="C73" s="316" t="str">
        <f>KL!C72</f>
        <v>caùi</v>
      </c>
      <c r="D73" s="281">
        <f>KL!D72</f>
        <v>14</v>
      </c>
      <c r="E73" s="281">
        <f>KL!E72</f>
        <v>14</v>
      </c>
      <c r="F73" s="281">
        <f>KL!F72</f>
        <v>0</v>
      </c>
      <c r="G73" s="281">
        <f>KL!G72</f>
        <v>0</v>
      </c>
      <c r="H73" s="506"/>
      <c r="I73" s="506"/>
      <c r="J73" s="506"/>
      <c r="K73" s="381">
        <f t="shared" si="0"/>
        <v>0</v>
      </c>
      <c r="L73" s="381">
        <f t="shared" si="1"/>
        <v>0</v>
      </c>
      <c r="M73" s="381">
        <f t="shared" si="2"/>
        <v>0</v>
      </c>
      <c r="N73" s="283"/>
    </row>
    <row r="74" spans="1:14" s="509" customFormat="1" ht="34.5">
      <c r="A74" s="507"/>
      <c r="B74" s="315" t="str">
        <f>KL!B73</f>
        <v>Boulon maét 16x300+ 2 l.ñeàn vuoâng D18-50x50x3/Zn</v>
      </c>
      <c r="C74" s="316" t="str">
        <f>KL!C73</f>
        <v>boä</v>
      </c>
      <c r="D74" s="281">
        <f>KL!D73</f>
        <v>14</v>
      </c>
      <c r="E74" s="281">
        <f>KL!E73</f>
        <v>0</v>
      </c>
      <c r="F74" s="281">
        <f>KL!F73</f>
        <v>0</v>
      </c>
      <c r="G74" s="281">
        <f>KL!G73</f>
        <v>14</v>
      </c>
      <c r="H74" s="510">
        <v>33000</v>
      </c>
      <c r="I74" s="506"/>
      <c r="J74" s="506"/>
      <c r="K74" s="381">
        <f t="shared" si="0"/>
        <v>462000</v>
      </c>
      <c r="L74" s="381">
        <f t="shared" si="1"/>
        <v>0</v>
      </c>
      <c r="M74" s="381">
        <f t="shared" si="2"/>
        <v>0</v>
      </c>
      <c r="N74" s="283"/>
    </row>
    <row r="75" spans="1:14" s="509" customFormat="1" ht="34.5" hidden="1">
      <c r="A75" s="507">
        <f>KL!A74</f>
        <v>0</v>
      </c>
      <c r="B75" s="315" t="str">
        <f>KL!B74</f>
        <v>Boulon maét 16x300+ 1 l.ñeàn vuoâng D18-50x50x3/Zn</v>
      </c>
      <c r="C75" s="316" t="str">
        <f>KL!C74</f>
        <v>boä</v>
      </c>
      <c r="D75" s="281">
        <f>KL!D74</f>
        <v>0</v>
      </c>
      <c r="E75" s="281">
        <f>KL!E74</f>
        <v>14</v>
      </c>
      <c r="F75" s="281">
        <f>KL!F74</f>
        <v>14</v>
      </c>
      <c r="G75" s="281">
        <f>KL!G74</f>
        <v>0</v>
      </c>
      <c r="H75" s="506"/>
      <c r="I75" s="506"/>
      <c r="J75" s="506"/>
      <c r="K75" s="381">
        <f t="shared" si="0"/>
        <v>0</v>
      </c>
      <c r="L75" s="381">
        <f t="shared" si="1"/>
        <v>0</v>
      </c>
      <c r="M75" s="381">
        <f t="shared" si="2"/>
        <v>0</v>
      </c>
      <c r="N75" s="283"/>
    </row>
    <row r="76" spans="1:14" s="509" customFormat="1" ht="17.25" hidden="1">
      <c r="A76" s="507">
        <f>KL!A75</f>
        <v>4</v>
      </c>
      <c r="B76" s="317" t="str">
        <f>KL!B75</f>
        <v>Boä caùch ñieän ñöùng+ty söù : SÑU</v>
      </c>
      <c r="C76" s="318" t="str">
        <f>KL!C75</f>
        <v>boä</v>
      </c>
      <c r="D76" s="281">
        <f>KL!D75</f>
        <v>7</v>
      </c>
      <c r="E76" s="281">
        <f>KL!E75</f>
        <v>7</v>
      </c>
      <c r="F76" s="281">
        <f>KL!F75</f>
        <v>0</v>
      </c>
      <c r="G76" s="281">
        <f>KL!G75</f>
        <v>0</v>
      </c>
      <c r="H76" s="506"/>
      <c r="I76" s="506"/>
      <c r="J76" s="506"/>
      <c r="K76" s="381">
        <f t="shared" si="0"/>
        <v>0</v>
      </c>
      <c r="L76" s="381">
        <f t="shared" si="1"/>
        <v>0</v>
      </c>
      <c r="M76" s="381">
        <f t="shared" si="2"/>
        <v>0</v>
      </c>
      <c r="N76" s="283"/>
    </row>
    <row r="77" spans="1:14" s="509" customFormat="1" ht="17.25" hidden="1">
      <c r="A77" s="507">
        <f>KL!A76</f>
        <v>0</v>
      </c>
      <c r="B77" s="315" t="str">
        <f>KL!B76</f>
        <v xml:space="preserve">Söù ñöùng 24KV </v>
      </c>
      <c r="C77" s="316" t="str">
        <f>KL!C76</f>
        <v>caùi</v>
      </c>
      <c r="D77" s="281">
        <f>KL!D76</f>
        <v>7</v>
      </c>
      <c r="E77" s="281">
        <f>KL!E76</f>
        <v>7</v>
      </c>
      <c r="F77" s="281">
        <f>KL!F76</f>
        <v>0</v>
      </c>
      <c r="G77" s="281">
        <f>KL!G76</f>
        <v>0</v>
      </c>
      <c r="H77" s="506"/>
      <c r="I77" s="506"/>
      <c r="J77" s="506"/>
      <c r="K77" s="381">
        <f t="shared" si="0"/>
        <v>0</v>
      </c>
      <c r="L77" s="381">
        <f t="shared" si="1"/>
        <v>0</v>
      </c>
      <c r="M77" s="381">
        <f t="shared" si="2"/>
        <v>0</v>
      </c>
      <c r="N77" s="283"/>
    </row>
    <row r="78" spans="1:14" s="509" customFormat="1" ht="17.25" hidden="1">
      <c r="A78" s="507">
        <f>KL!A77</f>
        <v>0</v>
      </c>
      <c r="B78" s="315" t="str">
        <f>KL!B77</f>
        <v>Chaân söù ñöùng D20</v>
      </c>
      <c r="C78" s="316" t="str">
        <f>KL!C77</f>
        <v>caùi</v>
      </c>
      <c r="D78" s="281">
        <f>KL!D77</f>
        <v>7</v>
      </c>
      <c r="E78" s="281">
        <f>KL!E77</f>
        <v>7</v>
      </c>
      <c r="F78" s="281">
        <f>KL!F77</f>
        <v>0</v>
      </c>
      <c r="G78" s="281">
        <f>KL!G77</f>
        <v>0</v>
      </c>
      <c r="H78" s="506"/>
      <c r="I78" s="506"/>
      <c r="J78" s="506"/>
      <c r="K78" s="381">
        <f t="shared" si="0"/>
        <v>0</v>
      </c>
      <c r="L78" s="381">
        <f t="shared" si="1"/>
        <v>0</v>
      </c>
      <c r="M78" s="381">
        <f t="shared" si="2"/>
        <v>0</v>
      </c>
      <c r="N78" s="283"/>
    </row>
    <row r="79" spans="1:14" s="365" customFormat="1" ht="18">
      <c r="A79" s="314">
        <v>4</v>
      </c>
      <c r="B79" s="317" t="str">
        <f>KL!B78</f>
        <v>Boä caùch ñieän ñænh thẳng+ty söù ñôn : SÑI</v>
      </c>
      <c r="C79" s="513" t="str">
        <f>KL!C78</f>
        <v>boä</v>
      </c>
      <c r="D79" s="278">
        <f>KL!D78</f>
        <v>32</v>
      </c>
      <c r="E79" s="278">
        <f>KL!E78</f>
        <v>32</v>
      </c>
      <c r="F79" s="278">
        <f>KL!F78</f>
        <v>0</v>
      </c>
      <c r="G79" s="278">
        <f>KL!G78</f>
        <v>0</v>
      </c>
      <c r="H79" s="505"/>
      <c r="I79" s="505"/>
      <c r="J79" s="505"/>
      <c r="K79" s="381">
        <f t="shared" si="0"/>
        <v>0</v>
      </c>
      <c r="L79" s="381">
        <f t="shared" si="1"/>
        <v>0</v>
      </c>
      <c r="M79" s="381">
        <f t="shared" si="2"/>
        <v>0</v>
      </c>
      <c r="N79" s="280"/>
    </row>
    <row r="80" spans="1:14" s="509" customFormat="1" ht="17.25" hidden="1">
      <c r="A80" s="507">
        <f>KL!A79</f>
        <v>0</v>
      </c>
      <c r="B80" s="315" t="str">
        <f>KL!B79</f>
        <v xml:space="preserve">Söù ñöùng 24KV </v>
      </c>
      <c r="C80" s="316" t="str">
        <f>KL!C79</f>
        <v>caùi</v>
      </c>
      <c r="D80" s="281">
        <f>KL!D79</f>
        <v>32</v>
      </c>
      <c r="E80" s="281">
        <f>KL!E79</f>
        <v>32</v>
      </c>
      <c r="F80" s="281">
        <f>KL!F79</f>
        <v>0</v>
      </c>
      <c r="G80" s="281">
        <f>KL!G79</f>
        <v>0</v>
      </c>
      <c r="H80" s="506"/>
      <c r="I80" s="506"/>
      <c r="J80" s="506"/>
      <c r="K80" s="381">
        <f t="shared" si="0"/>
        <v>0</v>
      </c>
      <c r="L80" s="381">
        <f t="shared" si="1"/>
        <v>0</v>
      </c>
      <c r="M80" s="381">
        <f t="shared" si="2"/>
        <v>0</v>
      </c>
      <c r="N80" s="283"/>
    </row>
    <row r="81" spans="1:14" s="509" customFormat="1" ht="17.25" hidden="1">
      <c r="A81" s="507">
        <f>KL!A80</f>
        <v>0</v>
      </c>
      <c r="B81" s="315" t="str">
        <f>KL!B80</f>
        <v>Chaân söù ñænh thaúng daøi 650mm</v>
      </c>
      <c r="C81" s="316" t="str">
        <f>KL!C80</f>
        <v>caùi</v>
      </c>
      <c r="D81" s="281">
        <f>KL!D80</f>
        <v>32</v>
      </c>
      <c r="E81" s="281">
        <f>KL!E80</f>
        <v>32</v>
      </c>
      <c r="F81" s="281">
        <f>KL!F80</f>
        <v>0</v>
      </c>
      <c r="G81" s="281">
        <f>KL!G80</f>
        <v>0</v>
      </c>
      <c r="H81" s="506"/>
      <c r="I81" s="506"/>
      <c r="J81" s="506"/>
      <c r="K81" s="381">
        <f t="shared" si="0"/>
        <v>0</v>
      </c>
      <c r="L81" s="381">
        <f t="shared" si="1"/>
        <v>0</v>
      </c>
      <c r="M81" s="381">
        <f t="shared" si="2"/>
        <v>0</v>
      </c>
      <c r="N81" s="283"/>
    </row>
    <row r="82" spans="1:14" s="509" customFormat="1" ht="34.5">
      <c r="A82" s="507"/>
      <c r="B82" s="315" t="str">
        <f>KL!B81</f>
        <v>Boulon 16x300+ 2 long ñeàn vuoâng D18-50x50x3/Zn</v>
      </c>
      <c r="C82" s="316" t="str">
        <f>KL!C81</f>
        <v>boä</v>
      </c>
      <c r="D82" s="281">
        <f>KL!D81</f>
        <v>64</v>
      </c>
      <c r="E82" s="281">
        <f>KL!E81</f>
        <v>0</v>
      </c>
      <c r="F82" s="281">
        <f>KL!F81</f>
        <v>0</v>
      </c>
      <c r="G82" s="281">
        <f>KL!G81</f>
        <v>64</v>
      </c>
      <c r="H82" s="510">
        <v>24000</v>
      </c>
      <c r="I82" s="506"/>
      <c r="J82" s="506"/>
      <c r="K82" s="381">
        <f t="shared" ref="K82:K145" si="3">ROUND((H82*G82),0)</f>
        <v>1536000</v>
      </c>
      <c r="L82" s="381">
        <f t="shared" ref="L82:L145" si="4">ROUND((I82*G82),0)</f>
        <v>0</v>
      </c>
      <c r="M82" s="381">
        <f t="shared" ref="M82:M145" si="5">ROUND((G82*J82),0)</f>
        <v>0</v>
      </c>
      <c r="N82" s="283"/>
    </row>
    <row r="83" spans="1:14" s="509" customFormat="1" ht="34.5" hidden="1">
      <c r="A83" s="507">
        <f>KL!A82</f>
        <v>0</v>
      </c>
      <c r="B83" s="315" t="str">
        <f>KL!B82</f>
        <v>Boulon 16x250+ 2 long ñeàn vuoâng D18-50x50x3/Zn</v>
      </c>
      <c r="C83" s="316" t="str">
        <f>KL!C82</f>
        <v>boä</v>
      </c>
      <c r="D83" s="281">
        <f>KL!D82</f>
        <v>0</v>
      </c>
      <c r="E83" s="281">
        <f>KL!E82</f>
        <v>64</v>
      </c>
      <c r="F83" s="281">
        <f>KL!F82</f>
        <v>64</v>
      </c>
      <c r="G83" s="281">
        <f>KL!G82</f>
        <v>0</v>
      </c>
      <c r="H83" s="506"/>
      <c r="I83" s="506"/>
      <c r="J83" s="506"/>
      <c r="K83" s="381">
        <f t="shared" si="3"/>
        <v>0</v>
      </c>
      <c r="L83" s="381">
        <f t="shared" si="4"/>
        <v>0</v>
      </c>
      <c r="M83" s="381">
        <f t="shared" si="5"/>
        <v>0</v>
      </c>
      <c r="N83" s="283"/>
    </row>
    <row r="84" spans="1:14" s="509" customFormat="1" ht="17.25" hidden="1">
      <c r="A84" s="507">
        <f>KL!A83</f>
        <v>6</v>
      </c>
      <c r="B84" s="317" t="str">
        <f>KL!B83</f>
        <v>Boä caùch ñieän ñænh goùc + ty söù ñôn : SÑG</v>
      </c>
      <c r="C84" s="316" t="str">
        <f>KL!C83</f>
        <v>boä</v>
      </c>
      <c r="D84" s="281">
        <f>KL!D83</f>
        <v>15</v>
      </c>
      <c r="E84" s="281">
        <f>KL!E83</f>
        <v>15</v>
      </c>
      <c r="F84" s="281">
        <f>KL!F83</f>
        <v>0</v>
      </c>
      <c r="G84" s="281">
        <f>KL!G83</f>
        <v>0</v>
      </c>
      <c r="H84" s="506"/>
      <c r="I84" s="506"/>
      <c r="J84" s="506"/>
      <c r="K84" s="381">
        <f t="shared" si="3"/>
        <v>0</v>
      </c>
      <c r="L84" s="381">
        <f t="shared" si="4"/>
        <v>0</v>
      </c>
      <c r="M84" s="381">
        <f t="shared" si="5"/>
        <v>0</v>
      </c>
      <c r="N84" s="283"/>
    </row>
    <row r="85" spans="1:14" s="509" customFormat="1" ht="17.25" hidden="1">
      <c r="A85" s="507">
        <f>KL!A84</f>
        <v>0</v>
      </c>
      <c r="B85" s="315" t="str">
        <f>KL!B84</f>
        <v xml:space="preserve">Söù ñöùng 24KV </v>
      </c>
      <c r="C85" s="316" t="str">
        <f>KL!C84</f>
        <v>caùi</v>
      </c>
      <c r="D85" s="281">
        <f>KL!D84</f>
        <v>30</v>
      </c>
      <c r="E85" s="281">
        <f>KL!E84</f>
        <v>30</v>
      </c>
      <c r="F85" s="281">
        <f>KL!F84</f>
        <v>0</v>
      </c>
      <c r="G85" s="281">
        <f>KL!G84</f>
        <v>0</v>
      </c>
      <c r="H85" s="506"/>
      <c r="I85" s="506"/>
      <c r="J85" s="506"/>
      <c r="K85" s="381">
        <f t="shared" si="3"/>
        <v>0</v>
      </c>
      <c r="L85" s="381">
        <f t="shared" si="4"/>
        <v>0</v>
      </c>
      <c r="M85" s="381">
        <f t="shared" si="5"/>
        <v>0</v>
      </c>
      <c r="N85" s="283"/>
    </row>
    <row r="86" spans="1:14" s="509" customFormat="1" ht="17.25" hidden="1">
      <c r="A86" s="507">
        <f>KL!A85</f>
        <v>0</v>
      </c>
      <c r="B86" s="315" t="str">
        <f>KL!B85</f>
        <v>Chaân söù ñænh ñôõ goùc daøi 720mm</v>
      </c>
      <c r="C86" s="316" t="str">
        <f>KL!C85</f>
        <v>caùi</v>
      </c>
      <c r="D86" s="281">
        <f>KL!D85</f>
        <v>30</v>
      </c>
      <c r="E86" s="281">
        <f>KL!E85</f>
        <v>30</v>
      </c>
      <c r="F86" s="281">
        <f>KL!F85</f>
        <v>0</v>
      </c>
      <c r="G86" s="281">
        <f>KL!G85</f>
        <v>0</v>
      </c>
      <c r="H86" s="506"/>
      <c r="I86" s="506"/>
      <c r="J86" s="506"/>
      <c r="K86" s="381">
        <f t="shared" si="3"/>
        <v>0</v>
      </c>
      <c r="L86" s="381">
        <f t="shared" si="4"/>
        <v>0</v>
      </c>
      <c r="M86" s="381">
        <f t="shared" si="5"/>
        <v>0</v>
      </c>
      <c r="N86" s="283"/>
    </row>
    <row r="87" spans="1:14" s="509" customFormat="1" ht="34.5" hidden="1">
      <c r="A87" s="507">
        <f>KL!A86</f>
        <v>0</v>
      </c>
      <c r="B87" s="315" t="str">
        <f>KL!B86</f>
        <v>Boulon 16x300+ 2 long ñeàn vuoâng D18-50x50x3/Zn</v>
      </c>
      <c r="C87" s="316" t="str">
        <f>KL!C86</f>
        <v>boä</v>
      </c>
      <c r="D87" s="281">
        <f>KL!D86</f>
        <v>30</v>
      </c>
      <c r="E87" s="281">
        <f>KL!E86</f>
        <v>30</v>
      </c>
      <c r="F87" s="281">
        <f>KL!F86</f>
        <v>0</v>
      </c>
      <c r="G87" s="281">
        <f>KL!G86</f>
        <v>0</v>
      </c>
      <c r="H87" s="506"/>
      <c r="I87" s="506"/>
      <c r="J87" s="506"/>
      <c r="K87" s="381">
        <f t="shared" si="3"/>
        <v>0</v>
      </c>
      <c r="L87" s="381">
        <f t="shared" si="4"/>
        <v>0</v>
      </c>
      <c r="M87" s="381">
        <f t="shared" si="5"/>
        <v>0</v>
      </c>
      <c r="N87" s="283"/>
    </row>
    <row r="88" spans="1:14" s="365" customFormat="1" ht="33">
      <c r="A88" s="314">
        <v>5</v>
      </c>
      <c r="B88" s="317" t="str">
        <f>KL!B87</f>
        <v>Chuoãi söù treo Polymer 25kV laép vaøo truï : CÑT ply-T</v>
      </c>
      <c r="C88" s="513" t="str">
        <f>KL!C87</f>
        <v>chuoãi</v>
      </c>
      <c r="D88" s="278">
        <f>KL!D87</f>
        <v>14</v>
      </c>
      <c r="E88" s="278">
        <f>KL!E87</f>
        <v>14</v>
      </c>
      <c r="F88" s="278">
        <f>KL!F87</f>
        <v>0</v>
      </c>
      <c r="G88" s="278">
        <f>KL!G87</f>
        <v>0</v>
      </c>
      <c r="H88" s="505"/>
      <c r="I88" s="505"/>
      <c r="J88" s="505"/>
      <c r="K88" s="381">
        <f t="shared" si="3"/>
        <v>0</v>
      </c>
      <c r="L88" s="381">
        <f t="shared" si="4"/>
        <v>0</v>
      </c>
      <c r="M88" s="381">
        <f t="shared" si="5"/>
        <v>0</v>
      </c>
      <c r="N88" s="280"/>
    </row>
    <row r="89" spans="1:14" s="509" customFormat="1" ht="17.25" hidden="1">
      <c r="A89" s="507">
        <f>KL!A88</f>
        <v>0</v>
      </c>
      <c r="B89" s="315" t="str">
        <f>KL!B88</f>
        <v>Söù treo polymer</v>
      </c>
      <c r="C89" s="316" t="str">
        <f>KL!C88</f>
        <v>chuoãi</v>
      </c>
      <c r="D89" s="281">
        <f>KL!D88</f>
        <v>14</v>
      </c>
      <c r="E89" s="281">
        <f>KL!E88</f>
        <v>14</v>
      </c>
      <c r="F89" s="281">
        <f>KL!F88</f>
        <v>0</v>
      </c>
      <c r="G89" s="281">
        <f>KL!G88</f>
        <v>0</v>
      </c>
      <c r="H89" s="506"/>
      <c r="I89" s="506"/>
      <c r="J89" s="506"/>
      <c r="K89" s="381">
        <f t="shared" si="3"/>
        <v>0</v>
      </c>
      <c r="L89" s="381">
        <f t="shared" si="4"/>
        <v>0</v>
      </c>
      <c r="M89" s="381">
        <f t="shared" si="5"/>
        <v>0</v>
      </c>
      <c r="N89" s="283"/>
    </row>
    <row r="90" spans="1:14" s="509" customFormat="1" ht="17.25" hidden="1">
      <c r="A90" s="507">
        <f>KL!A89</f>
        <v>0</v>
      </c>
      <c r="B90" s="315" t="str">
        <f>KL!B89</f>
        <v>Khoùa neùo daây côõ daây 50</v>
      </c>
      <c r="C90" s="316" t="str">
        <f>KL!C89</f>
        <v>chuoãi</v>
      </c>
      <c r="D90" s="281">
        <f>KL!D89</f>
        <v>14</v>
      </c>
      <c r="E90" s="281">
        <f>KL!E89</f>
        <v>14</v>
      </c>
      <c r="F90" s="281">
        <f>KL!F89</f>
        <v>0</v>
      </c>
      <c r="G90" s="281">
        <f>KL!G89</f>
        <v>0</v>
      </c>
      <c r="H90" s="506"/>
      <c r="I90" s="506"/>
      <c r="J90" s="506"/>
      <c r="K90" s="381">
        <f t="shared" si="3"/>
        <v>0</v>
      </c>
      <c r="L90" s="381">
        <f t="shared" si="4"/>
        <v>0</v>
      </c>
      <c r="M90" s="381">
        <f t="shared" si="5"/>
        <v>0</v>
      </c>
      <c r="N90" s="283"/>
    </row>
    <row r="91" spans="1:14" s="509" customFormat="1" ht="17.25" hidden="1">
      <c r="A91" s="507">
        <f>KL!A90</f>
        <v>0</v>
      </c>
      <c r="B91" s="315" t="str">
        <f>KL!B90</f>
        <v xml:space="preserve">Moùc treo chöõ U </v>
      </c>
      <c r="C91" s="316" t="str">
        <f>KL!C90</f>
        <v>caùi</v>
      </c>
      <c r="D91" s="281">
        <f>KL!D90</f>
        <v>28</v>
      </c>
      <c r="E91" s="281">
        <f>KL!E90</f>
        <v>28</v>
      </c>
      <c r="F91" s="281">
        <f>KL!F90</f>
        <v>0</v>
      </c>
      <c r="G91" s="281">
        <f>KL!G90</f>
        <v>0</v>
      </c>
      <c r="H91" s="506"/>
      <c r="I91" s="506"/>
      <c r="J91" s="506"/>
      <c r="K91" s="381">
        <f t="shared" si="3"/>
        <v>0</v>
      </c>
      <c r="L91" s="381">
        <f t="shared" si="4"/>
        <v>0</v>
      </c>
      <c r="M91" s="381">
        <f t="shared" si="5"/>
        <v>0</v>
      </c>
      <c r="N91" s="283"/>
    </row>
    <row r="92" spans="1:14" s="509" customFormat="1" ht="34.5">
      <c r="A92" s="507"/>
      <c r="B92" s="315" t="str">
        <f>KL!B91</f>
        <v>Boulon maét 16x300+ 2 long ñeàn vuoâng D18-50x50x3/Zn</v>
      </c>
      <c r="C92" s="316" t="str">
        <f>KL!C91</f>
        <v>boä</v>
      </c>
      <c r="D92" s="281">
        <f>KL!D91</f>
        <v>14</v>
      </c>
      <c r="E92" s="281">
        <f>KL!E91</f>
        <v>0</v>
      </c>
      <c r="F92" s="281">
        <f>KL!F91</f>
        <v>0</v>
      </c>
      <c r="G92" s="281">
        <f>KL!G91</f>
        <v>14</v>
      </c>
      <c r="H92" s="510">
        <v>33000</v>
      </c>
      <c r="I92" s="506"/>
      <c r="J92" s="506"/>
      <c r="K92" s="381">
        <f t="shared" si="3"/>
        <v>462000</v>
      </c>
      <c r="L92" s="381">
        <f t="shared" si="4"/>
        <v>0</v>
      </c>
      <c r="M92" s="381">
        <f t="shared" si="5"/>
        <v>0</v>
      </c>
      <c r="N92" s="283"/>
    </row>
    <row r="93" spans="1:14" s="509" customFormat="1" ht="34.5" hidden="1">
      <c r="A93" s="507">
        <f>KL!A92</f>
        <v>0</v>
      </c>
      <c r="B93" s="315" t="str">
        <f>KL!B92</f>
        <v>Boulon maét 16x300+ 1 long ñeàn vuoâng D18-50x50x3/Zn</v>
      </c>
      <c r="C93" s="316" t="str">
        <f>KL!C92</f>
        <v>boä</v>
      </c>
      <c r="D93" s="281">
        <f>KL!D92</f>
        <v>0</v>
      </c>
      <c r="E93" s="281">
        <f>KL!E92</f>
        <v>14</v>
      </c>
      <c r="F93" s="281">
        <f>KL!F92</f>
        <v>14</v>
      </c>
      <c r="G93" s="281">
        <f>KL!G92</f>
        <v>0</v>
      </c>
      <c r="H93" s="506"/>
      <c r="I93" s="506"/>
      <c r="J93" s="506"/>
      <c r="K93" s="381">
        <f t="shared" si="3"/>
        <v>0</v>
      </c>
      <c r="L93" s="381">
        <f t="shared" si="4"/>
        <v>0</v>
      </c>
      <c r="M93" s="381">
        <f t="shared" si="5"/>
        <v>0</v>
      </c>
      <c r="N93" s="283"/>
    </row>
    <row r="94" spans="1:14" s="365" customFormat="1" ht="18">
      <c r="A94" s="314">
        <v>6</v>
      </c>
      <c r="B94" s="317" t="str">
        <f>KL!B93</f>
        <v>Phuï kieän ñaáu noái ñaàu ñöôøng daây</v>
      </c>
      <c r="C94" s="318"/>
      <c r="D94" s="278"/>
      <c r="E94" s="278"/>
      <c r="F94" s="278"/>
      <c r="G94" s="278"/>
      <c r="H94" s="505"/>
      <c r="I94" s="505"/>
      <c r="J94" s="505"/>
      <c r="K94" s="381">
        <f t="shared" si="3"/>
        <v>0</v>
      </c>
      <c r="L94" s="381">
        <f t="shared" si="4"/>
        <v>0</v>
      </c>
      <c r="M94" s="381">
        <f t="shared" si="5"/>
        <v>0</v>
      </c>
      <c r="N94" s="280"/>
    </row>
    <row r="95" spans="1:14" s="509" customFormat="1" ht="17.25">
      <c r="A95" s="507"/>
      <c r="B95" s="315" t="str">
        <f>KL!B94</f>
        <v>Keïp eùp WR côõ daây 50mm2</v>
      </c>
      <c r="C95" s="316" t="str">
        <f>KL!C94</f>
        <v>caùi</v>
      </c>
      <c r="D95" s="281">
        <f>KL!D94</f>
        <v>30</v>
      </c>
      <c r="E95" s="281">
        <f>KL!E94</f>
        <v>26</v>
      </c>
      <c r="F95" s="281">
        <f>KL!F94</f>
        <v>0</v>
      </c>
      <c r="G95" s="281">
        <f>KL!G94</f>
        <v>4</v>
      </c>
      <c r="H95" s="510">
        <v>15000</v>
      </c>
      <c r="I95" s="506"/>
      <c r="J95" s="506"/>
      <c r="K95" s="381">
        <f t="shared" si="3"/>
        <v>60000</v>
      </c>
      <c r="L95" s="381">
        <f t="shared" si="4"/>
        <v>0</v>
      </c>
      <c r="M95" s="381">
        <f t="shared" si="5"/>
        <v>0</v>
      </c>
      <c r="N95" s="283"/>
    </row>
    <row r="96" spans="1:14" s="509" customFormat="1" ht="17.25">
      <c r="A96" s="507"/>
      <c r="B96" s="315" t="str">
        <f>KL!B95</f>
        <v>OÁng noái daây côõ 50mm2 coù loõi theùp</v>
      </c>
      <c r="C96" s="316" t="str">
        <f>KL!C95</f>
        <v>caùi</v>
      </c>
      <c r="D96" s="281">
        <f>KL!D95</f>
        <v>21</v>
      </c>
      <c r="E96" s="281">
        <f>KL!E95</f>
        <v>4</v>
      </c>
      <c r="F96" s="281">
        <f>KL!F95</f>
        <v>0</v>
      </c>
      <c r="G96" s="281">
        <f>KL!G95</f>
        <v>17</v>
      </c>
      <c r="H96" s="510">
        <v>50000</v>
      </c>
      <c r="I96" s="506"/>
      <c r="J96" s="506"/>
      <c r="K96" s="381">
        <f t="shared" si="3"/>
        <v>850000</v>
      </c>
      <c r="L96" s="381">
        <f t="shared" si="4"/>
        <v>0</v>
      </c>
      <c r="M96" s="381">
        <f t="shared" si="5"/>
        <v>0</v>
      </c>
      <c r="N96" s="283"/>
    </row>
    <row r="97" spans="1:14" s="509" customFormat="1" ht="17.25" hidden="1">
      <c r="A97" s="507">
        <f>KL!A96</f>
        <v>0</v>
      </c>
      <c r="B97" s="315" t="str">
        <f>KL!B96</f>
        <v>Daây nhoâm buoäc A50</v>
      </c>
      <c r="C97" s="316" t="str">
        <f>KL!C96</f>
        <v>kg</v>
      </c>
      <c r="D97" s="281">
        <f>KL!D96</f>
        <v>22</v>
      </c>
      <c r="E97" s="281">
        <f>KL!E96</f>
        <v>22</v>
      </c>
      <c r="F97" s="281">
        <f>KL!F96</f>
        <v>0</v>
      </c>
      <c r="G97" s="281">
        <f>KL!G96</f>
        <v>0</v>
      </c>
      <c r="H97" s="506"/>
      <c r="I97" s="506"/>
      <c r="J97" s="506"/>
      <c r="K97" s="381">
        <f t="shared" si="3"/>
        <v>0</v>
      </c>
      <c r="L97" s="381">
        <f t="shared" si="4"/>
        <v>0</v>
      </c>
      <c r="M97" s="381">
        <f t="shared" si="5"/>
        <v>0</v>
      </c>
      <c r="N97" s="283"/>
    </row>
    <row r="98" spans="1:14" s="509" customFormat="1" ht="18">
      <c r="A98" s="314" t="str">
        <f>KL!A97</f>
        <v>B</v>
      </c>
      <c r="B98" s="202" t="str">
        <f>KL!B97</f>
        <v xml:space="preserve">Phần trạm biến áp: 4 trạm 50kVA (X.Tây12A; N. Nghĩa 6A; T.Hạnh 2A; Lâm San 11B) </v>
      </c>
      <c r="C98" s="202"/>
      <c r="D98" s="281"/>
      <c r="E98" s="281"/>
      <c r="F98" s="281"/>
      <c r="G98" s="281"/>
      <c r="H98" s="506"/>
      <c r="I98" s="506"/>
      <c r="J98" s="506"/>
      <c r="K98" s="381">
        <f t="shared" si="3"/>
        <v>0</v>
      </c>
      <c r="L98" s="381">
        <f t="shared" si="4"/>
        <v>0</v>
      </c>
      <c r="M98" s="381">
        <f t="shared" si="5"/>
        <v>0</v>
      </c>
      <c r="N98" s="283"/>
    </row>
    <row r="99" spans="1:14" s="509" customFormat="1" ht="17.25">
      <c r="A99" s="507"/>
      <c r="B99" s="259" t="str">
        <f>KL!B98</f>
        <v>A.PHẦN THIẾT BỊ</v>
      </c>
      <c r="C99" s="203"/>
      <c r="D99" s="281"/>
      <c r="E99" s="281"/>
      <c r="F99" s="281"/>
      <c r="G99" s="281"/>
      <c r="H99" s="506"/>
      <c r="I99" s="506"/>
      <c r="J99" s="506"/>
      <c r="K99" s="381">
        <f t="shared" si="3"/>
        <v>0</v>
      </c>
      <c r="L99" s="381">
        <f t="shared" si="4"/>
        <v>0</v>
      </c>
      <c r="M99" s="381">
        <f t="shared" si="5"/>
        <v>0</v>
      </c>
      <c r="N99" s="283"/>
    </row>
    <row r="100" spans="1:14" s="509" customFormat="1" ht="17.25" hidden="1">
      <c r="A100" s="507">
        <f>KL!A99</f>
        <v>1</v>
      </c>
      <c r="B100" s="263" t="str">
        <f>KL!B99</f>
        <v xml:space="preserve">Máy biến áp 12,7/0,22-0,44kV 50kVA </v>
      </c>
      <c r="C100" s="203" t="str">
        <f>KL!C99</f>
        <v>máy</v>
      </c>
      <c r="D100" s="281">
        <f>KL!D99</f>
        <v>4</v>
      </c>
      <c r="E100" s="281">
        <f>KL!E99</f>
        <v>4</v>
      </c>
      <c r="F100" s="281">
        <f>KL!F99</f>
        <v>0</v>
      </c>
      <c r="G100" s="281">
        <f>KL!G99</f>
        <v>0</v>
      </c>
      <c r="H100" s="506"/>
      <c r="I100" s="506"/>
      <c r="J100" s="506"/>
      <c r="K100" s="381">
        <f t="shared" si="3"/>
        <v>0</v>
      </c>
      <c r="L100" s="381">
        <f t="shared" si="4"/>
        <v>0</v>
      </c>
      <c r="M100" s="381">
        <f t="shared" si="5"/>
        <v>0</v>
      </c>
      <c r="N100" s="283"/>
    </row>
    <row r="101" spans="1:14" s="509" customFormat="1" ht="17.25" hidden="1">
      <c r="A101" s="507">
        <f>KL!A100</f>
        <v>2</v>
      </c>
      <c r="B101" s="263" t="str">
        <f>KL!B100</f>
        <v>Chụp cách điện đầu cực MBA</v>
      </c>
      <c r="C101" s="203" t="str">
        <f>KL!C100</f>
        <v>cái</v>
      </c>
      <c r="D101" s="281">
        <f>KL!D100</f>
        <v>4</v>
      </c>
      <c r="E101" s="281">
        <f>KL!E100</f>
        <v>4</v>
      </c>
      <c r="F101" s="281">
        <f>KL!F100</f>
        <v>0</v>
      </c>
      <c r="G101" s="281">
        <f>KL!G100</f>
        <v>0</v>
      </c>
      <c r="H101" s="506"/>
      <c r="I101" s="506"/>
      <c r="J101" s="506"/>
      <c r="K101" s="381">
        <f t="shared" si="3"/>
        <v>0</v>
      </c>
      <c r="L101" s="381">
        <f t="shared" si="4"/>
        <v>0</v>
      </c>
      <c r="M101" s="381">
        <f t="shared" si="5"/>
        <v>0</v>
      </c>
      <c r="N101" s="283"/>
    </row>
    <row r="102" spans="1:14" s="509" customFormat="1" ht="17.25" hidden="1">
      <c r="A102" s="507">
        <f>KL!A101</f>
        <v>3</v>
      </c>
      <c r="B102" s="263" t="str">
        <f>KL!B101</f>
        <v>FCO 24kV - 100A + bọc cách điện trên-dưới</v>
      </c>
      <c r="C102" s="203" t="str">
        <f>KL!C101</f>
        <v>bộ</v>
      </c>
      <c r="D102" s="281">
        <f>KL!D101</f>
        <v>4</v>
      </c>
      <c r="E102" s="281">
        <f>KL!E101</f>
        <v>4</v>
      </c>
      <c r="F102" s="281">
        <f>KL!F101</f>
        <v>0</v>
      </c>
      <c r="G102" s="281">
        <f>KL!G101</f>
        <v>0</v>
      </c>
      <c r="H102" s="506"/>
      <c r="I102" s="506"/>
      <c r="J102" s="506"/>
      <c r="K102" s="381">
        <f t="shared" si="3"/>
        <v>0</v>
      </c>
      <c r="L102" s="381">
        <f t="shared" si="4"/>
        <v>0</v>
      </c>
      <c r="M102" s="381">
        <f t="shared" si="5"/>
        <v>0</v>
      </c>
      <c r="N102" s="283"/>
    </row>
    <row r="103" spans="1:14" s="509" customFormat="1" ht="17.25" hidden="1">
      <c r="A103" s="507">
        <f>KL!A102</f>
        <v>4</v>
      </c>
      <c r="B103" s="263" t="str">
        <f>KL!B102</f>
        <v>Dây chảy 6K</v>
      </c>
      <c r="C103" s="203" t="str">
        <f>KL!C102</f>
        <v>Sợi</v>
      </c>
      <c r="D103" s="281">
        <f>KL!D102</f>
        <v>4</v>
      </c>
      <c r="E103" s="281">
        <f>KL!E102</f>
        <v>4</v>
      </c>
      <c r="F103" s="281">
        <f>KL!F102</f>
        <v>0</v>
      </c>
      <c r="G103" s="281">
        <f>KL!G102</f>
        <v>0</v>
      </c>
      <c r="H103" s="506"/>
      <c r="I103" s="506"/>
      <c r="J103" s="506"/>
      <c r="K103" s="381">
        <f t="shared" si="3"/>
        <v>0</v>
      </c>
      <c r="L103" s="381">
        <f t="shared" si="4"/>
        <v>0</v>
      </c>
      <c r="M103" s="381">
        <f t="shared" si="5"/>
        <v>0</v>
      </c>
      <c r="N103" s="283"/>
    </row>
    <row r="104" spans="1:14" s="509" customFormat="1" ht="17.25" hidden="1">
      <c r="A104" s="507">
        <f>KL!A103</f>
        <v>5</v>
      </c>
      <c r="B104" s="263" t="str">
        <f>KL!B103</f>
        <v>LA 18kV 10kA + bọc cách điện</v>
      </c>
      <c r="C104" s="203" t="str">
        <f>KL!C103</f>
        <v>bộ</v>
      </c>
      <c r="D104" s="281">
        <f>KL!D103</f>
        <v>4</v>
      </c>
      <c r="E104" s="281">
        <f>KL!E103</f>
        <v>4</v>
      </c>
      <c r="F104" s="281">
        <f>KL!F103</f>
        <v>0</v>
      </c>
      <c r="G104" s="281">
        <f>KL!G103</f>
        <v>0</v>
      </c>
      <c r="H104" s="506"/>
      <c r="I104" s="506"/>
      <c r="J104" s="506"/>
      <c r="K104" s="381">
        <f t="shared" si="3"/>
        <v>0</v>
      </c>
      <c r="L104" s="381">
        <f t="shared" si="4"/>
        <v>0</v>
      </c>
      <c r="M104" s="381">
        <f t="shared" si="5"/>
        <v>0</v>
      </c>
      <c r="N104" s="283"/>
    </row>
    <row r="105" spans="1:14" s="509" customFormat="1" ht="17.25" hidden="1">
      <c r="A105" s="507">
        <f>KL!A104</f>
        <v>6</v>
      </c>
      <c r="B105" s="263" t="str">
        <f>KL!B104</f>
        <v>MCCB 3 cực 400V -150A - 35KA Chỉnh định</v>
      </c>
      <c r="C105" s="203" t="str">
        <f>KL!C104</f>
        <v>cái</v>
      </c>
      <c r="D105" s="281">
        <f>KL!D104</f>
        <v>4</v>
      </c>
      <c r="E105" s="281">
        <f>KL!E104</f>
        <v>4</v>
      </c>
      <c r="F105" s="281">
        <f>KL!F104</f>
        <v>0</v>
      </c>
      <c r="G105" s="281">
        <f>KL!G104</f>
        <v>0</v>
      </c>
      <c r="H105" s="506"/>
      <c r="I105" s="506"/>
      <c r="J105" s="506"/>
      <c r="K105" s="381">
        <f t="shared" si="3"/>
        <v>0</v>
      </c>
      <c r="L105" s="381">
        <f t="shared" si="4"/>
        <v>0</v>
      </c>
      <c r="M105" s="381">
        <f t="shared" si="5"/>
        <v>0</v>
      </c>
      <c r="N105" s="283"/>
    </row>
    <row r="106" spans="1:14" s="509" customFormat="1" ht="17.25">
      <c r="A106" s="507">
        <v>1</v>
      </c>
      <c r="B106" s="263" t="str">
        <f>KL!B105</f>
        <v>Biến dòng 24kV 100/5A</v>
      </c>
      <c r="C106" s="203" t="str">
        <f>KL!C105</f>
        <v>cái</v>
      </c>
      <c r="D106" s="281">
        <f>KL!D105</f>
        <v>8</v>
      </c>
      <c r="E106" s="281">
        <f>KL!E105</f>
        <v>0</v>
      </c>
      <c r="F106" s="281">
        <f>KL!F105</f>
        <v>0</v>
      </c>
      <c r="G106" s="281">
        <f>KL!G105</f>
        <v>8</v>
      </c>
      <c r="H106" s="506"/>
      <c r="I106" s="511">
        <v>299445</v>
      </c>
      <c r="J106" s="511">
        <v>115388</v>
      </c>
      <c r="K106" s="381">
        <f t="shared" si="3"/>
        <v>0</v>
      </c>
      <c r="L106" s="381">
        <f t="shared" si="4"/>
        <v>2395560</v>
      </c>
      <c r="M106" s="381">
        <f t="shared" si="5"/>
        <v>923104</v>
      </c>
      <c r="N106" s="283"/>
    </row>
    <row r="107" spans="1:14" s="509" customFormat="1" ht="17.25">
      <c r="A107" s="507">
        <v>2</v>
      </c>
      <c r="B107" s="263" t="str">
        <f>KL!B106</f>
        <v>Điện kế 1 pha 2 dây 220V-5A</v>
      </c>
      <c r="C107" s="203" t="str">
        <f>KL!C106</f>
        <v>cái</v>
      </c>
      <c r="D107" s="281">
        <f>KL!D106</f>
        <v>8</v>
      </c>
      <c r="E107" s="281">
        <f>KL!E106</f>
        <v>0</v>
      </c>
      <c r="F107" s="281">
        <f>KL!F106</f>
        <v>0</v>
      </c>
      <c r="G107" s="281">
        <f>KL!G106</f>
        <v>8</v>
      </c>
      <c r="H107" s="506"/>
      <c r="I107" s="511">
        <v>23796</v>
      </c>
      <c r="J107" s="510"/>
      <c r="K107" s="381">
        <f t="shared" si="3"/>
        <v>0</v>
      </c>
      <c r="L107" s="381">
        <f t="shared" si="4"/>
        <v>190368</v>
      </c>
      <c r="M107" s="381">
        <f t="shared" si="5"/>
        <v>0</v>
      </c>
      <c r="N107" s="283"/>
    </row>
    <row r="108" spans="1:14" s="509" customFormat="1" ht="17.25">
      <c r="A108" s="507"/>
      <c r="B108" s="267" t="str">
        <f>KL!B107</f>
        <v>B. PHẦN VẬT LIỆU</v>
      </c>
      <c r="C108" s="203"/>
      <c r="D108" s="281"/>
      <c r="E108" s="281"/>
      <c r="F108" s="281"/>
      <c r="G108" s="281"/>
      <c r="H108" s="506"/>
      <c r="I108" s="506"/>
      <c r="J108" s="506"/>
      <c r="K108" s="381">
        <f t="shared" si="3"/>
        <v>0</v>
      </c>
      <c r="L108" s="381">
        <f t="shared" si="4"/>
        <v>0</v>
      </c>
      <c r="M108" s="381">
        <f t="shared" si="5"/>
        <v>0</v>
      </c>
      <c r="N108" s="283"/>
    </row>
    <row r="109" spans="1:14" s="509" customFormat="1" ht="17.25" hidden="1">
      <c r="A109" s="507">
        <f>KL!A108</f>
        <v>1</v>
      </c>
      <c r="B109" s="268" t="str">
        <f>KL!B108</f>
        <v>Boulon 16x300+ 2 long đền vuông D18-50x50x3/Zn</v>
      </c>
      <c r="C109" s="203" t="str">
        <f>KL!C108</f>
        <v>bộ</v>
      </c>
      <c r="D109" s="281">
        <f>KL!D108</f>
        <v>8</v>
      </c>
      <c r="E109" s="281">
        <f>KL!E108</f>
        <v>8</v>
      </c>
      <c r="F109" s="281">
        <f>KL!F108</f>
        <v>0</v>
      </c>
      <c r="G109" s="281">
        <f>KL!G108</f>
        <v>0</v>
      </c>
      <c r="H109" s="506"/>
      <c r="I109" s="506"/>
      <c r="J109" s="506"/>
      <c r="K109" s="381">
        <f t="shared" si="3"/>
        <v>0</v>
      </c>
      <c r="L109" s="381">
        <f t="shared" si="4"/>
        <v>0</v>
      </c>
      <c r="M109" s="381">
        <f t="shared" si="5"/>
        <v>0</v>
      </c>
      <c r="N109" s="283"/>
    </row>
    <row r="110" spans="1:14" s="509" customFormat="1" ht="17.25" hidden="1">
      <c r="A110" s="507">
        <f>KL!A109</f>
        <v>2</v>
      </c>
      <c r="B110" s="259" t="str">
        <f>KL!B109</f>
        <v xml:space="preserve">Giá đỡ FCO, LA 1 pha </v>
      </c>
      <c r="C110" s="201" t="str">
        <f>KL!C109</f>
        <v>Bộ</v>
      </c>
      <c r="D110" s="281">
        <f>KL!D109</f>
        <v>4</v>
      </c>
      <c r="E110" s="281">
        <f>KL!E109</f>
        <v>4</v>
      </c>
      <c r="F110" s="281">
        <f>KL!F109</f>
        <v>0</v>
      </c>
      <c r="G110" s="281">
        <f>KL!G109</f>
        <v>0</v>
      </c>
      <c r="H110" s="506"/>
      <c r="I110" s="506"/>
      <c r="J110" s="506"/>
      <c r="K110" s="381">
        <f t="shared" si="3"/>
        <v>0</v>
      </c>
      <c r="L110" s="381">
        <f t="shared" si="4"/>
        <v>0</v>
      </c>
      <c r="M110" s="381">
        <f t="shared" si="5"/>
        <v>0</v>
      </c>
      <c r="N110" s="283"/>
    </row>
    <row r="111" spans="1:14" s="509" customFormat="1" ht="17.25" hidden="1">
      <c r="A111" s="507">
        <f>KL!A110</f>
        <v>0</v>
      </c>
      <c r="B111" s="263" t="str">
        <f>KL!B110</f>
        <v>Xà composite 110x80x5x800</v>
      </c>
      <c r="C111" s="203" t="str">
        <f>KL!C110</f>
        <v>cây</v>
      </c>
      <c r="D111" s="281">
        <f>KL!D110</f>
        <v>4</v>
      </c>
      <c r="E111" s="281">
        <f>KL!E110</f>
        <v>4</v>
      </c>
      <c r="F111" s="281">
        <f>KL!F110</f>
        <v>0</v>
      </c>
      <c r="G111" s="281">
        <f>KL!G110</f>
        <v>0</v>
      </c>
      <c r="H111" s="506"/>
      <c r="I111" s="506"/>
      <c r="J111" s="506"/>
      <c r="K111" s="381">
        <f t="shared" si="3"/>
        <v>0</v>
      </c>
      <c r="L111" s="381">
        <f t="shared" si="4"/>
        <v>0</v>
      </c>
      <c r="M111" s="381">
        <f t="shared" si="5"/>
        <v>0</v>
      </c>
      <c r="N111" s="283"/>
    </row>
    <row r="112" spans="1:14" s="509" customFormat="1" ht="17.25" hidden="1">
      <c r="A112" s="507">
        <f>KL!A111</f>
        <v>0</v>
      </c>
      <c r="B112" s="263" t="str">
        <f>KL!B111</f>
        <v>Chống composite 40x10x920</v>
      </c>
      <c r="C112" s="203" t="str">
        <f>KL!C111</f>
        <v>cây</v>
      </c>
      <c r="D112" s="281">
        <f>KL!D111</f>
        <v>4</v>
      </c>
      <c r="E112" s="281">
        <f>KL!E111</f>
        <v>4</v>
      </c>
      <c r="F112" s="281">
        <f>KL!F111</f>
        <v>0</v>
      </c>
      <c r="G112" s="281">
        <f>KL!G111</f>
        <v>0</v>
      </c>
      <c r="H112" s="506"/>
      <c r="I112" s="506"/>
      <c r="J112" s="506"/>
      <c r="K112" s="381">
        <f t="shared" si="3"/>
        <v>0</v>
      </c>
      <c r="L112" s="381">
        <f t="shared" si="4"/>
        <v>0</v>
      </c>
      <c r="M112" s="381">
        <f t="shared" si="5"/>
        <v>0</v>
      </c>
      <c r="N112" s="283"/>
    </row>
    <row r="113" spans="1:14" s="509" customFormat="1" ht="17.25" hidden="1">
      <c r="A113" s="507">
        <f>KL!A112</f>
        <v>0</v>
      </c>
      <c r="B113" s="263" t="str">
        <f>KL!B112</f>
        <v>Bass LL bắt FCO và LA</v>
      </c>
      <c r="C113" s="203" t="str">
        <f>KL!C112</f>
        <v>bộ</v>
      </c>
      <c r="D113" s="281">
        <f>KL!D112</f>
        <v>4</v>
      </c>
      <c r="E113" s="281">
        <f>KL!E112</f>
        <v>4</v>
      </c>
      <c r="F113" s="281">
        <f>KL!F112</f>
        <v>0</v>
      </c>
      <c r="G113" s="281">
        <f>KL!G112</f>
        <v>0</v>
      </c>
      <c r="H113" s="506"/>
      <c r="I113" s="506"/>
      <c r="J113" s="506"/>
      <c r="K113" s="381">
        <f t="shared" si="3"/>
        <v>0</v>
      </c>
      <c r="L113" s="381">
        <f t="shared" si="4"/>
        <v>0</v>
      </c>
      <c r="M113" s="381">
        <f t="shared" si="5"/>
        <v>0</v>
      </c>
      <c r="N113" s="283"/>
    </row>
    <row r="114" spans="1:14" s="509" customFormat="1" ht="17.25" hidden="1">
      <c r="A114" s="507">
        <f>KL!A113</f>
        <v>0</v>
      </c>
      <c r="B114" s="263" t="str">
        <f>KL!B113</f>
        <v>Boulon 16x350+ 2 long đền vuông D18-50x50x3/Zn</v>
      </c>
      <c r="C114" s="203" t="str">
        <f>KL!C113</f>
        <v>bộ</v>
      </c>
      <c r="D114" s="281">
        <f>KL!D113</f>
        <v>4</v>
      </c>
      <c r="E114" s="281">
        <f>KL!E113</f>
        <v>4</v>
      </c>
      <c r="F114" s="281">
        <f>KL!F113</f>
        <v>0</v>
      </c>
      <c r="G114" s="281">
        <f>KL!G113</f>
        <v>0</v>
      </c>
      <c r="H114" s="506"/>
      <c r="I114" s="506"/>
      <c r="J114" s="506"/>
      <c r="K114" s="381">
        <f t="shared" si="3"/>
        <v>0</v>
      </c>
      <c r="L114" s="381">
        <f t="shared" si="4"/>
        <v>0</v>
      </c>
      <c r="M114" s="381">
        <f t="shared" si="5"/>
        <v>0</v>
      </c>
      <c r="N114" s="283"/>
    </row>
    <row r="115" spans="1:14" s="509" customFormat="1" ht="17.25" hidden="1">
      <c r="A115" s="507">
        <f>KL!A114</f>
        <v>0</v>
      </c>
      <c r="B115" s="263" t="str">
        <f>KL!B114</f>
        <v>Boulon 16x250+ 2 long đền vuông D18-50x50x3/Zn</v>
      </c>
      <c r="C115" s="203" t="str">
        <f>KL!C114</f>
        <v>bộ</v>
      </c>
      <c r="D115" s="281">
        <f>KL!D114</f>
        <v>4</v>
      </c>
      <c r="E115" s="281">
        <f>KL!E114</f>
        <v>4</v>
      </c>
      <c r="F115" s="281">
        <f>KL!F114</f>
        <v>0</v>
      </c>
      <c r="G115" s="281">
        <f>KL!G114</f>
        <v>0</v>
      </c>
      <c r="H115" s="506"/>
      <c r="I115" s="506"/>
      <c r="J115" s="506"/>
      <c r="K115" s="381">
        <f t="shared" si="3"/>
        <v>0</v>
      </c>
      <c r="L115" s="381">
        <f t="shared" si="4"/>
        <v>0</v>
      </c>
      <c r="M115" s="381">
        <f t="shared" si="5"/>
        <v>0</v>
      </c>
      <c r="N115" s="283"/>
    </row>
    <row r="116" spans="1:14" s="509" customFormat="1" ht="17.25" hidden="1">
      <c r="A116" s="507">
        <f>KL!A115</f>
        <v>0</v>
      </c>
      <c r="B116" s="263" t="str">
        <f>KL!B115</f>
        <v>Boulon 14x150+ 2 long đền vuông D18-50x50x3/Zn</v>
      </c>
      <c r="C116" s="203" t="str">
        <f>KL!C115</f>
        <v>bộ</v>
      </c>
      <c r="D116" s="281">
        <f>KL!D115</f>
        <v>4</v>
      </c>
      <c r="E116" s="281">
        <f>KL!E115</f>
        <v>4</v>
      </c>
      <c r="F116" s="281">
        <f>KL!F115</f>
        <v>0</v>
      </c>
      <c r="G116" s="281">
        <f>KL!G115</f>
        <v>0</v>
      </c>
      <c r="H116" s="506"/>
      <c r="I116" s="506"/>
      <c r="J116" s="506"/>
      <c r="K116" s="381">
        <f t="shared" si="3"/>
        <v>0</v>
      </c>
      <c r="L116" s="381">
        <f t="shared" si="4"/>
        <v>0</v>
      </c>
      <c r="M116" s="381">
        <f t="shared" si="5"/>
        <v>0</v>
      </c>
      <c r="N116" s="283"/>
    </row>
    <row r="117" spans="1:14" s="365" customFormat="1" ht="18">
      <c r="A117" s="314">
        <v>1</v>
      </c>
      <c r="B117" s="259" t="str">
        <f>KL!B116</f>
        <v xml:space="preserve">Bộ tiếp địa Trạm 1 pha : </v>
      </c>
      <c r="C117" s="201" t="str">
        <f>KL!C116</f>
        <v>Bộ</v>
      </c>
      <c r="D117" s="278">
        <f>KL!D116</f>
        <v>4</v>
      </c>
      <c r="E117" s="278">
        <f>KL!E116</f>
        <v>4</v>
      </c>
      <c r="F117" s="278">
        <f>KL!F116</f>
        <v>0</v>
      </c>
      <c r="G117" s="278">
        <f>KL!G116</f>
        <v>0</v>
      </c>
      <c r="H117" s="505"/>
      <c r="I117" s="505"/>
      <c r="J117" s="505"/>
      <c r="K117" s="381">
        <f t="shared" si="3"/>
        <v>0</v>
      </c>
      <c r="L117" s="381">
        <f t="shared" si="4"/>
        <v>0</v>
      </c>
      <c r="M117" s="381">
        <f t="shared" si="5"/>
        <v>0</v>
      </c>
      <c r="N117" s="280"/>
    </row>
    <row r="118" spans="1:14" s="509" customFormat="1" ht="17.25">
      <c r="A118" s="507"/>
      <c r="B118" s="263" t="str">
        <f>KL!B117</f>
        <v>Cáp đồng trần M25mm2:7m/vị trí</v>
      </c>
      <c r="C118" s="203" t="str">
        <f>KL!C117</f>
        <v>kg</v>
      </c>
      <c r="D118" s="281">
        <f>KL!D117</f>
        <v>7.2</v>
      </c>
      <c r="E118" s="281">
        <f>KL!E117</f>
        <v>6.4</v>
      </c>
      <c r="F118" s="281">
        <f>KL!F117</f>
        <v>0</v>
      </c>
      <c r="G118" s="281">
        <f>KL!G117</f>
        <v>0.79999999999999982</v>
      </c>
      <c r="H118" s="510">
        <v>205500</v>
      </c>
      <c r="I118" s="514">
        <v>695</v>
      </c>
      <c r="J118" s="506"/>
      <c r="K118" s="381">
        <f t="shared" si="3"/>
        <v>164400</v>
      </c>
      <c r="L118" s="381">
        <f t="shared" si="4"/>
        <v>556</v>
      </c>
      <c r="M118" s="381">
        <f t="shared" si="5"/>
        <v>0</v>
      </c>
      <c r="N118" s="283"/>
    </row>
    <row r="119" spans="1:14" s="509" customFormat="1" ht="17.25">
      <c r="A119" s="507"/>
      <c r="B119" s="263" t="str">
        <f>KL!B118</f>
        <v>Cọc tiếp đất Þ 16- 2,4m + kẹp cọc</v>
      </c>
      <c r="C119" s="203" t="str">
        <f>KL!C118</f>
        <v>bộ</v>
      </c>
      <c r="D119" s="281">
        <f>KL!D118</f>
        <v>32</v>
      </c>
      <c r="E119" s="281">
        <f>KL!E118</f>
        <v>0</v>
      </c>
      <c r="F119" s="281">
        <f>KL!F118</f>
        <v>0</v>
      </c>
      <c r="G119" s="281">
        <f>KL!G118</f>
        <v>32</v>
      </c>
      <c r="H119" s="510">
        <f>115000+973</f>
        <v>115973</v>
      </c>
      <c r="I119" s="514">
        <f>658378+26719</f>
        <v>685097</v>
      </c>
      <c r="J119" s="510">
        <v>2688</v>
      </c>
      <c r="K119" s="381">
        <f t="shared" si="3"/>
        <v>3711136</v>
      </c>
      <c r="L119" s="381">
        <f t="shared" si="4"/>
        <v>21923104</v>
      </c>
      <c r="M119" s="381">
        <f t="shared" si="5"/>
        <v>86016</v>
      </c>
      <c r="N119" s="283"/>
    </row>
    <row r="120" spans="1:14" s="509" customFormat="1" ht="17.25" hidden="1">
      <c r="A120" s="507">
        <f>KL!A119</f>
        <v>0</v>
      </c>
      <c r="B120" s="263" t="str">
        <f>KL!B119</f>
        <v xml:space="preserve">Cọc tiếp đất Þ 16- 2,4m </v>
      </c>
      <c r="C120" s="203" t="str">
        <f>KL!C119</f>
        <v>bộ</v>
      </c>
      <c r="D120" s="281">
        <f>KL!D119</f>
        <v>0</v>
      </c>
      <c r="E120" s="281">
        <f>KL!E119</f>
        <v>32</v>
      </c>
      <c r="F120" s="281">
        <f>KL!F119</f>
        <v>32</v>
      </c>
      <c r="G120" s="281">
        <f>KL!G119</f>
        <v>0</v>
      </c>
      <c r="H120" s="506"/>
      <c r="I120" s="506"/>
      <c r="J120" s="506"/>
      <c r="K120" s="381">
        <f t="shared" si="3"/>
        <v>0</v>
      </c>
      <c r="L120" s="381">
        <f t="shared" si="4"/>
        <v>0</v>
      </c>
      <c r="M120" s="381">
        <f t="shared" si="5"/>
        <v>0</v>
      </c>
      <c r="N120" s="283"/>
    </row>
    <row r="121" spans="1:14" s="509" customFormat="1" ht="17.25">
      <c r="A121" s="507"/>
      <c r="B121" s="263" t="str">
        <f>KL!B120</f>
        <v>Sắt Þ10 : 21m/trạm</v>
      </c>
      <c r="C121" s="203" t="str">
        <f>KL!C120</f>
        <v>kg</v>
      </c>
      <c r="D121" s="281">
        <f>KL!D120</f>
        <v>69</v>
      </c>
      <c r="E121" s="281">
        <f>KL!E120</f>
        <v>52</v>
      </c>
      <c r="F121" s="281">
        <f>KL!F120</f>
        <v>0</v>
      </c>
      <c r="G121" s="281">
        <f>KL!G120</f>
        <v>17</v>
      </c>
      <c r="H121" s="510">
        <v>20000</v>
      </c>
      <c r="I121" s="506"/>
      <c r="J121" s="506"/>
      <c r="K121" s="381">
        <f t="shared" si="3"/>
        <v>340000</v>
      </c>
      <c r="L121" s="381">
        <f t="shared" si="4"/>
        <v>0</v>
      </c>
      <c r="M121" s="381">
        <f t="shared" si="5"/>
        <v>0</v>
      </c>
      <c r="N121" s="283"/>
    </row>
    <row r="122" spans="1:14" s="509" customFormat="1" ht="17.25">
      <c r="A122" s="507"/>
      <c r="B122" s="263" t="str">
        <f>KL!B121</f>
        <v>Kẹp ép cỡ dây 25mm2</v>
      </c>
      <c r="C122" s="203" t="str">
        <f>KL!C121</f>
        <v>cái</v>
      </c>
      <c r="D122" s="281">
        <f>KL!D121</f>
        <v>8</v>
      </c>
      <c r="E122" s="281">
        <f>KL!E121</f>
        <v>0</v>
      </c>
      <c r="F122" s="281">
        <f>KL!F121</f>
        <v>0</v>
      </c>
      <c r="G122" s="281">
        <f>KL!G121</f>
        <v>8</v>
      </c>
      <c r="H122" s="510">
        <v>12500</v>
      </c>
      <c r="I122" s="506"/>
      <c r="J122" s="506"/>
      <c r="K122" s="381">
        <f t="shared" si="3"/>
        <v>100000</v>
      </c>
      <c r="L122" s="381">
        <f t="shared" si="4"/>
        <v>0</v>
      </c>
      <c r="M122" s="381">
        <f t="shared" si="5"/>
        <v>0</v>
      </c>
      <c r="N122" s="283"/>
    </row>
    <row r="123" spans="1:14" s="509" customFormat="1" ht="17.25" hidden="1">
      <c r="A123" s="507">
        <f>KL!A122</f>
        <v>0</v>
      </c>
      <c r="B123" s="263" t="str">
        <f>KL!B122</f>
        <v>Kẹp ép WR cỡ dây 50mm2</v>
      </c>
      <c r="C123" s="203" t="str">
        <f>KL!C122</f>
        <v>cái</v>
      </c>
      <c r="D123" s="281">
        <f>KL!D122</f>
        <v>8</v>
      </c>
      <c r="E123" s="281">
        <f>KL!E122</f>
        <v>8</v>
      </c>
      <c r="F123" s="281">
        <f>KL!F122</f>
        <v>0</v>
      </c>
      <c r="G123" s="281">
        <f>KL!G122</f>
        <v>0</v>
      </c>
      <c r="H123" s="506"/>
      <c r="I123" s="506"/>
      <c r="J123" s="506"/>
      <c r="K123" s="381">
        <f t="shared" si="3"/>
        <v>0</v>
      </c>
      <c r="L123" s="381">
        <f t="shared" si="4"/>
        <v>0</v>
      </c>
      <c r="M123" s="381">
        <f t="shared" si="5"/>
        <v>0</v>
      </c>
      <c r="N123" s="283"/>
    </row>
    <row r="124" spans="1:14" s="509" customFormat="1" ht="17.25">
      <c r="A124" s="507"/>
      <c r="B124" s="263" t="str">
        <f>KL!B123</f>
        <v>Đầu cosse ép Cu 35mm2</v>
      </c>
      <c r="C124" s="203" t="str">
        <f>KL!C123</f>
        <v>cái</v>
      </c>
      <c r="D124" s="281">
        <f>KL!D123</f>
        <v>12</v>
      </c>
      <c r="E124" s="281">
        <f>KL!E123</f>
        <v>0</v>
      </c>
      <c r="F124" s="281">
        <f>KL!F123</f>
        <v>0</v>
      </c>
      <c r="G124" s="281">
        <f>KL!G123</f>
        <v>12</v>
      </c>
      <c r="H124" s="510">
        <v>5500</v>
      </c>
      <c r="I124" s="508">
        <v>3786</v>
      </c>
      <c r="J124" s="508">
        <v>1473</v>
      </c>
      <c r="K124" s="381">
        <f t="shared" si="3"/>
        <v>66000</v>
      </c>
      <c r="L124" s="381">
        <f t="shared" si="4"/>
        <v>45432</v>
      </c>
      <c r="M124" s="381">
        <f t="shared" si="5"/>
        <v>17676</v>
      </c>
      <c r="N124" s="283"/>
    </row>
    <row r="125" spans="1:14" s="509" customFormat="1" ht="17.25">
      <c r="A125" s="507"/>
      <c r="B125" s="263" t="str">
        <f>KL!B124</f>
        <v>Đầu cosse ép Cu 70mm2</v>
      </c>
      <c r="C125" s="203" t="str">
        <f>KL!C124</f>
        <v>cái</v>
      </c>
      <c r="D125" s="281">
        <f>KL!D124</f>
        <v>8</v>
      </c>
      <c r="E125" s="281">
        <f>KL!E124</f>
        <v>0</v>
      </c>
      <c r="F125" s="281">
        <f>KL!F124</f>
        <v>0</v>
      </c>
      <c r="G125" s="281">
        <f>KL!G124</f>
        <v>8</v>
      </c>
      <c r="H125" s="510">
        <v>9100</v>
      </c>
      <c r="I125" s="508">
        <v>5949</v>
      </c>
      <c r="J125" s="508">
        <v>1767</v>
      </c>
      <c r="K125" s="381">
        <f t="shared" si="3"/>
        <v>72800</v>
      </c>
      <c r="L125" s="381">
        <f t="shared" si="4"/>
        <v>47592</v>
      </c>
      <c r="M125" s="381">
        <f t="shared" si="5"/>
        <v>14136</v>
      </c>
      <c r="N125" s="283"/>
    </row>
    <row r="126" spans="1:14" s="509" customFormat="1" ht="17.25" hidden="1">
      <c r="A126" s="507">
        <f>KL!A125</f>
        <v>0</v>
      </c>
      <c r="B126" s="263" t="str">
        <f>KL!B125</f>
        <v>Cổ dê cố định dây tiếp địa vào trụ</v>
      </c>
      <c r="C126" s="203" t="str">
        <f>KL!C125</f>
        <v>bộ</v>
      </c>
      <c r="D126" s="281">
        <f>KL!D125</f>
        <v>16</v>
      </c>
      <c r="E126" s="281">
        <f>KL!E125</f>
        <v>16</v>
      </c>
      <c r="F126" s="281">
        <f>KL!F125</f>
        <v>0</v>
      </c>
      <c r="G126" s="281">
        <f>KL!G125</f>
        <v>0</v>
      </c>
      <c r="H126" s="506"/>
      <c r="I126" s="506"/>
      <c r="J126" s="506"/>
      <c r="K126" s="381">
        <f t="shared" si="3"/>
        <v>0</v>
      </c>
      <c r="L126" s="381">
        <f t="shared" si="4"/>
        <v>0</v>
      </c>
      <c r="M126" s="381">
        <f t="shared" si="5"/>
        <v>0</v>
      </c>
      <c r="N126" s="283"/>
    </row>
    <row r="127" spans="1:14" s="509" customFormat="1" ht="17.25" hidden="1">
      <c r="A127" s="507">
        <f>KL!A126</f>
        <v>4</v>
      </c>
      <c r="B127" s="267" t="str">
        <f>KL!B126</f>
        <v>Tủ điện năng kế và CB 1 pha</v>
      </c>
      <c r="C127" s="201" t="str">
        <f>KL!C126</f>
        <v>Bộ</v>
      </c>
      <c r="D127" s="281">
        <f>KL!D126</f>
        <v>4</v>
      </c>
      <c r="E127" s="281">
        <f>KL!E126</f>
        <v>4</v>
      </c>
      <c r="F127" s="281">
        <f>KL!F126</f>
        <v>0</v>
      </c>
      <c r="G127" s="281">
        <f>KL!G126</f>
        <v>0</v>
      </c>
      <c r="H127" s="506"/>
      <c r="I127" s="506"/>
      <c r="J127" s="506"/>
      <c r="K127" s="381">
        <f t="shared" si="3"/>
        <v>0</v>
      </c>
      <c r="L127" s="381">
        <f t="shared" si="4"/>
        <v>0</v>
      </c>
      <c r="M127" s="381">
        <f t="shared" si="5"/>
        <v>0</v>
      </c>
      <c r="N127" s="283"/>
    </row>
    <row r="128" spans="1:14" s="509" customFormat="1" ht="17.25" hidden="1">
      <c r="A128" s="507">
        <f>KL!A127</f>
        <v>0</v>
      </c>
      <c r="B128" s="263" t="str">
        <f>KL!B127</f>
        <v>Tủ MCCB trạm treo 1 pha</v>
      </c>
      <c r="C128" s="203" t="str">
        <f>KL!C127</f>
        <v>cái</v>
      </c>
      <c r="D128" s="281">
        <f>KL!D127</f>
        <v>4</v>
      </c>
      <c r="E128" s="281">
        <f>KL!E127</f>
        <v>4</v>
      </c>
      <c r="F128" s="281">
        <f>KL!F127</f>
        <v>0</v>
      </c>
      <c r="G128" s="281">
        <f>KL!G127</f>
        <v>0</v>
      </c>
      <c r="H128" s="506"/>
      <c r="I128" s="506"/>
      <c r="J128" s="506"/>
      <c r="K128" s="381">
        <f t="shared" si="3"/>
        <v>0</v>
      </c>
      <c r="L128" s="381">
        <f t="shared" si="4"/>
        <v>0</v>
      </c>
      <c r="M128" s="381">
        <f t="shared" si="5"/>
        <v>0</v>
      </c>
      <c r="N128" s="283"/>
    </row>
    <row r="129" spans="1:14" s="509" customFormat="1" ht="17.25" hidden="1">
      <c r="A129" s="507">
        <f>KL!A128</f>
        <v>0</v>
      </c>
      <c r="B129" s="263" t="str">
        <f>KL!B128</f>
        <v>Cổ dê bắt tủ</v>
      </c>
      <c r="C129" s="203" t="str">
        <f>KL!C128</f>
        <v>bộ</v>
      </c>
      <c r="D129" s="281">
        <f>KL!D128</f>
        <v>8</v>
      </c>
      <c r="E129" s="281">
        <f>KL!E128</f>
        <v>8</v>
      </c>
      <c r="F129" s="281">
        <f>KL!F128</f>
        <v>0</v>
      </c>
      <c r="G129" s="281">
        <f>KL!G128</f>
        <v>0</v>
      </c>
      <c r="H129" s="506"/>
      <c r="I129" s="506"/>
      <c r="J129" s="506"/>
      <c r="K129" s="381">
        <f t="shared" si="3"/>
        <v>0</v>
      </c>
      <c r="L129" s="381">
        <f t="shared" si="4"/>
        <v>0</v>
      </c>
      <c r="M129" s="381">
        <f t="shared" si="5"/>
        <v>0</v>
      </c>
      <c r="N129" s="283"/>
    </row>
    <row r="130" spans="1:14" s="509" customFormat="1" ht="17.25" hidden="1">
      <c r="A130" s="507">
        <f>KL!A129</f>
        <v>0</v>
      </c>
      <c r="B130" s="263" t="str">
        <f>KL!B129</f>
        <v xml:space="preserve">Bakelit </v>
      </c>
      <c r="C130" s="203" t="str">
        <f>KL!C129</f>
        <v>cái</v>
      </c>
      <c r="D130" s="281">
        <f>KL!D129</f>
        <v>4</v>
      </c>
      <c r="E130" s="281">
        <f>KL!E129</f>
        <v>4</v>
      </c>
      <c r="F130" s="281">
        <f>KL!F129</f>
        <v>0</v>
      </c>
      <c r="G130" s="281">
        <f>KL!G129</f>
        <v>0</v>
      </c>
      <c r="H130" s="506"/>
      <c r="I130" s="506"/>
      <c r="J130" s="506"/>
      <c r="K130" s="381">
        <f t="shared" si="3"/>
        <v>0</v>
      </c>
      <c r="L130" s="381">
        <f t="shared" si="4"/>
        <v>0</v>
      </c>
      <c r="M130" s="381">
        <f t="shared" si="5"/>
        <v>0</v>
      </c>
      <c r="N130" s="283"/>
    </row>
    <row r="131" spans="1:14" s="509" customFormat="1" ht="17.25" hidden="1">
      <c r="A131" s="507">
        <f>KL!A130</f>
        <v>5</v>
      </c>
      <c r="B131" s="259" t="str">
        <f>KL!B130</f>
        <v>Bộ dây dẫn xuống 22kV 1 pha</v>
      </c>
      <c r="C131" s="201" t="str">
        <f>KL!C130</f>
        <v>Bộ</v>
      </c>
      <c r="D131" s="281">
        <f>KL!D130</f>
        <v>4</v>
      </c>
      <c r="E131" s="281">
        <f>KL!E130</f>
        <v>4</v>
      </c>
      <c r="F131" s="281">
        <f>KL!F130</f>
        <v>0</v>
      </c>
      <c r="G131" s="281">
        <f>KL!G130</f>
        <v>0</v>
      </c>
      <c r="H131" s="506"/>
      <c r="I131" s="506"/>
      <c r="J131" s="506"/>
      <c r="K131" s="381">
        <f t="shared" si="3"/>
        <v>0</v>
      </c>
      <c r="L131" s="381">
        <f t="shared" si="4"/>
        <v>0</v>
      </c>
      <c r="M131" s="381">
        <f t="shared" si="5"/>
        <v>0</v>
      </c>
      <c r="N131" s="283"/>
    </row>
    <row r="132" spans="1:14" s="509" customFormat="1" ht="17.25" hidden="1">
      <c r="A132" s="507">
        <f>KL!A131</f>
        <v>0</v>
      </c>
      <c r="B132" s="263" t="str">
        <f>KL!B131</f>
        <v>Cáp 24KV C/XLPE/PVC 25mm2</v>
      </c>
      <c r="C132" s="203" t="str">
        <f>KL!C131</f>
        <v>mét</v>
      </c>
      <c r="D132" s="281">
        <f>KL!D131</f>
        <v>12</v>
      </c>
      <c r="E132" s="281">
        <f>KL!E131</f>
        <v>12</v>
      </c>
      <c r="F132" s="281">
        <f>KL!F131</f>
        <v>0</v>
      </c>
      <c r="G132" s="281">
        <f>KL!G131</f>
        <v>0</v>
      </c>
      <c r="H132" s="506"/>
      <c r="I132" s="506"/>
      <c r="J132" s="506"/>
      <c r="K132" s="381">
        <f t="shared" si="3"/>
        <v>0</v>
      </c>
      <c r="L132" s="381">
        <f t="shared" si="4"/>
        <v>0</v>
      </c>
      <c r="M132" s="381">
        <f t="shared" si="5"/>
        <v>0</v>
      </c>
      <c r="N132" s="283"/>
    </row>
    <row r="133" spans="1:14" s="509" customFormat="1" ht="17.25" hidden="1">
      <c r="A133" s="507">
        <f>KL!A132</f>
        <v>0</v>
      </c>
      <c r="B133" s="263" t="str">
        <f>KL!B132</f>
        <v>Kẹp quai 2/0</v>
      </c>
      <c r="C133" s="203" t="str">
        <f>KL!C132</f>
        <v>cái</v>
      </c>
      <c r="D133" s="281">
        <f>KL!D132</f>
        <v>4</v>
      </c>
      <c r="E133" s="281">
        <f>KL!E132</f>
        <v>4</v>
      </c>
      <c r="F133" s="281">
        <f>KL!F132</f>
        <v>0</v>
      </c>
      <c r="G133" s="281">
        <f>KL!G132</f>
        <v>0</v>
      </c>
      <c r="H133" s="506"/>
      <c r="I133" s="506"/>
      <c r="J133" s="506"/>
      <c r="K133" s="381">
        <f t="shared" si="3"/>
        <v>0</v>
      </c>
      <c r="L133" s="381">
        <f t="shared" si="4"/>
        <v>0</v>
      </c>
      <c r="M133" s="381">
        <f t="shared" si="5"/>
        <v>0</v>
      </c>
      <c r="N133" s="283"/>
    </row>
    <row r="134" spans="1:14" s="509" customFormat="1" ht="17.25" hidden="1">
      <c r="A134" s="507">
        <f>KL!A133</f>
        <v>0</v>
      </c>
      <c r="B134" s="263" t="str">
        <f>KL!B133</f>
        <v>Kẹp hotline 2/0</v>
      </c>
      <c r="C134" s="203" t="str">
        <f>KL!C133</f>
        <v>cái</v>
      </c>
      <c r="D134" s="281">
        <f>KL!D133</f>
        <v>4</v>
      </c>
      <c r="E134" s="281">
        <f>KL!E133</f>
        <v>4</v>
      </c>
      <c r="F134" s="281">
        <f>KL!F133</f>
        <v>0</v>
      </c>
      <c r="G134" s="281">
        <f>KL!G133</f>
        <v>0</v>
      </c>
      <c r="H134" s="506"/>
      <c r="I134" s="506"/>
      <c r="J134" s="506"/>
      <c r="K134" s="381">
        <f t="shared" si="3"/>
        <v>0</v>
      </c>
      <c r="L134" s="381">
        <f t="shared" si="4"/>
        <v>0</v>
      </c>
      <c r="M134" s="381">
        <f t="shared" si="5"/>
        <v>0</v>
      </c>
      <c r="N134" s="283"/>
    </row>
    <row r="135" spans="1:14" s="365" customFormat="1" ht="18">
      <c r="A135" s="314">
        <v>2</v>
      </c>
      <c r="B135" s="267" t="str">
        <f>KL!B134</f>
        <v>Bộ dây dẫn hạ thế Trạm 50KVA</v>
      </c>
      <c r="C135" s="201" t="str">
        <f>KL!C134</f>
        <v>Bộ</v>
      </c>
      <c r="D135" s="278">
        <f>KL!D134</f>
        <v>4</v>
      </c>
      <c r="E135" s="278">
        <f>KL!E134</f>
        <v>4</v>
      </c>
      <c r="F135" s="278">
        <f>KL!F134</f>
        <v>0</v>
      </c>
      <c r="G135" s="278">
        <f>KL!G134</f>
        <v>0</v>
      </c>
      <c r="H135" s="505"/>
      <c r="I135" s="505"/>
      <c r="J135" s="505"/>
      <c r="K135" s="381">
        <f t="shared" si="3"/>
        <v>0</v>
      </c>
      <c r="L135" s="381">
        <f t="shared" si="4"/>
        <v>0</v>
      </c>
      <c r="M135" s="381">
        <f t="shared" si="5"/>
        <v>0</v>
      </c>
      <c r="N135" s="280"/>
    </row>
    <row r="136" spans="1:14" s="509" customFormat="1" ht="17.25">
      <c r="A136" s="507" t="s">
        <v>295</v>
      </c>
      <c r="B136" s="267" t="str">
        <f>KL!B135</f>
        <v>Cáp xuất từ MBA xuống tủ MCCB</v>
      </c>
      <c r="C136" s="201"/>
      <c r="D136" s="281"/>
      <c r="E136" s="281"/>
      <c r="F136" s="281"/>
      <c r="G136" s="281"/>
      <c r="H136" s="506"/>
      <c r="I136" s="506"/>
      <c r="J136" s="506"/>
      <c r="K136" s="381">
        <f t="shared" si="3"/>
        <v>0</v>
      </c>
      <c r="L136" s="381">
        <f t="shared" si="4"/>
        <v>0</v>
      </c>
      <c r="M136" s="381">
        <f t="shared" si="5"/>
        <v>0</v>
      </c>
      <c r="N136" s="283"/>
    </row>
    <row r="137" spans="1:14" s="509" customFormat="1" ht="17.25">
      <c r="A137" s="507"/>
      <c r="B137" s="263" t="str">
        <f>KL!B136</f>
        <v>Cáp đồng bọc CV70</v>
      </c>
      <c r="C137" s="203" t="str">
        <f>KL!C136</f>
        <v>mét</v>
      </c>
      <c r="D137" s="281">
        <f>KL!D136</f>
        <v>80</v>
      </c>
      <c r="E137" s="281">
        <f>KL!E136</f>
        <v>73.599999999999994</v>
      </c>
      <c r="F137" s="281">
        <f>KL!F136</f>
        <v>0</v>
      </c>
      <c r="G137" s="281">
        <f>KL!G136</f>
        <v>6.4000000000000057</v>
      </c>
      <c r="H137" s="510">
        <v>143300</v>
      </c>
      <c r="I137" s="511">
        <v>5989</v>
      </c>
      <c r="J137" s="506"/>
      <c r="K137" s="381">
        <f t="shared" si="3"/>
        <v>917120</v>
      </c>
      <c r="L137" s="381">
        <f t="shared" si="4"/>
        <v>38330</v>
      </c>
      <c r="M137" s="381">
        <f t="shared" si="5"/>
        <v>0</v>
      </c>
      <c r="N137" s="283"/>
    </row>
    <row r="138" spans="1:14" s="509" customFormat="1" ht="17.25">
      <c r="A138" s="507"/>
      <c r="B138" s="263" t="str">
        <f>KL!B137</f>
        <v>Cáp đồng bọc CV11</v>
      </c>
      <c r="C138" s="203" t="str">
        <f>KL!C137</f>
        <v>mét</v>
      </c>
      <c r="D138" s="281">
        <f>KL!D137</f>
        <v>40</v>
      </c>
      <c r="E138" s="281">
        <f>KL!E137</f>
        <v>36.799999999999997</v>
      </c>
      <c r="F138" s="281">
        <f>KL!F137</f>
        <v>0</v>
      </c>
      <c r="G138" s="281">
        <f>KL!G137</f>
        <v>3.2000000000000028</v>
      </c>
      <c r="H138" s="510">
        <v>22500</v>
      </c>
      <c r="I138" s="511">
        <v>5989</v>
      </c>
      <c r="J138" s="506"/>
      <c r="K138" s="381">
        <f t="shared" si="3"/>
        <v>72000</v>
      </c>
      <c r="L138" s="381">
        <f t="shared" si="4"/>
        <v>19165</v>
      </c>
      <c r="M138" s="381">
        <f t="shared" si="5"/>
        <v>0</v>
      </c>
      <c r="N138" s="283"/>
    </row>
    <row r="139" spans="1:14" s="509" customFormat="1" ht="17.25" hidden="1">
      <c r="A139" s="507">
        <f>KL!A138</f>
        <v>0</v>
      </c>
      <c r="B139" s="263" t="str">
        <f>KL!B138</f>
        <v>Đầu cosse ép Cu 70mm2</v>
      </c>
      <c r="C139" s="203" t="str">
        <f>KL!C138</f>
        <v>cái</v>
      </c>
      <c r="D139" s="281">
        <f>KL!D138</f>
        <v>8</v>
      </c>
      <c r="E139" s="281">
        <f>KL!E138</f>
        <v>8</v>
      </c>
      <c r="F139" s="281">
        <f>KL!F138</f>
        <v>0</v>
      </c>
      <c r="G139" s="281">
        <f>KL!G138</f>
        <v>0</v>
      </c>
      <c r="H139" s="506"/>
      <c r="I139" s="506"/>
      <c r="J139" s="506"/>
      <c r="K139" s="381">
        <f t="shared" si="3"/>
        <v>0</v>
      </c>
      <c r="L139" s="381">
        <f t="shared" si="4"/>
        <v>0</v>
      </c>
      <c r="M139" s="381">
        <f t="shared" si="5"/>
        <v>0</v>
      </c>
      <c r="N139" s="283"/>
    </row>
    <row r="140" spans="1:14" s="509" customFormat="1" ht="17.25" hidden="1">
      <c r="A140" s="507">
        <f>KL!A139</f>
        <v>0</v>
      </c>
      <c r="B140" s="263" t="str">
        <f>KL!B139</f>
        <v>Đầu cosse ép Cu 11mm2</v>
      </c>
      <c r="C140" s="203" t="str">
        <f>KL!C139</f>
        <v>cái</v>
      </c>
      <c r="D140" s="281">
        <f>KL!D139</f>
        <v>4</v>
      </c>
      <c r="E140" s="281">
        <f>KL!E139</f>
        <v>4</v>
      </c>
      <c r="F140" s="281">
        <f>KL!F139</f>
        <v>0</v>
      </c>
      <c r="G140" s="281">
        <f>KL!G139</f>
        <v>0</v>
      </c>
      <c r="H140" s="506"/>
      <c r="I140" s="506"/>
      <c r="J140" s="506"/>
      <c r="K140" s="381">
        <f t="shared" si="3"/>
        <v>0</v>
      </c>
      <c r="L140" s="381">
        <f t="shared" si="4"/>
        <v>0</v>
      </c>
      <c r="M140" s="381">
        <f t="shared" si="5"/>
        <v>0</v>
      </c>
      <c r="N140" s="283"/>
    </row>
    <row r="141" spans="1:14" s="509" customFormat="1" ht="17.25">
      <c r="A141" s="507"/>
      <c r="B141" s="263" t="str">
        <f>KL!B140</f>
        <v xml:space="preserve">Ống PVC D90x3,8mm </v>
      </c>
      <c r="C141" s="203" t="str">
        <f>KL!C140</f>
        <v>m</v>
      </c>
      <c r="D141" s="281">
        <f>KL!D140</f>
        <v>24</v>
      </c>
      <c r="E141" s="281">
        <f>KL!E140</f>
        <v>20</v>
      </c>
      <c r="F141" s="281">
        <f>KL!F140</f>
        <v>0</v>
      </c>
      <c r="G141" s="281">
        <f>KL!G140</f>
        <v>4</v>
      </c>
      <c r="H141" s="510">
        <v>97000</v>
      </c>
      <c r="I141" s="511">
        <f>14972</f>
        <v>14972</v>
      </c>
      <c r="J141" s="506"/>
      <c r="K141" s="381">
        <f t="shared" si="3"/>
        <v>388000</v>
      </c>
      <c r="L141" s="381">
        <f t="shared" si="4"/>
        <v>59888</v>
      </c>
      <c r="M141" s="381">
        <f t="shared" si="5"/>
        <v>0</v>
      </c>
      <c r="N141" s="283"/>
    </row>
    <row r="142" spans="1:14" s="509" customFormat="1" ht="17.25" hidden="1">
      <c r="A142" s="507">
        <f>KL!A141</f>
        <v>0</v>
      </c>
      <c r="B142" s="263" t="str">
        <f>KL!B141</f>
        <v>Cổ dê kẹp ống PVC Þ 90</v>
      </c>
      <c r="C142" s="203" t="str">
        <f>KL!C141</f>
        <v>bộ</v>
      </c>
      <c r="D142" s="281">
        <f>KL!D141</f>
        <v>12</v>
      </c>
      <c r="E142" s="281">
        <f>KL!E141</f>
        <v>12</v>
      </c>
      <c r="F142" s="281">
        <f>KL!F141</f>
        <v>0</v>
      </c>
      <c r="G142" s="281">
        <f>KL!G141</f>
        <v>0</v>
      </c>
      <c r="H142" s="506"/>
      <c r="I142" s="506"/>
      <c r="J142" s="506"/>
      <c r="K142" s="381">
        <f t="shared" si="3"/>
        <v>0</v>
      </c>
      <c r="L142" s="381">
        <f t="shared" si="4"/>
        <v>0</v>
      </c>
      <c r="M142" s="381">
        <f t="shared" si="5"/>
        <v>0</v>
      </c>
      <c r="N142" s="283"/>
    </row>
    <row r="143" spans="1:14" s="509" customFormat="1" ht="17.25">
      <c r="A143" s="507"/>
      <c r="B143" s="263" t="str">
        <f>KL!B142</f>
        <v>Co 90 độ PVC 90</v>
      </c>
      <c r="C143" s="203" t="str">
        <f>KL!C142</f>
        <v>cái</v>
      </c>
      <c r="D143" s="281">
        <f>KL!D142</f>
        <v>16</v>
      </c>
      <c r="E143" s="281">
        <f>KL!E142</f>
        <v>8</v>
      </c>
      <c r="F143" s="281">
        <f>KL!F142</f>
        <v>0</v>
      </c>
      <c r="G143" s="281">
        <f>KL!G142</f>
        <v>8</v>
      </c>
      <c r="H143" s="510">
        <v>80000</v>
      </c>
      <c r="I143" s="506"/>
      <c r="J143" s="506"/>
      <c r="K143" s="381">
        <f t="shared" si="3"/>
        <v>640000</v>
      </c>
      <c r="L143" s="381">
        <f t="shared" si="4"/>
        <v>0</v>
      </c>
      <c r="M143" s="381">
        <f t="shared" si="5"/>
        <v>0</v>
      </c>
      <c r="N143" s="283"/>
    </row>
    <row r="144" spans="1:14" s="509" customFormat="1" ht="17.25">
      <c r="A144" s="507"/>
      <c r="B144" s="263" t="str">
        <f>KL!B143</f>
        <v>Keo dán ống PVC (100gr)</v>
      </c>
      <c r="C144" s="203" t="str">
        <f>KL!C143</f>
        <v>tuýp</v>
      </c>
      <c r="D144" s="281">
        <f>KL!D143</f>
        <v>4</v>
      </c>
      <c r="E144" s="281">
        <f>KL!E143</f>
        <v>0</v>
      </c>
      <c r="F144" s="281">
        <f>KL!F143</f>
        <v>0</v>
      </c>
      <c r="G144" s="281">
        <f>KL!G143</f>
        <v>4</v>
      </c>
      <c r="H144" s="510">
        <v>8500</v>
      </c>
      <c r="I144" s="506"/>
      <c r="J144" s="506"/>
      <c r="K144" s="381">
        <f t="shared" si="3"/>
        <v>34000</v>
      </c>
      <c r="L144" s="381">
        <f t="shared" si="4"/>
        <v>0</v>
      </c>
      <c r="M144" s="381">
        <f t="shared" si="5"/>
        <v>0</v>
      </c>
      <c r="N144" s="283"/>
    </row>
    <row r="145" spans="1:14" s="509" customFormat="1" ht="17.25" hidden="1">
      <c r="A145" s="507">
        <f>KL!A144</f>
        <v>0</v>
      </c>
      <c r="B145" s="263" t="str">
        <f>KL!B144</f>
        <v>Keo silicon bít miệng ống</v>
      </c>
      <c r="C145" s="203" t="str">
        <f>KL!C144</f>
        <v>ống</v>
      </c>
      <c r="D145" s="281">
        <f>KL!D144</f>
        <v>4</v>
      </c>
      <c r="E145" s="281">
        <f>KL!E144</f>
        <v>4</v>
      </c>
      <c r="F145" s="281">
        <f>KL!F144</f>
        <v>0</v>
      </c>
      <c r="G145" s="281">
        <f>KL!G144</f>
        <v>0</v>
      </c>
      <c r="H145" s="506"/>
      <c r="I145" s="506"/>
      <c r="J145" s="506"/>
      <c r="K145" s="381">
        <f t="shared" si="3"/>
        <v>0</v>
      </c>
      <c r="L145" s="381">
        <f t="shared" si="4"/>
        <v>0</v>
      </c>
      <c r="M145" s="381">
        <f t="shared" si="5"/>
        <v>0</v>
      </c>
      <c r="N145" s="283"/>
    </row>
    <row r="146" spans="1:14" s="509" customFormat="1" ht="17.25">
      <c r="A146" s="507"/>
      <c r="B146" s="263" t="str">
        <f>KL!B145</f>
        <v>Băng keo cách điện</v>
      </c>
      <c r="C146" s="203" t="str">
        <f>KL!C145</f>
        <v>cuộn</v>
      </c>
      <c r="D146" s="281">
        <f>KL!D145</f>
        <v>4</v>
      </c>
      <c r="E146" s="281">
        <f>KL!E145</f>
        <v>0</v>
      </c>
      <c r="F146" s="281">
        <f>KL!F145</f>
        <v>0</v>
      </c>
      <c r="G146" s="281">
        <f>KL!G145</f>
        <v>4</v>
      </c>
      <c r="H146" s="510">
        <v>8000</v>
      </c>
      <c r="I146" s="506"/>
      <c r="J146" s="506"/>
      <c r="K146" s="381">
        <f t="shared" ref="K146:K209" si="6">ROUND((H146*G146),0)</f>
        <v>32000</v>
      </c>
      <c r="L146" s="381">
        <f t="shared" ref="L146:L209" si="7">ROUND((I146*G146),0)</f>
        <v>0</v>
      </c>
      <c r="M146" s="381">
        <f t="shared" ref="M146:M209" si="8">ROUND((G146*J146),0)</f>
        <v>0</v>
      </c>
      <c r="N146" s="283"/>
    </row>
    <row r="147" spans="1:14" s="509" customFormat="1" ht="17.25" hidden="1">
      <c r="A147" s="507">
        <f>KL!A146</f>
        <v>0</v>
      </c>
      <c r="B147" s="263" t="str">
        <f>KL!B146</f>
        <v>Bảng tên trạm + bulon</v>
      </c>
      <c r="C147" s="203" t="str">
        <f>KL!C146</f>
        <v>bộ</v>
      </c>
      <c r="D147" s="281">
        <f>KL!D146</f>
        <v>4</v>
      </c>
      <c r="E147" s="281">
        <f>KL!E146</f>
        <v>4</v>
      </c>
      <c r="F147" s="281">
        <f>KL!F146</f>
        <v>0</v>
      </c>
      <c r="G147" s="281">
        <f>KL!G146</f>
        <v>0</v>
      </c>
      <c r="H147" s="506"/>
      <c r="I147" s="506"/>
      <c r="J147" s="506"/>
      <c r="K147" s="381">
        <f t="shared" si="6"/>
        <v>0</v>
      </c>
      <c r="L147" s="381">
        <f t="shared" si="7"/>
        <v>0</v>
      </c>
      <c r="M147" s="381">
        <f t="shared" si="8"/>
        <v>0</v>
      </c>
      <c r="N147" s="283"/>
    </row>
    <row r="148" spans="1:14" s="509" customFormat="1" ht="17.25">
      <c r="A148" s="507" t="s">
        <v>296</v>
      </c>
      <c r="B148" s="267" t="str">
        <f>KL!B147</f>
        <v>Cáp xuất từ tủ MCCB lên lưới</v>
      </c>
      <c r="C148" s="201"/>
      <c r="D148" s="281">
        <f>KL!D147</f>
        <v>4</v>
      </c>
      <c r="E148" s="281">
        <f>KL!E147</f>
        <v>4</v>
      </c>
      <c r="F148" s="281">
        <f>KL!F147</f>
        <v>0</v>
      </c>
      <c r="G148" s="281">
        <f>KL!G147</f>
        <v>0</v>
      </c>
      <c r="H148" s="506"/>
      <c r="I148" s="506"/>
      <c r="J148" s="506"/>
      <c r="K148" s="381">
        <f t="shared" si="6"/>
        <v>0</v>
      </c>
      <c r="L148" s="381">
        <f t="shared" si="7"/>
        <v>0</v>
      </c>
      <c r="M148" s="381">
        <f t="shared" si="8"/>
        <v>0</v>
      </c>
      <c r="N148" s="283"/>
    </row>
    <row r="149" spans="1:14" s="509" customFormat="1" ht="17.25" hidden="1">
      <c r="A149" s="507">
        <f>KL!A148</f>
        <v>0</v>
      </c>
      <c r="B149" s="263" t="str">
        <f>KL!B148</f>
        <v>Cáp đồng bọc CV70</v>
      </c>
      <c r="C149" s="203" t="str">
        <f>KL!C148</f>
        <v>mét</v>
      </c>
      <c r="D149" s="281">
        <f>KL!D148</f>
        <v>72</v>
      </c>
      <c r="E149" s="281">
        <f>KL!E148</f>
        <v>72</v>
      </c>
      <c r="F149" s="281">
        <f>KL!F148</f>
        <v>0</v>
      </c>
      <c r="G149" s="281">
        <f>KL!G148</f>
        <v>0</v>
      </c>
      <c r="H149" s="506"/>
      <c r="I149" s="506"/>
      <c r="J149" s="506"/>
      <c r="K149" s="381">
        <f t="shared" si="6"/>
        <v>0</v>
      </c>
      <c r="L149" s="381">
        <f t="shared" si="7"/>
        <v>0</v>
      </c>
      <c r="M149" s="381">
        <f t="shared" si="8"/>
        <v>0</v>
      </c>
      <c r="N149" s="283"/>
    </row>
    <row r="150" spans="1:14" s="509" customFormat="1" ht="17.25" hidden="1">
      <c r="A150" s="507">
        <f>KL!A149</f>
        <v>0</v>
      </c>
      <c r="B150" s="263" t="str">
        <f>KL!B149</f>
        <v>Đầu cosse ép Cu 70mm2</v>
      </c>
      <c r="C150" s="203" t="str">
        <f>KL!C149</f>
        <v>cái</v>
      </c>
      <c r="D150" s="281">
        <f>KL!D149</f>
        <v>8</v>
      </c>
      <c r="E150" s="281">
        <f>KL!E149</f>
        <v>8</v>
      </c>
      <c r="F150" s="281">
        <f>KL!F149</f>
        <v>0</v>
      </c>
      <c r="G150" s="281">
        <f>KL!G149</f>
        <v>0</v>
      </c>
      <c r="H150" s="506"/>
      <c r="I150" s="506"/>
      <c r="J150" s="506"/>
      <c r="K150" s="381">
        <f t="shared" si="6"/>
        <v>0</v>
      </c>
      <c r="L150" s="381">
        <f t="shared" si="7"/>
        <v>0</v>
      </c>
      <c r="M150" s="381">
        <f t="shared" si="8"/>
        <v>0</v>
      </c>
      <c r="N150" s="283"/>
    </row>
    <row r="151" spans="1:14" s="509" customFormat="1" ht="17.25" hidden="1">
      <c r="A151" s="507">
        <f>KL!A150</f>
        <v>0</v>
      </c>
      <c r="B151" s="263" t="str">
        <f>KL!B150</f>
        <v xml:space="preserve">Ống PVC D90x3,8mm </v>
      </c>
      <c r="C151" s="203" t="str">
        <f>KL!C150</f>
        <v>m</v>
      </c>
      <c r="D151" s="281">
        <f>KL!D150</f>
        <v>24</v>
      </c>
      <c r="E151" s="281">
        <f>KL!E150</f>
        <v>24</v>
      </c>
      <c r="F151" s="281">
        <f>KL!F150</f>
        <v>0</v>
      </c>
      <c r="G151" s="281">
        <f>KL!G150</f>
        <v>0</v>
      </c>
      <c r="H151" s="506"/>
      <c r="I151" s="506"/>
      <c r="J151" s="506"/>
      <c r="K151" s="381">
        <f t="shared" si="6"/>
        <v>0</v>
      </c>
      <c r="L151" s="381">
        <f t="shared" si="7"/>
        <v>0</v>
      </c>
      <c r="M151" s="381">
        <f t="shared" si="8"/>
        <v>0</v>
      </c>
      <c r="N151" s="283"/>
    </row>
    <row r="152" spans="1:14" s="509" customFormat="1" ht="17.25" hidden="1">
      <c r="A152" s="507">
        <f>KL!A151</f>
        <v>0</v>
      </c>
      <c r="B152" s="263" t="str">
        <f>KL!B151</f>
        <v>Cổ dê kẹp ống PVC Þ 90</v>
      </c>
      <c r="C152" s="203" t="str">
        <f>KL!C151</f>
        <v>bộ</v>
      </c>
      <c r="D152" s="281">
        <f>KL!D151</f>
        <v>12</v>
      </c>
      <c r="E152" s="281">
        <f>KL!E151</f>
        <v>12</v>
      </c>
      <c r="F152" s="281">
        <f>KL!F151</f>
        <v>0</v>
      </c>
      <c r="G152" s="281">
        <f>KL!G151</f>
        <v>0</v>
      </c>
      <c r="H152" s="506"/>
      <c r="I152" s="506"/>
      <c r="J152" s="506"/>
      <c r="K152" s="381">
        <f t="shared" si="6"/>
        <v>0</v>
      </c>
      <c r="L152" s="381">
        <f t="shared" si="7"/>
        <v>0</v>
      </c>
      <c r="M152" s="381">
        <f t="shared" si="8"/>
        <v>0</v>
      </c>
      <c r="N152" s="283"/>
    </row>
    <row r="153" spans="1:14" s="509" customFormat="1" ht="17.25" hidden="1">
      <c r="A153" s="507">
        <f>KL!A152</f>
        <v>0</v>
      </c>
      <c r="B153" s="263" t="str">
        <f>KL!B152</f>
        <v>Co 90 độ PVC 90</v>
      </c>
      <c r="C153" s="203" t="str">
        <f>KL!C152</f>
        <v>cái</v>
      </c>
      <c r="D153" s="281">
        <f>KL!D152</f>
        <v>16</v>
      </c>
      <c r="E153" s="281">
        <f>KL!E152</f>
        <v>16</v>
      </c>
      <c r="F153" s="281">
        <f>KL!F152</f>
        <v>0</v>
      </c>
      <c r="G153" s="281">
        <f>KL!G152</f>
        <v>0</v>
      </c>
      <c r="H153" s="506"/>
      <c r="I153" s="506"/>
      <c r="J153" s="506"/>
      <c r="K153" s="381">
        <f t="shared" si="6"/>
        <v>0</v>
      </c>
      <c r="L153" s="381">
        <f t="shared" si="7"/>
        <v>0</v>
      </c>
      <c r="M153" s="381">
        <f t="shared" si="8"/>
        <v>0</v>
      </c>
      <c r="N153" s="283"/>
    </row>
    <row r="154" spans="1:14" s="509" customFormat="1" ht="17.25">
      <c r="A154" s="507"/>
      <c r="B154" s="263" t="str">
        <f>KL!B153</f>
        <v>Keo dán ống PVC (100gr)</v>
      </c>
      <c r="C154" s="203" t="str">
        <f>KL!C153</f>
        <v>tuýp</v>
      </c>
      <c r="D154" s="281">
        <f>KL!D153</f>
        <v>4</v>
      </c>
      <c r="E154" s="281">
        <f>KL!E153</f>
        <v>0</v>
      </c>
      <c r="F154" s="281">
        <f>KL!F153</f>
        <v>0</v>
      </c>
      <c r="G154" s="281">
        <f>KL!G153</f>
        <v>4</v>
      </c>
      <c r="H154" s="510">
        <v>8500</v>
      </c>
      <c r="I154" s="506"/>
      <c r="J154" s="506"/>
      <c r="K154" s="381">
        <f t="shared" si="6"/>
        <v>34000</v>
      </c>
      <c r="L154" s="381">
        <f t="shared" si="7"/>
        <v>0</v>
      </c>
      <c r="M154" s="381">
        <f t="shared" si="8"/>
        <v>0</v>
      </c>
      <c r="N154" s="283"/>
    </row>
    <row r="155" spans="1:14" s="509" customFormat="1" ht="17.25" hidden="1">
      <c r="A155" s="507">
        <f>KL!A154</f>
        <v>0</v>
      </c>
      <c r="B155" s="263" t="str">
        <f>KL!B154</f>
        <v>Keo silicon bít miệng ống</v>
      </c>
      <c r="C155" s="203" t="str">
        <f>KL!C154</f>
        <v>ống</v>
      </c>
      <c r="D155" s="281">
        <f>KL!D154</f>
        <v>4</v>
      </c>
      <c r="E155" s="281">
        <f>KL!E154</f>
        <v>4</v>
      </c>
      <c r="F155" s="281">
        <f>KL!F154</f>
        <v>0</v>
      </c>
      <c r="G155" s="281">
        <f>KL!G154</f>
        <v>0</v>
      </c>
      <c r="H155" s="506"/>
      <c r="I155" s="506"/>
      <c r="J155" s="506"/>
      <c r="K155" s="381">
        <f t="shared" si="6"/>
        <v>0</v>
      </c>
      <c r="L155" s="381">
        <f t="shared" si="7"/>
        <v>0</v>
      </c>
      <c r="M155" s="381">
        <f t="shared" si="8"/>
        <v>0</v>
      </c>
      <c r="N155" s="283"/>
    </row>
    <row r="156" spans="1:14" s="509" customFormat="1" ht="17.25" hidden="1">
      <c r="A156" s="507">
        <f>KL!A155</f>
        <v>0</v>
      </c>
      <c r="B156" s="263" t="str">
        <f>KL!B155</f>
        <v>Băng keo cách điện</v>
      </c>
      <c r="C156" s="203" t="str">
        <f>KL!C155</f>
        <v>cuộn</v>
      </c>
      <c r="D156" s="281">
        <f>KL!D155</f>
        <v>4</v>
      </c>
      <c r="E156" s="281">
        <f>KL!E155</f>
        <v>4</v>
      </c>
      <c r="F156" s="281">
        <f>KL!F155</f>
        <v>0</v>
      </c>
      <c r="G156" s="281">
        <f>KL!G155</f>
        <v>0</v>
      </c>
      <c r="H156" s="506"/>
      <c r="I156" s="506"/>
      <c r="J156" s="506"/>
      <c r="K156" s="381">
        <f t="shared" si="6"/>
        <v>0</v>
      </c>
      <c r="L156" s="381">
        <f t="shared" si="7"/>
        <v>0</v>
      </c>
      <c r="M156" s="381">
        <f t="shared" si="8"/>
        <v>0</v>
      </c>
      <c r="N156" s="283"/>
    </row>
    <row r="157" spans="1:14" s="509" customFormat="1" ht="18">
      <c r="A157" s="314" t="str">
        <f>KL!A156</f>
        <v>C</v>
      </c>
      <c r="B157" s="202" t="str">
        <f>KL!B156</f>
        <v>Phần trạm biến áp: 5 trạm 75kVA (C.Mỹ 5A; X.Tây 17B; X.tây 186-4A; T.Hạnh 4A; T.Đức 4A)</v>
      </c>
      <c r="C157" s="202"/>
      <c r="D157" s="281"/>
      <c r="E157" s="281"/>
      <c r="F157" s="281"/>
      <c r="G157" s="281"/>
      <c r="H157" s="506"/>
      <c r="I157" s="506"/>
      <c r="J157" s="506"/>
      <c r="K157" s="381">
        <f t="shared" si="6"/>
        <v>0</v>
      </c>
      <c r="L157" s="381">
        <f t="shared" si="7"/>
        <v>0</v>
      </c>
      <c r="M157" s="381">
        <f t="shared" si="8"/>
        <v>0</v>
      </c>
      <c r="N157" s="283"/>
    </row>
    <row r="158" spans="1:14" s="509" customFormat="1" ht="17.25">
      <c r="A158" s="507"/>
      <c r="B158" s="259" t="str">
        <f>KL!B157</f>
        <v>A. PHẦN THIẾT BỊ</v>
      </c>
      <c r="C158" s="203"/>
      <c r="D158" s="281"/>
      <c r="E158" s="281"/>
      <c r="F158" s="281"/>
      <c r="G158" s="281"/>
      <c r="H158" s="506"/>
      <c r="I158" s="506"/>
      <c r="J158" s="506"/>
      <c r="K158" s="381">
        <f t="shared" si="6"/>
        <v>0</v>
      </c>
      <c r="L158" s="381">
        <f t="shared" si="7"/>
        <v>0</v>
      </c>
      <c r="M158" s="381">
        <f t="shared" si="8"/>
        <v>0</v>
      </c>
      <c r="N158" s="283"/>
    </row>
    <row r="159" spans="1:14" s="509" customFormat="1" ht="17.25" hidden="1">
      <c r="A159" s="507">
        <f>KL!A158</f>
        <v>1</v>
      </c>
      <c r="B159" s="263" t="str">
        <f>KL!B158</f>
        <v xml:space="preserve">Máy biến áp 12,7/0,22-0,44kV 75kVA </v>
      </c>
      <c r="C159" s="203" t="str">
        <f>KL!C158</f>
        <v>máy</v>
      </c>
      <c r="D159" s="281">
        <f>KL!D158</f>
        <v>5</v>
      </c>
      <c r="E159" s="281">
        <f>KL!E158</f>
        <v>5</v>
      </c>
      <c r="F159" s="281">
        <f>KL!F158</f>
        <v>0</v>
      </c>
      <c r="G159" s="281">
        <f>KL!G158</f>
        <v>0</v>
      </c>
      <c r="H159" s="506"/>
      <c r="I159" s="506"/>
      <c r="J159" s="506"/>
      <c r="K159" s="381">
        <f t="shared" si="6"/>
        <v>0</v>
      </c>
      <c r="L159" s="381">
        <f t="shared" si="7"/>
        <v>0</v>
      </c>
      <c r="M159" s="381">
        <f t="shared" si="8"/>
        <v>0</v>
      </c>
      <c r="N159" s="283"/>
    </row>
    <row r="160" spans="1:14" s="509" customFormat="1" ht="17.25" hidden="1">
      <c r="A160" s="507">
        <f>KL!A159</f>
        <v>2</v>
      </c>
      <c r="B160" s="263" t="str">
        <f>KL!B159</f>
        <v>Chụp cách điện đầu cực MBA</v>
      </c>
      <c r="C160" s="203" t="str">
        <f>KL!C159</f>
        <v>cái</v>
      </c>
      <c r="D160" s="281">
        <f>KL!D159</f>
        <v>5</v>
      </c>
      <c r="E160" s="281">
        <f>KL!E159</f>
        <v>5</v>
      </c>
      <c r="F160" s="281">
        <f>KL!F159</f>
        <v>0</v>
      </c>
      <c r="G160" s="281">
        <f>KL!G159</f>
        <v>0</v>
      </c>
      <c r="H160" s="506"/>
      <c r="I160" s="506"/>
      <c r="J160" s="506"/>
      <c r="K160" s="381">
        <f t="shared" si="6"/>
        <v>0</v>
      </c>
      <c r="L160" s="381">
        <f t="shared" si="7"/>
        <v>0</v>
      </c>
      <c r="M160" s="381">
        <f t="shared" si="8"/>
        <v>0</v>
      </c>
      <c r="N160" s="283"/>
    </row>
    <row r="161" spans="1:14" s="509" customFormat="1" ht="17.25" hidden="1">
      <c r="A161" s="507">
        <f>KL!A160</f>
        <v>3</v>
      </c>
      <c r="B161" s="263" t="str">
        <f>KL!B160</f>
        <v>FCO 24kV - 100A + bọc cách điện trên-dưới</v>
      </c>
      <c r="C161" s="203" t="str">
        <f>KL!C160</f>
        <v>bộ</v>
      </c>
      <c r="D161" s="281">
        <f>KL!D160</f>
        <v>5</v>
      </c>
      <c r="E161" s="281">
        <f>KL!E160</f>
        <v>5</v>
      </c>
      <c r="F161" s="281">
        <f>KL!F160</f>
        <v>0</v>
      </c>
      <c r="G161" s="281">
        <f>KL!G160</f>
        <v>0</v>
      </c>
      <c r="H161" s="506"/>
      <c r="I161" s="506"/>
      <c r="J161" s="506"/>
      <c r="K161" s="381">
        <f t="shared" si="6"/>
        <v>0</v>
      </c>
      <c r="L161" s="381">
        <f t="shared" si="7"/>
        <v>0</v>
      </c>
      <c r="M161" s="381">
        <f t="shared" si="8"/>
        <v>0</v>
      </c>
      <c r="N161" s="283"/>
    </row>
    <row r="162" spans="1:14" s="509" customFormat="1" ht="17.25" hidden="1">
      <c r="A162" s="507">
        <f>KL!A161</f>
        <v>4</v>
      </c>
      <c r="B162" s="263" t="str">
        <f>KL!B161</f>
        <v>Dây chảy 6K</v>
      </c>
      <c r="C162" s="203" t="str">
        <f>KL!C161</f>
        <v>Sợi</v>
      </c>
      <c r="D162" s="281">
        <f>KL!D161</f>
        <v>5</v>
      </c>
      <c r="E162" s="281">
        <f>KL!E161</f>
        <v>5</v>
      </c>
      <c r="F162" s="281">
        <f>KL!F161</f>
        <v>0</v>
      </c>
      <c r="G162" s="281">
        <f>KL!G161</f>
        <v>0</v>
      </c>
      <c r="H162" s="506"/>
      <c r="I162" s="506"/>
      <c r="J162" s="506"/>
      <c r="K162" s="381">
        <f t="shared" si="6"/>
        <v>0</v>
      </c>
      <c r="L162" s="381">
        <f t="shared" si="7"/>
        <v>0</v>
      </c>
      <c r="M162" s="381">
        <f t="shared" si="8"/>
        <v>0</v>
      </c>
      <c r="N162" s="283"/>
    </row>
    <row r="163" spans="1:14" s="509" customFormat="1" ht="17.25" hidden="1">
      <c r="A163" s="507">
        <f>KL!A162</f>
        <v>5</v>
      </c>
      <c r="B163" s="263" t="str">
        <f>KL!B162</f>
        <v>LA 18kV 10kA + bọc cách điện</v>
      </c>
      <c r="C163" s="203" t="str">
        <f>KL!C162</f>
        <v>bộ</v>
      </c>
      <c r="D163" s="281">
        <f>KL!D162</f>
        <v>5</v>
      </c>
      <c r="E163" s="281">
        <f>KL!E162</f>
        <v>5</v>
      </c>
      <c r="F163" s="281">
        <f>KL!F162</f>
        <v>0</v>
      </c>
      <c r="G163" s="281">
        <f>KL!G162</f>
        <v>0</v>
      </c>
      <c r="H163" s="506"/>
      <c r="I163" s="506"/>
      <c r="J163" s="506"/>
      <c r="K163" s="381">
        <f t="shared" si="6"/>
        <v>0</v>
      </c>
      <c r="L163" s="381">
        <f t="shared" si="7"/>
        <v>0</v>
      </c>
      <c r="M163" s="381">
        <f t="shared" si="8"/>
        <v>0</v>
      </c>
      <c r="N163" s="283"/>
    </row>
    <row r="164" spans="1:14" s="509" customFormat="1" ht="17.25" hidden="1">
      <c r="A164" s="507">
        <f>KL!A163</f>
        <v>6</v>
      </c>
      <c r="B164" s="263" t="str">
        <f>KL!B163</f>
        <v>MCCB 3P- 690V -200A - 36KA</v>
      </c>
      <c r="C164" s="203" t="str">
        <f>KL!C163</f>
        <v>cái</v>
      </c>
      <c r="D164" s="281">
        <f>KL!D163</f>
        <v>5</v>
      </c>
      <c r="E164" s="281">
        <f>KL!E163</f>
        <v>5</v>
      </c>
      <c r="F164" s="281">
        <f>KL!F163</f>
        <v>0</v>
      </c>
      <c r="G164" s="281">
        <f>KL!G163</f>
        <v>0</v>
      </c>
      <c r="H164" s="506"/>
      <c r="I164" s="506"/>
      <c r="J164" s="506"/>
      <c r="K164" s="381">
        <f t="shared" si="6"/>
        <v>0</v>
      </c>
      <c r="L164" s="381">
        <f t="shared" si="7"/>
        <v>0</v>
      </c>
      <c r="M164" s="381">
        <f t="shared" si="8"/>
        <v>0</v>
      </c>
      <c r="N164" s="283"/>
    </row>
    <row r="165" spans="1:14" s="509" customFormat="1" ht="17.25">
      <c r="A165" s="507">
        <v>1</v>
      </c>
      <c r="B165" s="263" t="str">
        <f>KL!B164</f>
        <v>Biến dòng 24kV 100/5A</v>
      </c>
      <c r="C165" s="203" t="str">
        <f>KL!C164</f>
        <v>cái</v>
      </c>
      <c r="D165" s="281">
        <f>KL!D164</f>
        <v>10</v>
      </c>
      <c r="E165" s="281">
        <f>KL!E164</f>
        <v>0</v>
      </c>
      <c r="F165" s="281">
        <f>KL!F164</f>
        <v>0</v>
      </c>
      <c r="G165" s="281">
        <f>KL!G164</f>
        <v>10</v>
      </c>
      <c r="H165" s="506"/>
      <c r="I165" s="511">
        <v>299445</v>
      </c>
      <c r="J165" s="511">
        <v>115388</v>
      </c>
      <c r="K165" s="381">
        <f t="shared" si="6"/>
        <v>0</v>
      </c>
      <c r="L165" s="381">
        <f t="shared" si="7"/>
        <v>2994450</v>
      </c>
      <c r="M165" s="381">
        <f t="shared" si="8"/>
        <v>1153880</v>
      </c>
      <c r="N165" s="283"/>
    </row>
    <row r="166" spans="1:14" s="509" customFormat="1" ht="17.25">
      <c r="A166" s="507">
        <v>2</v>
      </c>
      <c r="B166" s="263" t="str">
        <f>KL!B165</f>
        <v>Điện kế 1 pha 2 dây 220V-5A</v>
      </c>
      <c r="C166" s="203" t="str">
        <f>KL!C165</f>
        <v>cái</v>
      </c>
      <c r="D166" s="281">
        <f>KL!D165</f>
        <v>10</v>
      </c>
      <c r="E166" s="281">
        <f>KL!E165</f>
        <v>0</v>
      </c>
      <c r="F166" s="281">
        <f>KL!F165</f>
        <v>0</v>
      </c>
      <c r="G166" s="281">
        <f>KL!G165</f>
        <v>10</v>
      </c>
      <c r="H166" s="506"/>
      <c r="I166" s="511">
        <v>23796</v>
      </c>
      <c r="J166" s="510"/>
      <c r="K166" s="381">
        <f t="shared" si="6"/>
        <v>0</v>
      </c>
      <c r="L166" s="381">
        <f t="shared" si="7"/>
        <v>237960</v>
      </c>
      <c r="M166" s="381">
        <f t="shared" si="8"/>
        <v>0</v>
      </c>
      <c r="N166" s="283"/>
    </row>
    <row r="167" spans="1:14" s="509" customFormat="1" ht="17.25">
      <c r="A167" s="507"/>
      <c r="B167" s="269" t="str">
        <f>KL!B166</f>
        <v>B. PHẦN VẬT LIỆU</v>
      </c>
      <c r="C167" s="203"/>
      <c r="D167" s="281"/>
      <c r="E167" s="281"/>
      <c r="F167" s="281"/>
      <c r="G167" s="281"/>
      <c r="H167" s="506"/>
      <c r="I167" s="506"/>
      <c r="J167" s="506"/>
      <c r="K167" s="381">
        <f t="shared" si="6"/>
        <v>0</v>
      </c>
      <c r="L167" s="381">
        <f t="shared" si="7"/>
        <v>0</v>
      </c>
      <c r="M167" s="381">
        <f t="shared" si="8"/>
        <v>0</v>
      </c>
      <c r="N167" s="283"/>
    </row>
    <row r="168" spans="1:14" s="509" customFormat="1" ht="31.5" hidden="1">
      <c r="A168" s="507">
        <f>KL!A167</f>
        <v>1</v>
      </c>
      <c r="B168" s="259" t="str">
        <f>KL!B167</f>
        <v>Boulon 16x300+ 2 long đền vuông D18-50x50x3/Zn</v>
      </c>
      <c r="C168" s="203" t="str">
        <f>KL!C167</f>
        <v>bộ</v>
      </c>
      <c r="D168" s="281">
        <f>KL!D167</f>
        <v>10</v>
      </c>
      <c r="E168" s="281">
        <f>KL!E167</f>
        <v>10</v>
      </c>
      <c r="F168" s="281">
        <f>KL!F167</f>
        <v>0</v>
      </c>
      <c r="G168" s="281">
        <f>KL!G167</f>
        <v>0</v>
      </c>
      <c r="H168" s="506"/>
      <c r="I168" s="506"/>
      <c r="J168" s="506"/>
      <c r="K168" s="381">
        <f t="shared" si="6"/>
        <v>0</v>
      </c>
      <c r="L168" s="381">
        <f t="shared" si="7"/>
        <v>0</v>
      </c>
      <c r="M168" s="381">
        <f t="shared" si="8"/>
        <v>0</v>
      </c>
      <c r="N168" s="283"/>
    </row>
    <row r="169" spans="1:14" s="509" customFormat="1" ht="17.25" hidden="1">
      <c r="A169" s="507">
        <f>KL!A168</f>
        <v>2</v>
      </c>
      <c r="B169" s="259" t="str">
        <f>KL!B168</f>
        <v>Giá đỡ FCO, LA bằng Coposite</v>
      </c>
      <c r="C169" s="201" t="str">
        <f>KL!C168</f>
        <v>Bộ</v>
      </c>
      <c r="D169" s="281">
        <f>KL!D168</f>
        <v>5</v>
      </c>
      <c r="E169" s="281">
        <f>KL!E168</f>
        <v>5</v>
      </c>
      <c r="F169" s="281">
        <f>KL!F168</f>
        <v>0</v>
      </c>
      <c r="G169" s="281">
        <f>KL!G168</f>
        <v>0</v>
      </c>
      <c r="H169" s="506"/>
      <c r="I169" s="506"/>
      <c r="J169" s="506"/>
      <c r="K169" s="381">
        <f t="shared" si="6"/>
        <v>0</v>
      </c>
      <c r="L169" s="381">
        <f t="shared" si="7"/>
        <v>0</v>
      </c>
      <c r="M169" s="381">
        <f t="shared" si="8"/>
        <v>0</v>
      </c>
      <c r="N169" s="283"/>
    </row>
    <row r="170" spans="1:14" s="509" customFormat="1" ht="17.25" hidden="1">
      <c r="A170" s="507">
        <f>KL!A169</f>
        <v>0</v>
      </c>
      <c r="B170" s="263" t="str">
        <f>KL!B169</f>
        <v>Xà composite 110x80x5x800</v>
      </c>
      <c r="C170" s="203" t="str">
        <f>KL!C169</f>
        <v>cây</v>
      </c>
      <c r="D170" s="281">
        <f>KL!D169</f>
        <v>5</v>
      </c>
      <c r="E170" s="281">
        <f>KL!E169</f>
        <v>5</v>
      </c>
      <c r="F170" s="281">
        <f>KL!F169</f>
        <v>0</v>
      </c>
      <c r="G170" s="281">
        <f>KL!G169</f>
        <v>0</v>
      </c>
      <c r="H170" s="506"/>
      <c r="I170" s="506"/>
      <c r="J170" s="506"/>
      <c r="K170" s="381">
        <f t="shared" si="6"/>
        <v>0</v>
      </c>
      <c r="L170" s="381">
        <f t="shared" si="7"/>
        <v>0</v>
      </c>
      <c r="M170" s="381">
        <f t="shared" si="8"/>
        <v>0</v>
      </c>
      <c r="N170" s="283"/>
    </row>
    <row r="171" spans="1:14" s="509" customFormat="1" ht="17.25" hidden="1">
      <c r="A171" s="507">
        <f>KL!A170</f>
        <v>0</v>
      </c>
      <c r="B171" s="263" t="str">
        <f>KL!B170</f>
        <v>Chống composite 40x10x920</v>
      </c>
      <c r="C171" s="203" t="str">
        <f>KL!C170</f>
        <v>cây</v>
      </c>
      <c r="D171" s="281">
        <f>KL!D170</f>
        <v>5</v>
      </c>
      <c r="E171" s="281">
        <f>KL!E170</f>
        <v>5</v>
      </c>
      <c r="F171" s="281">
        <f>KL!F170</f>
        <v>0</v>
      </c>
      <c r="G171" s="281">
        <f>KL!G170</f>
        <v>0</v>
      </c>
      <c r="H171" s="506"/>
      <c r="I171" s="506"/>
      <c r="J171" s="506"/>
      <c r="K171" s="381">
        <f t="shared" si="6"/>
        <v>0</v>
      </c>
      <c r="L171" s="381">
        <f t="shared" si="7"/>
        <v>0</v>
      </c>
      <c r="M171" s="381">
        <f t="shared" si="8"/>
        <v>0</v>
      </c>
      <c r="N171" s="283"/>
    </row>
    <row r="172" spans="1:14" s="509" customFormat="1" ht="17.25" hidden="1">
      <c r="A172" s="507">
        <f>KL!A171</f>
        <v>0</v>
      </c>
      <c r="B172" s="263" t="str">
        <f>KL!B171</f>
        <v>Bass LL bắt FCO và LA</v>
      </c>
      <c r="C172" s="203" t="str">
        <f>KL!C171</f>
        <v>bộ</v>
      </c>
      <c r="D172" s="281">
        <f>KL!D171</f>
        <v>5</v>
      </c>
      <c r="E172" s="281">
        <f>KL!E171</f>
        <v>5</v>
      </c>
      <c r="F172" s="281">
        <f>KL!F171</f>
        <v>0</v>
      </c>
      <c r="G172" s="281">
        <f>KL!G171</f>
        <v>0</v>
      </c>
      <c r="H172" s="506"/>
      <c r="I172" s="506"/>
      <c r="J172" s="506"/>
      <c r="K172" s="381">
        <f t="shared" si="6"/>
        <v>0</v>
      </c>
      <c r="L172" s="381">
        <f t="shared" si="7"/>
        <v>0</v>
      </c>
      <c r="M172" s="381">
        <f t="shared" si="8"/>
        <v>0</v>
      </c>
      <c r="N172" s="283"/>
    </row>
    <row r="173" spans="1:14" s="509" customFormat="1" ht="17.25" hidden="1">
      <c r="A173" s="507">
        <f>KL!A172</f>
        <v>0</v>
      </c>
      <c r="B173" s="263" t="str">
        <f>KL!B172</f>
        <v>Boulon 16x350+ 2 long đền vuông D18-50x50x3/Zn</v>
      </c>
      <c r="C173" s="203" t="str">
        <f>KL!C172</f>
        <v>bộ</v>
      </c>
      <c r="D173" s="281">
        <f>KL!D172</f>
        <v>5</v>
      </c>
      <c r="E173" s="281">
        <f>KL!E172</f>
        <v>5</v>
      </c>
      <c r="F173" s="281">
        <f>KL!F172</f>
        <v>0</v>
      </c>
      <c r="G173" s="281">
        <f>KL!G172</f>
        <v>0</v>
      </c>
      <c r="H173" s="506"/>
      <c r="I173" s="506"/>
      <c r="J173" s="506"/>
      <c r="K173" s="381">
        <f t="shared" si="6"/>
        <v>0</v>
      </c>
      <c r="L173" s="381">
        <f t="shared" si="7"/>
        <v>0</v>
      </c>
      <c r="M173" s="381">
        <f t="shared" si="8"/>
        <v>0</v>
      </c>
      <c r="N173" s="283"/>
    </row>
    <row r="174" spans="1:14" s="509" customFormat="1" ht="17.25" hidden="1">
      <c r="A174" s="507">
        <f>KL!A173</f>
        <v>0</v>
      </c>
      <c r="B174" s="263" t="str">
        <f>KL!B173</f>
        <v>Boulon 16x250+ 2 long đền vuông D18-50x50x3/Zn</v>
      </c>
      <c r="C174" s="203" t="str">
        <f>KL!C173</f>
        <v>bộ</v>
      </c>
      <c r="D174" s="281">
        <f>KL!D173</f>
        <v>5</v>
      </c>
      <c r="E174" s="281">
        <f>KL!E173</f>
        <v>5</v>
      </c>
      <c r="F174" s="281">
        <f>KL!F173</f>
        <v>0</v>
      </c>
      <c r="G174" s="281">
        <f>KL!G173</f>
        <v>0</v>
      </c>
      <c r="H174" s="506"/>
      <c r="I174" s="506"/>
      <c r="J174" s="506"/>
      <c r="K174" s="381">
        <f t="shared" si="6"/>
        <v>0</v>
      </c>
      <c r="L174" s="381">
        <f t="shared" si="7"/>
        <v>0</v>
      </c>
      <c r="M174" s="381">
        <f t="shared" si="8"/>
        <v>0</v>
      </c>
      <c r="N174" s="283"/>
    </row>
    <row r="175" spans="1:14" s="509" customFormat="1" ht="17.25" hidden="1">
      <c r="A175" s="507">
        <f>KL!A174</f>
        <v>0</v>
      </c>
      <c r="B175" s="263" t="str">
        <f>KL!B174</f>
        <v>Boulon 14x150+ 2 long đền vuông D18-50x50x3/Zn</v>
      </c>
      <c r="C175" s="203" t="str">
        <f>KL!C174</f>
        <v>bộ</v>
      </c>
      <c r="D175" s="281">
        <f>KL!D174</f>
        <v>5</v>
      </c>
      <c r="E175" s="281">
        <f>KL!E174</f>
        <v>5</v>
      </c>
      <c r="F175" s="281">
        <f>KL!F174</f>
        <v>0</v>
      </c>
      <c r="G175" s="281">
        <f>KL!G174</f>
        <v>0</v>
      </c>
      <c r="H175" s="506"/>
      <c r="I175" s="506"/>
      <c r="J175" s="506"/>
      <c r="K175" s="381">
        <f t="shared" si="6"/>
        <v>0</v>
      </c>
      <c r="L175" s="381">
        <f t="shared" si="7"/>
        <v>0</v>
      </c>
      <c r="M175" s="381">
        <f t="shared" si="8"/>
        <v>0</v>
      </c>
      <c r="N175" s="283"/>
    </row>
    <row r="176" spans="1:14" s="365" customFormat="1" ht="18">
      <c r="A176" s="314">
        <v>1</v>
      </c>
      <c r="B176" s="259" t="str">
        <f>KL!B175</f>
        <v xml:space="preserve">Bộ tiếp địa Trạm 1 pha : </v>
      </c>
      <c r="C176" s="201" t="str">
        <f>KL!C175</f>
        <v>Bộ</v>
      </c>
      <c r="D176" s="278">
        <f>KL!D175</f>
        <v>5</v>
      </c>
      <c r="E176" s="278">
        <f>KL!E175</f>
        <v>7</v>
      </c>
      <c r="F176" s="278">
        <f>KL!F175</f>
        <v>2</v>
      </c>
      <c r="G176" s="278">
        <f>KL!G175</f>
        <v>0</v>
      </c>
      <c r="H176" s="505"/>
      <c r="I176" s="505"/>
      <c r="J176" s="505"/>
      <c r="K176" s="381">
        <f t="shared" si="6"/>
        <v>0</v>
      </c>
      <c r="L176" s="381">
        <f t="shared" si="7"/>
        <v>0</v>
      </c>
      <c r="M176" s="381">
        <f t="shared" si="8"/>
        <v>0</v>
      </c>
      <c r="N176" s="280"/>
    </row>
    <row r="177" spans="1:14" s="509" customFormat="1" ht="17.25">
      <c r="A177" s="507"/>
      <c r="B177" s="263" t="str">
        <f>KL!B176</f>
        <v>Cáp đồng trần M25mm2:7m/vị trí</v>
      </c>
      <c r="C177" s="203" t="str">
        <f>KL!C176</f>
        <v>kg</v>
      </c>
      <c r="D177" s="281">
        <f>KL!D176</f>
        <v>9</v>
      </c>
      <c r="E177" s="281">
        <f>KL!E176</f>
        <v>8</v>
      </c>
      <c r="F177" s="281">
        <f>KL!F176</f>
        <v>0</v>
      </c>
      <c r="G177" s="281">
        <f>KL!G176</f>
        <v>1</v>
      </c>
      <c r="H177" s="510">
        <v>205500</v>
      </c>
      <c r="I177" s="506"/>
      <c r="J177" s="506"/>
      <c r="K177" s="381">
        <f t="shared" si="6"/>
        <v>205500</v>
      </c>
      <c r="L177" s="381">
        <f t="shared" si="7"/>
        <v>0</v>
      </c>
      <c r="M177" s="381">
        <f t="shared" si="8"/>
        <v>0</v>
      </c>
      <c r="N177" s="283"/>
    </row>
    <row r="178" spans="1:14" s="509" customFormat="1" ht="17.25">
      <c r="A178" s="507"/>
      <c r="B178" s="263" t="str">
        <f>KL!B177</f>
        <v>Cọc tiếp đất Þ 16- 2,4m + kẹp cọc</v>
      </c>
      <c r="C178" s="203" t="str">
        <f>KL!C177</f>
        <v>bộ</v>
      </c>
      <c r="D178" s="281">
        <f>KL!D177</f>
        <v>40</v>
      </c>
      <c r="E178" s="281">
        <f>KL!E177</f>
        <v>0</v>
      </c>
      <c r="F178" s="281">
        <f>KL!F177</f>
        <v>0</v>
      </c>
      <c r="G178" s="281">
        <f>KL!G177</f>
        <v>40</v>
      </c>
      <c r="H178" s="510">
        <f>115000+973</f>
        <v>115973</v>
      </c>
      <c r="I178" s="514">
        <f>658378+26719</f>
        <v>685097</v>
      </c>
      <c r="J178" s="510">
        <v>2688</v>
      </c>
      <c r="K178" s="381">
        <f t="shared" si="6"/>
        <v>4638920</v>
      </c>
      <c r="L178" s="381">
        <f t="shared" si="7"/>
        <v>27403880</v>
      </c>
      <c r="M178" s="381">
        <f t="shared" si="8"/>
        <v>107520</v>
      </c>
      <c r="N178" s="283"/>
    </row>
    <row r="179" spans="1:14" s="509" customFormat="1" ht="17.25" hidden="1">
      <c r="A179" s="507">
        <f>KL!A178</f>
        <v>0</v>
      </c>
      <c r="B179" s="263" t="str">
        <f>KL!B178</f>
        <v xml:space="preserve">Cọc tiếp đất Þ 16- 2,4m </v>
      </c>
      <c r="C179" s="203" t="str">
        <f>KL!C178</f>
        <v>bộ</v>
      </c>
      <c r="D179" s="281">
        <f>KL!D178</f>
        <v>0</v>
      </c>
      <c r="E179" s="281">
        <f>KL!E178</f>
        <v>56</v>
      </c>
      <c r="F179" s="281">
        <f>KL!F178</f>
        <v>56</v>
      </c>
      <c r="G179" s="281">
        <f>KL!G178</f>
        <v>0</v>
      </c>
      <c r="H179" s="506"/>
      <c r="I179" s="506"/>
      <c r="J179" s="506"/>
      <c r="K179" s="381">
        <f t="shared" si="6"/>
        <v>0</v>
      </c>
      <c r="L179" s="381">
        <f t="shared" si="7"/>
        <v>0</v>
      </c>
      <c r="M179" s="381">
        <f t="shared" si="8"/>
        <v>0</v>
      </c>
      <c r="N179" s="283"/>
    </row>
    <row r="180" spans="1:14" s="509" customFormat="1" ht="17.25">
      <c r="A180" s="507"/>
      <c r="B180" s="263" t="str">
        <f>KL!B179</f>
        <v>Sắt Þ10:21m*0,617kg/m</v>
      </c>
      <c r="C180" s="203" t="str">
        <f>KL!C179</f>
        <v>kg</v>
      </c>
      <c r="D180" s="281">
        <f>KL!D179</f>
        <v>86</v>
      </c>
      <c r="E180" s="281">
        <f>KL!E179</f>
        <v>82.199999999999989</v>
      </c>
      <c r="F180" s="281">
        <f>KL!F179</f>
        <v>0</v>
      </c>
      <c r="G180" s="281">
        <f>KL!G179</f>
        <v>3.8000000000000114</v>
      </c>
      <c r="H180" s="510">
        <v>20000</v>
      </c>
      <c r="I180" s="506"/>
      <c r="J180" s="506"/>
      <c r="K180" s="381">
        <f t="shared" si="6"/>
        <v>76000</v>
      </c>
      <c r="L180" s="381">
        <f t="shared" si="7"/>
        <v>0</v>
      </c>
      <c r="M180" s="381">
        <f t="shared" si="8"/>
        <v>0</v>
      </c>
      <c r="N180" s="283"/>
    </row>
    <row r="181" spans="1:14" s="509" customFormat="1" ht="17.25">
      <c r="A181" s="507"/>
      <c r="B181" s="263" t="str">
        <f>KL!B180</f>
        <v>Kẹp ép cỡ dây 25mm2</v>
      </c>
      <c r="C181" s="203" t="str">
        <f>KL!C180</f>
        <v>cái</v>
      </c>
      <c r="D181" s="281">
        <f>KL!D180</f>
        <v>10</v>
      </c>
      <c r="E181" s="281">
        <f>KL!E180</f>
        <v>0</v>
      </c>
      <c r="F181" s="281">
        <f>KL!F180</f>
        <v>0</v>
      </c>
      <c r="G181" s="281">
        <f>KL!G180</f>
        <v>10</v>
      </c>
      <c r="H181" s="510">
        <v>12500</v>
      </c>
      <c r="I181" s="506"/>
      <c r="J181" s="506"/>
      <c r="K181" s="381">
        <f t="shared" si="6"/>
        <v>125000</v>
      </c>
      <c r="L181" s="381">
        <f t="shared" si="7"/>
        <v>0</v>
      </c>
      <c r="M181" s="381">
        <f t="shared" si="8"/>
        <v>0</v>
      </c>
      <c r="N181" s="283"/>
    </row>
    <row r="182" spans="1:14" s="509" customFormat="1" ht="17.25" hidden="1">
      <c r="A182" s="507">
        <f>KL!A181</f>
        <v>0</v>
      </c>
      <c r="B182" s="263" t="str">
        <f>KL!B181</f>
        <v>Kẹp ép WR cỡ dây 50mm2</v>
      </c>
      <c r="C182" s="203" t="str">
        <f>KL!C181</f>
        <v>cái</v>
      </c>
      <c r="D182" s="281">
        <f>KL!D181</f>
        <v>10</v>
      </c>
      <c r="E182" s="281">
        <f>KL!E181</f>
        <v>14</v>
      </c>
      <c r="F182" s="281">
        <f>KL!F181</f>
        <v>4</v>
      </c>
      <c r="G182" s="281">
        <f>KL!G181</f>
        <v>0</v>
      </c>
      <c r="H182" s="506"/>
      <c r="I182" s="506"/>
      <c r="J182" s="506"/>
      <c r="K182" s="381">
        <f t="shared" si="6"/>
        <v>0</v>
      </c>
      <c r="L182" s="381">
        <f t="shared" si="7"/>
        <v>0</v>
      </c>
      <c r="M182" s="381">
        <f t="shared" si="8"/>
        <v>0</v>
      </c>
      <c r="N182" s="283"/>
    </row>
    <row r="183" spans="1:14" s="509" customFormat="1" ht="17.25">
      <c r="A183" s="507"/>
      <c r="B183" s="263" t="str">
        <f>KL!B182</f>
        <v>Đầu cosse ép Cu 35mm2</v>
      </c>
      <c r="C183" s="203" t="str">
        <f>KL!C182</f>
        <v>cái</v>
      </c>
      <c r="D183" s="281">
        <f>KL!D182</f>
        <v>15</v>
      </c>
      <c r="E183" s="281">
        <f>KL!E182</f>
        <v>0</v>
      </c>
      <c r="F183" s="281">
        <f>KL!F182</f>
        <v>0</v>
      </c>
      <c r="G183" s="281">
        <f>KL!G182</f>
        <v>15</v>
      </c>
      <c r="H183" s="510">
        <v>5500</v>
      </c>
      <c r="I183" s="515">
        <v>3786</v>
      </c>
      <c r="J183" s="515">
        <v>1473</v>
      </c>
      <c r="K183" s="381">
        <f t="shared" si="6"/>
        <v>82500</v>
      </c>
      <c r="L183" s="381">
        <f t="shared" si="7"/>
        <v>56790</v>
      </c>
      <c r="M183" s="381">
        <f t="shared" si="8"/>
        <v>22095</v>
      </c>
      <c r="N183" s="283"/>
    </row>
    <row r="184" spans="1:14" s="509" customFormat="1" ht="17.25">
      <c r="A184" s="507"/>
      <c r="B184" s="263" t="str">
        <f>KL!B183</f>
        <v>Đầu cosse ép Cu 70mm2</v>
      </c>
      <c r="C184" s="203" t="str">
        <f>KL!C183</f>
        <v>cái</v>
      </c>
      <c r="D184" s="281">
        <f>KL!D183</f>
        <v>10</v>
      </c>
      <c r="E184" s="281">
        <f>KL!E183</f>
        <v>0</v>
      </c>
      <c r="F184" s="281">
        <f>KL!F183</f>
        <v>0</v>
      </c>
      <c r="G184" s="281">
        <f>KL!G183</f>
        <v>10</v>
      </c>
      <c r="H184" s="510">
        <v>9100</v>
      </c>
      <c r="I184" s="516">
        <v>5949</v>
      </c>
      <c r="J184" s="516">
        <v>1767</v>
      </c>
      <c r="K184" s="381">
        <f t="shared" si="6"/>
        <v>91000</v>
      </c>
      <c r="L184" s="381">
        <f t="shared" si="7"/>
        <v>59490</v>
      </c>
      <c r="M184" s="381">
        <f t="shared" si="8"/>
        <v>17670</v>
      </c>
      <c r="N184" s="283"/>
    </row>
    <row r="185" spans="1:14" s="509" customFormat="1" ht="17.25" hidden="1">
      <c r="A185" s="507">
        <f>KL!A184</f>
        <v>0</v>
      </c>
      <c r="B185" s="263" t="str">
        <f>KL!B184</f>
        <v>Cổ dê cố định dây tiếp địa vào trụ</v>
      </c>
      <c r="C185" s="203" t="str">
        <f>KL!C184</f>
        <v>bộ</v>
      </c>
      <c r="D185" s="281">
        <f>KL!D184</f>
        <v>20</v>
      </c>
      <c r="E185" s="281">
        <f>KL!E184</f>
        <v>20</v>
      </c>
      <c r="F185" s="281">
        <f>KL!F184</f>
        <v>0</v>
      </c>
      <c r="G185" s="281">
        <f>KL!G184</f>
        <v>0</v>
      </c>
      <c r="H185" s="506"/>
      <c r="I185" s="506"/>
      <c r="J185" s="506"/>
      <c r="K185" s="381">
        <f t="shared" si="6"/>
        <v>0</v>
      </c>
      <c r="L185" s="381">
        <f t="shared" si="7"/>
        <v>0</v>
      </c>
      <c r="M185" s="381">
        <f t="shared" si="8"/>
        <v>0</v>
      </c>
      <c r="N185" s="283"/>
    </row>
    <row r="186" spans="1:14" s="509" customFormat="1" ht="17.25">
      <c r="A186" s="507"/>
      <c r="B186" s="263" t="str">
        <f>KL!B185</f>
        <v>Kéo dây tiếp địa trong TBA</v>
      </c>
      <c r="C186" s="203" t="str">
        <f>KL!C185</f>
        <v>mét</v>
      </c>
      <c r="D186" s="281">
        <f>KL!D185</f>
        <v>86</v>
      </c>
      <c r="E186" s="281">
        <f>KL!E185</f>
        <v>70</v>
      </c>
      <c r="F186" s="281">
        <f>KL!F185</f>
        <v>0</v>
      </c>
      <c r="G186" s="281">
        <f>KL!G185</f>
        <v>16</v>
      </c>
      <c r="H186" s="506"/>
      <c r="I186" s="511">
        <v>695</v>
      </c>
      <c r="J186" s="506"/>
      <c r="K186" s="381">
        <f t="shared" si="6"/>
        <v>0</v>
      </c>
      <c r="L186" s="381">
        <f t="shared" si="7"/>
        <v>11120</v>
      </c>
      <c r="M186" s="381">
        <f t="shared" si="8"/>
        <v>0</v>
      </c>
      <c r="N186" s="283"/>
    </row>
    <row r="187" spans="1:14" s="509" customFormat="1" ht="17.25" hidden="1">
      <c r="A187" s="507">
        <f>KL!A186</f>
        <v>4</v>
      </c>
      <c r="B187" s="267" t="str">
        <f>KL!B186</f>
        <v>Tủ điện năng kế và CB 1 pha</v>
      </c>
      <c r="C187" s="201" t="str">
        <f>KL!C186</f>
        <v>Bộ</v>
      </c>
      <c r="D187" s="281">
        <f>KL!D186</f>
        <v>5</v>
      </c>
      <c r="E187" s="281">
        <f>KL!E186</f>
        <v>5</v>
      </c>
      <c r="F187" s="281">
        <f>KL!F186</f>
        <v>0</v>
      </c>
      <c r="G187" s="281">
        <f>KL!G186</f>
        <v>0</v>
      </c>
      <c r="H187" s="506"/>
      <c r="I187" s="506"/>
      <c r="J187" s="506"/>
      <c r="K187" s="381">
        <f t="shared" si="6"/>
        <v>0</v>
      </c>
      <c r="L187" s="381">
        <f t="shared" si="7"/>
        <v>0</v>
      </c>
      <c r="M187" s="381">
        <f t="shared" si="8"/>
        <v>0</v>
      </c>
      <c r="N187" s="283"/>
    </row>
    <row r="188" spans="1:14" s="509" customFormat="1" ht="17.25" hidden="1">
      <c r="A188" s="507">
        <f>KL!A187</f>
        <v>0</v>
      </c>
      <c r="B188" s="263" t="str">
        <f>KL!B187</f>
        <v>Tủ MCCB trạm treo 1 pha</v>
      </c>
      <c r="C188" s="203" t="str">
        <f>KL!C187</f>
        <v>cái</v>
      </c>
      <c r="D188" s="281">
        <f>KL!D187</f>
        <v>5</v>
      </c>
      <c r="E188" s="281">
        <f>KL!E187</f>
        <v>5</v>
      </c>
      <c r="F188" s="281">
        <f>KL!F187</f>
        <v>0</v>
      </c>
      <c r="G188" s="281">
        <f>KL!G187</f>
        <v>0</v>
      </c>
      <c r="H188" s="506"/>
      <c r="I188" s="506"/>
      <c r="J188" s="506"/>
      <c r="K188" s="381">
        <f t="shared" si="6"/>
        <v>0</v>
      </c>
      <c r="L188" s="381">
        <f t="shared" si="7"/>
        <v>0</v>
      </c>
      <c r="M188" s="381">
        <f t="shared" si="8"/>
        <v>0</v>
      </c>
      <c r="N188" s="283"/>
    </row>
    <row r="189" spans="1:14" s="509" customFormat="1" ht="17.25" hidden="1">
      <c r="A189" s="507">
        <f>KL!A188</f>
        <v>0</v>
      </c>
      <c r="B189" s="263" t="str">
        <f>KL!B188</f>
        <v>Cổ dê bắt tủ</v>
      </c>
      <c r="C189" s="203" t="str">
        <f>KL!C188</f>
        <v>bộ</v>
      </c>
      <c r="D189" s="281">
        <f>KL!D188</f>
        <v>10</v>
      </c>
      <c r="E189" s="281">
        <f>KL!E188</f>
        <v>10</v>
      </c>
      <c r="F189" s="281">
        <f>KL!F188</f>
        <v>0</v>
      </c>
      <c r="G189" s="281">
        <f>KL!G188</f>
        <v>0</v>
      </c>
      <c r="H189" s="506"/>
      <c r="I189" s="506"/>
      <c r="J189" s="506"/>
      <c r="K189" s="381">
        <f t="shared" si="6"/>
        <v>0</v>
      </c>
      <c r="L189" s="381">
        <f t="shared" si="7"/>
        <v>0</v>
      </c>
      <c r="M189" s="381">
        <f t="shared" si="8"/>
        <v>0</v>
      </c>
      <c r="N189" s="283"/>
    </row>
    <row r="190" spans="1:14" s="509" customFormat="1" ht="17.25" hidden="1">
      <c r="A190" s="507">
        <f>KL!A189</f>
        <v>0</v>
      </c>
      <c r="B190" s="263" t="str">
        <f>KL!B189</f>
        <v xml:space="preserve">Bakelit </v>
      </c>
      <c r="C190" s="203" t="str">
        <f>KL!C189</f>
        <v>cái</v>
      </c>
      <c r="D190" s="281">
        <f>KL!D189</f>
        <v>5</v>
      </c>
      <c r="E190" s="281">
        <f>KL!E189</f>
        <v>5</v>
      </c>
      <c r="F190" s="281">
        <f>KL!F189</f>
        <v>0</v>
      </c>
      <c r="G190" s="281">
        <f>KL!G189</f>
        <v>0</v>
      </c>
      <c r="H190" s="506"/>
      <c r="I190" s="506"/>
      <c r="J190" s="506"/>
      <c r="K190" s="381">
        <f t="shared" si="6"/>
        <v>0</v>
      </c>
      <c r="L190" s="381">
        <f t="shared" si="7"/>
        <v>0</v>
      </c>
      <c r="M190" s="381">
        <f t="shared" si="8"/>
        <v>0</v>
      </c>
      <c r="N190" s="283"/>
    </row>
    <row r="191" spans="1:14" s="509" customFormat="1" ht="17.25" hidden="1">
      <c r="A191" s="507">
        <f>KL!A190</f>
        <v>5</v>
      </c>
      <c r="B191" s="259" t="str">
        <f>KL!B190</f>
        <v>Bộ dây dẫn xuống trung thế 1 pha</v>
      </c>
      <c r="C191" s="201" t="str">
        <f>KL!C190</f>
        <v>Bộ</v>
      </c>
      <c r="D191" s="281">
        <f>KL!D190</f>
        <v>5</v>
      </c>
      <c r="E191" s="281">
        <f>KL!E190</f>
        <v>5</v>
      </c>
      <c r="F191" s="281">
        <f>KL!F190</f>
        <v>0</v>
      </c>
      <c r="G191" s="281">
        <f>KL!G190</f>
        <v>0</v>
      </c>
      <c r="H191" s="506"/>
      <c r="I191" s="506"/>
      <c r="J191" s="506"/>
      <c r="K191" s="381">
        <f t="shared" si="6"/>
        <v>0</v>
      </c>
      <c r="L191" s="381">
        <f t="shared" si="7"/>
        <v>0</v>
      </c>
      <c r="M191" s="381">
        <f t="shared" si="8"/>
        <v>0</v>
      </c>
      <c r="N191" s="283"/>
    </row>
    <row r="192" spans="1:14" s="509" customFormat="1" ht="17.25" hidden="1">
      <c r="A192" s="507">
        <f>KL!A191</f>
        <v>0</v>
      </c>
      <c r="B192" s="263" t="str">
        <f>KL!B191</f>
        <v>Cáp 24KV C/XLPE/PVC 25mm2</v>
      </c>
      <c r="C192" s="203" t="str">
        <f>KL!C191</f>
        <v>mét</v>
      </c>
      <c r="D192" s="281">
        <f>KL!D191</f>
        <v>15</v>
      </c>
      <c r="E192" s="281">
        <f>KL!E191</f>
        <v>15</v>
      </c>
      <c r="F192" s="281">
        <f>KL!F191</f>
        <v>0</v>
      </c>
      <c r="G192" s="281">
        <f>KL!G191</f>
        <v>0</v>
      </c>
      <c r="H192" s="506"/>
      <c r="I192" s="506"/>
      <c r="J192" s="506"/>
      <c r="K192" s="381">
        <f t="shared" si="6"/>
        <v>0</v>
      </c>
      <c r="L192" s="381">
        <f t="shared" si="7"/>
        <v>0</v>
      </c>
      <c r="M192" s="381">
        <f t="shared" si="8"/>
        <v>0</v>
      </c>
      <c r="N192" s="283"/>
    </row>
    <row r="193" spans="1:14" s="509" customFormat="1" ht="17.25" hidden="1">
      <c r="A193" s="507">
        <f>KL!A192</f>
        <v>0</v>
      </c>
      <c r="B193" s="263" t="str">
        <f>KL!B192</f>
        <v>Kẹp quai 2/0</v>
      </c>
      <c r="C193" s="203" t="str">
        <f>KL!C192</f>
        <v>cái</v>
      </c>
      <c r="D193" s="281">
        <f>KL!D192</f>
        <v>5</v>
      </c>
      <c r="E193" s="281">
        <f>KL!E192</f>
        <v>5</v>
      </c>
      <c r="F193" s="281">
        <f>KL!F192</f>
        <v>0</v>
      </c>
      <c r="G193" s="281">
        <f>KL!G192</f>
        <v>0</v>
      </c>
      <c r="H193" s="506"/>
      <c r="I193" s="506"/>
      <c r="J193" s="506"/>
      <c r="K193" s="381">
        <f t="shared" si="6"/>
        <v>0</v>
      </c>
      <c r="L193" s="381">
        <f t="shared" si="7"/>
        <v>0</v>
      </c>
      <c r="M193" s="381">
        <f t="shared" si="8"/>
        <v>0</v>
      </c>
      <c r="N193" s="283"/>
    </row>
    <row r="194" spans="1:14" s="509" customFormat="1" ht="17.25" hidden="1">
      <c r="A194" s="507">
        <f>KL!A193</f>
        <v>0</v>
      </c>
      <c r="B194" s="263" t="str">
        <f>KL!B193</f>
        <v>Kẹp hotline 2/0</v>
      </c>
      <c r="C194" s="203" t="str">
        <f>KL!C193</f>
        <v>cái</v>
      </c>
      <c r="D194" s="281">
        <f>KL!D193</f>
        <v>5</v>
      </c>
      <c r="E194" s="281">
        <f>KL!E193</f>
        <v>5</v>
      </c>
      <c r="F194" s="281">
        <f>KL!F193</f>
        <v>0</v>
      </c>
      <c r="G194" s="281">
        <f>KL!G193</f>
        <v>0</v>
      </c>
      <c r="H194" s="506"/>
      <c r="I194" s="506"/>
      <c r="J194" s="506"/>
      <c r="K194" s="381">
        <f t="shared" si="6"/>
        <v>0</v>
      </c>
      <c r="L194" s="381">
        <f t="shared" si="7"/>
        <v>0</v>
      </c>
      <c r="M194" s="381">
        <f t="shared" si="8"/>
        <v>0</v>
      </c>
      <c r="N194" s="283"/>
    </row>
    <row r="195" spans="1:14" s="365" customFormat="1" ht="18">
      <c r="A195" s="314">
        <v>2</v>
      </c>
      <c r="B195" s="267" t="str">
        <f>KL!B194</f>
        <v>Bộ dây dẫn hạ thế Trạm 75KVA</v>
      </c>
      <c r="C195" s="201" t="str">
        <f>KL!C194</f>
        <v>Bộ</v>
      </c>
      <c r="D195" s="278">
        <f>KL!D194</f>
        <v>5</v>
      </c>
      <c r="E195" s="278">
        <f>KL!E194</f>
        <v>5</v>
      </c>
      <c r="F195" s="278">
        <f>KL!F194</f>
        <v>0</v>
      </c>
      <c r="G195" s="278">
        <f>KL!G194</f>
        <v>0</v>
      </c>
      <c r="H195" s="505"/>
      <c r="I195" s="505"/>
      <c r="J195" s="505"/>
      <c r="K195" s="381">
        <f t="shared" si="6"/>
        <v>0</v>
      </c>
      <c r="L195" s="381">
        <f t="shared" si="7"/>
        <v>0</v>
      </c>
      <c r="M195" s="381">
        <f t="shared" si="8"/>
        <v>0</v>
      </c>
      <c r="N195" s="280"/>
    </row>
    <row r="196" spans="1:14" s="509" customFormat="1" ht="17.25">
      <c r="A196" s="507" t="s">
        <v>295</v>
      </c>
      <c r="B196" s="267" t="str">
        <f>KL!B195</f>
        <v>Cáp xuất từ MBA xuống tủ MCCB</v>
      </c>
      <c r="C196" s="201"/>
      <c r="D196" s="281"/>
      <c r="E196" s="281"/>
      <c r="F196" s="281"/>
      <c r="G196" s="281"/>
      <c r="H196" s="506"/>
      <c r="I196" s="506"/>
      <c r="J196" s="506"/>
      <c r="K196" s="381">
        <f t="shared" si="6"/>
        <v>0</v>
      </c>
      <c r="L196" s="381">
        <f t="shared" si="7"/>
        <v>0</v>
      </c>
      <c r="M196" s="381">
        <f t="shared" si="8"/>
        <v>0</v>
      </c>
      <c r="N196" s="283"/>
    </row>
    <row r="197" spans="1:14" s="509" customFormat="1" ht="17.25">
      <c r="A197" s="507"/>
      <c r="B197" s="263" t="str">
        <f>KL!B196</f>
        <v>Cáp đồng bọc CV120</v>
      </c>
      <c r="C197" s="203" t="str">
        <f>KL!C196</f>
        <v>mét</v>
      </c>
      <c r="D197" s="281">
        <f>KL!D196</f>
        <v>100</v>
      </c>
      <c r="E197" s="281">
        <f>KL!E196</f>
        <v>92</v>
      </c>
      <c r="F197" s="281">
        <f>KL!F196</f>
        <v>0</v>
      </c>
      <c r="G197" s="281">
        <f>KL!G196</f>
        <v>8</v>
      </c>
      <c r="H197" s="510">
        <v>243400</v>
      </c>
      <c r="I197" s="511">
        <v>5989</v>
      </c>
      <c r="J197" s="506"/>
      <c r="K197" s="381">
        <f t="shared" si="6"/>
        <v>1947200</v>
      </c>
      <c r="L197" s="381">
        <f t="shared" si="7"/>
        <v>47912</v>
      </c>
      <c r="M197" s="381">
        <f t="shared" si="8"/>
        <v>0</v>
      </c>
      <c r="N197" s="283"/>
    </row>
    <row r="198" spans="1:14" s="509" customFormat="1" ht="17.25">
      <c r="A198" s="507"/>
      <c r="B198" s="263" t="str">
        <f>KL!B197</f>
        <v>Cáp đồng bọc CV11</v>
      </c>
      <c r="C198" s="203" t="str">
        <f>KL!C197</f>
        <v>mét</v>
      </c>
      <c r="D198" s="281">
        <f>KL!D197</f>
        <v>50</v>
      </c>
      <c r="E198" s="281">
        <f>KL!E197</f>
        <v>46</v>
      </c>
      <c r="F198" s="281">
        <f>KL!F197</f>
        <v>0</v>
      </c>
      <c r="G198" s="281">
        <f>KL!G197</f>
        <v>4</v>
      </c>
      <c r="H198" s="510">
        <v>22500</v>
      </c>
      <c r="I198" s="511">
        <v>5989</v>
      </c>
      <c r="J198" s="506"/>
      <c r="K198" s="381">
        <f t="shared" si="6"/>
        <v>90000</v>
      </c>
      <c r="L198" s="381">
        <f t="shared" si="7"/>
        <v>23956</v>
      </c>
      <c r="M198" s="381">
        <f t="shared" si="8"/>
        <v>0</v>
      </c>
      <c r="N198" s="283"/>
    </row>
    <row r="199" spans="1:14" s="509" customFormat="1" ht="17.25" hidden="1">
      <c r="A199" s="507">
        <f>KL!A198</f>
        <v>0</v>
      </c>
      <c r="B199" s="263" t="str">
        <f>KL!B198</f>
        <v>Đầu cosse ép Cu 120mm2</v>
      </c>
      <c r="C199" s="203" t="str">
        <f>KL!C198</f>
        <v>cái</v>
      </c>
      <c r="D199" s="281">
        <f>KL!D198</f>
        <v>10</v>
      </c>
      <c r="E199" s="281">
        <f>KL!E198</f>
        <v>10</v>
      </c>
      <c r="F199" s="281">
        <f>KL!F198</f>
        <v>0</v>
      </c>
      <c r="G199" s="281">
        <f>KL!G198</f>
        <v>0</v>
      </c>
      <c r="H199" s="506"/>
      <c r="I199" s="506"/>
      <c r="J199" s="506"/>
      <c r="K199" s="381">
        <f t="shared" si="6"/>
        <v>0</v>
      </c>
      <c r="L199" s="381">
        <f t="shared" si="7"/>
        <v>0</v>
      </c>
      <c r="M199" s="381">
        <f t="shared" si="8"/>
        <v>0</v>
      </c>
      <c r="N199" s="283"/>
    </row>
    <row r="200" spans="1:14" s="509" customFormat="1" ht="17.25" hidden="1">
      <c r="A200" s="507">
        <f>KL!A199</f>
        <v>0</v>
      </c>
      <c r="B200" s="263" t="str">
        <f>KL!B199</f>
        <v>Đầu cosse ép Cu 11mm2</v>
      </c>
      <c r="C200" s="203" t="str">
        <f>KL!C199</f>
        <v>cái</v>
      </c>
      <c r="D200" s="281">
        <f>KL!D199</f>
        <v>5</v>
      </c>
      <c r="E200" s="281">
        <f>KL!E199</f>
        <v>5</v>
      </c>
      <c r="F200" s="281">
        <f>KL!F199</f>
        <v>0</v>
      </c>
      <c r="G200" s="281">
        <f>KL!G199</f>
        <v>0</v>
      </c>
      <c r="H200" s="506"/>
      <c r="I200" s="506"/>
      <c r="J200" s="506"/>
      <c r="K200" s="381">
        <f t="shared" si="6"/>
        <v>0</v>
      </c>
      <c r="L200" s="381">
        <f t="shared" si="7"/>
        <v>0</v>
      </c>
      <c r="M200" s="381">
        <f t="shared" si="8"/>
        <v>0</v>
      </c>
      <c r="N200" s="283"/>
    </row>
    <row r="201" spans="1:14" s="509" customFormat="1" ht="17.25">
      <c r="A201" s="507"/>
      <c r="B201" s="263" t="str">
        <f>KL!B200</f>
        <v xml:space="preserve">Ống PVC D90x3,8mm </v>
      </c>
      <c r="C201" s="203" t="str">
        <f>KL!C200</f>
        <v>m</v>
      </c>
      <c r="D201" s="281">
        <f>KL!D200</f>
        <v>30</v>
      </c>
      <c r="E201" s="281">
        <f>KL!E200</f>
        <v>26</v>
      </c>
      <c r="F201" s="281">
        <f>KL!F200</f>
        <v>0</v>
      </c>
      <c r="G201" s="281">
        <f>KL!G200</f>
        <v>4</v>
      </c>
      <c r="H201" s="510">
        <v>97000</v>
      </c>
      <c r="I201" s="511">
        <f>14972</f>
        <v>14972</v>
      </c>
      <c r="J201" s="506"/>
      <c r="K201" s="381">
        <f t="shared" si="6"/>
        <v>388000</v>
      </c>
      <c r="L201" s="381">
        <f t="shared" si="7"/>
        <v>59888</v>
      </c>
      <c r="M201" s="381">
        <f t="shared" si="8"/>
        <v>0</v>
      </c>
      <c r="N201" s="283"/>
    </row>
    <row r="202" spans="1:14" s="509" customFormat="1" ht="17.25" hidden="1">
      <c r="A202" s="507">
        <f>KL!A201</f>
        <v>0</v>
      </c>
      <c r="B202" s="263" t="str">
        <f>KL!B201</f>
        <v>Cổ dê kẹp ống PVC Þ 90</v>
      </c>
      <c r="C202" s="203" t="str">
        <f>KL!C201</f>
        <v>bộ</v>
      </c>
      <c r="D202" s="281">
        <f>KL!D201</f>
        <v>15</v>
      </c>
      <c r="E202" s="281">
        <f>KL!E201</f>
        <v>15</v>
      </c>
      <c r="F202" s="281">
        <f>KL!F201</f>
        <v>0</v>
      </c>
      <c r="G202" s="281">
        <f>KL!G201</f>
        <v>0</v>
      </c>
      <c r="H202" s="506"/>
      <c r="I202" s="506"/>
      <c r="J202" s="506"/>
      <c r="K202" s="381">
        <f t="shared" si="6"/>
        <v>0</v>
      </c>
      <c r="L202" s="381">
        <f t="shared" si="7"/>
        <v>0</v>
      </c>
      <c r="M202" s="381">
        <f t="shared" si="8"/>
        <v>0</v>
      </c>
      <c r="N202" s="283"/>
    </row>
    <row r="203" spans="1:14" s="509" customFormat="1" ht="17.25">
      <c r="A203" s="507"/>
      <c r="B203" s="263" t="str">
        <f>KL!B202</f>
        <v>Co 90 độ PVC 90</v>
      </c>
      <c r="C203" s="203" t="str">
        <f>KL!C202</f>
        <v>cái</v>
      </c>
      <c r="D203" s="281">
        <f>KL!D202</f>
        <v>20</v>
      </c>
      <c r="E203" s="281">
        <f>KL!E202</f>
        <v>10</v>
      </c>
      <c r="F203" s="281">
        <f>KL!F202</f>
        <v>0</v>
      </c>
      <c r="G203" s="281">
        <f>KL!G202</f>
        <v>10</v>
      </c>
      <c r="H203" s="510">
        <v>80000</v>
      </c>
      <c r="I203" s="506"/>
      <c r="J203" s="506"/>
      <c r="K203" s="381">
        <f t="shared" si="6"/>
        <v>800000</v>
      </c>
      <c r="L203" s="381">
        <f t="shared" si="7"/>
        <v>0</v>
      </c>
      <c r="M203" s="381">
        <f t="shared" si="8"/>
        <v>0</v>
      </c>
      <c r="N203" s="283"/>
    </row>
    <row r="204" spans="1:14" s="509" customFormat="1" ht="17.25">
      <c r="A204" s="507"/>
      <c r="B204" s="263" t="str">
        <f>KL!B203</f>
        <v>Keo dán ống PVC (100gr)</v>
      </c>
      <c r="C204" s="203" t="str">
        <f>KL!C203</f>
        <v>tuýp</v>
      </c>
      <c r="D204" s="281">
        <f>KL!D203</f>
        <v>5</v>
      </c>
      <c r="E204" s="281">
        <f>KL!E203</f>
        <v>0</v>
      </c>
      <c r="F204" s="281">
        <f>KL!F203</f>
        <v>0</v>
      </c>
      <c r="G204" s="281">
        <f>KL!G203</f>
        <v>5</v>
      </c>
      <c r="H204" s="510">
        <v>8500</v>
      </c>
      <c r="I204" s="506"/>
      <c r="J204" s="506"/>
      <c r="K204" s="381">
        <f t="shared" si="6"/>
        <v>42500</v>
      </c>
      <c r="L204" s="381">
        <f t="shared" si="7"/>
        <v>0</v>
      </c>
      <c r="M204" s="381">
        <f t="shared" si="8"/>
        <v>0</v>
      </c>
      <c r="N204" s="283"/>
    </row>
    <row r="205" spans="1:14" s="509" customFormat="1" ht="17.25" hidden="1">
      <c r="A205" s="507">
        <f>KL!A204</f>
        <v>0</v>
      </c>
      <c r="B205" s="263" t="str">
        <f>KL!B204</f>
        <v>Keo silicon bít miệng ống</v>
      </c>
      <c r="C205" s="203" t="str">
        <f>KL!C204</f>
        <v>ống</v>
      </c>
      <c r="D205" s="281">
        <f>KL!D204</f>
        <v>5</v>
      </c>
      <c r="E205" s="281">
        <f>KL!E204</f>
        <v>5</v>
      </c>
      <c r="F205" s="281">
        <f>KL!F204</f>
        <v>0</v>
      </c>
      <c r="G205" s="281">
        <f>KL!G204</f>
        <v>0</v>
      </c>
      <c r="H205" s="506"/>
      <c r="I205" s="506"/>
      <c r="J205" s="506"/>
      <c r="K205" s="381">
        <f t="shared" si="6"/>
        <v>0</v>
      </c>
      <c r="L205" s="381">
        <f t="shared" si="7"/>
        <v>0</v>
      </c>
      <c r="M205" s="381">
        <f t="shared" si="8"/>
        <v>0</v>
      </c>
      <c r="N205" s="283"/>
    </row>
    <row r="206" spans="1:14" s="509" customFormat="1" ht="17.25">
      <c r="A206" s="507"/>
      <c r="B206" s="263" t="str">
        <f>KL!B205</f>
        <v>Băng keo cách điện</v>
      </c>
      <c r="C206" s="203" t="str">
        <f>KL!C205</f>
        <v>cuộn</v>
      </c>
      <c r="D206" s="281">
        <f>KL!D205</f>
        <v>5</v>
      </c>
      <c r="E206" s="281">
        <f>KL!E205</f>
        <v>0</v>
      </c>
      <c r="F206" s="281">
        <f>KL!F205</f>
        <v>0</v>
      </c>
      <c r="G206" s="281">
        <f>KL!G205</f>
        <v>5</v>
      </c>
      <c r="H206" s="510">
        <v>8000</v>
      </c>
      <c r="I206" s="506"/>
      <c r="J206" s="506"/>
      <c r="K206" s="381">
        <f t="shared" si="6"/>
        <v>40000</v>
      </c>
      <c r="L206" s="381">
        <f t="shared" si="7"/>
        <v>0</v>
      </c>
      <c r="M206" s="381">
        <f t="shared" si="8"/>
        <v>0</v>
      </c>
      <c r="N206" s="283"/>
    </row>
    <row r="207" spans="1:14" s="509" customFormat="1" ht="17.25" hidden="1">
      <c r="A207" s="507">
        <f>KL!A206</f>
        <v>0</v>
      </c>
      <c r="B207" s="263" t="str">
        <f>KL!B206</f>
        <v>Bảng tên trạm + bulon</v>
      </c>
      <c r="C207" s="203" t="str">
        <f>KL!C206</f>
        <v>bộ</v>
      </c>
      <c r="D207" s="281">
        <f>KL!D206</f>
        <v>5</v>
      </c>
      <c r="E207" s="281">
        <f>KL!E206</f>
        <v>5</v>
      </c>
      <c r="F207" s="281">
        <f>KL!F206</f>
        <v>0</v>
      </c>
      <c r="G207" s="281">
        <f>KL!G206</f>
        <v>0</v>
      </c>
      <c r="H207" s="506"/>
      <c r="I207" s="506"/>
      <c r="J207" s="506"/>
      <c r="K207" s="381">
        <f t="shared" si="6"/>
        <v>0</v>
      </c>
      <c r="L207" s="381">
        <f t="shared" si="7"/>
        <v>0</v>
      </c>
      <c r="M207" s="381">
        <f t="shared" si="8"/>
        <v>0</v>
      </c>
      <c r="N207" s="283"/>
    </row>
    <row r="208" spans="1:14" s="509" customFormat="1" ht="17.25">
      <c r="A208" s="507" t="s">
        <v>296</v>
      </c>
      <c r="B208" s="267" t="str">
        <f>KL!B207</f>
        <v>Cáp xuất từ tủ MCCB lên lưới</v>
      </c>
      <c r="C208" s="201"/>
      <c r="D208" s="281"/>
      <c r="E208" s="281"/>
      <c r="F208" s="281"/>
      <c r="G208" s="281"/>
      <c r="H208" s="506"/>
      <c r="I208" s="506"/>
      <c r="J208" s="506"/>
      <c r="K208" s="381">
        <f t="shared" si="6"/>
        <v>0</v>
      </c>
      <c r="L208" s="381">
        <f t="shared" si="7"/>
        <v>0</v>
      </c>
      <c r="M208" s="381">
        <f t="shared" si="8"/>
        <v>0</v>
      </c>
      <c r="N208" s="283"/>
    </row>
    <row r="209" spans="1:14" s="509" customFormat="1" ht="17.25" hidden="1">
      <c r="A209" s="507">
        <f>KL!A208</f>
        <v>0</v>
      </c>
      <c r="B209" s="263" t="str">
        <f>KL!B208</f>
        <v>Cáp đồng bọc CV120</v>
      </c>
      <c r="C209" s="203" t="str">
        <f>KL!C208</f>
        <v>mét</v>
      </c>
      <c r="D209" s="281">
        <f>KL!D208</f>
        <v>90</v>
      </c>
      <c r="E209" s="281">
        <f>KL!E208</f>
        <v>90</v>
      </c>
      <c r="F209" s="281">
        <f>KL!F208</f>
        <v>0</v>
      </c>
      <c r="G209" s="281">
        <f>KL!G208</f>
        <v>0</v>
      </c>
      <c r="H209" s="506"/>
      <c r="I209" s="506"/>
      <c r="J209" s="506"/>
      <c r="K209" s="381">
        <f t="shared" si="6"/>
        <v>0</v>
      </c>
      <c r="L209" s="381">
        <f t="shared" si="7"/>
        <v>0</v>
      </c>
      <c r="M209" s="381">
        <f t="shared" si="8"/>
        <v>0</v>
      </c>
      <c r="N209" s="283"/>
    </row>
    <row r="210" spans="1:14" s="509" customFormat="1" ht="17.25" hidden="1">
      <c r="A210" s="507">
        <f>KL!A209</f>
        <v>0</v>
      </c>
      <c r="B210" s="263" t="str">
        <f>KL!B209</f>
        <v>Đầu cosse ép Cu 120mm2</v>
      </c>
      <c r="C210" s="203" t="str">
        <f>KL!C209</f>
        <v>cái</v>
      </c>
      <c r="D210" s="281">
        <f>KL!D209</f>
        <v>10</v>
      </c>
      <c r="E210" s="281">
        <f>KL!E209</f>
        <v>10</v>
      </c>
      <c r="F210" s="281">
        <f>KL!F209</f>
        <v>0</v>
      </c>
      <c r="G210" s="281">
        <f>KL!G209</f>
        <v>0</v>
      </c>
      <c r="H210" s="506"/>
      <c r="I210" s="506"/>
      <c r="J210" s="506"/>
      <c r="K210" s="381">
        <f>ROUND((H210*G210),0)</f>
        <v>0</v>
      </c>
      <c r="L210" s="381">
        <f>ROUND((I210*G210),0)</f>
        <v>0</v>
      </c>
      <c r="M210" s="381">
        <f>ROUND((G210*J210),0)</f>
        <v>0</v>
      </c>
      <c r="N210" s="283"/>
    </row>
    <row r="211" spans="1:14" s="563" customFormat="1" ht="17.25">
      <c r="A211" s="556"/>
      <c r="B211" s="557" t="str">
        <f>KL!B210</f>
        <v xml:space="preserve">Ống PVC D90x3,8mm </v>
      </c>
      <c r="C211" s="558" t="str">
        <f>KL!C210</f>
        <v>m</v>
      </c>
      <c r="D211" s="559">
        <f>KL!D210</f>
        <v>30</v>
      </c>
      <c r="E211" s="559">
        <f>KL!E210</f>
        <v>28</v>
      </c>
      <c r="F211" s="559">
        <f>KL!F210</f>
        <v>0</v>
      </c>
      <c r="G211" s="559">
        <f>KL!G210</f>
        <v>2</v>
      </c>
      <c r="H211" s="564">
        <v>97000</v>
      </c>
      <c r="I211" s="512">
        <v>14972</v>
      </c>
      <c r="J211" s="560"/>
      <c r="K211" s="561">
        <f>ROUND((H211*G211),0)</f>
        <v>194000</v>
      </c>
      <c r="L211" s="561">
        <f>ROUND((I211*G211),0)</f>
        <v>29944</v>
      </c>
      <c r="M211" s="561">
        <f>ROUND((G211*J211),0)</f>
        <v>0</v>
      </c>
      <c r="N211" s="562"/>
    </row>
    <row r="212" spans="1:14" s="509" customFormat="1" ht="17.25" hidden="1">
      <c r="A212" s="507">
        <f>KL!A211</f>
        <v>0</v>
      </c>
      <c r="B212" s="263" t="str">
        <f>KL!B211</f>
        <v>Cổ dê kẹp ống PVC Þ 90</v>
      </c>
      <c r="C212" s="203" t="str">
        <f>KL!C211</f>
        <v>bộ</v>
      </c>
      <c r="D212" s="281">
        <f>KL!D211</f>
        <v>15</v>
      </c>
      <c r="E212" s="281">
        <f>KL!E211</f>
        <v>15</v>
      </c>
      <c r="F212" s="281">
        <f>KL!F211</f>
        <v>0</v>
      </c>
      <c r="G212" s="281">
        <f>KL!G211</f>
        <v>0</v>
      </c>
      <c r="H212" s="506"/>
      <c r="I212" s="506"/>
      <c r="J212" s="506"/>
      <c r="K212" s="381">
        <f>ROUND((H212*G212),0)</f>
        <v>0</v>
      </c>
      <c r="L212" s="381">
        <f>ROUND((I212*G212),0)</f>
        <v>0</v>
      </c>
      <c r="M212" s="381">
        <f>ROUND((G212*J212),0)</f>
        <v>0</v>
      </c>
      <c r="N212" s="283"/>
    </row>
    <row r="213" spans="1:14" s="509" customFormat="1" ht="17.25" hidden="1">
      <c r="A213" s="507">
        <f>KL!A212</f>
        <v>0</v>
      </c>
      <c r="B213" s="263" t="str">
        <f>KL!B212</f>
        <v>Co 90 độ PVC 90</v>
      </c>
      <c r="C213" s="203" t="str">
        <f>KL!C212</f>
        <v>cái</v>
      </c>
      <c r="D213" s="281">
        <f>KL!D212</f>
        <v>20</v>
      </c>
      <c r="E213" s="281">
        <f>KL!E212</f>
        <v>20</v>
      </c>
      <c r="F213" s="281">
        <f>KL!F212</f>
        <v>0</v>
      </c>
      <c r="G213" s="281">
        <f>KL!G212</f>
        <v>0</v>
      </c>
      <c r="H213" s="506"/>
      <c r="I213" s="506"/>
      <c r="J213" s="506"/>
      <c r="K213" s="381">
        <f>ROUND((H213*G213),0)</f>
        <v>0</v>
      </c>
      <c r="L213" s="381">
        <f>ROUND((I213*G213),0)</f>
        <v>0</v>
      </c>
      <c r="M213" s="381">
        <f>ROUND((G213*J213),0)</f>
        <v>0</v>
      </c>
      <c r="N213" s="283"/>
    </row>
    <row r="214" spans="1:14" s="509" customFormat="1" ht="17.25">
      <c r="A214" s="517"/>
      <c r="B214" s="270" t="str">
        <f>KL!B213</f>
        <v>Keo dán ống PVC (100gr)</v>
      </c>
      <c r="C214" s="244" t="str">
        <f>KL!C213</f>
        <v>tuýp</v>
      </c>
      <c r="D214" s="284">
        <f>KL!D213</f>
        <v>5</v>
      </c>
      <c r="E214" s="284">
        <f>KL!E213</f>
        <v>0</v>
      </c>
      <c r="F214" s="284">
        <f>KL!F213</f>
        <v>0</v>
      </c>
      <c r="G214" s="284">
        <f>KL!G213</f>
        <v>5</v>
      </c>
      <c r="H214" s="518">
        <v>8500</v>
      </c>
      <c r="I214" s="519"/>
      <c r="J214" s="519"/>
      <c r="K214" s="382">
        <f>ROUND((H214*G214),0)</f>
        <v>42500</v>
      </c>
      <c r="L214" s="382">
        <f>ROUND((I214*G214),0)</f>
        <v>0</v>
      </c>
      <c r="M214" s="382">
        <f>ROUND((G214*J214),0)</f>
        <v>0</v>
      </c>
      <c r="N214" s="286"/>
    </row>
    <row r="215" spans="1:14" s="509" customFormat="1" ht="17.25" hidden="1">
      <c r="A215" s="520">
        <f>KL!A214</f>
        <v>0</v>
      </c>
      <c r="B215" s="521" t="str">
        <f>KL!B214</f>
        <v>Keo silicon bít miệng ống</v>
      </c>
      <c r="C215" s="522" t="str">
        <f>KL!C214</f>
        <v>ống</v>
      </c>
      <c r="D215" s="373">
        <f>KL!D214</f>
        <v>5</v>
      </c>
      <c r="E215" s="373">
        <f>KL!E214</f>
        <v>5</v>
      </c>
      <c r="F215" s="373">
        <f>KL!F214</f>
        <v>0</v>
      </c>
      <c r="G215" s="373">
        <f>KL!G214</f>
        <v>0</v>
      </c>
      <c r="H215" s="379"/>
      <c r="I215" s="379"/>
      <c r="J215" s="379"/>
      <c r="K215" s="379"/>
      <c r="L215" s="379"/>
      <c r="M215" s="379"/>
      <c r="N215" s="523"/>
    </row>
    <row r="216" spans="1:14" s="509" customFormat="1" ht="17.25" hidden="1">
      <c r="A216" s="507">
        <f>KL!A215</f>
        <v>0</v>
      </c>
      <c r="B216" s="270" t="str">
        <f>KL!B215</f>
        <v>Băng keo cách điện</v>
      </c>
      <c r="C216" s="244" t="str">
        <f>KL!C215</f>
        <v>cuộn</v>
      </c>
      <c r="D216" s="284">
        <f>KL!D215</f>
        <v>5</v>
      </c>
      <c r="E216" s="284">
        <f>KL!E215</f>
        <v>5</v>
      </c>
      <c r="F216" s="284">
        <f>KL!F215</f>
        <v>0</v>
      </c>
      <c r="G216" s="284">
        <f>KL!G215</f>
        <v>0</v>
      </c>
      <c r="H216" s="379"/>
      <c r="I216" s="379"/>
      <c r="J216" s="379"/>
      <c r="K216" s="379"/>
      <c r="L216" s="379"/>
      <c r="M216" s="379"/>
      <c r="N216" s="286"/>
    </row>
    <row r="217" spans="1:14" ht="24" customHeight="1">
      <c r="A217" s="329"/>
      <c r="B217" s="374" t="s">
        <v>275</v>
      </c>
      <c r="C217" s="375"/>
      <c r="D217" s="376"/>
      <c r="E217" s="376"/>
      <c r="F217" s="376"/>
      <c r="G217" s="284"/>
      <c r="H217" s="524"/>
      <c r="I217" s="524"/>
      <c r="J217" s="524"/>
      <c r="K217" s="457">
        <f>SUM(K11:K216)</f>
        <v>30470594</v>
      </c>
      <c r="L217" s="457">
        <f>SUM(L11:L216)</f>
        <v>56994185</v>
      </c>
      <c r="M217" s="457">
        <f>SUM(M11:M216)</f>
        <v>2342097</v>
      </c>
      <c r="N217" s="286"/>
    </row>
    <row r="218" spans="1:14" ht="24" customHeight="1">
      <c r="A218" s="329"/>
      <c r="B218" s="374" t="s">
        <v>370</v>
      </c>
      <c r="C218" s="375"/>
      <c r="D218" s="376"/>
      <c r="E218" s="376"/>
      <c r="F218" s="376"/>
      <c r="G218" s="284"/>
      <c r="H218" s="524"/>
      <c r="I218" s="524"/>
      <c r="J218" s="524"/>
      <c r="K218" s="457">
        <f>K166+K165+K106+K107</f>
        <v>0</v>
      </c>
      <c r="L218" s="457">
        <f>L166+L165+L106+L107</f>
        <v>5818338</v>
      </c>
      <c r="M218" s="457">
        <f>M166+M165+M106+M107</f>
        <v>2076984</v>
      </c>
      <c r="N218" s="286"/>
    </row>
    <row r="219" spans="1:14" ht="24" customHeight="1">
      <c r="A219" s="329"/>
      <c r="B219" s="374" t="s">
        <v>308</v>
      </c>
      <c r="C219" s="375"/>
      <c r="D219" s="376"/>
      <c r="E219" s="376"/>
      <c r="F219" s="376"/>
      <c r="G219" s="284"/>
      <c r="H219" s="524"/>
      <c r="I219" s="524"/>
      <c r="J219" s="524"/>
      <c r="K219" s="457">
        <f>K217-K218</f>
        <v>30470594</v>
      </c>
      <c r="L219" s="457">
        <f>L217-L218</f>
        <v>51175847</v>
      </c>
      <c r="M219" s="457">
        <f>M217-M218</f>
        <v>265113</v>
      </c>
      <c r="N219" s="286"/>
    </row>
    <row r="220" spans="1:14" ht="23.25" customHeight="1">
      <c r="A220" s="475"/>
      <c r="B220" s="257"/>
      <c r="C220" s="28"/>
      <c r="D220" s="476"/>
      <c r="E220" s="476"/>
      <c r="F220" s="476"/>
      <c r="G220" s="477"/>
      <c r="H220" s="525"/>
      <c r="I220" s="525"/>
      <c r="J220" s="525"/>
      <c r="K220" s="478"/>
      <c r="L220" s="478"/>
      <c r="M220" s="478"/>
      <c r="N220" s="479"/>
    </row>
    <row r="221" spans="1:14" s="526" customFormat="1" ht="23.25" customHeight="1">
      <c r="A221" s="361"/>
      <c r="B221" s="460" t="s">
        <v>165</v>
      </c>
      <c r="C221" s="135"/>
      <c r="D221" s="136"/>
      <c r="E221" s="136"/>
      <c r="F221" s="136"/>
      <c r="G221" s="136"/>
      <c r="H221" s="379"/>
      <c r="I221" s="379"/>
      <c r="J221" s="379"/>
      <c r="K221" s="136" t="s">
        <v>166</v>
      </c>
      <c r="L221" s="379"/>
      <c r="M221" s="379"/>
      <c r="N221" s="135"/>
    </row>
    <row r="222" spans="1:14" s="526" customFormat="1" ht="23.25" customHeight="1">
      <c r="A222" s="361"/>
      <c r="B222" s="460"/>
      <c r="C222" s="135"/>
      <c r="D222" s="136"/>
      <c r="E222" s="136"/>
      <c r="F222" s="136"/>
      <c r="G222" s="136"/>
      <c r="H222" s="379"/>
      <c r="I222" s="379"/>
      <c r="J222" s="379"/>
      <c r="K222" s="136"/>
      <c r="L222" s="379"/>
      <c r="M222" s="379"/>
      <c r="N222" s="135"/>
    </row>
    <row r="223" spans="1:14" s="526" customFormat="1" ht="23.25" customHeight="1">
      <c r="A223" s="361"/>
      <c r="B223" s="460"/>
      <c r="C223" s="135"/>
      <c r="D223" s="136"/>
      <c r="E223" s="136"/>
      <c r="F223" s="136"/>
      <c r="G223" s="136"/>
      <c r="H223" s="379"/>
      <c r="I223" s="379"/>
      <c r="J223" s="379"/>
      <c r="K223" s="136"/>
      <c r="L223" s="379"/>
      <c r="M223" s="379"/>
      <c r="N223" s="135"/>
    </row>
    <row r="224" spans="1:14" s="526" customFormat="1" ht="23.25" customHeight="1">
      <c r="A224" s="361"/>
      <c r="B224" s="460"/>
      <c r="C224" s="135"/>
      <c r="D224" s="136"/>
      <c r="E224" s="136"/>
      <c r="F224" s="136"/>
      <c r="G224" s="136"/>
      <c r="H224" s="379"/>
      <c r="I224" s="379"/>
      <c r="J224" s="379"/>
      <c r="K224" s="136"/>
      <c r="L224" s="379"/>
      <c r="M224" s="379"/>
      <c r="N224" s="135"/>
    </row>
    <row r="225" spans="1:14" s="526" customFormat="1" ht="23.25" customHeight="1">
      <c r="A225" s="361"/>
      <c r="B225" s="460" t="s">
        <v>167</v>
      </c>
      <c r="C225" s="135"/>
      <c r="D225" s="136"/>
      <c r="E225" s="136"/>
      <c r="F225" s="136"/>
      <c r="G225" s="136"/>
      <c r="H225" s="379"/>
      <c r="I225" s="379"/>
      <c r="J225" s="379"/>
      <c r="K225" s="136" t="s">
        <v>168</v>
      </c>
      <c r="L225" s="379"/>
      <c r="M225" s="379"/>
      <c r="N225" s="135"/>
    </row>
    <row r="226" spans="1:14" s="526" customFormat="1" ht="23.25" customHeight="1">
      <c r="A226" s="361"/>
      <c r="B226" s="361"/>
      <c r="C226" s="135"/>
      <c r="D226" s="136"/>
      <c r="E226" s="136"/>
      <c r="F226" s="136"/>
      <c r="G226" s="136"/>
      <c r="H226" s="379"/>
      <c r="I226" s="379"/>
      <c r="J226" s="379"/>
      <c r="K226" s="379"/>
      <c r="L226" s="379"/>
      <c r="M226" s="379"/>
      <c r="N226" s="135"/>
    </row>
    <row r="227" spans="1:14" s="527" customFormat="1" ht="23.25" customHeight="1">
      <c r="A227" s="791" t="s">
        <v>278</v>
      </c>
      <c r="B227" s="791"/>
      <c r="C227" s="791"/>
      <c r="D227" s="791"/>
      <c r="E227" s="791"/>
      <c r="F227" s="791"/>
      <c r="G227" s="791"/>
      <c r="H227" s="791"/>
      <c r="I227" s="791"/>
      <c r="J227" s="791"/>
      <c r="K227" s="791"/>
      <c r="L227" s="791"/>
      <c r="M227" s="791"/>
      <c r="N227" s="791"/>
    </row>
    <row r="228" spans="1:14" s="527" customFormat="1" ht="23.25" customHeight="1">
      <c r="A228" s="791" t="s">
        <v>379</v>
      </c>
      <c r="B228" s="791"/>
      <c r="C228" s="791"/>
      <c r="D228" s="791"/>
      <c r="E228" s="791"/>
      <c r="F228" s="791"/>
      <c r="G228" s="791"/>
      <c r="H228" s="791"/>
      <c r="I228" s="791"/>
      <c r="J228" s="791"/>
      <c r="K228" s="791"/>
      <c r="L228" s="791"/>
      <c r="M228" s="791"/>
      <c r="N228" s="791"/>
    </row>
    <row r="229" spans="1:14" s="527" customFormat="1" ht="23.25" customHeight="1">
      <c r="A229" s="361"/>
      <c r="B229" s="361"/>
      <c r="C229" s="135"/>
      <c r="D229" s="136"/>
      <c r="E229" s="136"/>
      <c r="F229" s="136"/>
      <c r="G229" s="136"/>
      <c r="H229" s="379"/>
      <c r="I229" s="379"/>
      <c r="J229" s="379"/>
      <c r="K229" s="379"/>
      <c r="L229" s="379"/>
      <c r="M229" s="379"/>
      <c r="N229" s="135"/>
    </row>
    <row r="230" spans="1:14" s="527" customFormat="1" ht="23.25" customHeight="1">
      <c r="A230" s="361"/>
      <c r="B230" s="361"/>
      <c r="C230" s="135"/>
      <c r="D230" s="136"/>
      <c r="E230" s="136"/>
      <c r="F230" s="136"/>
      <c r="G230" s="136"/>
      <c r="H230" s="379"/>
      <c r="I230" s="379"/>
      <c r="J230" s="379"/>
      <c r="K230" s="379"/>
      <c r="L230" s="379"/>
      <c r="M230" s="379"/>
      <c r="N230" s="135"/>
    </row>
    <row r="231" spans="1:14" s="527" customFormat="1" ht="23.25" customHeight="1">
      <c r="A231" s="361"/>
      <c r="B231" s="361"/>
      <c r="C231" s="135"/>
      <c r="D231" s="136"/>
      <c r="E231" s="136"/>
      <c r="F231" s="136"/>
      <c r="G231" s="136"/>
      <c r="H231" s="379"/>
      <c r="I231" s="379"/>
      <c r="J231" s="379"/>
      <c r="K231" s="379"/>
      <c r="L231" s="379"/>
      <c r="M231" s="379"/>
      <c r="N231" s="135"/>
    </row>
    <row r="232" spans="1:14" s="527" customFormat="1" ht="23.25" customHeight="1">
      <c r="A232" s="361"/>
      <c r="B232" s="361"/>
      <c r="C232" s="135"/>
      <c r="D232" s="136"/>
      <c r="E232" s="136"/>
      <c r="F232" s="136"/>
      <c r="G232" s="136"/>
      <c r="H232" s="379"/>
      <c r="I232" s="379"/>
      <c r="J232" s="379"/>
      <c r="K232" s="379"/>
      <c r="L232" s="379"/>
      <c r="M232" s="379"/>
      <c r="N232" s="135"/>
    </row>
    <row r="233" spans="1:14" s="527" customFormat="1" ht="23.25" customHeight="1">
      <c r="A233" s="791" t="s">
        <v>183</v>
      </c>
      <c r="B233" s="791"/>
      <c r="C233" s="791"/>
      <c r="D233" s="791"/>
      <c r="E233" s="791"/>
      <c r="F233" s="791"/>
      <c r="G233" s="791"/>
      <c r="H233" s="791"/>
      <c r="I233" s="791"/>
      <c r="J233" s="791"/>
      <c r="K233" s="791"/>
      <c r="L233" s="791"/>
      <c r="M233" s="791"/>
      <c r="N233" s="791"/>
    </row>
    <row r="234" spans="1:14" s="528" customFormat="1">
      <c r="D234" s="529"/>
      <c r="E234" s="529"/>
      <c r="F234" s="529"/>
      <c r="G234" s="529"/>
      <c r="H234" s="379"/>
      <c r="I234" s="379"/>
      <c r="J234" s="379"/>
      <c r="K234" s="379"/>
      <c r="L234" s="379"/>
      <c r="M234" s="379"/>
    </row>
  </sheetData>
  <mergeCells count="14">
    <mergeCell ref="A4:N4"/>
    <mergeCell ref="A5:N5"/>
    <mergeCell ref="A6:N6"/>
    <mergeCell ref="A7:N7"/>
    <mergeCell ref="A233:N233"/>
    <mergeCell ref="A227:N227"/>
    <mergeCell ref="A228:N228"/>
    <mergeCell ref="A9:A10"/>
    <mergeCell ref="B9:B10"/>
    <mergeCell ref="C9:C10"/>
    <mergeCell ref="D9:G9"/>
    <mergeCell ref="H9:J9"/>
    <mergeCell ref="K9:M9"/>
    <mergeCell ref="N9:N10"/>
  </mergeCells>
  <phoneticPr fontId="2" type="noConversion"/>
  <printOptions horizontalCentered="1"/>
  <pageMargins left="0" right="0" top="0.56999999999999995" bottom="0.83" header="0.51181102362204722" footer="0.34"/>
  <pageSetup paperSize="9" scale="80" orientation="landscape" blackAndWhite="1" r:id="rId1"/>
  <headerFooter alignWithMargins="0">
    <oddFooter>&amp;CPhát sinh giảm&amp;RTrang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24</vt:i4>
      </vt:variant>
    </vt:vector>
  </HeadingPairs>
  <TitlesOfParts>
    <vt:vector size="43" baseType="lpstr">
      <vt:lpstr>KL</vt:lpstr>
      <vt:lpstr>KT</vt:lpstr>
      <vt:lpstr>KLPSgiam</vt:lpstr>
      <vt:lpstr>KLPS tang T</vt:lpstr>
      <vt:lpstr>KLPS tang N</vt:lpstr>
      <vt:lpstr>tongDT</vt:lpstr>
      <vt:lpstr>dtG</vt:lpstr>
      <vt:lpstr>lăp tb</vt:lpstr>
      <vt:lpstr>DTPSgiam</vt:lpstr>
      <vt:lpstr>DTTT</vt:lpstr>
      <vt:lpstr>DTPS tang T</vt:lpstr>
      <vt:lpstr>DTTN</vt:lpstr>
      <vt:lpstr>DTPS tang N</vt:lpstr>
      <vt:lpstr>Bang tong hop</vt:lpstr>
      <vt:lpstr>Xuan Dong</vt:lpstr>
      <vt:lpstr>phân tích</vt:lpstr>
      <vt:lpstr>Bao Binh</vt:lpstr>
      <vt:lpstr>Cay TBA</vt:lpstr>
      <vt:lpstr>CT HT</vt:lpstr>
      <vt:lpstr>'Bang tong hop'!Print_Area</vt:lpstr>
      <vt:lpstr>dtG!Print_Area</vt:lpstr>
      <vt:lpstr>'DTPS tang N'!Print_Area</vt:lpstr>
      <vt:lpstr>'DTPS tang T'!Print_Area</vt:lpstr>
      <vt:lpstr>DTPSgiam!Print_Area</vt:lpstr>
      <vt:lpstr>DTTN!Print_Area</vt:lpstr>
      <vt:lpstr>DTTT!Print_Area</vt:lpstr>
      <vt:lpstr>KL!Print_Area</vt:lpstr>
      <vt:lpstr>'KLPS tang N'!Print_Area</vt:lpstr>
      <vt:lpstr>'KLPS tang T'!Print_Area</vt:lpstr>
      <vt:lpstr>KLPSgiam!Print_Area</vt:lpstr>
      <vt:lpstr>KT!Print_Area</vt:lpstr>
      <vt:lpstr>'lăp tb'!Print_Area</vt:lpstr>
      <vt:lpstr>tongDT!Print_Area</vt:lpstr>
      <vt:lpstr>'Bang tong hop'!Print_Titles</vt:lpstr>
      <vt:lpstr>'DTPS tang N'!Print_Titles</vt:lpstr>
      <vt:lpstr>'DTPS tang T'!Print_Titles</vt:lpstr>
      <vt:lpstr>DTPSgiam!Print_Titles</vt:lpstr>
      <vt:lpstr>KL!Print_Titles</vt:lpstr>
      <vt:lpstr>'KLPS tang N'!Print_Titles</vt:lpstr>
      <vt:lpstr>'KLPS tang T'!Print_Titles</vt:lpstr>
      <vt:lpstr>KLPSgiam!Print_Titles</vt:lpstr>
      <vt:lpstr>KT!Print_Titles</vt:lpstr>
      <vt:lpstr>'Xuan Dong'!Print_Titles</vt:lpstr>
    </vt:vector>
  </TitlesOfParts>
  <Company>- ETH0 -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An</dc:creator>
  <cp:lastModifiedBy>Win7</cp:lastModifiedBy>
  <cp:lastPrinted>2020-01-03T08:38:30Z</cp:lastPrinted>
  <dcterms:created xsi:type="dcterms:W3CDTF">2014-10-07T00:16:34Z</dcterms:created>
  <dcterms:modified xsi:type="dcterms:W3CDTF">2020-01-13T09:04:36Z</dcterms:modified>
</cp:coreProperties>
</file>