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53.xml" ContentType="application/vnd.openxmlformats-officedocument.spreadsheetml.worksheet+xml"/>
  <Override PartName="/xl/worksheets/sheet71.xml" ContentType="application/vnd.openxmlformats-officedocument.spreadsheetml.worksheet+xml"/>
  <Override PartName="/xl/worksheets/sheet13.xml" ContentType="application/vnd.openxmlformats-officedocument.spreadsheetml.worksheet+xml"/>
  <Override PartName="/xl/worksheets/sheet42.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comments8.xml" ContentType="application/vnd.openxmlformats-officedocument.spreadsheetml.comments+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embeddings/oleObject4.bin" ContentType="application/vnd.openxmlformats-officedocument.oleObject"/>
  <Default Extension="xml" ContentType="application/xml"/>
  <Override PartName="/xl/comments4.xml" ContentType="application/vnd.openxmlformats-officedocument.spreadsheetml.comments+xml"/>
  <Override PartName="/xl/ctrlProps/ctrlProp16.xml" ContentType="application/vnd.ms-excel.controlproperties+xml"/>
  <Override PartName="/xl/worksheets/sheet3.xml" ContentType="application/vnd.openxmlformats-officedocument.spreadsheetml.worksheet+xml"/>
  <Override PartName="/xl/worksheets/sheet69.xml" ContentType="application/vnd.openxmlformats-officedocument.spreadsheetml.worksheet+xml"/>
  <Override PartName="/xl/externalLinks/externalLink1.xml" ContentType="application/vnd.openxmlformats-officedocument.spreadsheetml.externalLink+xml"/>
  <Override PartName="/xl/ctrlProps/ctrlProp12.xml" ContentType="application/vnd.ms-excel.controlproperties+xml"/>
  <Override PartName="/xl/ctrlProps/ctrlProp6.xml" ContentType="application/vnd.ms-excel.controlproperties+xml"/>
  <Override PartName="/xl/worksheets/sheet29.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worksheets/sheet76.xml" ContentType="application/vnd.openxmlformats-officedocument.spreadsheetml.worksheet+xml"/>
  <Override PartName="/xl/sharedStrings.xml" ContentType="application/vnd.openxmlformats-officedocument.spreadsheetml.sharedStrings+xml"/>
  <Override PartName="/xl/worksheets/sheet18.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xl/worksheets/sheet45.xml" ContentType="application/vnd.openxmlformats-officedocument.spreadsheetml.worksheet+xml"/>
  <Override PartName="/xl/worksheets/sheet54.xml" ContentType="application/vnd.openxmlformats-officedocument.spreadsheetml.worksheet+xml"/>
  <Override PartName="/xl/worksheets/sheet56.xml" ContentType="application/vnd.openxmlformats-officedocument.spreadsheetml.worksheet+xml"/>
  <Override PartName="/xl/worksheets/sheet65.xml" ContentType="application/vnd.openxmlformats-officedocument.spreadsheetml.worksheet+xml"/>
  <Override PartName="/xl/worksheets/sheet74.xml" ContentType="application/vnd.openxmlformats-officedocument.spreadsheetml.worksheet+xml"/>
  <Override PartName="/xl/comments10.xml" ContentType="application/vnd.openxmlformats-officedocument.spreadsheetml.comments+xml"/>
  <Override PartName="/xl/ctrlProps/ctrlProp2.xml" ContentType="application/vnd.ms-excel.control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43.xml" ContentType="application/vnd.openxmlformats-officedocument.spreadsheetml.worksheet+xml"/>
  <Override PartName="/xl/worksheets/sheet52.xml" ContentType="application/vnd.openxmlformats-officedocument.spreadsheetml.worksheet+xml"/>
  <Override PartName="/xl/worksheets/sheet63.xml" ContentType="application/vnd.openxmlformats-officedocument.spreadsheetml.worksheet+xml"/>
  <Override PartName="/xl/worksheets/sheet72.xml" ContentType="application/vnd.openxmlformats-officedocument.spreadsheetml.worksheet+xml"/>
  <Default Extension="bin" ContentType="application/vnd.openxmlformats-officedocument.spreadsheetml.printerSettings"/>
  <Override PartName="/xl/embeddings/oleObject7.bin" ContentType="application/vnd.openxmlformats-officedocument.oleObject"/>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41.xml" ContentType="application/vnd.openxmlformats-officedocument.spreadsheetml.worksheet+xml"/>
  <Override PartName="/xl/worksheets/sheet50.xml" ContentType="application/vnd.openxmlformats-officedocument.spreadsheetml.worksheet+xml"/>
  <Override PartName="/xl/worksheets/sheet61.xml" ContentType="application/vnd.openxmlformats-officedocument.spreadsheetml.worksheet+xml"/>
  <Override PartName="/xl/worksheets/sheet70.xml" ContentType="application/vnd.openxmlformats-officedocument.spreadsheetml.worksheet+xml"/>
  <Override PartName="/xl/embeddings/oleObject5.bin" ContentType="application/vnd.openxmlformats-officedocument.oleObject"/>
  <Override PartName="/xl/comments9.xml" ContentType="application/vnd.openxmlformats-officedocument.spreadsheetml.comments+xml"/>
  <Override PartName="/xl/ctrlProps/ctrlProp19.xml" ContentType="application/vnd.ms-excel.controlpropertie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embeddings/oleObject3.bin" ContentType="application/vnd.openxmlformats-officedocument.oleObject"/>
  <Default Extension="emf" ContentType="image/x-emf"/>
  <Override PartName="/xl/comments7.xml" ContentType="application/vnd.openxmlformats-officedocument.spreadsheetml.comments+xml"/>
  <Override PartName="/xl/ctrlProps/ctrlProp17.xml" ContentType="application/vnd.ms-excel.controlpropertie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mbeddings/oleObject1.bin" ContentType="application/vnd.openxmlformats-officedocument.oleObject"/>
  <Override PartName="/xl/comments5.xml" ContentType="application/vnd.openxmlformats-officedocument.spreadsheetml.comments+xml"/>
  <Override PartName="/xl/ctrlProps/ctrlProp15.xml" ContentType="application/vnd.ms-excel.controlproperties+xml"/>
  <Override PartName="/xl/ctrlProps/ctrlProp9.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comments3.xml" ContentType="application/vnd.openxmlformats-officedocument.spreadsheetml.comments+xml"/>
  <Override PartName="/xl/ctrlProps/ctrlProp13.xml" ContentType="application/vnd.ms-excel.controlproperties+xml"/>
  <Override PartName="/xl/ctrlProps/ctrlProp7.xml" ContentType="application/vnd.ms-excel.controlproperties+xml"/>
  <Override PartName="/xl/worksheets/sheet59.xml" ContentType="application/vnd.openxmlformats-officedocument.spreadsheetml.worksheet+xml"/>
  <Override PartName="/xl/worksheets/sheet68.xml" ContentType="application/vnd.openxmlformats-officedocument.spreadsheetml.worksheet+xml"/>
  <Override PartName="/xl/worksheets/sheet77.xml" ContentType="application/vnd.openxmlformats-officedocument.spreadsheetml.worksheet+xml"/>
  <Override PartName="/xl/worksheets/sheet79.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5.xml" ContentType="application/vnd.ms-excel.controlproperties+xml"/>
  <Override PartName="/xl/ctrlProps/ctrlProp11.xml" ContentType="application/vnd.ms-excel.controlproperties+xml"/>
  <Override PartName="/xl/worksheets/sheet19.xml" ContentType="application/vnd.openxmlformats-officedocument.spreadsheetml.worksheet+xml"/>
  <Override PartName="/xl/worksheets/sheet28.xml" ContentType="application/vnd.openxmlformats-officedocument.spreadsheetml.worksheet+xml"/>
  <Override PartName="/xl/worksheets/sheet39.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66.xml" ContentType="application/vnd.openxmlformats-officedocument.spreadsheetml.worksheet+xml"/>
  <Override PartName="/xl/worksheets/sheet75.xml" ContentType="application/vnd.openxmlformats-officedocument.spreadsheetml.worksheet+xml"/>
  <Override PartName="/xl/ctrlProps/ctrlProp3.xml" ContentType="application/vnd.ms-excel.controlproperties+xml"/>
  <Override PartName="/xl/worksheets/sheet17.xml" ContentType="application/vnd.openxmlformats-officedocument.spreadsheetml.worksheet+xml"/>
  <Override PartName="/xl/worksheets/sheet26.xml" ContentType="application/vnd.openxmlformats-officedocument.spreadsheetml.worksheet+xml"/>
  <Override PartName="/xl/worksheets/sheet37.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64.xml" ContentType="application/vnd.openxmlformats-officedocument.spreadsheetml.worksheet+xml"/>
  <Override PartName="/xl/worksheets/sheet73.xml" ContentType="application/vnd.openxmlformats-officedocument.spreadsheetml.worksheet+xml"/>
  <Override PartName="/xl/comments11.xml" ContentType="application/vnd.openxmlformats-officedocument.spreadsheetml.comments+xml"/>
  <Override PartName="/xl/ctrlProps/ctrlProp1.xml" ContentType="application/vnd.ms-excel.controlproperties+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worksheets/sheet62.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embeddings/oleObject6.bin" ContentType="application/vnd.openxmlformats-officedocument.oleObject"/>
  <Override PartName="/xl/worksheets/sheet11.xml" ContentType="application/vnd.openxmlformats-officedocument.spreadsheetml.worksheet+xml"/>
  <Override PartName="/xl/worksheets/sheet40.xml" ContentType="application/vnd.openxmlformats-officedocument.spreadsheetml.worksheet+xml"/>
  <Override PartName="/xl/comments6.xml" ContentType="application/vnd.openxmlformats-officedocument.spreadsheetml.comments+xml"/>
  <Override PartName="/xl/ctrlProps/ctrlProp18.xml" ContentType="application/vnd.ms-excel.controlproperties+xml"/>
  <Default Extension="rels" ContentType="application/vnd.openxmlformats-package.relationships+xml"/>
  <Override PartName="/xl/worksheets/sheet5.xml" ContentType="application/vnd.openxmlformats-officedocument.spreadsheetml.worksheet+xml"/>
  <Override PartName="/xl/embeddings/oleObject2.bin" ContentType="application/vnd.openxmlformats-officedocument.oleObject"/>
  <Override PartName="/xl/externalLinks/externalLink3.xml" ContentType="application/vnd.openxmlformats-officedocument.spreadsheetml.externalLink+xml"/>
  <Override PartName="/xl/comments2.xml" ContentType="application/vnd.openxmlformats-officedocument.spreadsheetml.comments+xml"/>
  <Override PartName="/xl/ctrlProps/ctrlProp14.xml" ContentType="application/vnd.ms-excel.controlproperties+xml"/>
  <Override PartName="/xl/ctrlProps/ctrlProp8.xml" ContentType="application/vnd.ms-excel.controlproperties+xml"/>
  <Override PartName="/xl/worksheets/sheet1.xml" ContentType="application/vnd.openxmlformats-officedocument.spreadsheetml.worksheet+xml"/>
  <Override PartName="/xl/worksheets/sheet49.xml" ContentType="application/vnd.openxmlformats-officedocument.spreadsheetml.worksheet+xml"/>
  <Override PartName="/xl/worksheets/sheet78.xml" ContentType="application/vnd.openxmlformats-officedocument.spreadsheetml.worksheet+xml"/>
  <Override PartName="/xl/worksheets/sheet38.xml" ContentType="application/vnd.openxmlformats-officedocument.spreadsheetml.worksheet+xml"/>
  <Override PartName="/xl/worksheets/sheet67.xml" ContentType="application/vnd.openxmlformats-officedocument.spreadsheetml.worksheet+xml"/>
  <Override PartName="/xl/comments12.xml" ContentType="application/vnd.openxmlformats-officedocument.spreadsheetml.comments+xml"/>
  <Override PartName="/xl/ctrlProps/ctrlProp10.xml" ContentType="application/vnd.ms-excel.controlproperties+xml"/>
  <Override PartName="/xl/ctrlProps/ctrlProp4.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15" yWindow="165" windowWidth="14400" windowHeight="11760" tabRatio="733" firstSheet="8" activeTab="16"/>
  </bookViews>
  <sheets>
    <sheet name="Thamtra_Dutoan" sheetId="28" state="hidden" r:id="rId1"/>
    <sheet name="Thamtra_Phantichvattu" sheetId="29" state="hidden" r:id="rId2"/>
    <sheet name="Thamtra_GTVT" sheetId="35" state="hidden" r:id="rId3"/>
    <sheet name="Thamtra_VL" sheetId="32" state="hidden" r:id="rId4"/>
    <sheet name="Thamtra_NC" sheetId="33" state="hidden" r:id="rId5"/>
    <sheet name="Thamtra_MTC" sheetId="34" state="hidden" r:id="rId6"/>
    <sheet name="Dutoan_Nhom" sheetId="87" state="hidden" r:id="rId7"/>
    <sheet name="THKP_Nhom" sheetId="126" state="hidden" r:id="rId8"/>
    <sheet name="Du toan" sheetId="1" r:id="rId9"/>
    <sheet name="Phan tich vat tu" sheetId="2" r:id="rId10"/>
    <sheet name="Gia tri vat tu" sheetId="3" r:id="rId11"/>
    <sheet name="GiaVua" sheetId="88" state="hidden" r:id="rId12"/>
    <sheet name="THKP" sheetId="26" r:id="rId13"/>
    <sheet name="THKP_Doc" sheetId="116" state="hidden" r:id="rId14"/>
    <sheet name="Tong hop kinh phi" sheetId="6" state="hidden" r:id="rId15"/>
    <sheet name="DGCT_Thugon" sheetId="31" state="hidden" r:id="rId16"/>
    <sheet name="Du thau" sheetId="5" r:id="rId17"/>
    <sheet name="THKP_KS" sheetId="81" state="hidden" r:id="rId18"/>
    <sheet name="THKP_DVCI" sheetId="105" state="hidden" r:id="rId19"/>
    <sheet name="Tong hop kinh phi  _DVCI" sheetId="106" state="hidden" r:id="rId20"/>
    <sheet name="Tong hop kinh phi_KS" sheetId="82" state="hidden" r:id="rId21"/>
    <sheet name="TMDT" sheetId="127" state="hidden" r:id="rId22"/>
    <sheet name="DP2C_TB" sheetId="107" state="hidden" r:id="rId23"/>
    <sheet name="DT Goi thau TB" sheetId="55" state="hidden" r:id="rId24"/>
    <sheet name="SBTMDT" sheetId="49" state="hidden" r:id="rId25"/>
    <sheet name="DP2A" sheetId="30" state="hidden" r:id="rId26"/>
    <sheet name="Bia du toan" sheetId="11" state="hidden" r:id="rId27"/>
    <sheet name="PTVT_VCLC" sheetId="39" state="hidden" r:id="rId28"/>
    <sheet name="THVT_VCLC" sheetId="40" state="hidden" r:id="rId29"/>
    <sheet name="PTVT_BX" sheetId="41" state="hidden" r:id="rId30"/>
    <sheet name="THVT_BX" sheetId="42" state="hidden" r:id="rId31"/>
    <sheet name="PTVT_VC" sheetId="43" state="hidden" r:id="rId32"/>
    <sheet name="THVT_VC" sheetId="44" state="hidden" r:id="rId33"/>
    <sheet name="Chi phi van chuyen" sheetId="12" state="hidden" r:id="rId34"/>
    <sheet name="CuocVC" sheetId="13" state="hidden" r:id="rId35"/>
    <sheet name="CP Khac cuoc VC" sheetId="79" state="hidden" r:id="rId36"/>
    <sheet name="CPVC _Sieu truong" sheetId="80" state="hidden" r:id="rId37"/>
    <sheet name="Cuoc Bo sung" sheetId="76" state="hidden" r:id="rId38"/>
    <sheet name="Chi phi trung chuyen" sheetId="77" state="hidden" r:id="rId39"/>
    <sheet name="CPVC_DenChanCT" sheetId="78" state="hidden" r:id="rId40"/>
    <sheet name="CPVC_588" sheetId="95" state="hidden" r:id="rId41"/>
    <sheet name="CuocDM" sheetId="96" state="hidden" r:id="rId42"/>
    <sheet name="CPTC_588" sheetId="102" state="hidden" r:id="rId43"/>
    <sheet name="CTCM_VC" sheetId="99" state="hidden" r:id="rId44"/>
    <sheet name="BuGCM_VC" sheetId="98" state="hidden" r:id="rId45"/>
    <sheet name="BuNLTL_VC" sheetId="97" state="hidden" r:id="rId46"/>
    <sheet name="NC_TC" sheetId="103" state="hidden" r:id="rId47"/>
    <sheet name="PT_BVC_CV" sheetId="104" state="hidden" r:id="rId48"/>
    <sheet name="LuongCNXD_Tong" sheetId="85" state="hidden" r:id="rId49"/>
    <sheet name="LuongCN_XD" sheetId="14" state="hidden" r:id="rId50"/>
    <sheet name="LuongCN_XD1" sheetId="36" state="hidden" r:id="rId51"/>
    <sheet name="LuongCN_XD2" sheetId="83" state="hidden" r:id="rId52"/>
    <sheet name="Phan tich ca may" sheetId="15" state="hidden" r:id="rId53"/>
    <sheet name="LuongCNLM_Tong" sheetId="86" state="hidden" r:id="rId54"/>
    <sheet name="LuongCN_LaiMay1" sheetId="37" state="hidden" r:id="rId55"/>
    <sheet name="LuongCN_LaiMay2" sheetId="84" state="hidden" r:id="rId56"/>
    <sheet name="LuongCN_LaiMay" sheetId="23" state="hidden" r:id="rId57"/>
    <sheet name="Chiet tinh don gia may" sheetId="17" state="hidden" r:id="rId58"/>
    <sheet name="Bu gia may" sheetId="18" state="hidden" r:id="rId59"/>
    <sheet name="Bu NL_TL" sheetId="19" state="hidden" r:id="rId60"/>
    <sheet name="Dau vao ca may" sheetId="21" state="hidden" r:id="rId61"/>
    <sheet name="Phan tich bu ca may" sheetId="24" state="hidden" r:id="rId62"/>
    <sheet name="LuongCN" sheetId="38" state="hidden" r:id="rId63"/>
    <sheet name="HMC_Goithau" sheetId="108" state="hidden" r:id="rId64"/>
    <sheet name="CongNhat" sheetId="110" state="hidden" r:id="rId65"/>
    <sheet name="Tamtinh" sheetId="111" state="hidden" r:id="rId66"/>
    <sheet name="DGCT_Goithau" sheetId="117" state="hidden" r:id="rId67"/>
    <sheet name="Duthau_HM" sheetId="113" state="hidden" r:id="rId68"/>
    <sheet name="HD_Trongoi" sheetId="109" state="hidden" r:id="rId69"/>
    <sheet name="HD_DGCodinh" sheetId="114" state="hidden" r:id="rId70"/>
    <sheet name="HD_DGDieuchinh" sheetId="115" state="hidden" r:id="rId71"/>
    <sheet name="NT_GD" sheetId="123" state="hidden" r:id="rId72"/>
    <sheet name="QLNT" sheetId="124" state="hidden" r:id="rId73"/>
    <sheet name="PL03a_A" sheetId="121" state="hidden" r:id="rId74"/>
    <sheet name="PL03a" sheetId="122" state="hidden" r:id="rId75"/>
    <sheet name="QLTU" sheetId="125" state="hidden" r:id="rId76"/>
    <sheet name="THKP_KS_tt17" sheetId="128" state="hidden" r:id="rId77"/>
    <sheet name="Tong hop kinh phi_KS_tt17" sheetId="129" state="hidden" r:id="rId78"/>
    <sheet name="Setting" sheetId="22" state="hidden" r:id="rId79"/>
  </sheets>
  <externalReferences>
    <externalReference r:id="rId80"/>
    <externalReference r:id="rId81"/>
    <externalReference r:id="rId82"/>
    <externalReference r:id="rId83"/>
  </externalReferences>
  <definedNames>
    <definedName name="BuocTK" localSheetId="35">#REF!</definedName>
    <definedName name="BuocTK" localSheetId="54">#REF!</definedName>
    <definedName name="BuocTK" localSheetId="50">#REF!</definedName>
    <definedName name="BuocTK" localSheetId="73">[1]Config!$B$95:$B$97</definedName>
    <definedName name="BuocTK" localSheetId="2">[2]Config!$B$95:$B$97</definedName>
    <definedName name="BuocTK">#REF!</definedName>
    <definedName name="CapCT" localSheetId="35">#REF!</definedName>
    <definedName name="CapCT" localSheetId="54">#REF!</definedName>
    <definedName name="CapCT" localSheetId="50">#REF!</definedName>
    <definedName name="CapCT" localSheetId="73">[1]Config!$B$89:$B$93</definedName>
    <definedName name="CapCT" localSheetId="2">[2]Config!$B$89:$B$93</definedName>
    <definedName name="CapCT">#REF!</definedName>
    <definedName name="CP_HMC" localSheetId="73">'[1]CP HMC'!$G$14</definedName>
    <definedName name="CP_HMC">#REF!</definedName>
    <definedName name="CT_CPC" localSheetId="35">#REF!</definedName>
    <definedName name="CT_CPC" localSheetId="73">[1]Config!$N$475:$N$482</definedName>
    <definedName name="CT_HMC_1" localSheetId="73">[1]Config!#REF!</definedName>
    <definedName name="Cuoc_Bo" localSheetId="35">CuocVC!$B$7:$G$109</definedName>
    <definedName name="Cuoc_CoDinh">CuocVC!$O$18</definedName>
    <definedName name="Cuoc_Song">CuocVC!$J$7:$M$109</definedName>
    <definedName name="DS_Luong" localSheetId="35">#REF!</definedName>
    <definedName name="DS_Luong" localSheetId="54">#REF!</definedName>
    <definedName name="DS_Luong" localSheetId="50">#REF!</definedName>
    <definedName name="DS_Luong" localSheetId="73">[1]Config!$B$114:$B$115</definedName>
    <definedName name="DS_Luong" localSheetId="2">[2]Config!$B$114:$B$115</definedName>
    <definedName name="GTB" localSheetId="35">#REF!</definedName>
    <definedName name="GTB" localSheetId="54">#REF!</definedName>
    <definedName name="GTB" localSheetId="50">#REF!</definedName>
    <definedName name="GTB" localSheetId="73">'[1]Tong hop DT XDCT'!$G$9</definedName>
    <definedName name="GTB" localSheetId="2">'[2]Tong du toan'!$G$9</definedName>
    <definedName name="GTB" localSheetId="21">TMDT!$G$10</definedName>
    <definedName name="GTB_LDHC" localSheetId="35">#REF!</definedName>
    <definedName name="GTB_LDHC" localSheetId="73">[1]TH_CPTB!$F$12</definedName>
    <definedName name="GXD" localSheetId="35">#REF!</definedName>
    <definedName name="GXD" localSheetId="54">#REF!</definedName>
    <definedName name="GXD" localSheetId="50">#REF!</definedName>
    <definedName name="GXD" localSheetId="73">'[1]Tong hop DT XDCT'!$G$8</definedName>
    <definedName name="GXD" localSheetId="2">'[2]Tong du toan'!$G$8</definedName>
    <definedName name="GXD" localSheetId="21">TMDT!$G$9</definedName>
    <definedName name="hsdc_CuocVC" localSheetId="73">'[1]CP Khac cuoc VC'!$C$54</definedName>
    <definedName name="hsdc_CuocVC">'CP Khac cuoc VC'!$C$54</definedName>
    <definedName name="HSLoaiDuong">CuocDM!$M$4:$R$5</definedName>
    <definedName name="i_BTK" localSheetId="35">#REF!</definedName>
    <definedName name="i_BTK" localSheetId="54">#REF!</definedName>
    <definedName name="i_BTK" localSheetId="50">#REF!</definedName>
    <definedName name="i_BTK" localSheetId="73">[1]Config!$C$94</definedName>
    <definedName name="i_BTK" localSheetId="2">[2]Config!$C$94</definedName>
    <definedName name="i_BTK">#REF!</definedName>
    <definedName name="i_BTKKhac">#REF!</definedName>
    <definedName name="i_CapCT" localSheetId="35">#REF!</definedName>
    <definedName name="i_CapCT" localSheetId="54">#REF!</definedName>
    <definedName name="i_CapCT" localSheetId="50">#REF!</definedName>
    <definedName name="i_CapCT" localSheetId="73">[1]Config!$C$88</definedName>
    <definedName name="i_CapCT" localSheetId="2">[2]Config!$C$88</definedName>
    <definedName name="i_CapCT">#REF!</definedName>
    <definedName name="i_CPC" localSheetId="35">#REF!</definedName>
    <definedName name="i_CPC" localSheetId="73">[1]Config!$E$158</definedName>
    <definedName name="i_CPC1">#REF!</definedName>
    <definedName name="i_CPC2">#REF!</definedName>
    <definedName name="i_CTKhac" localSheetId="35">#REF!</definedName>
    <definedName name="i_CTKhac" localSheetId="54">#REF!</definedName>
    <definedName name="i_CTKhac" localSheetId="50">#REF!</definedName>
    <definedName name="i_CTKhac" localSheetId="73">[1]Config!$C$104</definedName>
    <definedName name="i_CTKhac" localSheetId="2">[2]Config!$C$104</definedName>
    <definedName name="i_HMC_KXD">#REF!</definedName>
    <definedName name="i_KTQT" localSheetId="35">#REF!</definedName>
    <definedName name="i_KTQT" localSheetId="54">#REF!</definedName>
    <definedName name="i_KTQT" localSheetId="50">#REF!</definedName>
    <definedName name="i_KTQT" localSheetId="73">[1]Config!$C$110</definedName>
    <definedName name="i_KTQT" localSheetId="2">[2]Config!$C$110</definedName>
    <definedName name="i_KTQT">#REF!</definedName>
    <definedName name="i_LoaiCT" localSheetId="35">#REF!</definedName>
    <definedName name="i_LoaiCT" localSheetId="54">#REF!</definedName>
    <definedName name="i_LoaiCT" localSheetId="50">#REF!</definedName>
    <definedName name="i_LoaiCT" localSheetId="73">[1]Config!$C$82</definedName>
    <definedName name="i_LoaiCT" localSheetId="2">[2]Config!$C$82</definedName>
    <definedName name="i_LoaiCT">#REF!</definedName>
    <definedName name="i_Luong" localSheetId="35">#REF!</definedName>
    <definedName name="i_Luong" localSheetId="54">#REF!</definedName>
    <definedName name="i_Luong" localSheetId="50">#REF!</definedName>
    <definedName name="i_Luong" localSheetId="2">[2]Config!$C$113</definedName>
    <definedName name="i_VB" localSheetId="35">#REF!</definedName>
    <definedName name="i_VB" localSheetId="54">#REF!</definedName>
    <definedName name="i_VB" localSheetId="50">#REF!</definedName>
    <definedName name="i_VB" localSheetId="73">[1]Config!$C$99</definedName>
    <definedName name="i_VB" localSheetId="2">[2]Config!$C$99</definedName>
    <definedName name="i_VB">#REF!</definedName>
    <definedName name="Li_BCVT">#REF!</definedName>
    <definedName name="Li_Cap">#REF!</definedName>
    <definedName name="Li_HC">#REF!</definedName>
    <definedName name="LI_MTT">#REF!</definedName>
    <definedName name="List_DB" localSheetId="35">CuocVC!$B$7:$G$7</definedName>
    <definedName name="List_DS">CuocVC!$N$8:$N$10</definedName>
    <definedName name="List_Duong">CuocDM!$M$4:$R$4</definedName>
    <definedName name="List_May">CuocDM!$J$5:$J$16</definedName>
    <definedName name="List_NCBX">CuocDM!$W$24:$W$59</definedName>
    <definedName name="List_VTBX">CuocDM!$W$3:$W$14</definedName>
    <definedName name="Loai_CTKhac" localSheetId="35">#REF!</definedName>
    <definedName name="Loai_CTKhac" localSheetId="54">#REF!</definedName>
    <definedName name="Loai_CTKhac" localSheetId="50">#REF!</definedName>
    <definedName name="Loai_CTKhac" localSheetId="73">[1]Config!$B$105:$B$109</definedName>
    <definedName name="Loai_CTKhac" localSheetId="2">[2]Config!$B$105:$B$109</definedName>
    <definedName name="Loai_KTQT" localSheetId="35">#REF!</definedName>
    <definedName name="Loai_KTQT" localSheetId="54">#REF!</definedName>
    <definedName name="Loai_KTQT" localSheetId="50">#REF!</definedName>
    <definedName name="Loai_KTQT" localSheetId="73">[1]Config!$E$110:$E$112</definedName>
    <definedName name="Loai_KTQT" localSheetId="2">[2]Config!$B$111:$B$112</definedName>
    <definedName name="LoaiCT" localSheetId="35">#REF!</definedName>
    <definedName name="LoaiCT" localSheetId="54">#REF!</definedName>
    <definedName name="LoaiCT" localSheetId="50">#REF!</definedName>
    <definedName name="LoaiCT" localSheetId="73">[1]Config!$B$83:$B$87</definedName>
    <definedName name="LoaiCT" localSheetId="2">[2]Config!$B$83:$B$87</definedName>
    <definedName name="LoaiCT">#REF!</definedName>
    <definedName name="LoaiCT_75">#REF!</definedName>
    <definedName name="NT_HD">QLNT!$F:$F</definedName>
    <definedName name="NT_LK">QLNT!$H:$H</definedName>
    <definedName name="NT_TH">QLNT!$I:$I</definedName>
    <definedName name="_xlnm.Print_Area" localSheetId="58">'Bu gia may'!$A:$P</definedName>
    <definedName name="_xlnm.Print_Area" localSheetId="59">'Bu NL_TL'!$A:$J</definedName>
    <definedName name="_xlnm.Print_Area" localSheetId="44">BuGCM_VC!$A:$O</definedName>
    <definedName name="_xlnm.Print_Area" localSheetId="45">BuNLTL_VC!$A:$J</definedName>
    <definedName name="_xlnm.Print_Area" localSheetId="38">'Chi phi trung chuyen'!$A:$M</definedName>
    <definedName name="_xlnm.Print_Area" localSheetId="33">'Chi phi van chuyen'!$A:$AF</definedName>
    <definedName name="_xlnm.Print_Area" localSheetId="57">'Chiet tinh don gia may'!$A:$I</definedName>
    <definedName name="_xlnm.Print_Area" localSheetId="35">'CP Khac cuoc VC'!$A$1:$H$54</definedName>
    <definedName name="_xlnm.Print_Area" localSheetId="42">CPTC_588!$A:$W</definedName>
    <definedName name="_xlnm.Print_Area" localSheetId="36">'CPVC _Sieu truong'!$A:$Z</definedName>
    <definedName name="_xlnm.Print_Area" localSheetId="40">CPVC_588!$A:$Y</definedName>
    <definedName name="_xlnm.Print_Area" localSheetId="39">CPVC_DenChanCT!$A:$J</definedName>
    <definedName name="_xlnm.Print_Area" localSheetId="43">CTCM_VC!$A:$J</definedName>
    <definedName name="_xlnm.Print_Area" localSheetId="37">'Cuoc Bo sung'!$A:$R</definedName>
    <definedName name="_xlnm.Print_Area" localSheetId="60">'Dau vao ca may'!$A$1:$H$34</definedName>
    <definedName name="_xlnm.Print_Area" localSheetId="15">DGCT_Thugon!$A:$J</definedName>
    <definedName name="_xlnm.Print_Area" localSheetId="25">DP2A!$A$1:$H$48</definedName>
    <definedName name="_xlnm.Print_Area" localSheetId="22">DP2C_TB!$A$1:$H$41</definedName>
    <definedName name="_xlnm.Print_Area" localSheetId="23">'DT Goi thau TB'!$A$1:$F$25</definedName>
    <definedName name="_xlnm.Print_Area" localSheetId="16">'Du thau'!$A$1:$AQ$48</definedName>
    <definedName name="_xlnm.Print_Area" localSheetId="8">'Du toan'!$A$1:$O$46</definedName>
    <definedName name="_xlnm.Print_Area" localSheetId="6">Dutoan_Nhom!$A:$O</definedName>
    <definedName name="_xlnm.Print_Area" localSheetId="10">'Gia tri vat tu'!$A:$J</definedName>
    <definedName name="_xlnm.Print_Area" localSheetId="11">GiaVua!$A:$I</definedName>
    <definedName name="_xlnm.Print_Area" localSheetId="69">HD_DGCodinh!$B$1:$G$20</definedName>
    <definedName name="_xlnm.Print_Area" localSheetId="70">HD_DGDieuchinh!$B$1:$G$21</definedName>
    <definedName name="_xlnm.Print_Area" localSheetId="68">HD_Trongoi!$B$1:$I$14</definedName>
    <definedName name="_xlnm.Print_Area" localSheetId="63">HMC_Goithau!$B$1:$H$25</definedName>
    <definedName name="_xlnm.Print_Area" localSheetId="56">LuongCN_LaiMay!$A:$P</definedName>
    <definedName name="_xlnm.Print_Area" localSheetId="54">LuongCN_LaiMay1!$A:$G</definedName>
    <definedName name="_xlnm.Print_Area" localSheetId="55">LuongCN_LaiMay2!$A:$Q</definedName>
    <definedName name="_xlnm.Print_Area" localSheetId="49">LuongCN_XD!$A:$P</definedName>
    <definedName name="_xlnm.Print_Area" localSheetId="50">LuongCN_XD1!$A:$G</definedName>
    <definedName name="_xlnm.Print_Area" localSheetId="51">LuongCN_XD2!$A:$Q</definedName>
    <definedName name="_xlnm.Print_Area" localSheetId="53">LuongCNLM_Tong!$A:$G</definedName>
    <definedName name="_xlnm.Print_Area" localSheetId="48">LuongCNXD_Tong!$A:$G</definedName>
    <definedName name="_xlnm.Print_Area" localSheetId="46">NC_TC!$A:$G</definedName>
    <definedName name="_xlnm.Print_Area" localSheetId="61">'Phan tich bu ca may'!$A:$L</definedName>
    <definedName name="_xlnm.Print_Area" localSheetId="52">'Phan tich ca may'!$A:$H</definedName>
    <definedName name="_xlnm.Print_Area" localSheetId="9">'Phan tich vat tu'!$A:$I</definedName>
    <definedName name="_xlnm.Print_Area" localSheetId="47">PT_BVC_CV!$A:$M</definedName>
    <definedName name="_xlnm.Print_Area" localSheetId="29">PTVT_BX!$A:$M</definedName>
    <definedName name="_xlnm.Print_Area" localSheetId="31">PTVT_VC!$A:$M</definedName>
    <definedName name="_xlnm.Print_Area" localSheetId="27">PTVT_VCLC!$A:$M</definedName>
    <definedName name="_xlnm.Print_Area" localSheetId="24">SBTMDT!$A$1:$E$23</definedName>
    <definedName name="_xlnm.Print_Area" localSheetId="65">Tamtinh!$B$1:$E$17</definedName>
    <definedName name="_xlnm.Print_Area" localSheetId="0">Thamtra_Dutoan!$A:$V</definedName>
    <definedName name="_xlnm.Print_Area" localSheetId="2">Thamtra_GTVT!$A:$K</definedName>
    <definedName name="_xlnm.Print_Area" localSheetId="5">Thamtra_MTC!$A:$J</definedName>
    <definedName name="_xlnm.Print_Area" localSheetId="4">Thamtra_NC!$A:$J</definedName>
    <definedName name="_xlnm.Print_Area" localSheetId="1">Thamtra_Phantichvattu!$A:$J</definedName>
    <definedName name="_xlnm.Print_Area" localSheetId="3">Thamtra_VL!$A:$J</definedName>
    <definedName name="_xlnm.Print_Area" localSheetId="12">THKP!$A$1:$F$30</definedName>
    <definedName name="_xlnm.Print_Area" localSheetId="18">THKP_DVCI!$A$1:$F$35</definedName>
    <definedName name="_xlnm.Print_Area" localSheetId="17">THKP_KS!$A$1:$G$44</definedName>
    <definedName name="_xlnm.Print_Area" localSheetId="76">THKP_KS_tt17!$A$1:$G$43</definedName>
    <definedName name="_xlnm.Print_Area" localSheetId="7">THKP_Nhom!$A$1:$H$43</definedName>
    <definedName name="_xlnm.Print_Area" localSheetId="30">THVT_BX!$A:$E</definedName>
    <definedName name="_xlnm.Print_Area" localSheetId="32">THVT_VC!$A:$E</definedName>
    <definedName name="_xlnm.Print_Area" localSheetId="28">THVT_VCLC!$A:$E</definedName>
    <definedName name="_xlnm.Print_Area" localSheetId="21">TMDT!$B$1:$J$68</definedName>
    <definedName name="_xlnm.Print_Area" localSheetId="14">'Tong hop kinh phi'!$A$1:$F$51</definedName>
    <definedName name="_xlnm.Print_Area" localSheetId="19">'Tong hop kinh phi  _DVCI'!$A$1:$F$42</definedName>
    <definedName name="_xlnm.Print_Area" localSheetId="20">'Tong hop kinh phi_KS'!$A$1:$F$54</definedName>
    <definedName name="_xlnm.Print_Area" localSheetId="77">'Tong hop kinh phi_KS_tt17'!$A$1:$F$55</definedName>
    <definedName name="_xlnm.Print_Titles" localSheetId="16">'Du thau'!$5:$6</definedName>
    <definedName name="_xlnm.Print_Titles" localSheetId="8">'Du toan'!$5:$6</definedName>
    <definedName name="_xlnm.Print_Titles" localSheetId="9">'Phan tich vat tu'!$5:$6</definedName>
    <definedName name="_xlnm.Print_Titles" localSheetId="21">TMDT!$1:$6</definedName>
    <definedName name="TMDT" localSheetId="21">TMDT!$I$63</definedName>
    <definedName name="TMDT_Duyet" localSheetId="21">TMDT!$I$7</definedName>
    <definedName name="TMDT_KT" localSheetId="35">#REF!</definedName>
    <definedName name="TMDT_KT" localSheetId="54">#REF!</definedName>
    <definedName name="TMDT_KT" localSheetId="50">#REF!</definedName>
    <definedName name="TMDT_KT" localSheetId="2">'[2]Tong du toan'!$G$10</definedName>
    <definedName name="VBan" localSheetId="35">#REF!</definedName>
    <definedName name="VBan" localSheetId="54">#REF!</definedName>
    <definedName name="VBan" localSheetId="50">#REF!</definedName>
    <definedName name="VBan" localSheetId="73">[1]Config!$B$100:$B$102</definedName>
    <definedName name="VBan" localSheetId="2">[2]Config!$B$100:$B$102</definedName>
    <definedName name="VC_Kethop">CuocVC!$G$120:$G$121</definedName>
    <definedName name="VC_PT">CuocVC!$G$114:$G$117</definedName>
    <definedName name="VC_Quakho">CuocVC!$G$129:$G$130</definedName>
    <definedName name="VC_Xepdo">CuocVC!$G$124:$G$126</definedName>
    <definedName name="VT_TC">CuocVC!$R$8:$R$37</definedName>
  </definedNames>
  <calcPr calcId="124519"/>
</workbook>
</file>

<file path=xl/calcChain.xml><?xml version="1.0" encoding="utf-8"?>
<calcChain xmlns="http://schemas.openxmlformats.org/spreadsheetml/2006/main">
  <c r="AP22" i="5"/>
  <c r="AP9"/>
  <c r="E27" l="1"/>
  <c r="E24"/>
  <c r="F11" i="26" l="1"/>
  <c r="H9" i="1"/>
  <c r="E32" i="5" l="1"/>
  <c r="E23"/>
  <c r="E25"/>
  <c r="A36"/>
  <c r="A37" s="1"/>
  <c r="A35"/>
  <c r="A34"/>
  <c r="AQ35"/>
  <c r="E34"/>
  <c r="E37" s="1"/>
  <c r="AQ37" s="1"/>
  <c r="E36"/>
  <c r="AQ36" s="1"/>
  <c r="AQ15"/>
  <c r="AQ13"/>
  <c r="AQ12"/>
  <c r="AQ11"/>
  <c r="AQ9"/>
  <c r="A2" i="3"/>
  <c r="A2" i="26" s="1"/>
  <c r="A2" i="5" s="1"/>
  <c r="A3" i="2"/>
  <c r="A3" i="3" s="1"/>
  <c r="A3" i="26" s="1"/>
  <c r="A3" i="5" s="1"/>
  <c r="A2" i="2"/>
  <c r="AQ34" i="5" l="1"/>
  <c r="AZ46" i="1"/>
  <c r="G39"/>
  <c r="G38"/>
  <c r="G36"/>
  <c r="D45"/>
  <c r="A45"/>
  <c r="A44"/>
  <c r="A43"/>
  <c r="A42"/>
  <c r="A41"/>
  <c r="A39"/>
  <c r="A38"/>
  <c r="A37"/>
  <c r="A36"/>
  <c r="A34"/>
  <c r="A33"/>
  <c r="A30"/>
  <c r="A29"/>
  <c r="A28"/>
  <c r="A27"/>
  <c r="A26"/>
  <c r="A25"/>
  <c r="A24"/>
  <c r="A22"/>
  <c r="A21"/>
  <c r="A20"/>
  <c r="A19"/>
  <c r="A18"/>
  <c r="A17"/>
  <c r="A15"/>
  <c r="A14"/>
  <c r="A13"/>
  <c r="A12"/>
  <c r="A11"/>
  <c r="D44"/>
  <c r="D43"/>
  <c r="D42"/>
  <c r="A32" l="1"/>
  <c r="AQ32" i="5" l="1"/>
  <c r="E28"/>
  <c r="AQ28" s="1"/>
  <c r="AQ24"/>
  <c r="AQ25"/>
  <c r="AQ26"/>
  <c r="AQ27"/>
  <c r="AQ29"/>
  <c r="AQ30"/>
  <c r="AQ39" s="1"/>
  <c r="AQ31"/>
  <c r="AQ22"/>
  <c r="AQ23"/>
  <c r="L22" i="1"/>
  <c r="M22"/>
  <c r="N22"/>
  <c r="O22"/>
  <c r="AZ22"/>
  <c r="L30"/>
  <c r="M30"/>
  <c r="N30"/>
  <c r="O30"/>
  <c r="AZ30"/>
  <c r="AY29" i="5"/>
  <c r="AX29"/>
  <c r="AU29"/>
  <c r="AY24"/>
  <c r="AX24"/>
  <c r="AU24"/>
  <c r="AY22"/>
  <c r="AX22"/>
  <c r="AU22"/>
  <c r="AY21"/>
  <c r="AX21"/>
  <c r="AU21"/>
  <c r="AY20"/>
  <c r="AX20"/>
  <c r="AU20"/>
  <c r="AY19"/>
  <c r="AX19"/>
  <c r="AU19"/>
  <c r="AY18"/>
  <c r="AX18"/>
  <c r="AU18"/>
  <c r="AY17"/>
  <c r="AX17"/>
  <c r="AU17"/>
  <c r="AY16"/>
  <c r="AX16"/>
  <c r="AU16"/>
  <c r="AY15"/>
  <c r="AX15"/>
  <c r="AU15"/>
  <c r="AY13"/>
  <c r="AX13"/>
  <c r="AU13"/>
  <c r="AY12"/>
  <c r="AX12"/>
  <c r="AU12"/>
  <c r="AY11"/>
  <c r="AX11"/>
  <c r="AU11"/>
  <c r="AY9"/>
  <c r="AX9"/>
  <c r="AU9"/>
  <c r="AY7"/>
  <c r="AX7"/>
  <c r="AU7"/>
  <c r="AZ45" i="1"/>
  <c r="BA29" i="5"/>
  <c r="AZ29"/>
  <c r="AZ44" i="1"/>
  <c r="BA24" i="5"/>
  <c r="AZ24"/>
  <c r="AZ42" i="1"/>
  <c r="BA22" i="5"/>
  <c r="AZ22"/>
  <c r="AZ41" i="1"/>
  <c r="BA21" i="5"/>
  <c r="AZ21"/>
  <c r="AZ40" i="1"/>
  <c r="AZ39"/>
  <c r="AZ38"/>
  <c r="AZ37"/>
  <c r="AZ36"/>
  <c r="AZ35"/>
  <c r="AZ34"/>
  <c r="AZ33"/>
  <c r="F34" i="2" s="1"/>
  <c r="AZ32" i="1"/>
  <c r="BA20" i="5"/>
  <c r="AZ20"/>
  <c r="BA19"/>
  <c r="AZ19"/>
  <c r="AZ29" i="1"/>
  <c r="AZ28"/>
  <c r="BA18" i="5"/>
  <c r="AZ18"/>
  <c r="AZ27" i="1"/>
  <c r="BA17" i="5"/>
  <c r="AZ17"/>
  <c r="AZ26" i="1"/>
  <c r="BA16" i="5"/>
  <c r="AZ16"/>
  <c r="AZ25" i="1"/>
  <c r="BA15" i="5"/>
  <c r="AZ15"/>
  <c r="AZ24" i="1"/>
  <c r="BA13" i="5"/>
  <c r="AZ13"/>
  <c r="AZ21" i="1"/>
  <c r="AZ20"/>
  <c r="BA12" i="5"/>
  <c r="AZ12"/>
  <c r="AZ19" i="1"/>
  <c r="BA11" i="5"/>
  <c r="AZ11"/>
  <c r="AZ18" i="1"/>
  <c r="AZ17"/>
  <c r="AZ15"/>
  <c r="F13" i="2" s="1"/>
  <c r="E17" i="3" s="1"/>
  <c r="AZ14" i="1"/>
  <c r="AZ13"/>
  <c r="AZ12"/>
  <c r="AZ11"/>
  <c r="BA9" i="5"/>
  <c r="AZ9"/>
  <c r="AZ9" i="1"/>
  <c r="BA7" i="5"/>
  <c r="AZ7"/>
  <c r="H48" i="3"/>
  <c r="I48" s="1"/>
  <c r="H47"/>
  <c r="I47" s="1"/>
  <c r="A48"/>
  <c r="H44"/>
  <c r="H43"/>
  <c r="A44"/>
  <c r="A9"/>
  <c r="A10" s="1"/>
  <c r="A1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F11"/>
  <c r="I11" s="1"/>
  <c r="I12"/>
  <c r="F13"/>
  <c r="I13" s="1"/>
  <c r="F14"/>
  <c r="I14" s="1"/>
  <c r="F15"/>
  <c r="I15" s="1"/>
  <c r="F16"/>
  <c r="I16" s="1"/>
  <c r="F17"/>
  <c r="I17" s="1"/>
  <c r="F18"/>
  <c r="I18" s="1"/>
  <c r="F19"/>
  <c r="I19" s="1"/>
  <c r="F20"/>
  <c r="I20" s="1"/>
  <c r="F21"/>
  <c r="I21" s="1"/>
  <c r="F22"/>
  <c r="I22" s="1"/>
  <c r="F23"/>
  <c r="I23" s="1"/>
  <c r="F24"/>
  <c r="I24" s="1"/>
  <c r="F25"/>
  <c r="I25" s="1"/>
  <c r="F26"/>
  <c r="I26" s="1"/>
  <c r="F27"/>
  <c r="I27" s="1"/>
  <c r="F28"/>
  <c r="I28" s="1"/>
  <c r="F29"/>
  <c r="I29" s="1"/>
  <c r="F30"/>
  <c r="I30" s="1"/>
  <c r="F31"/>
  <c r="I31" s="1"/>
  <c r="F32"/>
  <c r="I32" s="1"/>
  <c r="F33"/>
  <c r="I33" s="1"/>
  <c r="F34"/>
  <c r="I34" s="1"/>
  <c r="F35"/>
  <c r="I35" s="1"/>
  <c r="F36"/>
  <c r="I36" s="1"/>
  <c r="F37"/>
  <c r="I37" s="1"/>
  <c r="F38"/>
  <c r="I38" s="1"/>
  <c r="F39"/>
  <c r="I39" s="1"/>
  <c r="F40"/>
  <c r="I40" s="1"/>
  <c r="H8"/>
  <c r="I8" s="1"/>
  <c r="H9"/>
  <c r="I9" s="1"/>
  <c r="H10"/>
  <c r="I10" s="1"/>
  <c r="E49" i="2"/>
  <c r="D40" i="3" s="1"/>
  <c r="D49" i="2"/>
  <c r="C40" i="3" s="1"/>
  <c r="E48" i="2"/>
  <c r="D39" i="3" s="1"/>
  <c r="D48" i="2"/>
  <c r="C39" i="3" s="1"/>
  <c r="F48" i="2"/>
  <c r="E39" i="3" s="1"/>
  <c r="E47" i="2"/>
  <c r="D38" i="3" s="1"/>
  <c r="D47" i="2"/>
  <c r="C38" i="3" s="1"/>
  <c r="F46" i="2"/>
  <c r="E37" i="3" s="1"/>
  <c r="G37" s="1"/>
  <c r="E46" i="2"/>
  <c r="D37" i="3" s="1"/>
  <c r="D46" i="2"/>
  <c r="C37" i="3" s="1"/>
  <c r="E45" i="2"/>
  <c r="D36" i="3" s="1"/>
  <c r="D45" i="2"/>
  <c r="C36" i="3" s="1"/>
  <c r="E44" i="2"/>
  <c r="D35" i="3" s="1"/>
  <c r="D44" i="2"/>
  <c r="C35" i="3" s="1"/>
  <c r="F44" i="2"/>
  <c r="E35" i="3" s="1"/>
  <c r="E43" i="2"/>
  <c r="D34" i="3" s="1"/>
  <c r="D43" i="2"/>
  <c r="C34" i="3" s="1"/>
  <c r="F42" i="2"/>
  <c r="E33" i="3" s="1"/>
  <c r="E42" i="2"/>
  <c r="D33" i="3" s="1"/>
  <c r="D42" i="2"/>
  <c r="C33" i="3" s="1"/>
  <c r="E41" i="2"/>
  <c r="D32" i="3" s="1"/>
  <c r="D41" i="2"/>
  <c r="C32" i="3" s="1"/>
  <c r="F40" i="2"/>
  <c r="E31" i="3" s="1"/>
  <c r="E40" i="2"/>
  <c r="D31" i="3" s="1"/>
  <c r="D40" i="2"/>
  <c r="C31" i="3" s="1"/>
  <c r="E47"/>
  <c r="G47" s="1"/>
  <c r="E44"/>
  <c r="G44" s="1"/>
  <c r="E39" i="2"/>
  <c r="D30" i="3" s="1"/>
  <c r="D39" i="2"/>
  <c r="C30" i="3" s="1"/>
  <c r="F39" i="2"/>
  <c r="E30" i="3" s="1"/>
  <c r="H38" i="2"/>
  <c r="I38" s="1"/>
  <c r="L38"/>
  <c r="H36"/>
  <c r="L36"/>
  <c r="E34"/>
  <c r="D34"/>
  <c r="E33"/>
  <c r="D29" i="3" s="1"/>
  <c r="D33" i="2"/>
  <c r="C29" i="3" s="1"/>
  <c r="F33" i="2"/>
  <c r="E29" i="3" s="1"/>
  <c r="F32" i="2"/>
  <c r="E28" i="3" s="1"/>
  <c r="E32" i="2"/>
  <c r="D28" i="3" s="1"/>
  <c r="D32" i="2"/>
  <c r="C28" i="3" s="1"/>
  <c r="F31" i="2"/>
  <c r="E27" i="3" s="1"/>
  <c r="E31" i="2"/>
  <c r="D27" i="3" s="1"/>
  <c r="D31" i="2"/>
  <c r="C27" i="3" s="1"/>
  <c r="F30" i="2"/>
  <c r="E26" i="3" s="1"/>
  <c r="E30" i="2"/>
  <c r="D26" i="3" s="1"/>
  <c r="D30" i="2"/>
  <c r="C26" i="3" s="1"/>
  <c r="E29" i="2"/>
  <c r="D25" i="3" s="1"/>
  <c r="D29" i="2"/>
  <c r="C25" i="3" s="1"/>
  <c r="E28" i="2"/>
  <c r="D24" i="3" s="1"/>
  <c r="D28" i="2"/>
  <c r="C24" i="3" s="1"/>
  <c r="F28" i="2"/>
  <c r="E24" i="3" s="1"/>
  <c r="G24" s="1"/>
  <c r="E27" i="2"/>
  <c r="D23" i="3" s="1"/>
  <c r="D27" i="2"/>
  <c r="C23" i="3" s="1"/>
  <c r="F27" i="2"/>
  <c r="E23" i="3" s="1"/>
  <c r="G23" s="1"/>
  <c r="E26" i="2"/>
  <c r="D22" i="3" s="1"/>
  <c r="D26" i="2"/>
  <c r="C22" i="3" s="1"/>
  <c r="F26" i="2"/>
  <c r="E22" i="3" s="1"/>
  <c r="H25" i="2"/>
  <c r="L25"/>
  <c r="F23"/>
  <c r="E23"/>
  <c r="D23"/>
  <c r="H22"/>
  <c r="L22"/>
  <c r="H20"/>
  <c r="L20"/>
  <c r="E18"/>
  <c r="D18"/>
  <c r="F17"/>
  <c r="E21" i="3" s="1"/>
  <c r="G21" s="1"/>
  <c r="E17" i="2"/>
  <c r="D21" i="3" s="1"/>
  <c r="D17" i="2"/>
  <c r="C21" i="3" s="1"/>
  <c r="E16" i="2"/>
  <c r="D20" i="3" s="1"/>
  <c r="D16" i="2"/>
  <c r="C20" i="3" s="1"/>
  <c r="F15" i="2"/>
  <c r="E19" i="3" s="1"/>
  <c r="G19" s="1"/>
  <c r="E15" i="2"/>
  <c r="D19" i="3" s="1"/>
  <c r="D15" i="2"/>
  <c r="C19" i="3" s="1"/>
  <c r="E14" i="2"/>
  <c r="D18" i="3" s="1"/>
  <c r="D14" i="2"/>
  <c r="C18" i="3" s="1"/>
  <c r="E13" i="2"/>
  <c r="D17" i="3" s="1"/>
  <c r="D13" i="2"/>
  <c r="C17" i="3" s="1"/>
  <c r="E12" i="2"/>
  <c r="D16" i="3" s="1"/>
  <c r="D12" i="2"/>
  <c r="C16" i="3" s="1"/>
  <c r="E11" i="2"/>
  <c r="D15" i="3" s="1"/>
  <c r="D11" i="2"/>
  <c r="C15" i="3" s="1"/>
  <c r="E10" i="2"/>
  <c r="D14" i="3" s="1"/>
  <c r="D10" i="2"/>
  <c r="C14" i="3" s="1"/>
  <c r="E9" i="2"/>
  <c r="D13" i="3" s="1"/>
  <c r="D9" i="2"/>
  <c r="C13" i="3" s="1"/>
  <c r="E8" i="2"/>
  <c r="D12" i="3" s="1"/>
  <c r="D8" i="2"/>
  <c r="C12" i="3" s="1"/>
  <c r="E7" i="2"/>
  <c r="D11" i="3" s="1"/>
  <c r="D7" i="2"/>
  <c r="C11" i="3" s="1"/>
  <c r="AU45" i="1"/>
  <c r="AT45"/>
  <c r="AS45"/>
  <c r="AR45"/>
  <c r="Z45"/>
  <c r="AD45" s="1"/>
  <c r="Y45"/>
  <c r="AC45" s="1"/>
  <c r="X45"/>
  <c r="AB45" s="1"/>
  <c r="W45"/>
  <c r="AA45" s="1"/>
  <c r="L45"/>
  <c r="M45"/>
  <c r="N45"/>
  <c r="O45"/>
  <c r="AU44"/>
  <c r="AT44"/>
  <c r="AS44"/>
  <c r="AR44"/>
  <c r="Z44"/>
  <c r="AD44" s="1"/>
  <c r="Y44"/>
  <c r="AC44" s="1"/>
  <c r="X44"/>
  <c r="AB44" s="1"/>
  <c r="W44"/>
  <c r="AA44" s="1"/>
  <c r="L44"/>
  <c r="M44"/>
  <c r="N44"/>
  <c r="O44"/>
  <c r="AU42"/>
  <c r="AT42"/>
  <c r="AS42"/>
  <c r="AR42"/>
  <c r="Z42"/>
  <c r="AD42" s="1"/>
  <c r="Y42"/>
  <c r="AC42" s="1"/>
  <c r="X42"/>
  <c r="AB42" s="1"/>
  <c r="W42"/>
  <c r="AA42" s="1"/>
  <c r="L42"/>
  <c r="M42"/>
  <c r="N42"/>
  <c r="O42"/>
  <c r="AU41"/>
  <c r="AT41"/>
  <c r="AS41"/>
  <c r="AR41"/>
  <c r="Z41"/>
  <c r="AD41" s="1"/>
  <c r="Y41"/>
  <c r="AC41" s="1"/>
  <c r="X41"/>
  <c r="AB41" s="1"/>
  <c r="W41"/>
  <c r="AA41" s="1"/>
  <c r="L41"/>
  <c r="M41"/>
  <c r="N41"/>
  <c r="O41"/>
  <c r="AU39"/>
  <c r="AT39"/>
  <c r="AS39"/>
  <c r="AR39"/>
  <c r="Z39"/>
  <c r="AD39" s="1"/>
  <c r="Y39"/>
  <c r="AC39" s="1"/>
  <c r="X39"/>
  <c r="AB39" s="1"/>
  <c r="W39"/>
  <c r="AA39" s="1"/>
  <c r="L39"/>
  <c r="M39"/>
  <c r="N39"/>
  <c r="O39"/>
  <c r="AU38"/>
  <c r="AT38"/>
  <c r="AS38"/>
  <c r="AR38"/>
  <c r="Z38"/>
  <c r="AD38"/>
  <c r="Y38"/>
  <c r="AC38" s="1"/>
  <c r="X38"/>
  <c r="AB38" s="1"/>
  <c r="W38"/>
  <c r="AA38" s="1"/>
  <c r="L38"/>
  <c r="M38"/>
  <c r="N38"/>
  <c r="O38"/>
  <c r="AU37"/>
  <c r="AT37"/>
  <c r="AS37"/>
  <c r="AR37"/>
  <c r="Z37"/>
  <c r="AD37" s="1"/>
  <c r="Y37"/>
  <c r="AC37" s="1"/>
  <c r="X37"/>
  <c r="AB37" s="1"/>
  <c r="W37"/>
  <c r="AA37" s="1"/>
  <c r="L37"/>
  <c r="M37"/>
  <c r="N37"/>
  <c r="O37"/>
  <c r="AU36"/>
  <c r="AT36"/>
  <c r="AS36"/>
  <c r="AR36"/>
  <c r="Z36"/>
  <c r="AD36"/>
  <c r="Y36"/>
  <c r="AC36" s="1"/>
  <c r="X36"/>
  <c r="AB36" s="1"/>
  <c r="W36"/>
  <c r="AA36" s="1"/>
  <c r="L36"/>
  <c r="M36"/>
  <c r="N36"/>
  <c r="O36"/>
  <c r="AV46"/>
  <c r="AW46"/>
  <c r="AX46"/>
  <c r="AY46"/>
  <c r="AU34"/>
  <c r="AT34"/>
  <c r="AS34"/>
  <c r="AR34"/>
  <c r="Z34"/>
  <c r="AD34" s="1"/>
  <c r="Y34"/>
  <c r="AC34" s="1"/>
  <c r="X34"/>
  <c r="AB34" s="1"/>
  <c r="W34"/>
  <c r="AA34" s="1"/>
  <c r="L34"/>
  <c r="M34"/>
  <c r="N34"/>
  <c r="O34"/>
  <c r="AU33"/>
  <c r="AT33"/>
  <c r="AS33"/>
  <c r="AR33"/>
  <c r="Z33"/>
  <c r="AD33" s="1"/>
  <c r="Y33"/>
  <c r="AC33" s="1"/>
  <c r="X33"/>
  <c r="AB33" s="1"/>
  <c r="W33"/>
  <c r="AA33" s="1"/>
  <c r="L33"/>
  <c r="M33"/>
  <c r="N33"/>
  <c r="O33"/>
  <c r="AU32"/>
  <c r="AT32"/>
  <c r="AS32"/>
  <c r="AR32"/>
  <c r="Z32"/>
  <c r="AD32" s="1"/>
  <c r="Y32"/>
  <c r="AC32" s="1"/>
  <c r="X32"/>
  <c r="AB32"/>
  <c r="W32"/>
  <c r="AA32"/>
  <c r="L32"/>
  <c r="M32"/>
  <c r="N32"/>
  <c r="O32"/>
  <c r="AU30"/>
  <c r="AT30"/>
  <c r="AS30"/>
  <c r="AR30"/>
  <c r="Z30"/>
  <c r="AD30"/>
  <c r="Y30"/>
  <c r="AC30"/>
  <c r="X30"/>
  <c r="AB30" s="1"/>
  <c r="W30"/>
  <c r="AA30" s="1"/>
  <c r="AU29"/>
  <c r="AT29"/>
  <c r="AS29"/>
  <c r="AR29"/>
  <c r="Z29"/>
  <c r="AD29" s="1"/>
  <c r="Y29"/>
  <c r="AC29" s="1"/>
  <c r="X29"/>
  <c r="AB29"/>
  <c r="W29"/>
  <c r="AA29" s="1"/>
  <c r="L29"/>
  <c r="M29"/>
  <c r="N29"/>
  <c r="O29"/>
  <c r="AU28"/>
  <c r="AT28"/>
  <c r="AS28"/>
  <c r="AR28"/>
  <c r="Z28"/>
  <c r="AD28" s="1"/>
  <c r="Y28"/>
  <c r="AC28" s="1"/>
  <c r="X28"/>
  <c r="AB28" s="1"/>
  <c r="W28"/>
  <c r="AA28" s="1"/>
  <c r="L28"/>
  <c r="M28"/>
  <c r="N28"/>
  <c r="O28"/>
  <c r="AU27"/>
  <c r="AT27"/>
  <c r="AS27"/>
  <c r="AR27"/>
  <c r="Z27"/>
  <c r="AD27" s="1"/>
  <c r="Y27"/>
  <c r="AC27" s="1"/>
  <c r="X27"/>
  <c r="AB27"/>
  <c r="W27"/>
  <c r="AA27" s="1"/>
  <c r="L27"/>
  <c r="M27"/>
  <c r="N27"/>
  <c r="O27"/>
  <c r="AU26"/>
  <c r="AT26"/>
  <c r="AS26"/>
  <c r="AR26"/>
  <c r="Z26"/>
  <c r="AD26" s="1"/>
  <c r="Y26"/>
  <c r="AC26" s="1"/>
  <c r="X26"/>
  <c r="AB26" s="1"/>
  <c r="W26"/>
  <c r="AA26" s="1"/>
  <c r="L26"/>
  <c r="M26"/>
  <c r="N26"/>
  <c r="O26"/>
  <c r="AU25"/>
  <c r="AT25"/>
  <c r="AS25"/>
  <c r="AR25"/>
  <c r="Z25"/>
  <c r="AD25" s="1"/>
  <c r="Y25"/>
  <c r="AC25" s="1"/>
  <c r="X25"/>
  <c r="AB25" s="1"/>
  <c r="W25"/>
  <c r="AA25" s="1"/>
  <c r="L25"/>
  <c r="M25"/>
  <c r="N25"/>
  <c r="O25"/>
  <c r="AU24"/>
  <c r="AT24"/>
  <c r="AS24"/>
  <c r="AR24"/>
  <c r="Z24"/>
  <c r="AD24" s="1"/>
  <c r="Y24"/>
  <c r="AC24" s="1"/>
  <c r="X24"/>
  <c r="AB24"/>
  <c r="W24"/>
  <c r="AA24" s="1"/>
  <c r="L24"/>
  <c r="M24"/>
  <c r="N24"/>
  <c r="O24"/>
  <c r="AU22"/>
  <c r="AT22"/>
  <c r="AS22"/>
  <c r="AR22"/>
  <c r="Z22"/>
  <c r="AD22"/>
  <c r="Y22"/>
  <c r="AC22" s="1"/>
  <c r="X22"/>
  <c r="AB22"/>
  <c r="W22"/>
  <c r="AA22" s="1"/>
  <c r="AU21"/>
  <c r="AT21"/>
  <c r="AS21"/>
  <c r="AR21"/>
  <c r="Z21"/>
  <c r="AD21" s="1"/>
  <c r="Y21"/>
  <c r="AC21" s="1"/>
  <c r="X21"/>
  <c r="AB21" s="1"/>
  <c r="W21"/>
  <c r="AA21" s="1"/>
  <c r="L21"/>
  <c r="M21"/>
  <c r="N21"/>
  <c r="O21"/>
  <c r="AU20"/>
  <c r="AT20"/>
  <c r="AS20"/>
  <c r="AR20"/>
  <c r="Z20"/>
  <c r="AD20" s="1"/>
  <c r="Y20"/>
  <c r="AC20" s="1"/>
  <c r="X20"/>
  <c r="AB20" s="1"/>
  <c r="W20"/>
  <c r="AA20" s="1"/>
  <c r="L20"/>
  <c r="M20"/>
  <c r="N20"/>
  <c r="O20"/>
  <c r="AU19"/>
  <c r="AT19"/>
  <c r="AS19"/>
  <c r="AR19"/>
  <c r="Z19"/>
  <c r="AD19" s="1"/>
  <c r="Y19"/>
  <c r="AC19" s="1"/>
  <c r="X19"/>
  <c r="AB19"/>
  <c r="W19"/>
  <c r="AA19" s="1"/>
  <c r="L19"/>
  <c r="M19"/>
  <c r="N19"/>
  <c r="O19"/>
  <c r="AU18"/>
  <c r="AT18"/>
  <c r="AS18"/>
  <c r="AR18"/>
  <c r="Z18"/>
  <c r="AD18"/>
  <c r="Y18"/>
  <c r="AC18" s="1"/>
  <c r="X18"/>
  <c r="AB18" s="1"/>
  <c r="W18"/>
  <c r="AA18" s="1"/>
  <c r="L18"/>
  <c r="M18"/>
  <c r="N18"/>
  <c r="O18"/>
  <c r="AU17"/>
  <c r="AT17"/>
  <c r="AS17"/>
  <c r="AR17"/>
  <c r="Z17"/>
  <c r="AD17" s="1"/>
  <c r="Y17"/>
  <c r="AC17" s="1"/>
  <c r="X17"/>
  <c r="AB17" s="1"/>
  <c r="W17"/>
  <c r="AA17" s="1"/>
  <c r="L17"/>
  <c r="M17"/>
  <c r="N17"/>
  <c r="O17"/>
  <c r="AU15"/>
  <c r="AT15"/>
  <c r="AS15"/>
  <c r="AR15"/>
  <c r="Z15"/>
  <c r="AD15" s="1"/>
  <c r="Y15"/>
  <c r="AC15" s="1"/>
  <c r="X15"/>
  <c r="AB15" s="1"/>
  <c r="W15"/>
  <c r="AA15"/>
  <c r="L15"/>
  <c r="M15"/>
  <c r="N15"/>
  <c r="O15"/>
  <c r="AU13"/>
  <c r="AT13"/>
  <c r="AS13"/>
  <c r="AR13"/>
  <c r="Z13"/>
  <c r="AD13" s="1"/>
  <c r="Y13"/>
  <c r="AC13" s="1"/>
  <c r="X13"/>
  <c r="AB13" s="1"/>
  <c r="W13"/>
  <c r="AA13" s="1"/>
  <c r="L13"/>
  <c r="M13"/>
  <c r="N13"/>
  <c r="O13"/>
  <c r="AU12"/>
  <c r="AT12"/>
  <c r="AS12"/>
  <c r="AR12"/>
  <c r="Z12"/>
  <c r="AD12" s="1"/>
  <c r="Y12"/>
  <c r="AC12" s="1"/>
  <c r="X12"/>
  <c r="AB12" s="1"/>
  <c r="W12"/>
  <c r="AA12" s="1"/>
  <c r="L12"/>
  <c r="M12"/>
  <c r="N12"/>
  <c r="O12"/>
  <c r="AU11"/>
  <c r="AT11"/>
  <c r="AS11"/>
  <c r="AR11"/>
  <c r="Z11"/>
  <c r="AD11" s="1"/>
  <c r="Y11"/>
  <c r="AC11" s="1"/>
  <c r="X11"/>
  <c r="AB11" s="1"/>
  <c r="W11"/>
  <c r="AA11" s="1"/>
  <c r="L11"/>
  <c r="M11"/>
  <c r="N11"/>
  <c r="O11"/>
  <c r="AU9"/>
  <c r="AT9"/>
  <c r="AS9"/>
  <c r="AR9"/>
  <c r="Z9"/>
  <c r="AD9" s="1"/>
  <c r="Y9"/>
  <c r="AC9"/>
  <c r="X9"/>
  <c r="AB9"/>
  <c r="W9"/>
  <c r="AA9" s="1"/>
  <c r="L9"/>
  <c r="M9"/>
  <c r="N9"/>
  <c r="O9"/>
  <c r="AU7"/>
  <c r="AT7"/>
  <c r="AS7"/>
  <c r="AR7"/>
  <c r="Z7"/>
  <c r="AD7" s="1"/>
  <c r="Y7"/>
  <c r="AC7" s="1"/>
  <c r="X7"/>
  <c r="AB7" s="1"/>
  <c r="W7"/>
  <c r="AA7" s="1"/>
  <c r="F10" i="2"/>
  <c r="E14" i="3" s="1"/>
  <c r="F12" i="2"/>
  <c r="E16" i="3" s="1"/>
  <c r="G16" s="1"/>
  <c r="F14" i="2"/>
  <c r="E18" i="3" s="1"/>
  <c r="F16" i="2"/>
  <c r="E20" i="3" s="1"/>
  <c r="G20" s="1"/>
  <c r="E48"/>
  <c r="G48" s="1"/>
  <c r="F41" i="2"/>
  <c r="E32" i="3" s="1"/>
  <c r="F43" i="2"/>
  <c r="E34" i="3" s="1"/>
  <c r="F45" i="2"/>
  <c r="E36" i="3" s="1"/>
  <c r="F47" i="2"/>
  <c r="E38" i="3" s="1"/>
  <c r="F49" i="2"/>
  <c r="E40" i="3" s="1"/>
  <c r="AV11" i="5"/>
  <c r="AW20"/>
  <c r="AW7"/>
  <c r="AW21"/>
  <c r="AV22"/>
  <c r="AV29"/>
  <c r="G14" i="11"/>
  <c r="G13"/>
  <c r="G12"/>
  <c r="B2" i="109"/>
  <c r="F10" i="106"/>
  <c r="G15" i="81"/>
  <c r="E61" i="127"/>
  <c r="F61" s="1"/>
  <c r="E31"/>
  <c r="F31"/>
  <c r="H40"/>
  <c r="I40" s="1"/>
  <c r="F40"/>
  <c r="H39"/>
  <c r="I39" s="1"/>
  <c r="F39"/>
  <c r="G37"/>
  <c r="H37"/>
  <c r="I37" s="1"/>
  <c r="E37"/>
  <c r="F37"/>
  <c r="H36"/>
  <c r="I36" s="1"/>
  <c r="O35"/>
  <c r="O34"/>
  <c r="O33"/>
  <c r="O32"/>
  <c r="O31"/>
  <c r="O30"/>
  <c r="O29"/>
  <c r="O28"/>
  <c r="E28"/>
  <c r="F28"/>
  <c r="O27"/>
  <c r="D27"/>
  <c r="O26"/>
  <c r="D26"/>
  <c r="O25"/>
  <c r="G25"/>
  <c r="H25" s="1"/>
  <c r="I25" s="1"/>
  <c r="E25"/>
  <c r="F25" s="1"/>
  <c r="D25"/>
  <c r="O24"/>
  <c r="G24"/>
  <c r="H24" s="1"/>
  <c r="I24" s="1"/>
  <c r="E24"/>
  <c r="F24"/>
  <c r="D24"/>
  <c r="O23"/>
  <c r="E23"/>
  <c r="F23"/>
  <c r="D23"/>
  <c r="O22"/>
  <c r="G22"/>
  <c r="H22" s="1"/>
  <c r="I22" s="1"/>
  <c r="E22"/>
  <c r="F22" s="1"/>
  <c r="D22"/>
  <c r="O21"/>
  <c r="D21"/>
  <c r="O20"/>
  <c r="D20"/>
  <c r="O19"/>
  <c r="D19"/>
  <c r="O18"/>
  <c r="G18"/>
  <c r="H18" s="1"/>
  <c r="I18" s="1"/>
  <c r="D18"/>
  <c r="O17"/>
  <c r="G17"/>
  <c r="H17" s="1"/>
  <c r="I17" s="1"/>
  <c r="E17"/>
  <c r="F17" s="1"/>
  <c r="D17"/>
  <c r="O16"/>
  <c r="L16"/>
  <c r="G16"/>
  <c r="H16" s="1"/>
  <c r="I16" s="1"/>
  <c r="D16"/>
  <c r="O15"/>
  <c r="L15"/>
  <c r="G15"/>
  <c r="E15"/>
  <c r="D15"/>
  <c r="O14"/>
  <c r="E14"/>
  <c r="F14" s="1"/>
  <c r="D14"/>
  <c r="O13"/>
  <c r="L13"/>
  <c r="G13"/>
  <c r="H13" s="1"/>
  <c r="I13" s="1"/>
  <c r="E13"/>
  <c r="D13"/>
  <c r="E16" i="81"/>
  <c r="E19" i="128"/>
  <c r="F11" i="129"/>
  <c r="F12"/>
  <c r="F13"/>
  <c r="F14"/>
  <c r="F15"/>
  <c r="F11" i="82"/>
  <c r="F12"/>
  <c r="F13"/>
  <c r="F14"/>
  <c r="F26" i="128"/>
  <c r="F21"/>
  <c r="F22"/>
  <c r="F23"/>
  <c r="F28"/>
  <c r="F23" i="81"/>
  <c r="F24"/>
  <c r="F25"/>
  <c r="F29"/>
  <c r="O11" i="127"/>
  <c r="O49"/>
  <c r="O48"/>
  <c r="O47"/>
  <c r="O46"/>
  <c r="O45"/>
  <c r="F28" i="129"/>
  <c r="D47" i="127"/>
  <c r="E31" i="82"/>
  <c r="E7" i="30"/>
  <c r="F60" i="127"/>
  <c r="F56"/>
  <c r="E44"/>
  <c r="F44" s="1"/>
  <c r="C19" i="125"/>
  <c r="F20" i="126"/>
  <c r="E20"/>
  <c r="G19"/>
  <c r="H19"/>
  <c r="G18"/>
  <c r="H18"/>
  <c r="G17"/>
  <c r="H17" s="1"/>
  <c r="N18" i="122"/>
  <c r="K27" s="1"/>
  <c r="K25" s="1"/>
  <c r="K29" s="1"/>
  <c r="L18"/>
  <c r="K18"/>
  <c r="K20" s="1"/>
  <c r="D8" i="55"/>
  <c r="I26" i="121"/>
  <c r="I22"/>
  <c r="I19"/>
  <c r="G13" i="115"/>
  <c r="G12"/>
  <c r="G12" i="114"/>
  <c r="E10" i="111"/>
  <c r="G62" i="110"/>
  <c r="G61"/>
  <c r="G60"/>
  <c r="G59"/>
  <c r="G58"/>
  <c r="G57"/>
  <c r="G56"/>
  <c r="G55"/>
  <c r="G38"/>
  <c r="G37"/>
  <c r="G36"/>
  <c r="G35"/>
  <c r="G34"/>
  <c r="G33"/>
  <c r="G32"/>
  <c r="G31"/>
  <c r="G13"/>
  <c r="G12"/>
  <c r="G11"/>
  <c r="G10"/>
  <c r="G9"/>
  <c r="G8"/>
  <c r="G7"/>
  <c r="G6"/>
  <c r="H15" i="108"/>
  <c r="H14"/>
  <c r="H13"/>
  <c r="H12"/>
  <c r="H11"/>
  <c r="H10"/>
  <c r="H9"/>
  <c r="H8"/>
  <c r="H7"/>
  <c r="H6"/>
  <c r="D10" i="55"/>
  <c r="E10" s="1"/>
  <c r="E8" i="107" s="1"/>
  <c r="D11" i="55"/>
  <c r="E11" s="1"/>
  <c r="E9" i="107" s="1"/>
  <c r="D12" i="55"/>
  <c r="C9" i="107"/>
  <c r="C8"/>
  <c r="C7"/>
  <c r="H30"/>
  <c r="G30"/>
  <c r="F30"/>
  <c r="E30"/>
  <c r="D9" i="55"/>
  <c r="E8"/>
  <c r="D13"/>
  <c r="F8" i="6"/>
  <c r="F28" i="126"/>
  <c r="W22" i="96"/>
  <c r="W21"/>
  <c r="W20"/>
  <c r="AC14"/>
  <c r="AC13"/>
  <c r="AC12"/>
  <c r="AC11"/>
  <c r="AC10"/>
  <c r="AC9"/>
  <c r="AC8"/>
  <c r="AC7"/>
  <c r="AC6"/>
  <c r="AC5"/>
  <c r="AC4"/>
  <c r="AC3"/>
  <c r="C5205"/>
  <c r="C5206"/>
  <c r="C5207"/>
  <c r="C5208"/>
  <c r="C5209"/>
  <c r="C5210"/>
  <c r="C5211"/>
  <c r="C5212"/>
  <c r="C5213"/>
  <c r="C5214"/>
  <c r="C5215"/>
  <c r="C5216"/>
  <c r="C5217"/>
  <c r="C5218"/>
  <c r="C5219"/>
  <c r="C5220"/>
  <c r="C5221"/>
  <c r="C5222"/>
  <c r="C5223"/>
  <c r="C5224"/>
  <c r="C5225"/>
  <c r="C5226"/>
  <c r="C5227"/>
  <c r="C5228"/>
  <c r="C5229"/>
  <c r="C5230"/>
  <c r="C5231"/>
  <c r="C5232"/>
  <c r="C5233"/>
  <c r="C5234"/>
  <c r="C5235"/>
  <c r="C5236"/>
  <c r="C5237"/>
  <c r="C5238"/>
  <c r="C5239"/>
  <c r="C5240"/>
  <c r="C5241"/>
  <c r="C5242"/>
  <c r="C5243"/>
  <c r="C5244"/>
  <c r="C5245"/>
  <c r="C5246"/>
  <c r="C5247"/>
  <c r="C5248"/>
  <c r="C5249"/>
  <c r="C5250"/>
  <c r="C5251"/>
  <c r="C5252"/>
  <c r="C5253"/>
  <c r="C5254"/>
  <c r="C5255"/>
  <c r="C5256"/>
  <c r="C5257"/>
  <c r="C5258"/>
  <c r="C5259"/>
  <c r="C5260"/>
  <c r="C5261"/>
  <c r="C5262"/>
  <c r="C5263"/>
  <c r="C5264"/>
  <c r="C5265"/>
  <c r="C5266"/>
  <c r="C5267"/>
  <c r="C5268"/>
  <c r="C5269"/>
  <c r="C5270"/>
  <c r="C5271"/>
  <c r="C5272"/>
  <c r="C5273"/>
  <c r="C5274"/>
  <c r="C5275"/>
  <c r="C5276"/>
  <c r="C5277"/>
  <c r="C5278"/>
  <c r="C5279"/>
  <c r="C5280"/>
  <c r="C5281"/>
  <c r="C5282"/>
  <c r="C5283"/>
  <c r="C5284"/>
  <c r="C5285"/>
  <c r="C5286"/>
  <c r="C5287"/>
  <c r="C5288"/>
  <c r="C5289"/>
  <c r="C5290"/>
  <c r="C5291"/>
  <c r="C5292"/>
  <c r="C5293"/>
  <c r="C5294"/>
  <c r="C5295"/>
  <c r="C5296"/>
  <c r="C5297"/>
  <c r="C5298"/>
  <c r="C5299"/>
  <c r="C5300"/>
  <c r="C5301"/>
  <c r="C5302"/>
  <c r="C5303"/>
  <c r="C5304"/>
  <c r="C5305"/>
  <c r="C5306"/>
  <c r="C5307"/>
  <c r="C5308"/>
  <c r="C5309"/>
  <c r="C5310"/>
  <c r="C5311"/>
  <c r="C5312"/>
  <c r="C5313"/>
  <c r="C5314"/>
  <c r="C5315"/>
  <c r="C5316"/>
  <c r="C5317"/>
  <c r="C5318"/>
  <c r="C5319"/>
  <c r="C5320"/>
  <c r="C5321"/>
  <c r="C5322"/>
  <c r="C5323"/>
  <c r="C5324"/>
  <c r="C5325"/>
  <c r="C5326"/>
  <c r="C5327"/>
  <c r="C5328"/>
  <c r="C5329"/>
  <c r="C5330"/>
  <c r="C5331"/>
  <c r="C5332"/>
  <c r="C5333"/>
  <c r="C5334"/>
  <c r="C5335"/>
  <c r="C5336"/>
  <c r="C5337"/>
  <c r="C5338"/>
  <c r="C5339"/>
  <c r="C5340"/>
  <c r="C5341"/>
  <c r="C5342"/>
  <c r="C5343"/>
  <c r="C5344"/>
  <c r="C5345"/>
  <c r="C5346"/>
  <c r="C5347"/>
  <c r="C5348"/>
  <c r="C5349"/>
  <c r="C5350"/>
  <c r="C5351"/>
  <c r="C5352"/>
  <c r="C5353"/>
  <c r="C5354"/>
  <c r="C5355"/>
  <c r="C5356"/>
  <c r="C5357"/>
  <c r="C5358"/>
  <c r="C5359"/>
  <c r="C5360"/>
  <c r="C5361"/>
  <c r="C5362"/>
  <c r="C5363"/>
  <c r="C5364"/>
  <c r="C5365"/>
  <c r="C5366"/>
  <c r="C5367"/>
  <c r="C5368"/>
  <c r="C5369"/>
  <c r="C5370"/>
  <c r="C5371"/>
  <c r="C5372"/>
  <c r="C5373"/>
  <c r="C5374"/>
  <c r="C5375"/>
  <c r="C5376"/>
  <c r="C5377"/>
  <c r="C5378"/>
  <c r="C5379"/>
  <c r="C5380"/>
  <c r="C5381"/>
  <c r="C5382"/>
  <c r="C5383"/>
  <c r="C5384"/>
  <c r="C5385"/>
  <c r="C5386"/>
  <c r="C5387"/>
  <c r="C5388"/>
  <c r="C5389"/>
  <c r="C5390"/>
  <c r="C5391"/>
  <c r="C5392"/>
  <c r="C5393"/>
  <c r="C5394"/>
  <c r="C5395"/>
  <c r="C5396"/>
  <c r="C5397"/>
  <c r="C5398"/>
  <c r="C5399"/>
  <c r="C5400"/>
  <c r="C5401"/>
  <c r="C5402"/>
  <c r="C5403"/>
  <c r="C5404"/>
  <c r="C5405"/>
  <c r="C5406"/>
  <c r="C5407"/>
  <c r="C5408"/>
  <c r="C5409"/>
  <c r="C5410"/>
  <c r="C5411"/>
  <c r="C5412"/>
  <c r="C5413"/>
  <c r="C5414"/>
  <c r="C5415"/>
  <c r="C5416"/>
  <c r="C5417"/>
  <c r="C5418"/>
  <c r="C5419"/>
  <c r="C5420"/>
  <c r="C5421"/>
  <c r="C5422"/>
  <c r="C5423"/>
  <c r="C5424"/>
  <c r="C5425"/>
  <c r="C5426"/>
  <c r="C5427"/>
  <c r="C5428"/>
  <c r="C5429"/>
  <c r="C5430"/>
  <c r="C5431"/>
  <c r="C5432"/>
  <c r="C5433"/>
  <c r="C5434"/>
  <c r="C5435"/>
  <c r="C5436"/>
  <c r="C5437"/>
  <c r="C5438"/>
  <c r="C5439"/>
  <c r="C5440"/>
  <c r="C5441"/>
  <c r="C5442"/>
  <c r="C5443"/>
  <c r="C5444"/>
  <c r="C5445"/>
  <c r="C5446"/>
  <c r="C5447"/>
  <c r="C5448"/>
  <c r="C5449"/>
  <c r="C5450"/>
  <c r="C5451"/>
  <c r="C5452"/>
  <c r="C5453"/>
  <c r="C5454"/>
  <c r="C5455"/>
  <c r="C5456"/>
  <c r="C5457"/>
  <c r="C5458"/>
  <c r="C5459"/>
  <c r="C5460"/>
  <c r="C5461"/>
  <c r="C5462"/>
  <c r="C5463"/>
  <c r="C5464"/>
  <c r="C5465"/>
  <c r="C5466"/>
  <c r="C5467"/>
  <c r="C5468"/>
  <c r="C5469"/>
  <c r="C5470"/>
  <c r="C5471"/>
  <c r="C5472"/>
  <c r="C5473"/>
  <c r="C5474"/>
  <c r="C5475"/>
  <c r="C5476"/>
  <c r="C5477"/>
  <c r="C5478"/>
  <c r="C5479"/>
  <c r="C5480"/>
  <c r="C5481"/>
  <c r="C5482"/>
  <c r="C5483"/>
  <c r="C5484"/>
  <c r="C5485"/>
  <c r="C5486"/>
  <c r="C5487"/>
  <c r="C5488"/>
  <c r="C5489"/>
  <c r="C5490"/>
  <c r="C5491"/>
  <c r="C5492"/>
  <c r="C5493"/>
  <c r="C5494"/>
  <c r="C5495"/>
  <c r="C5496"/>
  <c r="C5497"/>
  <c r="C5498"/>
  <c r="C5499"/>
  <c r="C5500"/>
  <c r="C5501"/>
  <c r="C5502"/>
  <c r="C5503"/>
  <c r="C5504"/>
  <c r="C5505"/>
  <c r="C5506"/>
  <c r="C5507"/>
  <c r="C5508"/>
  <c r="C5509"/>
  <c r="C5510"/>
  <c r="C5511"/>
  <c r="C5512"/>
  <c r="C5513"/>
  <c r="C5514"/>
  <c r="C5515"/>
  <c r="C5516"/>
  <c r="C5517"/>
  <c r="C5518"/>
  <c r="C5519"/>
  <c r="C5520"/>
  <c r="C5521"/>
  <c r="C5522"/>
  <c r="C5523"/>
  <c r="C5524"/>
  <c r="C5525"/>
  <c r="C5526"/>
  <c r="C5527"/>
  <c r="C5528"/>
  <c r="C5529"/>
  <c r="C5530"/>
  <c r="C5531"/>
  <c r="C5532"/>
  <c r="C5533"/>
  <c r="C5534"/>
  <c r="C5535"/>
  <c r="C5536"/>
  <c r="C5537"/>
  <c r="C5538"/>
  <c r="C5539"/>
  <c r="C5540"/>
  <c r="C5541"/>
  <c r="C5542"/>
  <c r="C5543"/>
  <c r="C5544"/>
  <c r="C5545"/>
  <c r="C5546"/>
  <c r="C5547"/>
  <c r="C5548"/>
  <c r="C5549"/>
  <c r="C5550"/>
  <c r="C5551"/>
  <c r="C5552"/>
  <c r="C5553"/>
  <c r="C5554"/>
  <c r="C5555"/>
  <c r="C5556"/>
  <c r="C5557"/>
  <c r="C5558"/>
  <c r="C5559"/>
  <c r="C5560"/>
  <c r="C5561"/>
  <c r="C5562"/>
  <c r="C5563"/>
  <c r="C5564"/>
  <c r="C5565"/>
  <c r="C5566"/>
  <c r="C5567"/>
  <c r="C5568"/>
  <c r="C5569"/>
  <c r="C5570"/>
  <c r="C5571"/>
  <c r="C5572"/>
  <c r="C5573"/>
  <c r="C5574"/>
  <c r="C5575"/>
  <c r="C5576"/>
  <c r="C5577"/>
  <c r="C5578"/>
  <c r="C5579"/>
  <c r="C5580"/>
  <c r="C5581"/>
  <c r="C5582"/>
  <c r="C5583"/>
  <c r="C5584"/>
  <c r="C5585"/>
  <c r="C5586"/>
  <c r="C5587"/>
  <c r="C5588"/>
  <c r="C5589"/>
  <c r="C5590"/>
  <c r="C5591"/>
  <c r="C5592"/>
  <c r="C5593"/>
  <c r="C5594"/>
  <c r="C5595"/>
  <c r="C5596"/>
  <c r="C5597"/>
  <c r="C5598"/>
  <c r="C5599"/>
  <c r="C5600"/>
  <c r="C5601"/>
  <c r="C5602"/>
  <c r="C5603"/>
  <c r="C5604"/>
  <c r="C4705"/>
  <c r="C4706"/>
  <c r="C4707"/>
  <c r="C4708"/>
  <c r="C4709"/>
  <c r="C4710"/>
  <c r="C4711"/>
  <c r="C4712"/>
  <c r="C4713"/>
  <c r="C4714"/>
  <c r="C4715"/>
  <c r="C4716"/>
  <c r="C4717"/>
  <c r="C4718"/>
  <c r="C4719"/>
  <c r="C4720"/>
  <c r="C4721"/>
  <c r="C4722"/>
  <c r="C4723"/>
  <c r="C4724"/>
  <c r="C4725"/>
  <c r="C4726"/>
  <c r="C4727"/>
  <c r="C4728"/>
  <c r="C4729"/>
  <c r="C4730"/>
  <c r="C4731"/>
  <c r="C4732"/>
  <c r="C4733"/>
  <c r="C4734"/>
  <c r="C4735"/>
  <c r="C4736"/>
  <c r="C4737"/>
  <c r="C4738"/>
  <c r="C4739"/>
  <c r="C4740"/>
  <c r="C4741"/>
  <c r="C4742"/>
  <c r="C4743"/>
  <c r="C4744"/>
  <c r="C4745"/>
  <c r="C4746"/>
  <c r="C4747"/>
  <c r="C4748"/>
  <c r="C4749"/>
  <c r="C4750"/>
  <c r="C4751"/>
  <c r="C4752"/>
  <c r="C4753"/>
  <c r="C4754"/>
  <c r="C4755"/>
  <c r="C4756"/>
  <c r="C4757"/>
  <c r="C4758"/>
  <c r="C4759"/>
  <c r="C4760"/>
  <c r="C4761"/>
  <c r="C4762"/>
  <c r="C4763"/>
  <c r="C4764"/>
  <c r="C4765"/>
  <c r="C4766"/>
  <c r="C4767"/>
  <c r="C4768"/>
  <c r="C4769"/>
  <c r="C4770"/>
  <c r="C4771"/>
  <c r="C4772"/>
  <c r="C4773"/>
  <c r="C4774"/>
  <c r="C4775"/>
  <c r="C4776"/>
  <c r="C4777"/>
  <c r="C4778"/>
  <c r="C4779"/>
  <c r="C4780"/>
  <c r="C4781"/>
  <c r="C4782"/>
  <c r="C4783"/>
  <c r="C4784"/>
  <c r="C4785"/>
  <c r="C4786"/>
  <c r="C4787"/>
  <c r="C4788"/>
  <c r="C4789"/>
  <c r="C4790"/>
  <c r="C4791"/>
  <c r="C4792"/>
  <c r="C4793"/>
  <c r="C4794"/>
  <c r="C4795"/>
  <c r="C4796"/>
  <c r="C4797"/>
  <c r="C4798"/>
  <c r="C4799"/>
  <c r="C4800"/>
  <c r="C4801"/>
  <c r="C4802"/>
  <c r="C4803"/>
  <c r="C4804"/>
  <c r="C4805"/>
  <c r="C4806"/>
  <c r="C4807"/>
  <c r="C4808"/>
  <c r="C4809"/>
  <c r="C4810"/>
  <c r="C4811"/>
  <c r="C4812"/>
  <c r="C4813"/>
  <c r="C4814"/>
  <c r="C4815"/>
  <c r="C4816"/>
  <c r="C4817"/>
  <c r="C4818"/>
  <c r="C4819"/>
  <c r="C4820"/>
  <c r="C4821"/>
  <c r="C4822"/>
  <c r="C4823"/>
  <c r="C4824"/>
  <c r="C4825"/>
  <c r="C4826"/>
  <c r="C4827"/>
  <c r="C4828"/>
  <c r="C4829"/>
  <c r="C4830"/>
  <c r="C4831"/>
  <c r="C4832"/>
  <c r="C4833"/>
  <c r="C4834"/>
  <c r="C4835"/>
  <c r="C4836"/>
  <c r="C4837"/>
  <c r="C4838"/>
  <c r="C4839"/>
  <c r="C4840"/>
  <c r="C4841"/>
  <c r="C4842"/>
  <c r="C4843"/>
  <c r="C4844"/>
  <c r="C4845"/>
  <c r="C4846"/>
  <c r="C4847"/>
  <c r="C4848"/>
  <c r="C4849"/>
  <c r="C4850"/>
  <c r="C4851"/>
  <c r="C4852"/>
  <c r="C4853"/>
  <c r="C4854"/>
  <c r="C4855"/>
  <c r="C4856"/>
  <c r="C4857"/>
  <c r="C4858"/>
  <c r="C4859"/>
  <c r="C4860"/>
  <c r="C4861"/>
  <c r="C4862"/>
  <c r="C4863"/>
  <c r="C4864"/>
  <c r="C4865"/>
  <c r="C4866"/>
  <c r="C4867"/>
  <c r="C4868"/>
  <c r="C4869"/>
  <c r="C4870"/>
  <c r="C4871"/>
  <c r="C4872"/>
  <c r="C4873"/>
  <c r="C4874"/>
  <c r="C4875"/>
  <c r="C4876"/>
  <c r="C4877"/>
  <c r="C4878"/>
  <c r="C4879"/>
  <c r="C4880"/>
  <c r="C4881"/>
  <c r="C4882"/>
  <c r="C4883"/>
  <c r="C4884"/>
  <c r="C4885"/>
  <c r="C4886"/>
  <c r="C4887"/>
  <c r="C4888"/>
  <c r="C4889"/>
  <c r="C4890"/>
  <c r="C4891"/>
  <c r="C4892"/>
  <c r="C4893"/>
  <c r="C4894"/>
  <c r="C4895"/>
  <c r="C4896"/>
  <c r="C4897"/>
  <c r="C4898"/>
  <c r="C4899"/>
  <c r="C4900"/>
  <c r="C4901"/>
  <c r="C4902"/>
  <c r="C4903"/>
  <c r="C4904"/>
  <c r="C4905"/>
  <c r="C4906"/>
  <c r="C4907"/>
  <c r="C4908"/>
  <c r="C4909"/>
  <c r="C4910"/>
  <c r="C4911"/>
  <c r="C4912"/>
  <c r="C4913"/>
  <c r="C4914"/>
  <c r="C4915"/>
  <c r="C4916"/>
  <c r="C4917"/>
  <c r="C4918"/>
  <c r="C4919"/>
  <c r="C4920"/>
  <c r="C4921"/>
  <c r="C4922"/>
  <c r="C4923"/>
  <c r="C4924"/>
  <c r="C4925"/>
  <c r="C4926"/>
  <c r="C4927"/>
  <c r="C4928"/>
  <c r="C4929"/>
  <c r="C4930"/>
  <c r="C4931"/>
  <c r="C4932"/>
  <c r="C4933"/>
  <c r="C4934"/>
  <c r="C4935"/>
  <c r="C4936"/>
  <c r="C4937"/>
  <c r="C4938"/>
  <c r="C4939"/>
  <c r="C4940"/>
  <c r="C4941"/>
  <c r="C4942"/>
  <c r="C4943"/>
  <c r="C4944"/>
  <c r="C4945"/>
  <c r="C4946"/>
  <c r="C4947"/>
  <c r="C4948"/>
  <c r="C4949"/>
  <c r="C4950"/>
  <c r="C4951"/>
  <c r="C4952"/>
  <c r="C4953"/>
  <c r="C4954"/>
  <c r="C4955"/>
  <c r="C4956"/>
  <c r="C4957"/>
  <c r="C4958"/>
  <c r="C4959"/>
  <c r="C4960"/>
  <c r="C4961"/>
  <c r="C4962"/>
  <c r="C4963"/>
  <c r="C4964"/>
  <c r="C4965"/>
  <c r="C4966"/>
  <c r="C4967"/>
  <c r="C4968"/>
  <c r="C4969"/>
  <c r="C4970"/>
  <c r="C4971"/>
  <c r="C4972"/>
  <c r="C4973"/>
  <c r="C4974"/>
  <c r="C4975"/>
  <c r="C4976"/>
  <c r="C4977"/>
  <c r="C4978"/>
  <c r="C4979"/>
  <c r="C4980"/>
  <c r="C4981"/>
  <c r="C4982"/>
  <c r="C4983"/>
  <c r="C4984"/>
  <c r="C4985"/>
  <c r="C4986"/>
  <c r="C4987"/>
  <c r="C4988"/>
  <c r="C4989"/>
  <c r="C4990"/>
  <c r="C4991"/>
  <c r="C4992"/>
  <c r="C4993"/>
  <c r="C4994"/>
  <c r="C4995"/>
  <c r="C4996"/>
  <c r="C4997"/>
  <c r="C4998"/>
  <c r="C4999"/>
  <c r="C5000"/>
  <c r="C5001"/>
  <c r="C5002"/>
  <c r="C5003"/>
  <c r="C5004"/>
  <c r="C5005"/>
  <c r="C5006"/>
  <c r="C5007"/>
  <c r="C5008"/>
  <c r="C5009"/>
  <c r="C5010"/>
  <c r="C5011"/>
  <c r="C5012"/>
  <c r="C5013"/>
  <c r="C5014"/>
  <c r="C5015"/>
  <c r="C5016"/>
  <c r="C5017"/>
  <c r="C5018"/>
  <c r="C5019"/>
  <c r="C5020"/>
  <c r="C5021"/>
  <c r="C5022"/>
  <c r="C5023"/>
  <c r="C5024"/>
  <c r="C5025"/>
  <c r="C5026"/>
  <c r="C5027"/>
  <c r="C5028"/>
  <c r="C5029"/>
  <c r="C5030"/>
  <c r="C5031"/>
  <c r="C5032"/>
  <c r="C5033"/>
  <c r="C5034"/>
  <c r="C5035"/>
  <c r="C5036"/>
  <c r="C5037"/>
  <c r="C5038"/>
  <c r="C5039"/>
  <c r="C5040"/>
  <c r="C5041"/>
  <c r="C5042"/>
  <c r="C5043"/>
  <c r="C5044"/>
  <c r="C5045"/>
  <c r="C5046"/>
  <c r="C5047"/>
  <c r="C5048"/>
  <c r="C5049"/>
  <c r="C5050"/>
  <c r="C5051"/>
  <c r="C5052"/>
  <c r="C5053"/>
  <c r="C5054"/>
  <c r="C5055"/>
  <c r="C5056"/>
  <c r="C5057"/>
  <c r="C5058"/>
  <c r="C5059"/>
  <c r="C5060"/>
  <c r="C5061"/>
  <c r="C5062"/>
  <c r="C5063"/>
  <c r="C5064"/>
  <c r="C5065"/>
  <c r="C5066"/>
  <c r="C5067"/>
  <c r="C5068"/>
  <c r="C5069"/>
  <c r="C5070"/>
  <c r="C5071"/>
  <c r="C5072"/>
  <c r="C5073"/>
  <c r="C5074"/>
  <c r="C5075"/>
  <c r="C5076"/>
  <c r="C5077"/>
  <c r="C5078"/>
  <c r="C5079"/>
  <c r="C5080"/>
  <c r="C5081"/>
  <c r="C5082"/>
  <c r="C5083"/>
  <c r="C5084"/>
  <c r="C5085"/>
  <c r="C5086"/>
  <c r="C5087"/>
  <c r="C5088"/>
  <c r="C5089"/>
  <c r="C5090"/>
  <c r="C5091"/>
  <c r="C5092"/>
  <c r="C5093"/>
  <c r="C5094"/>
  <c r="C5095"/>
  <c r="C5096"/>
  <c r="C5097"/>
  <c r="C5098"/>
  <c r="C5099"/>
  <c r="C5100"/>
  <c r="C5101"/>
  <c r="C5102"/>
  <c r="C5103"/>
  <c r="C51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3604"/>
  <c r="C3603"/>
  <c r="C3602"/>
  <c r="C3601"/>
  <c r="C3600"/>
  <c r="C3599"/>
  <c r="C3598"/>
  <c r="C3597"/>
  <c r="C3596"/>
  <c r="C3595"/>
  <c r="C3594"/>
  <c r="C3593"/>
  <c r="C3592"/>
  <c r="C3591"/>
  <c r="C3590"/>
  <c r="C3589"/>
  <c r="C3588"/>
  <c r="C3587"/>
  <c r="C3586"/>
  <c r="C3585"/>
  <c r="C3584"/>
  <c r="C3583"/>
  <c r="C3582"/>
  <c r="C3581"/>
  <c r="C3580"/>
  <c r="C3579"/>
  <c r="C3578"/>
  <c r="C3577"/>
  <c r="C3576"/>
  <c r="C3575"/>
  <c r="C3574"/>
  <c r="C3573"/>
  <c r="C3572"/>
  <c r="C3571"/>
  <c r="C3570"/>
  <c r="C3569"/>
  <c r="C3568"/>
  <c r="C3567"/>
  <c r="C3566"/>
  <c r="C3565"/>
  <c r="C3564"/>
  <c r="C3563"/>
  <c r="C3562"/>
  <c r="C3561"/>
  <c r="C3560"/>
  <c r="C3559"/>
  <c r="C3558"/>
  <c r="C3557"/>
  <c r="C3556"/>
  <c r="C3555"/>
  <c r="C3554"/>
  <c r="C3553"/>
  <c r="C3552"/>
  <c r="C3551"/>
  <c r="C3550"/>
  <c r="C3549"/>
  <c r="C3548"/>
  <c r="C3547"/>
  <c r="C3546"/>
  <c r="C3545"/>
  <c r="C3544"/>
  <c r="C3543"/>
  <c r="C3542"/>
  <c r="C3541"/>
  <c r="C3540"/>
  <c r="C3539"/>
  <c r="C3538"/>
  <c r="C3537"/>
  <c r="C3536"/>
  <c r="C3535"/>
  <c r="C3534"/>
  <c r="C3533"/>
  <c r="C3532"/>
  <c r="C3531"/>
  <c r="C3530"/>
  <c r="C3529"/>
  <c r="C3528"/>
  <c r="C3527"/>
  <c r="C3526"/>
  <c r="C3525"/>
  <c r="C3524"/>
  <c r="C3523"/>
  <c r="C3522"/>
  <c r="C3521"/>
  <c r="C3520"/>
  <c r="C3519"/>
  <c r="C3518"/>
  <c r="C3517"/>
  <c r="C3516"/>
  <c r="C3515"/>
  <c r="C3514"/>
  <c r="C3513"/>
  <c r="C3512"/>
  <c r="C3511"/>
  <c r="C3510"/>
  <c r="C3509"/>
  <c r="C3508"/>
  <c r="C3507"/>
  <c r="C3506"/>
  <c r="C3505"/>
  <c r="C3504"/>
  <c r="C3503"/>
  <c r="C3502"/>
  <c r="C3501"/>
  <c r="C3500"/>
  <c r="C3499"/>
  <c r="C3498"/>
  <c r="C3497"/>
  <c r="C3496"/>
  <c r="C3495"/>
  <c r="C3494"/>
  <c r="C3493"/>
  <c r="C3492"/>
  <c r="C3491"/>
  <c r="C3490"/>
  <c r="C3489"/>
  <c r="C3488"/>
  <c r="C3487"/>
  <c r="C3486"/>
  <c r="C3485"/>
  <c r="C3484"/>
  <c r="C3483"/>
  <c r="C3482"/>
  <c r="C3481"/>
  <c r="C3480"/>
  <c r="C3479"/>
  <c r="C3478"/>
  <c r="C3477"/>
  <c r="C3476"/>
  <c r="C3475"/>
  <c r="C3474"/>
  <c r="C3473"/>
  <c r="C3472"/>
  <c r="C3471"/>
  <c r="C3470"/>
  <c r="C3469"/>
  <c r="C3468"/>
  <c r="C3467"/>
  <c r="C3466"/>
  <c r="C3465"/>
  <c r="C3464"/>
  <c r="C3463"/>
  <c r="C3462"/>
  <c r="C3461"/>
  <c r="C3460"/>
  <c r="C3459"/>
  <c r="C3458"/>
  <c r="C3457"/>
  <c r="C3456"/>
  <c r="C3455"/>
  <c r="C3454"/>
  <c r="C3453"/>
  <c r="C3452"/>
  <c r="C3451"/>
  <c r="C3450"/>
  <c r="C3449"/>
  <c r="C3448"/>
  <c r="C3447"/>
  <c r="C3446"/>
  <c r="C3445"/>
  <c r="C3444"/>
  <c r="C3443"/>
  <c r="C3442"/>
  <c r="C3441"/>
  <c r="C3440"/>
  <c r="C3439"/>
  <c r="C3438"/>
  <c r="C3437"/>
  <c r="C3436"/>
  <c r="C3435"/>
  <c r="C3434"/>
  <c r="C3433"/>
  <c r="C3432"/>
  <c r="C3431"/>
  <c r="C3430"/>
  <c r="C3429"/>
  <c r="C3428"/>
  <c r="C3427"/>
  <c r="C3426"/>
  <c r="C3425"/>
  <c r="C3424"/>
  <c r="C3423"/>
  <c r="C3422"/>
  <c r="C3421"/>
  <c r="C3420"/>
  <c r="C3419"/>
  <c r="C3418"/>
  <c r="C3417"/>
  <c r="C3416"/>
  <c r="C3415"/>
  <c r="C3414"/>
  <c r="C3413"/>
  <c r="C3412"/>
  <c r="C3411"/>
  <c r="C3410"/>
  <c r="C3409"/>
  <c r="C3408"/>
  <c r="C3407"/>
  <c r="C3406"/>
  <c r="C3405"/>
  <c r="C3404"/>
  <c r="C3403"/>
  <c r="C3402"/>
  <c r="C3401"/>
  <c r="C3400"/>
  <c r="C3399"/>
  <c r="C3398"/>
  <c r="C3397"/>
  <c r="C3396"/>
  <c r="C3395"/>
  <c r="C3394"/>
  <c r="C3393"/>
  <c r="C3392"/>
  <c r="C3391"/>
  <c r="C3390"/>
  <c r="C3389"/>
  <c r="C3388"/>
  <c r="C3387"/>
  <c r="C3386"/>
  <c r="C3385"/>
  <c r="C3384"/>
  <c r="C3383"/>
  <c r="C3382"/>
  <c r="C3381"/>
  <c r="C3380"/>
  <c r="C3379"/>
  <c r="C3378"/>
  <c r="C3377"/>
  <c r="C3376"/>
  <c r="C3375"/>
  <c r="C3374"/>
  <c r="C3373"/>
  <c r="C3372"/>
  <c r="C3371"/>
  <c r="C3370"/>
  <c r="C3369"/>
  <c r="C3368"/>
  <c r="C3367"/>
  <c r="C3366"/>
  <c r="C3365"/>
  <c r="C3364"/>
  <c r="C3363"/>
  <c r="C3362"/>
  <c r="C3361"/>
  <c r="C3360"/>
  <c r="C3359"/>
  <c r="C3358"/>
  <c r="C3357"/>
  <c r="C3356"/>
  <c r="C3355"/>
  <c r="C3354"/>
  <c r="C3353"/>
  <c r="C3352"/>
  <c r="C3351"/>
  <c r="C3350"/>
  <c r="C3349"/>
  <c r="C3348"/>
  <c r="C3347"/>
  <c r="C3346"/>
  <c r="C3345"/>
  <c r="C3344"/>
  <c r="C3343"/>
  <c r="C3342"/>
  <c r="C3341"/>
  <c r="C3340"/>
  <c r="C3339"/>
  <c r="C3338"/>
  <c r="C3337"/>
  <c r="C3336"/>
  <c r="C3335"/>
  <c r="C3334"/>
  <c r="C3333"/>
  <c r="C3332"/>
  <c r="C3331"/>
  <c r="C3330"/>
  <c r="C3329"/>
  <c r="C3328"/>
  <c r="C3327"/>
  <c r="C3326"/>
  <c r="C3325"/>
  <c r="C3324"/>
  <c r="C3323"/>
  <c r="C3322"/>
  <c r="C3321"/>
  <c r="C3320"/>
  <c r="C3319"/>
  <c r="C3318"/>
  <c r="C3317"/>
  <c r="C3316"/>
  <c r="C3315"/>
  <c r="C3314"/>
  <c r="C3313"/>
  <c r="C3312"/>
  <c r="C3311"/>
  <c r="C3310"/>
  <c r="C3309"/>
  <c r="C3308"/>
  <c r="C3307"/>
  <c r="C3306"/>
  <c r="C3305"/>
  <c r="C3304"/>
  <c r="C3303"/>
  <c r="C3302"/>
  <c r="C3301"/>
  <c r="C3300"/>
  <c r="C3299"/>
  <c r="C3298"/>
  <c r="C3297"/>
  <c r="C3296"/>
  <c r="C3295"/>
  <c r="C3294"/>
  <c r="C3293"/>
  <c r="C3292"/>
  <c r="C3291"/>
  <c r="C3290"/>
  <c r="C3289"/>
  <c r="C3288"/>
  <c r="C3287"/>
  <c r="C3286"/>
  <c r="C3285"/>
  <c r="C3284"/>
  <c r="C3283"/>
  <c r="C3282"/>
  <c r="C3281"/>
  <c r="C3280"/>
  <c r="C3279"/>
  <c r="C3278"/>
  <c r="C3277"/>
  <c r="C3276"/>
  <c r="C3275"/>
  <c r="C3274"/>
  <c r="C3273"/>
  <c r="C3272"/>
  <c r="C3271"/>
  <c r="C3270"/>
  <c r="C3269"/>
  <c r="C3268"/>
  <c r="C3267"/>
  <c r="C3266"/>
  <c r="C3265"/>
  <c r="C3264"/>
  <c r="C3263"/>
  <c r="C3262"/>
  <c r="C3261"/>
  <c r="C3260"/>
  <c r="C3259"/>
  <c r="C3258"/>
  <c r="C3257"/>
  <c r="C3256"/>
  <c r="C3255"/>
  <c r="C3254"/>
  <c r="C3253"/>
  <c r="C3252"/>
  <c r="C3251"/>
  <c r="C3250"/>
  <c r="C3249"/>
  <c r="C3248"/>
  <c r="C3247"/>
  <c r="C3246"/>
  <c r="C3245"/>
  <c r="C3244"/>
  <c r="C3243"/>
  <c r="C3242"/>
  <c r="C3241"/>
  <c r="C3240"/>
  <c r="C3239"/>
  <c r="C3238"/>
  <c r="C3237"/>
  <c r="C3236"/>
  <c r="C3235"/>
  <c r="C3234"/>
  <c r="C3233"/>
  <c r="C3232"/>
  <c r="C3231"/>
  <c r="C3230"/>
  <c r="C3229"/>
  <c r="C3228"/>
  <c r="C3227"/>
  <c r="C3226"/>
  <c r="C3225"/>
  <c r="C3224"/>
  <c r="C3223"/>
  <c r="C3222"/>
  <c r="C3221"/>
  <c r="C3220"/>
  <c r="C3219"/>
  <c r="C3218"/>
  <c r="C3217"/>
  <c r="C3216"/>
  <c r="C3215"/>
  <c r="C3214"/>
  <c r="C3213"/>
  <c r="C3212"/>
  <c r="C3211"/>
  <c r="C3210"/>
  <c r="C3209"/>
  <c r="C3208"/>
  <c r="C3207"/>
  <c r="C3206"/>
  <c r="C3205"/>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204"/>
  <c r="C5203"/>
  <c r="C5202"/>
  <c r="C5201"/>
  <c r="C5200"/>
  <c r="C5199"/>
  <c r="C5198"/>
  <c r="C5197"/>
  <c r="C5196"/>
  <c r="C5195"/>
  <c r="C5194"/>
  <c r="C5193"/>
  <c r="C5192"/>
  <c r="C5191"/>
  <c r="C5190"/>
  <c r="C5189"/>
  <c r="C5188"/>
  <c r="C5187"/>
  <c r="C5186"/>
  <c r="C5185"/>
  <c r="C5184"/>
  <c r="C5183"/>
  <c r="C5182"/>
  <c r="C5181"/>
  <c r="C5180"/>
  <c r="C5179"/>
  <c r="C5178"/>
  <c r="C5177"/>
  <c r="C5176"/>
  <c r="C5175"/>
  <c r="C5174"/>
  <c r="C5173"/>
  <c r="C5172"/>
  <c r="C5171"/>
  <c r="C5170"/>
  <c r="C5169"/>
  <c r="C5168"/>
  <c r="C5167"/>
  <c r="C5166"/>
  <c r="C5165"/>
  <c r="C5164"/>
  <c r="C5163"/>
  <c r="C5162"/>
  <c r="C5161"/>
  <c r="C5160"/>
  <c r="C5159"/>
  <c r="C5158"/>
  <c r="C5157"/>
  <c r="C5156"/>
  <c r="C5155"/>
  <c r="C5154"/>
  <c r="C5153"/>
  <c r="C5152"/>
  <c r="C5151"/>
  <c r="C5150"/>
  <c r="C5149"/>
  <c r="C5148"/>
  <c r="C5147"/>
  <c r="C5146"/>
  <c r="C5145"/>
  <c r="C5144"/>
  <c r="C5143"/>
  <c r="C5142"/>
  <c r="C5141"/>
  <c r="C5140"/>
  <c r="C5139"/>
  <c r="C5138"/>
  <c r="C5137"/>
  <c r="C5136"/>
  <c r="C5135"/>
  <c r="C5134"/>
  <c r="C5133"/>
  <c r="C5132"/>
  <c r="C5131"/>
  <c r="C5130"/>
  <c r="C5129"/>
  <c r="C5128"/>
  <c r="C5127"/>
  <c r="C5126"/>
  <c r="C5125"/>
  <c r="C5124"/>
  <c r="C5123"/>
  <c r="C5122"/>
  <c r="C5121"/>
  <c r="C5120"/>
  <c r="C5119"/>
  <c r="C5118"/>
  <c r="C5117"/>
  <c r="C5116"/>
  <c r="C5115"/>
  <c r="C5114"/>
  <c r="C5113"/>
  <c r="C5112"/>
  <c r="C5111"/>
  <c r="C5110"/>
  <c r="C5109"/>
  <c r="C5108"/>
  <c r="C5107"/>
  <c r="C5106"/>
  <c r="C5105"/>
  <c r="C4704"/>
  <c r="C4703"/>
  <c r="C4702"/>
  <c r="C4701"/>
  <c r="C4700"/>
  <c r="C4699"/>
  <c r="C4698"/>
  <c r="C4697"/>
  <c r="C4696"/>
  <c r="C4695"/>
  <c r="C4694"/>
  <c r="C4693"/>
  <c r="C4692"/>
  <c r="C4691"/>
  <c r="C4690"/>
  <c r="C4689"/>
  <c r="C4688"/>
  <c r="C4687"/>
  <c r="C4686"/>
  <c r="C4685"/>
  <c r="C4684"/>
  <c r="C4683"/>
  <c r="C4682"/>
  <c r="C4681"/>
  <c r="C4680"/>
  <c r="C4679"/>
  <c r="C4678"/>
  <c r="C4677"/>
  <c r="C4676"/>
  <c r="C4675"/>
  <c r="C4674"/>
  <c r="C4673"/>
  <c r="C4672"/>
  <c r="C4671"/>
  <c r="C4670"/>
  <c r="C4669"/>
  <c r="C4668"/>
  <c r="C4667"/>
  <c r="C4666"/>
  <c r="C4665"/>
  <c r="C4664"/>
  <c r="C4663"/>
  <c r="C4662"/>
  <c r="C4661"/>
  <c r="C4660"/>
  <c r="C4659"/>
  <c r="C4658"/>
  <c r="C4657"/>
  <c r="C4656"/>
  <c r="C4655"/>
  <c r="C4654"/>
  <c r="C4653"/>
  <c r="C4652"/>
  <c r="C4651"/>
  <c r="C4650"/>
  <c r="C4649"/>
  <c r="C4648"/>
  <c r="C4647"/>
  <c r="C4646"/>
  <c r="C4645"/>
  <c r="C4644"/>
  <c r="C4643"/>
  <c r="C4642"/>
  <c r="C4641"/>
  <c r="C4640"/>
  <c r="C4639"/>
  <c r="C4638"/>
  <c r="C4637"/>
  <c r="C4636"/>
  <c r="C4635"/>
  <c r="C4634"/>
  <c r="C4633"/>
  <c r="C4632"/>
  <c r="C4631"/>
  <c r="C4630"/>
  <c r="C4629"/>
  <c r="C4628"/>
  <c r="C4627"/>
  <c r="C4626"/>
  <c r="C4625"/>
  <c r="C4624"/>
  <c r="C4623"/>
  <c r="C4622"/>
  <c r="C4621"/>
  <c r="C4620"/>
  <c r="C4619"/>
  <c r="C4618"/>
  <c r="C4617"/>
  <c r="C4616"/>
  <c r="C4615"/>
  <c r="C4614"/>
  <c r="C4613"/>
  <c r="C4612"/>
  <c r="C4611"/>
  <c r="C4610"/>
  <c r="C4609"/>
  <c r="C4608"/>
  <c r="C4607"/>
  <c r="C4606"/>
  <c r="C4605"/>
  <c r="C4204"/>
  <c r="C4203"/>
  <c r="C4202"/>
  <c r="C4201"/>
  <c r="C4200"/>
  <c r="C4199"/>
  <c r="C4198"/>
  <c r="C4197"/>
  <c r="C4196"/>
  <c r="C4195"/>
  <c r="C4194"/>
  <c r="C4193"/>
  <c r="C4192"/>
  <c r="C4191"/>
  <c r="C4190"/>
  <c r="C4189"/>
  <c r="C4188"/>
  <c r="C4187"/>
  <c r="C4186"/>
  <c r="C4185"/>
  <c r="C4184"/>
  <c r="C4183"/>
  <c r="C4182"/>
  <c r="C4181"/>
  <c r="C4180"/>
  <c r="C4179"/>
  <c r="C4178"/>
  <c r="C4177"/>
  <c r="C4176"/>
  <c r="C4175"/>
  <c r="C4174"/>
  <c r="C4173"/>
  <c r="C4172"/>
  <c r="C4171"/>
  <c r="C4170"/>
  <c r="C4169"/>
  <c r="C4168"/>
  <c r="C4167"/>
  <c r="C4166"/>
  <c r="C4165"/>
  <c r="C4164"/>
  <c r="C4163"/>
  <c r="C4162"/>
  <c r="C4161"/>
  <c r="C4160"/>
  <c r="C4159"/>
  <c r="C4158"/>
  <c r="C4157"/>
  <c r="C4156"/>
  <c r="C4155"/>
  <c r="C4154"/>
  <c r="C4153"/>
  <c r="C4152"/>
  <c r="C4151"/>
  <c r="C4150"/>
  <c r="C4149"/>
  <c r="C4148"/>
  <c r="C4147"/>
  <c r="C4146"/>
  <c r="C4145"/>
  <c r="C4144"/>
  <c r="C4143"/>
  <c r="C4142"/>
  <c r="C4141"/>
  <c r="C4140"/>
  <c r="C4139"/>
  <c r="C4138"/>
  <c r="C4137"/>
  <c r="C4136"/>
  <c r="C4135"/>
  <c r="C4134"/>
  <c r="C4133"/>
  <c r="C4132"/>
  <c r="C4131"/>
  <c r="C4130"/>
  <c r="C4129"/>
  <c r="C4128"/>
  <c r="C4127"/>
  <c r="C4126"/>
  <c r="C4125"/>
  <c r="C4124"/>
  <c r="C4123"/>
  <c r="C4122"/>
  <c r="C4121"/>
  <c r="C4120"/>
  <c r="C4119"/>
  <c r="C4118"/>
  <c r="C4117"/>
  <c r="C4116"/>
  <c r="C4115"/>
  <c r="C4114"/>
  <c r="C4113"/>
  <c r="C4112"/>
  <c r="C4111"/>
  <c r="C4110"/>
  <c r="C4109"/>
  <c r="C4108"/>
  <c r="C4107"/>
  <c r="C4106"/>
  <c r="C4105"/>
  <c r="C3704"/>
  <c r="C3703"/>
  <c r="C3702"/>
  <c r="C3701"/>
  <c r="C3700"/>
  <c r="C3699"/>
  <c r="C3698"/>
  <c r="C3697"/>
  <c r="C3696"/>
  <c r="C3695"/>
  <c r="C3694"/>
  <c r="C3693"/>
  <c r="C3692"/>
  <c r="C3691"/>
  <c r="C3690"/>
  <c r="C3689"/>
  <c r="C3688"/>
  <c r="C3687"/>
  <c r="C3686"/>
  <c r="C3685"/>
  <c r="C3684"/>
  <c r="C3683"/>
  <c r="C3682"/>
  <c r="C3681"/>
  <c r="C3680"/>
  <c r="C3679"/>
  <c r="C3678"/>
  <c r="C3677"/>
  <c r="C3676"/>
  <c r="C3675"/>
  <c r="C3674"/>
  <c r="C3673"/>
  <c r="C3672"/>
  <c r="C3671"/>
  <c r="C3670"/>
  <c r="C3669"/>
  <c r="C3668"/>
  <c r="C3667"/>
  <c r="C3666"/>
  <c r="C3665"/>
  <c r="C3664"/>
  <c r="C3663"/>
  <c r="C3662"/>
  <c r="C3661"/>
  <c r="C3660"/>
  <c r="C3659"/>
  <c r="C3658"/>
  <c r="C3657"/>
  <c r="C3656"/>
  <c r="C3655"/>
  <c r="C3654"/>
  <c r="C3653"/>
  <c r="C3652"/>
  <c r="C3651"/>
  <c r="C3650"/>
  <c r="C3649"/>
  <c r="C3648"/>
  <c r="C3647"/>
  <c r="C3646"/>
  <c r="C3645"/>
  <c r="C3644"/>
  <c r="C3643"/>
  <c r="C3642"/>
  <c r="C3641"/>
  <c r="C3640"/>
  <c r="C3639"/>
  <c r="C3638"/>
  <c r="C3637"/>
  <c r="C3636"/>
  <c r="C3635"/>
  <c r="C3634"/>
  <c r="C3633"/>
  <c r="C3632"/>
  <c r="C3631"/>
  <c r="C3630"/>
  <c r="C3629"/>
  <c r="C3628"/>
  <c r="C3627"/>
  <c r="C3626"/>
  <c r="C3625"/>
  <c r="C3624"/>
  <c r="C3623"/>
  <c r="C3622"/>
  <c r="C3621"/>
  <c r="C3620"/>
  <c r="C3619"/>
  <c r="C3618"/>
  <c r="C3617"/>
  <c r="C3616"/>
  <c r="C3615"/>
  <c r="C3614"/>
  <c r="C3613"/>
  <c r="C3612"/>
  <c r="C3611"/>
  <c r="C3610"/>
  <c r="C3609"/>
  <c r="C3608"/>
  <c r="C3607"/>
  <c r="C3606"/>
  <c r="C3605"/>
  <c r="C3204"/>
  <c r="C3203"/>
  <c r="C3202"/>
  <c r="C3201"/>
  <c r="C3200"/>
  <c r="C3199"/>
  <c r="C3198"/>
  <c r="C3197"/>
  <c r="C3196"/>
  <c r="C3195"/>
  <c r="C3194"/>
  <c r="C3193"/>
  <c r="C3192"/>
  <c r="C3191"/>
  <c r="C3190"/>
  <c r="C3189"/>
  <c r="C3188"/>
  <c r="C3187"/>
  <c r="C3186"/>
  <c r="C3185"/>
  <c r="C3184"/>
  <c r="C3183"/>
  <c r="C3182"/>
  <c r="C3181"/>
  <c r="C3180"/>
  <c r="C3179"/>
  <c r="C3178"/>
  <c r="C3177"/>
  <c r="C3176"/>
  <c r="C3175"/>
  <c r="C3174"/>
  <c r="C3173"/>
  <c r="C3172"/>
  <c r="C3171"/>
  <c r="C3170"/>
  <c r="C3169"/>
  <c r="C3168"/>
  <c r="C3167"/>
  <c r="C3166"/>
  <c r="C3165"/>
  <c r="C3164"/>
  <c r="C3163"/>
  <c r="C3162"/>
  <c r="C3161"/>
  <c r="C3160"/>
  <c r="C3159"/>
  <c r="C3158"/>
  <c r="C3157"/>
  <c r="C3156"/>
  <c r="C3155"/>
  <c r="C3154"/>
  <c r="C3153"/>
  <c r="C3152"/>
  <c r="C3151"/>
  <c r="C3150"/>
  <c r="C3149"/>
  <c r="C3148"/>
  <c r="C3147"/>
  <c r="C3146"/>
  <c r="C3145"/>
  <c r="C3144"/>
  <c r="C3143"/>
  <c r="C3142"/>
  <c r="C3141"/>
  <c r="C3140"/>
  <c r="C3139"/>
  <c r="C3138"/>
  <c r="C3137"/>
  <c r="C3136"/>
  <c r="C3135"/>
  <c r="C3134"/>
  <c r="C3133"/>
  <c r="C3132"/>
  <c r="C3131"/>
  <c r="C3130"/>
  <c r="C3129"/>
  <c r="C3128"/>
  <c r="C3127"/>
  <c r="C3126"/>
  <c r="C3125"/>
  <c r="C3124"/>
  <c r="C3123"/>
  <c r="C3122"/>
  <c r="C3121"/>
  <c r="C3120"/>
  <c r="C3119"/>
  <c r="C3118"/>
  <c r="C3117"/>
  <c r="C3116"/>
  <c r="C3115"/>
  <c r="C3114"/>
  <c r="C3113"/>
  <c r="C3112"/>
  <c r="C3111"/>
  <c r="C3110"/>
  <c r="C3109"/>
  <c r="C3108"/>
  <c r="C3107"/>
  <c r="C3106"/>
  <c r="C3105"/>
  <c r="C3104"/>
  <c r="C3103"/>
  <c r="C3102"/>
  <c r="C3101"/>
  <c r="C3100"/>
  <c r="C3099"/>
  <c r="C3098"/>
  <c r="C3097"/>
  <c r="C3096"/>
  <c r="C3095"/>
  <c r="C3094"/>
  <c r="C3093"/>
  <c r="C3092"/>
  <c r="C3091"/>
  <c r="C3090"/>
  <c r="C3089"/>
  <c r="C3088"/>
  <c r="C3087"/>
  <c r="C3086"/>
  <c r="C3085"/>
  <c r="C3084"/>
  <c r="C3083"/>
  <c r="C3082"/>
  <c r="C3081"/>
  <c r="C3080"/>
  <c r="C3079"/>
  <c r="C3078"/>
  <c r="C3077"/>
  <c r="C3076"/>
  <c r="C3075"/>
  <c r="C3074"/>
  <c r="C3073"/>
  <c r="C3072"/>
  <c r="C3071"/>
  <c r="C3070"/>
  <c r="C3069"/>
  <c r="C3068"/>
  <c r="C3067"/>
  <c r="C3066"/>
  <c r="C3065"/>
  <c r="C3064"/>
  <c r="C3063"/>
  <c r="C3062"/>
  <c r="C3061"/>
  <c r="C3060"/>
  <c r="C3059"/>
  <c r="C3058"/>
  <c r="C3057"/>
  <c r="C3056"/>
  <c r="C3055"/>
  <c r="C3054"/>
  <c r="C3053"/>
  <c r="C3052"/>
  <c r="C3051"/>
  <c r="C3050"/>
  <c r="C3049"/>
  <c r="C3048"/>
  <c r="C3047"/>
  <c r="C3046"/>
  <c r="C3045"/>
  <c r="C3044"/>
  <c r="C3043"/>
  <c r="C3042"/>
  <c r="C3041"/>
  <c r="C3040"/>
  <c r="C3039"/>
  <c r="C3038"/>
  <c r="C3037"/>
  <c r="C3036"/>
  <c r="C3035"/>
  <c r="C3034"/>
  <c r="C3033"/>
  <c r="C3032"/>
  <c r="C3031"/>
  <c r="C3030"/>
  <c r="C3029"/>
  <c r="C3028"/>
  <c r="C3027"/>
  <c r="C3026"/>
  <c r="C3025"/>
  <c r="C3024"/>
  <c r="C3023"/>
  <c r="C3022"/>
  <c r="C3021"/>
  <c r="C3020"/>
  <c r="C3019"/>
  <c r="C3018"/>
  <c r="C3017"/>
  <c r="C3016"/>
  <c r="C3015"/>
  <c r="C3014"/>
  <c r="C3013"/>
  <c r="C3012"/>
  <c r="C3011"/>
  <c r="C3010"/>
  <c r="C3009"/>
  <c r="C3008"/>
  <c r="C3007"/>
  <c r="C3006"/>
  <c r="C3005"/>
  <c r="C2604"/>
  <c r="C2603"/>
  <c r="C2602"/>
  <c r="C2601"/>
  <c r="C2600"/>
  <c r="C2599"/>
  <c r="C2598"/>
  <c r="C2597"/>
  <c r="C2596"/>
  <c r="C2595"/>
  <c r="C2594"/>
  <c r="C2593"/>
  <c r="C2592"/>
  <c r="C2591"/>
  <c r="C2590"/>
  <c r="C2589"/>
  <c r="C2588"/>
  <c r="C2587"/>
  <c r="C2586"/>
  <c r="C2585"/>
  <c r="C2584"/>
  <c r="C2583"/>
  <c r="C2582"/>
  <c r="C2581"/>
  <c r="C2580"/>
  <c r="C2579"/>
  <c r="C2578"/>
  <c r="C2577"/>
  <c r="C2576"/>
  <c r="C2575"/>
  <c r="C2574"/>
  <c r="C2573"/>
  <c r="C2572"/>
  <c r="C2571"/>
  <c r="C2570"/>
  <c r="C2569"/>
  <c r="C2568"/>
  <c r="C2567"/>
  <c r="C2566"/>
  <c r="C2565"/>
  <c r="C2564"/>
  <c r="C2563"/>
  <c r="C2562"/>
  <c r="C2561"/>
  <c r="C2560"/>
  <c r="C2559"/>
  <c r="C2558"/>
  <c r="C2557"/>
  <c r="C2556"/>
  <c r="C2555"/>
  <c r="C2554"/>
  <c r="C2553"/>
  <c r="C2552"/>
  <c r="C2551"/>
  <c r="C2550"/>
  <c r="C2549"/>
  <c r="C2548"/>
  <c r="C2547"/>
  <c r="C2546"/>
  <c r="C2545"/>
  <c r="C2544"/>
  <c r="C2543"/>
  <c r="C2542"/>
  <c r="C2541"/>
  <c r="C2540"/>
  <c r="C2539"/>
  <c r="C2538"/>
  <c r="C2537"/>
  <c r="C2536"/>
  <c r="C2535"/>
  <c r="C2534"/>
  <c r="C2533"/>
  <c r="C2532"/>
  <c r="C2531"/>
  <c r="C2530"/>
  <c r="C2529"/>
  <c r="C2528"/>
  <c r="C2527"/>
  <c r="C2526"/>
  <c r="C2525"/>
  <c r="C2524"/>
  <c r="C2523"/>
  <c r="C2522"/>
  <c r="C2521"/>
  <c r="C2520"/>
  <c r="C2519"/>
  <c r="C2518"/>
  <c r="C2517"/>
  <c r="C2516"/>
  <c r="C2515"/>
  <c r="C2514"/>
  <c r="C2513"/>
  <c r="C2512"/>
  <c r="C2511"/>
  <c r="C2510"/>
  <c r="C2509"/>
  <c r="C2508"/>
  <c r="C2507"/>
  <c r="C2506"/>
  <c r="C2505"/>
  <c r="C2104"/>
  <c r="C2103"/>
  <c r="C2102"/>
  <c r="C2101"/>
  <c r="C2100"/>
  <c r="C2099"/>
  <c r="C2098"/>
  <c r="C2097"/>
  <c r="C2096"/>
  <c r="C2095"/>
  <c r="C2094"/>
  <c r="C2093"/>
  <c r="C2092"/>
  <c r="C2091"/>
  <c r="C2090"/>
  <c r="C2089"/>
  <c r="C2088"/>
  <c r="C2087"/>
  <c r="C2086"/>
  <c r="C2085"/>
  <c r="C2084"/>
  <c r="C2083"/>
  <c r="C2082"/>
  <c r="C2081"/>
  <c r="C2080"/>
  <c r="C2079"/>
  <c r="C2078"/>
  <c r="C2077"/>
  <c r="C2076"/>
  <c r="C2075"/>
  <c r="C2074"/>
  <c r="C2073"/>
  <c r="C2072"/>
  <c r="C2071"/>
  <c r="C2070"/>
  <c r="C2069"/>
  <c r="C2068"/>
  <c r="C2067"/>
  <c r="C2066"/>
  <c r="C2065"/>
  <c r="C2064"/>
  <c r="C2063"/>
  <c r="C2062"/>
  <c r="C2061"/>
  <c r="C2060"/>
  <c r="C2059"/>
  <c r="C2058"/>
  <c r="C2057"/>
  <c r="C2056"/>
  <c r="C2055"/>
  <c r="C2054"/>
  <c r="C2053"/>
  <c r="C2052"/>
  <c r="C2051"/>
  <c r="C2050"/>
  <c r="C2049"/>
  <c r="C2048"/>
  <c r="C2047"/>
  <c r="C2046"/>
  <c r="C2045"/>
  <c r="C2044"/>
  <c r="C2043"/>
  <c r="C2042"/>
  <c r="C2041"/>
  <c r="C2040"/>
  <c r="C2039"/>
  <c r="C2038"/>
  <c r="C2037"/>
  <c r="C2036"/>
  <c r="C2035"/>
  <c r="C2034"/>
  <c r="C2033"/>
  <c r="C2032"/>
  <c r="C2031"/>
  <c r="C2030"/>
  <c r="C2029"/>
  <c r="C2028"/>
  <c r="C2027"/>
  <c r="C2026"/>
  <c r="C2025"/>
  <c r="C2024"/>
  <c r="C2023"/>
  <c r="C2022"/>
  <c r="C2021"/>
  <c r="C2020"/>
  <c r="C2019"/>
  <c r="C2018"/>
  <c r="C2017"/>
  <c r="C2016"/>
  <c r="C2015"/>
  <c r="C2014"/>
  <c r="C2013"/>
  <c r="C2012"/>
  <c r="C2011"/>
  <c r="C2010"/>
  <c r="C2009"/>
  <c r="C2008"/>
  <c r="C2007"/>
  <c r="C2006"/>
  <c r="C2005"/>
  <c r="C1604"/>
  <c r="C1603"/>
  <c r="C1602"/>
  <c r="C1601"/>
  <c r="C1600"/>
  <c r="C1599"/>
  <c r="C1598"/>
  <c r="C1597"/>
  <c r="C1596"/>
  <c r="C1595"/>
  <c r="C1594"/>
  <c r="C1593"/>
  <c r="C1592"/>
  <c r="C1591"/>
  <c r="C1590"/>
  <c r="C1589"/>
  <c r="C1588"/>
  <c r="C1587"/>
  <c r="C1586"/>
  <c r="C1585"/>
  <c r="C1584"/>
  <c r="C1583"/>
  <c r="C1582"/>
  <c r="C1581"/>
  <c r="C1580"/>
  <c r="C1579"/>
  <c r="C1578"/>
  <c r="C1577"/>
  <c r="C1576"/>
  <c r="C1575"/>
  <c r="C1574"/>
  <c r="C1573"/>
  <c r="C1572"/>
  <c r="C1571"/>
  <c r="C1570"/>
  <c r="C1569"/>
  <c r="C1568"/>
  <c r="C1567"/>
  <c r="C1566"/>
  <c r="C1565"/>
  <c r="C1564"/>
  <c r="C1563"/>
  <c r="C1562"/>
  <c r="C1561"/>
  <c r="C1560"/>
  <c r="C1559"/>
  <c r="C1558"/>
  <c r="C1557"/>
  <c r="C1556"/>
  <c r="C1555"/>
  <c r="C1554"/>
  <c r="C1553"/>
  <c r="C1552"/>
  <c r="C1551"/>
  <c r="C1550"/>
  <c r="C1549"/>
  <c r="C1548"/>
  <c r="C1547"/>
  <c r="C1546"/>
  <c r="C1545"/>
  <c r="C1544"/>
  <c r="C1543"/>
  <c r="C1542"/>
  <c r="C1541"/>
  <c r="C1540"/>
  <c r="C1539"/>
  <c r="C1538"/>
  <c r="C1537"/>
  <c r="C1536"/>
  <c r="C1535"/>
  <c r="C1534"/>
  <c r="C1533"/>
  <c r="C1532"/>
  <c r="C1531"/>
  <c r="C1530"/>
  <c r="C1529"/>
  <c r="C1528"/>
  <c r="C1527"/>
  <c r="C1526"/>
  <c r="C1525"/>
  <c r="C1524"/>
  <c r="C1523"/>
  <c r="C1522"/>
  <c r="C1521"/>
  <c r="C1520"/>
  <c r="C1519"/>
  <c r="C1518"/>
  <c r="C1517"/>
  <c r="C1516"/>
  <c r="C1515"/>
  <c r="C1514"/>
  <c r="C1513"/>
  <c r="C1512"/>
  <c r="C1511"/>
  <c r="C1510"/>
  <c r="C1509"/>
  <c r="C1508"/>
  <c r="C1507"/>
  <c r="C1506"/>
  <c r="C1505"/>
  <c r="C1104"/>
  <c r="C1103"/>
  <c r="C1102"/>
  <c r="C1101"/>
  <c r="C1100"/>
  <c r="C1099"/>
  <c r="C1098"/>
  <c r="C1097"/>
  <c r="C1096"/>
  <c r="C1095"/>
  <c r="C1094"/>
  <c r="C1093"/>
  <c r="C1092"/>
  <c r="C1091"/>
  <c r="C1090"/>
  <c r="C1089"/>
  <c r="C1088"/>
  <c r="C1087"/>
  <c r="C1086"/>
  <c r="C1085"/>
  <c r="C1084"/>
  <c r="C1083"/>
  <c r="C1082"/>
  <c r="C1081"/>
  <c r="C1080"/>
  <c r="C1079"/>
  <c r="C1078"/>
  <c r="C1077"/>
  <c r="C1076"/>
  <c r="C1075"/>
  <c r="C1074"/>
  <c r="C1073"/>
  <c r="C1072"/>
  <c r="C1071"/>
  <c r="C1070"/>
  <c r="C1069"/>
  <c r="C1068"/>
  <c r="C1067"/>
  <c r="C1066"/>
  <c r="C1065"/>
  <c r="C1064"/>
  <c r="C1063"/>
  <c r="C1062"/>
  <c r="C1061"/>
  <c r="C1060"/>
  <c r="C1059"/>
  <c r="C1058"/>
  <c r="C1057"/>
  <c r="C1056"/>
  <c r="C1055"/>
  <c r="C1054"/>
  <c r="C1053"/>
  <c r="C1052"/>
  <c r="C1051"/>
  <c r="C1050"/>
  <c r="C1049"/>
  <c r="C1048"/>
  <c r="C1047"/>
  <c r="C1046"/>
  <c r="C1045"/>
  <c r="C1044"/>
  <c r="C1043"/>
  <c r="C1042"/>
  <c r="C1041"/>
  <c r="C1040"/>
  <c r="C1039"/>
  <c r="C1038"/>
  <c r="C1037"/>
  <c r="C1036"/>
  <c r="C1035"/>
  <c r="C1034"/>
  <c r="C1033"/>
  <c r="C1032"/>
  <c r="C1031"/>
  <c r="C1030"/>
  <c r="C1029"/>
  <c r="C1028"/>
  <c r="C1027"/>
  <c r="C1026"/>
  <c r="C1025"/>
  <c r="C1024"/>
  <c r="C1023"/>
  <c r="C1022"/>
  <c r="C1021"/>
  <c r="C1020"/>
  <c r="C1019"/>
  <c r="C1018"/>
  <c r="C1017"/>
  <c r="C1016"/>
  <c r="C1015"/>
  <c r="C1014"/>
  <c r="C1013"/>
  <c r="C1012"/>
  <c r="C1011"/>
  <c r="C1010"/>
  <c r="C1009"/>
  <c r="C1008"/>
  <c r="C1007"/>
  <c r="C1006"/>
  <c r="C10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I3"/>
  <c r="C5"/>
  <c r="R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54" i="79"/>
  <c r="D16"/>
  <c r="D15"/>
  <c r="D14"/>
  <c r="H14" s="1"/>
  <c r="D13"/>
  <c r="D12"/>
  <c r="H12"/>
  <c r="D11"/>
  <c r="D10"/>
  <c r="H10" s="1"/>
  <c r="D9"/>
  <c r="D8"/>
  <c r="D7"/>
  <c r="D6"/>
  <c r="C7" i="55"/>
  <c r="C14"/>
  <c r="E14" s="1"/>
  <c r="H35" i="30"/>
  <c r="G35"/>
  <c r="F35"/>
  <c r="H36" s="1"/>
  <c r="E35"/>
  <c r="D37"/>
  <c r="D13" i="49"/>
  <c r="C13"/>
  <c r="P6" i="11"/>
  <c r="N6"/>
  <c r="L6"/>
  <c r="E9" i="55"/>
  <c r="E7"/>
  <c r="E7" i="107" s="1"/>
  <c r="E10"/>
  <c r="D39" s="1"/>
  <c r="I24" i="121"/>
  <c r="I28" s="1"/>
  <c r="E12" i="55"/>
  <c r="F12" i="6"/>
  <c r="E12" i="105"/>
  <c r="E17" i="116"/>
  <c r="F12" i="105"/>
  <c r="F20"/>
  <c r="G16" i="81"/>
  <c r="K23" i="122"/>
  <c r="F19" i="116"/>
  <c r="H31" i="107"/>
  <c r="D32"/>
  <c r="F11" i="115"/>
  <c r="F11" i="114"/>
  <c r="F7" i="6"/>
  <c r="F21" i="106"/>
  <c r="F27" i="6"/>
  <c r="F7" i="82"/>
  <c r="E14" i="105"/>
  <c r="F7" i="106"/>
  <c r="E19" i="116"/>
  <c r="F14" i="105"/>
  <c r="G14" i="110"/>
  <c r="G77" s="1"/>
  <c r="G39"/>
  <c r="G78"/>
  <c r="G80" s="1"/>
  <c r="F10" i="114" s="1"/>
  <c r="H16" i="108"/>
  <c r="D7" i="55"/>
  <c r="D16"/>
  <c r="E28" i="126"/>
  <c r="G16" i="128"/>
  <c r="F7" i="129"/>
  <c r="F5"/>
  <c r="F16" i="128"/>
  <c r="G63" i="110"/>
  <c r="G79"/>
  <c r="A3" i="77"/>
  <c r="A4" i="21"/>
  <c r="A3" i="129"/>
  <c r="A3" i="32"/>
  <c r="F9" i="82"/>
  <c r="F24" i="126"/>
  <c r="G14" i="128"/>
  <c r="F10" i="6"/>
  <c r="F9" i="106"/>
  <c r="F9" i="129"/>
  <c r="E24" i="116"/>
  <c r="E18" i="105"/>
  <c r="E24" i="126"/>
  <c r="A3" i="33"/>
  <c r="B74" i="110"/>
  <c r="A3" i="80"/>
  <c r="B52" i="110"/>
  <c r="E19" i="81"/>
  <c r="F15" i="128"/>
  <c r="F19"/>
  <c r="F19" i="81"/>
  <c r="E16" i="128"/>
  <c r="E26" i="116"/>
  <c r="F26" i="6"/>
  <c r="F20" i="106"/>
  <c r="F6" i="6"/>
  <c r="F27" i="81"/>
  <c r="F28" i="82"/>
  <c r="G38" i="79"/>
  <c r="H38"/>
  <c r="AN3" i="13"/>
  <c r="A2" i="33"/>
  <c r="A2" i="43"/>
  <c r="A2" i="129"/>
  <c r="A2" i="107"/>
  <c r="A2" i="88"/>
  <c r="A44" i="79"/>
  <c r="A2" i="98"/>
  <c r="A3" i="84"/>
  <c r="B73" i="110"/>
  <c r="A2" i="77"/>
  <c r="A2" i="40"/>
  <c r="A3" i="85"/>
  <c r="A2" i="19"/>
  <c r="A2" i="126"/>
  <c r="A3" i="86"/>
  <c r="A2" i="44"/>
  <c r="A3" i="36"/>
  <c r="B51" i="110"/>
  <c r="A2" i="123"/>
  <c r="A2" i="81"/>
  <c r="A2" i="41"/>
  <c r="A2" i="28"/>
  <c r="A2" i="87"/>
  <c r="A3" i="13"/>
  <c r="A2" i="76"/>
  <c r="A3" i="21"/>
  <c r="A2" i="17"/>
  <c r="B2" i="115"/>
  <c r="A3" i="103"/>
  <c r="A2" i="124"/>
  <c r="A2" i="31"/>
  <c r="A2" i="102"/>
  <c r="A2" i="116"/>
  <c r="A2" i="39"/>
  <c r="A3" i="14"/>
  <c r="A2" i="34"/>
  <c r="A2" i="99"/>
  <c r="A4" i="85"/>
  <c r="A3" i="98"/>
  <c r="A3" i="42"/>
  <c r="A3" i="104"/>
  <c r="A3" i="39"/>
  <c r="A3" i="30"/>
  <c r="A3" i="128"/>
  <c r="A3" i="76"/>
  <c r="A45" i="79"/>
  <c r="A3" i="107"/>
  <c r="A4" i="103"/>
  <c r="A4" i="83"/>
  <c r="AN4" i="13"/>
  <c r="A4" i="36"/>
  <c r="A3" i="102"/>
  <c r="E20" i="105"/>
  <c r="E14" i="81"/>
  <c r="E14" i="128"/>
  <c r="A2" i="80"/>
  <c r="B2" i="111"/>
  <c r="A2" i="12"/>
  <c r="A2" i="35"/>
  <c r="A3" i="23"/>
  <c r="A2" i="128"/>
  <c r="A2" i="29"/>
  <c r="A2" i="18"/>
  <c r="A2" i="106"/>
  <c r="A24" i="79"/>
  <c r="B2" i="127"/>
  <c r="A2" i="105"/>
  <c r="A3" i="37"/>
  <c r="A2" i="6"/>
  <c r="A2" i="32"/>
  <c r="A2" i="42"/>
  <c r="A2" i="97"/>
  <c r="A2" i="30"/>
  <c r="E15" i="81"/>
  <c r="E15" i="128"/>
  <c r="F6" i="82"/>
  <c r="F11" i="6"/>
  <c r="E34"/>
  <c r="F26" i="126"/>
  <c r="F18" i="116"/>
  <c r="B2" i="114"/>
  <c r="Q3" i="13"/>
  <c r="F17" i="116"/>
  <c r="F5" i="106"/>
  <c r="F25" i="6"/>
  <c r="F29" s="1"/>
  <c r="F30" s="1"/>
  <c r="E26" i="128"/>
  <c r="E27" i="106"/>
  <c r="E26" i="126"/>
  <c r="G14" i="81"/>
  <c r="G17" s="1"/>
  <c r="F5" i="6"/>
  <c r="A2" i="49"/>
  <c r="A2" i="125"/>
  <c r="A2" i="78"/>
  <c r="B2" i="108"/>
  <c r="AC3" i="13"/>
  <c r="A2" i="82"/>
  <c r="B27" i="110"/>
  <c r="A2" i="24"/>
  <c r="B2" i="110"/>
  <c r="I3" i="13"/>
  <c r="A2" i="117"/>
  <c r="A2" i="79"/>
  <c r="A2" i="15"/>
  <c r="A3" i="83"/>
  <c r="A2" i="95"/>
  <c r="E18" i="116"/>
  <c r="E13" i="105"/>
  <c r="F6" i="129"/>
  <c r="F27"/>
  <c r="E27" i="81"/>
  <c r="F6" i="106"/>
  <c r="F13" i="105"/>
  <c r="G15" i="128"/>
  <c r="G17" s="1"/>
  <c r="A2" i="104"/>
  <c r="F14" i="128"/>
  <c r="F19" i="106"/>
  <c r="F27"/>
  <c r="F5" i="82"/>
  <c r="F26" i="129"/>
  <c r="F29" s="1"/>
  <c r="A3" i="106"/>
  <c r="A3" i="123"/>
  <c r="A3" i="44"/>
  <c r="A3" i="125"/>
  <c r="B3" i="115"/>
  <c r="B28" i="110"/>
  <c r="A3" i="41"/>
  <c r="I4" i="13"/>
  <c r="A3" i="15"/>
  <c r="A3" i="17"/>
  <c r="A3" i="34"/>
  <c r="A3" i="99"/>
  <c r="A3" i="49"/>
  <c r="A3" i="87"/>
  <c r="A3" i="126"/>
  <c r="A3" i="95"/>
  <c r="A3" i="124"/>
  <c r="A3" i="88"/>
  <c r="A3" i="29"/>
  <c r="Q4" i="13"/>
  <c r="A3" i="24"/>
  <c r="A3" i="81"/>
  <c r="A3" i="12"/>
  <c r="A3" i="31"/>
  <c r="A3" i="43"/>
  <c r="B3" i="109"/>
  <c r="B3" i="110"/>
  <c r="A3" i="18"/>
  <c r="A4" i="14"/>
  <c r="A4" i="13"/>
  <c r="B3" i="111"/>
  <c r="A3" i="6"/>
  <c r="A3" i="28"/>
  <c r="B3" i="127"/>
  <c r="A3" i="79"/>
  <c r="A3" i="82"/>
  <c r="A4" i="84"/>
  <c r="A3" i="40"/>
  <c r="A3" i="116"/>
  <c r="A4" i="37"/>
  <c r="A4" i="86"/>
  <c r="A3" i="35"/>
  <c r="A3" i="78"/>
  <c r="A3" i="97"/>
  <c r="AC4" i="13"/>
  <c r="A3" i="19"/>
  <c r="A3" i="117"/>
  <c r="B3" i="114"/>
  <c r="A25" i="79"/>
  <c r="A4" i="23"/>
  <c r="A3" i="105"/>
  <c r="E16" i="127"/>
  <c r="G33" i="79"/>
  <c r="H33" s="1"/>
  <c r="G16"/>
  <c r="H16" s="1"/>
  <c r="G37"/>
  <c r="H37" s="1"/>
  <c r="G14"/>
  <c r="G36"/>
  <c r="H36"/>
  <c r="F15" i="105"/>
  <c r="G32" i="79"/>
  <c r="H32" s="1"/>
  <c r="G6"/>
  <c r="G28"/>
  <c r="H28"/>
  <c r="G7"/>
  <c r="H7" s="1"/>
  <c r="G9"/>
  <c r="H9" s="1"/>
  <c r="G35"/>
  <c r="H35" s="1"/>
  <c r="G13"/>
  <c r="H13" s="1"/>
  <c r="G12"/>
  <c r="AV18" i="5"/>
  <c r="F7" i="114"/>
  <c r="F6" i="115" s="1"/>
  <c r="F13" s="1"/>
  <c r="F7"/>
  <c r="G31" i="79"/>
  <c r="H31"/>
  <c r="G30"/>
  <c r="H30"/>
  <c r="G15"/>
  <c r="H15"/>
  <c r="G11"/>
  <c r="H11"/>
  <c r="G29"/>
  <c r="H29" s="1"/>
  <c r="G34"/>
  <c r="H34" s="1"/>
  <c r="G10"/>
  <c r="G8"/>
  <c r="H8" s="1"/>
  <c r="AT24" i="5"/>
  <c r="AT17"/>
  <c r="AT16"/>
  <c r="AV9"/>
  <c r="F21" i="116"/>
  <c r="F22" s="1"/>
  <c r="F23" s="1"/>
  <c r="AW29" i="5"/>
  <c r="AW22"/>
  <c r="AT20"/>
  <c r="F12" i="115"/>
  <c r="E22" i="116"/>
  <c r="E16" i="105"/>
  <c r="F16"/>
  <c r="E18" i="81"/>
  <c r="F18"/>
  <c r="G18"/>
  <c r="E18" i="128"/>
  <c r="F18"/>
  <c r="G18"/>
  <c r="E22" i="126"/>
  <c r="F22"/>
  <c r="F9" i="6"/>
  <c r="F8" i="106"/>
  <c r="F8" i="82"/>
  <c r="F29"/>
  <c r="F8" i="129"/>
  <c r="F30"/>
  <c r="F9" i="114"/>
  <c r="F8" s="1"/>
  <c r="F13" s="1"/>
  <c r="F10" i="115"/>
  <c r="F9"/>
  <c r="F8" s="1"/>
  <c r="F14" s="1"/>
  <c r="F18" i="105"/>
  <c r="F19" s="1"/>
  <c r="F21" s="1"/>
  <c r="AT19" i="5"/>
  <c r="D40" i="107"/>
  <c r="H39"/>
  <c r="H40" s="1"/>
  <c r="G39"/>
  <c r="G40" s="1"/>
  <c r="E39"/>
  <c r="E40" s="1"/>
  <c r="F39"/>
  <c r="F40" s="1"/>
  <c r="H39" i="79"/>
  <c r="G20" i="126"/>
  <c r="H20"/>
  <c r="H21" s="1"/>
  <c r="D41" i="107"/>
  <c r="G39" i="5"/>
  <c r="AQ17"/>
  <c r="AQ16"/>
  <c r="AQ18"/>
  <c r="AQ19"/>
  <c r="AQ20"/>
  <c r="Y39"/>
  <c r="AA39"/>
  <c r="Z39"/>
  <c r="K47" i="127"/>
  <c r="C30" i="128"/>
  <c r="A14" i="49"/>
  <c r="K38" i="127"/>
  <c r="K45"/>
  <c r="C42" i="129"/>
  <c r="C42" i="82"/>
  <c r="C31" i="81"/>
  <c r="K46" i="127"/>
  <c r="G31" i="3" l="1"/>
  <c r="AQ40" i="5"/>
  <c r="F22" i="106"/>
  <c r="G19" i="128"/>
  <c r="G19" i="81"/>
  <c r="F23" i="106"/>
  <c r="F25" s="1"/>
  <c r="F26" s="1"/>
  <c r="F28" s="1"/>
  <c r="F24" i="116"/>
  <c r="F25" s="1"/>
  <c r="AT22" i="5"/>
  <c r="F30" i="82"/>
  <c r="F31" s="1"/>
  <c r="AT9" i="5"/>
  <c r="F31" i="129"/>
  <c r="F32" s="1"/>
  <c r="G23" i="127"/>
  <c r="H23" s="1"/>
  <c r="I23" s="1"/>
  <c r="G38" i="3"/>
  <c r="G49"/>
  <c r="G14"/>
  <c r="E9"/>
  <c r="G9" s="1"/>
  <c r="G40"/>
  <c r="I25" i="2"/>
  <c r="I36"/>
  <c r="E8" i="3" s="1"/>
  <c r="G8" s="1"/>
  <c r="G27"/>
  <c r="G30"/>
  <c r="F16" i="127"/>
  <c r="E10" i="3"/>
  <c r="G10" s="1"/>
  <c r="G32"/>
  <c r="G14" i="127"/>
  <c r="G22" i="3"/>
  <c r="AV20" i="5"/>
  <c r="AV12"/>
  <c r="G36" i="3"/>
  <c r="G17"/>
  <c r="AT13" i="5"/>
  <c r="AV19"/>
  <c r="F9" i="2"/>
  <c r="E13" i="3" s="1"/>
  <c r="G13" s="1"/>
  <c r="F29" i="2"/>
  <c r="E25" i="3" s="1"/>
  <c r="G25" s="1"/>
  <c r="AV16" i="5"/>
  <c r="F15" i="127"/>
  <c r="AV24" i="5"/>
  <c r="AW16"/>
  <c r="F13" i="127"/>
  <c r="H15"/>
  <c r="G18" i="3"/>
  <c r="AT12" i="5"/>
  <c r="AV13"/>
  <c r="G34" i="3"/>
  <c r="G28"/>
  <c r="AT29" i="5"/>
  <c r="AV15"/>
  <c r="G29" i="3"/>
  <c r="G35"/>
  <c r="AW24" i="5"/>
  <c r="AV21"/>
  <c r="AW12"/>
  <c r="G39" i="3"/>
  <c r="AT7" i="5"/>
  <c r="AW13"/>
  <c r="E46" i="127"/>
  <c r="F46" s="1"/>
  <c r="G46"/>
  <c r="H46" s="1"/>
  <c r="I46" s="1"/>
  <c r="G38"/>
  <c r="H38" s="1"/>
  <c r="I38" s="1"/>
  <c r="E38"/>
  <c r="F38" s="1"/>
  <c r="E45"/>
  <c r="F45" s="1"/>
  <c r="G45"/>
  <c r="I45" s="1"/>
  <c r="O7" i="1"/>
  <c r="O46" s="1"/>
  <c r="F15" i="26" s="1"/>
  <c r="F20" s="1"/>
  <c r="L7" i="1"/>
  <c r="L46" s="1"/>
  <c r="AZ7"/>
  <c r="M7"/>
  <c r="M46" s="1"/>
  <c r="N7"/>
  <c r="N46" s="1"/>
  <c r="F13" i="26" s="1"/>
  <c r="F19" s="1"/>
  <c r="G47" i="127"/>
  <c r="I47" s="1"/>
  <c r="E47"/>
  <c r="F47" s="1"/>
  <c r="H10"/>
  <c r="F26" i="116"/>
  <c r="F27" s="1"/>
  <c r="F29" s="1"/>
  <c r="AT21" i="5"/>
  <c r="E41" i="107"/>
  <c r="F41"/>
  <c r="G41"/>
  <c r="H41"/>
  <c r="G22" i="126"/>
  <c r="H22" s="1"/>
  <c r="H23" s="1"/>
  <c r="F31" i="6"/>
  <c r="F32"/>
  <c r="F33" s="1"/>
  <c r="G20" i="81"/>
  <c r="F24" i="106"/>
  <c r="AT15" i="5"/>
  <c r="G20" i="128"/>
  <c r="AT18" i="5"/>
  <c r="F17" i="105"/>
  <c r="AT11" i="5"/>
  <c r="G10" i="127"/>
  <c r="H6" i="79"/>
  <c r="H17" s="1"/>
  <c r="AW19" i="5"/>
  <c r="AB46" i="1"/>
  <c r="AD46"/>
  <c r="F18" i="2"/>
  <c r="AC46" i="1"/>
  <c r="AW15" i="5"/>
  <c r="AW18"/>
  <c r="AW11"/>
  <c r="AW17"/>
  <c r="F8" i="2"/>
  <c r="E12" i="3" s="1"/>
  <c r="G12" s="1"/>
  <c r="F11" i="2"/>
  <c r="E15" i="3" s="1"/>
  <c r="G15" s="1"/>
  <c r="AA46" i="1"/>
  <c r="G33" i="3"/>
  <c r="G26"/>
  <c r="F34" i="129" l="1"/>
  <c r="F35"/>
  <c r="F33"/>
  <c r="F37" s="1"/>
  <c r="F34" i="82"/>
  <c r="F35"/>
  <c r="F36"/>
  <c r="AV17" i="5"/>
  <c r="I15" i="127"/>
  <c r="I14" s="1"/>
  <c r="H14"/>
  <c r="AW9" i="5"/>
  <c r="F38" i="129"/>
  <c r="F39"/>
  <c r="F40" s="1"/>
  <c r="F41" s="1"/>
  <c r="G22" i="128"/>
  <c r="G21"/>
  <c r="G25" s="1"/>
  <c r="G23"/>
  <c r="G25" i="81"/>
  <c r="G23"/>
  <c r="G24"/>
  <c r="I22" i="2"/>
  <c r="E43" i="3" s="1"/>
  <c r="G43" s="1"/>
  <c r="G45" s="1"/>
  <c r="I20" i="2"/>
  <c r="I10" i="127"/>
  <c r="E9" i="30" s="1"/>
  <c r="F34" i="6"/>
  <c r="F35" s="1"/>
  <c r="F37" s="1"/>
  <c r="F7" i="2"/>
  <c r="E11" i="3" s="1"/>
  <c r="G11" s="1"/>
  <c r="G24" i="126"/>
  <c r="H24" s="1"/>
  <c r="H25" s="1"/>
  <c r="AV7" i="5"/>
  <c r="K33" i="127"/>
  <c r="K32"/>
  <c r="K35"/>
  <c r="K31"/>
  <c r="F33" i="82" l="1"/>
  <c r="F32" s="1"/>
  <c r="F37" s="1"/>
  <c r="F38"/>
  <c r="F39" s="1"/>
  <c r="F40" s="1"/>
  <c r="F41" s="1"/>
  <c r="G22" i="81"/>
  <c r="G21" s="1"/>
  <c r="G26" s="1"/>
  <c r="G41" i="3"/>
  <c r="E35" i="127"/>
  <c r="F35" s="1"/>
  <c r="G35"/>
  <c r="H35" s="1"/>
  <c r="I35" s="1"/>
  <c r="E32"/>
  <c r="F32" s="1"/>
  <c r="G32"/>
  <c r="E33"/>
  <c r="F33" s="1"/>
  <c r="G33"/>
  <c r="H33" s="1"/>
  <c r="I33" s="1"/>
  <c r="G26" i="128"/>
  <c r="G27" s="1"/>
  <c r="G28" s="1"/>
  <c r="G29" s="1"/>
  <c r="G26" i="126"/>
  <c r="H26" s="1"/>
  <c r="H27" s="1"/>
  <c r="F18" i="26" l="1"/>
  <c r="F22" s="1"/>
  <c r="G28" i="126"/>
  <c r="H28" s="1"/>
  <c r="H29"/>
  <c r="G27" i="81"/>
  <c r="G28" s="1"/>
  <c r="G29" s="1"/>
  <c r="G30" s="1"/>
  <c r="H32" i="127"/>
  <c r="G31"/>
  <c r="F23" i="26" l="1"/>
  <c r="F25" s="1"/>
  <c r="F26" s="1"/>
  <c r="F27" s="1"/>
  <c r="I32" i="127"/>
  <c r="I31" s="1"/>
  <c r="H31"/>
  <c r="F24" i="26" l="1"/>
  <c r="F28"/>
  <c r="F30" s="1"/>
  <c r="G15" i="11" l="1"/>
  <c r="G9" i="127"/>
  <c r="K50" l="1"/>
  <c r="E50" s="1"/>
  <c r="K51"/>
  <c r="E51" s="1"/>
  <c r="L51"/>
  <c r="H9"/>
  <c r="I9" s="1"/>
  <c r="E8" i="30" s="1"/>
  <c r="G43" i="127"/>
  <c r="K52"/>
  <c r="E52" s="1"/>
  <c r="G44"/>
  <c r="H44" s="1"/>
  <c r="I44" s="1"/>
  <c r="L52"/>
  <c r="L50"/>
  <c r="K29"/>
  <c r="K30"/>
  <c r="K28"/>
  <c r="K18"/>
  <c r="K20"/>
  <c r="K11"/>
  <c r="K15"/>
  <c r="K24"/>
  <c r="K26"/>
  <c r="K49"/>
  <c r="K17"/>
  <c r="K13"/>
  <c r="K19"/>
  <c r="K21"/>
  <c r="K25"/>
  <c r="K27"/>
  <c r="K16"/>
  <c r="K34"/>
  <c r="K48"/>
  <c r="K22"/>
  <c r="G27" l="1"/>
  <c r="H27" s="1"/>
  <c r="I27" s="1"/>
  <c r="E27"/>
  <c r="F27" s="1"/>
  <c r="E19"/>
  <c r="F19" s="1"/>
  <c r="G19"/>
  <c r="E21"/>
  <c r="F21" s="1"/>
  <c r="G21"/>
  <c r="H21" s="1"/>
  <c r="I21" s="1"/>
  <c r="G20"/>
  <c r="H20" s="1"/>
  <c r="I20" s="1"/>
  <c r="E20"/>
  <c r="F20" s="1"/>
  <c r="E49"/>
  <c r="F49" s="1"/>
  <c r="G49"/>
  <c r="I49" s="1"/>
  <c r="E48"/>
  <c r="F48" s="1"/>
  <c r="G48"/>
  <c r="I48" s="1"/>
  <c r="E11"/>
  <c r="F11" s="1"/>
  <c r="G11"/>
  <c r="H11" s="1"/>
  <c r="I11" s="1"/>
  <c r="E26"/>
  <c r="F26" s="1"/>
  <c r="G26"/>
  <c r="H26" s="1"/>
  <c r="I26" s="1"/>
  <c r="E18"/>
  <c r="F18" s="1"/>
  <c r="E34"/>
  <c r="F34" s="1"/>
  <c r="G34"/>
  <c r="H34" s="1"/>
  <c r="I34" s="1"/>
  <c r="G41"/>
  <c r="H43"/>
  <c r="E30"/>
  <c r="F30" s="1"/>
  <c r="G30"/>
  <c r="H30" s="1"/>
  <c r="I30" s="1"/>
  <c r="E29"/>
  <c r="F29" s="1"/>
  <c r="G29"/>
  <c r="H29" l="1"/>
  <c r="G28"/>
  <c r="I43"/>
  <c r="I41" s="1"/>
  <c r="E12" i="30" s="1"/>
  <c r="H41" i="127"/>
  <c r="G56"/>
  <c r="H19"/>
  <c r="G12"/>
  <c r="E10" i="30"/>
  <c r="E13" s="1"/>
  <c r="G44" l="1"/>
  <c r="G46" s="1"/>
  <c r="G47" s="1"/>
  <c r="E44"/>
  <c r="E46" s="1"/>
  <c r="E47" s="1"/>
  <c r="K62" i="127"/>
  <c r="E62" s="1"/>
  <c r="H44" i="30"/>
  <c r="H46" s="1"/>
  <c r="H47" s="1"/>
  <c r="F44"/>
  <c r="F46" s="1"/>
  <c r="F47" s="1"/>
  <c r="D44"/>
  <c r="D46" s="1"/>
  <c r="D47" s="1"/>
  <c r="H12" i="127"/>
  <c r="H63" s="1"/>
  <c r="I19"/>
  <c r="I12" s="1"/>
  <c r="H28"/>
  <c r="I29"/>
  <c r="I28" s="1"/>
  <c r="H56"/>
  <c r="I56" s="1"/>
  <c r="E48" i="30" l="1"/>
  <c r="H48"/>
  <c r="G62" i="127" s="1"/>
  <c r="I62" s="1"/>
  <c r="F48" i="30"/>
  <c r="D48"/>
  <c r="G48"/>
  <c r="E11"/>
  <c r="G61" i="127"/>
  <c r="G50"/>
  <c r="G51"/>
  <c r="G52"/>
  <c r="H51" l="1"/>
  <c r="I51" s="1"/>
  <c r="F51"/>
  <c r="H52"/>
  <c r="I52" s="1"/>
  <c r="F52"/>
  <c r="H50"/>
  <c r="I50" s="1"/>
  <c r="F50"/>
  <c r="I61"/>
  <c r="G60"/>
  <c r="I60" l="1"/>
  <c r="I63" s="1"/>
  <c r="G63"/>
  <c r="AR29" i="5"/>
  <c r="AR12"/>
  <c r="AR21"/>
  <c r="AR9"/>
  <c r="AR15"/>
  <c r="AR17"/>
  <c r="AR13"/>
  <c r="AR16"/>
  <c r="AR18"/>
  <c r="AR22"/>
  <c r="AR7"/>
  <c r="AR24"/>
  <c r="AR20"/>
  <c r="AR11"/>
  <c r="AR19"/>
  <c r="B64" i="127"/>
  <c r="C15" i="55" l="1"/>
  <c r="E15" l="1"/>
  <c r="E13" s="1"/>
  <c r="E16" s="1"/>
  <c r="C13"/>
  <c r="C16" s="1"/>
  <c r="AS24" i="5" l="1"/>
  <c r="AS11"/>
  <c r="AS9"/>
  <c r="AS15"/>
  <c r="AS13"/>
  <c r="AS17"/>
  <c r="AS29"/>
  <c r="AS19"/>
  <c r="AS12"/>
  <c r="AS16"/>
  <c r="AS22"/>
  <c r="AS7"/>
  <c r="AS20"/>
  <c r="AS21"/>
  <c r="AS18"/>
</calcChain>
</file>

<file path=xl/comments1.xml><?xml version="1.0" encoding="utf-8"?>
<comments xmlns="http://schemas.openxmlformats.org/spreadsheetml/2006/main">
  <authors>
    <author>Tan Nhuong</author>
  </authors>
  <commentList>
    <comment ref="A1" authorId="0">
      <text>
        <r>
          <rPr>
            <sz val="9"/>
            <color indexed="81"/>
            <rFont val="Tahoma"/>
            <family val="2"/>
          </rPr>
          <t>Dien giai</t>
        </r>
      </text>
    </comment>
  </commentList>
</comments>
</file>

<file path=xl/comments10.xml><?xml version="1.0" encoding="utf-8"?>
<comments xmlns="http://schemas.openxmlformats.org/spreadsheetml/2006/main">
  <authors>
    <author>Tấn Nhượng Võ</author>
  </authors>
  <commentList>
    <comment ref="I12" authorId="0">
      <text>
        <r>
          <rPr>
            <b/>
            <sz val="9"/>
            <color indexed="81"/>
            <rFont val="Tahoma"/>
            <family val="2"/>
          </rPr>
          <t xml:space="preserve">Ghi chú
</t>
        </r>
        <r>
          <rPr>
            <sz val="9"/>
            <color indexed="81"/>
            <rFont val="Tahoma"/>
            <family val="2"/>
          </rPr>
          <t xml:space="preserve">Người sử dụng nhập vào định mức tỷ lệ chi phí dự phòng cho khối lượng phát sinh
</t>
        </r>
      </text>
    </comment>
    <comment ref="I13" authorId="0">
      <text>
        <r>
          <rPr>
            <b/>
            <sz val="9"/>
            <color indexed="81"/>
            <rFont val="Tahoma"/>
            <family val="2"/>
          </rPr>
          <t xml:space="preserve">Ghi chú
</t>
        </r>
        <r>
          <rPr>
            <sz val="9"/>
            <color indexed="81"/>
            <rFont val="Tahoma"/>
            <family val="2"/>
          </rPr>
          <t>Người sử dụng nhập vào định mức tỷ lệ chi phí dự phòng cho yếu tố trượt giá</t>
        </r>
      </text>
    </comment>
  </commentList>
</comments>
</file>

<file path=xl/comments11.xml><?xml version="1.0" encoding="utf-8"?>
<comments xmlns="http://schemas.openxmlformats.org/spreadsheetml/2006/main">
  <authors>
    <author>Tấn Nhượng Võ</author>
  </authors>
  <commentList>
    <comment ref="F12" authorId="0">
      <text>
        <r>
          <rPr>
            <b/>
            <sz val="9"/>
            <color indexed="81"/>
            <rFont val="Tahoma"/>
            <family val="2"/>
          </rPr>
          <t>Lấy tổng khối lượng thực hiện đến hết kỳ trước</t>
        </r>
        <r>
          <rPr>
            <sz val="9"/>
            <color indexed="81"/>
            <rFont val="Tahoma"/>
            <family val="2"/>
          </rPr>
          <t xml:space="preserve">
</t>
        </r>
      </text>
    </comment>
  </commentList>
</comments>
</file>

<file path=xl/comments12.xml><?xml version="1.0" encoding="utf-8"?>
<comments xmlns="http://schemas.openxmlformats.org/spreadsheetml/2006/main">
  <authors>
    <author>Tấn Nhượng Võ</author>
  </authors>
  <commentList>
    <comment ref="F13" authorId="0">
      <text>
        <r>
          <rPr>
            <b/>
            <sz val="9"/>
            <color indexed="81"/>
            <rFont val="Tahoma"/>
            <family val="2"/>
          </rPr>
          <t>Lấy tổng khối lượng thực hiện đến hết kỳ trước</t>
        </r>
        <r>
          <rPr>
            <sz val="9"/>
            <color indexed="81"/>
            <rFont val="Tahoma"/>
            <family val="2"/>
          </rPr>
          <t xml:space="preserve">
</t>
        </r>
      </text>
    </comment>
    <comment ref="F17" authorId="0">
      <text>
        <r>
          <rPr>
            <b/>
            <sz val="9"/>
            <color indexed="81"/>
            <rFont val="Tahoma"/>
            <family val="2"/>
          </rPr>
          <t>Lấy tổng khối lượng thực hiện đến hết kỳ trước</t>
        </r>
        <r>
          <rPr>
            <sz val="9"/>
            <color indexed="81"/>
            <rFont val="Tahoma"/>
            <family val="2"/>
          </rPr>
          <t xml:space="preserve">
</t>
        </r>
      </text>
    </comment>
  </commentList>
</comments>
</file>

<file path=xl/comments2.xml><?xml version="1.0" encoding="utf-8"?>
<comments xmlns="http://schemas.openxmlformats.org/spreadsheetml/2006/main">
  <authors>
    <author>Tan Nhuong</author>
  </authors>
  <commentList>
    <comment ref="A1" authorId="0">
      <text>
        <r>
          <rPr>
            <sz val="9"/>
            <color indexed="81"/>
            <rFont val="Tahoma"/>
            <family val="2"/>
          </rPr>
          <t>Dien giai</t>
        </r>
      </text>
    </comment>
  </commentList>
</comments>
</file>

<file path=xl/comments3.xml><?xml version="1.0" encoding="utf-8"?>
<comments xmlns="http://schemas.openxmlformats.org/spreadsheetml/2006/main">
  <authors>
    <author>User</author>
    <author>Tấn Nhượng Võ</author>
  </authors>
  <commentList>
    <comment ref="I7" authorId="0">
      <text>
        <r>
          <rPr>
            <b/>
            <sz val="9"/>
            <color indexed="81"/>
            <rFont val="Tahoma"/>
            <family val="2"/>
          </rPr>
          <t xml:space="preserve">Lưu ý: Để Excel không báo vòng lặp khi liên kết đến dòng Tổng mức đầu tư, người sử dụng làm như sau: 
</t>
        </r>
        <r>
          <rPr>
            <sz val="9"/>
            <color indexed="81"/>
            <rFont val="Tahoma"/>
            <family val="2"/>
          </rPr>
          <t xml:space="preserve">- Vào Excel Option/Caculation/Đánh dấu kiểm vào hộp thoại Enable Interactive  Caculation. 
- Trước khi gửi file cho đối tác, vui lòng copy và paste value giá trị tại vị trí tổng mức đầu tư đã duyệt. 
</t>
        </r>
      </text>
    </comment>
    <comment ref="K61" authorId="1">
      <text>
        <r>
          <rPr>
            <b/>
            <sz val="9"/>
            <color indexed="81"/>
            <rFont val="Tahoma"/>
            <family val="2"/>
          </rPr>
          <t>Hướng dẫn:</t>
        </r>
        <r>
          <rPr>
            <sz val="9"/>
            <color indexed="81"/>
            <rFont val="Tahoma"/>
            <family val="2"/>
          </rPr>
          <t xml:space="preserve">
Đối với lập dự án đầu tư: kps ≤ 5%
Công trình còn lại:  kps ≤ 10%.</t>
        </r>
      </text>
    </comment>
  </commentList>
</comments>
</file>

<file path=xl/comments4.xml><?xml version="1.0" encoding="utf-8"?>
<comments xmlns="http://schemas.openxmlformats.org/spreadsheetml/2006/main">
  <authors>
    <author>Tấn Nhượng Võ</author>
  </authors>
  <commentList>
    <comment ref="D12" authorId="0">
      <text>
        <r>
          <rPr>
            <b/>
            <sz val="9"/>
            <color indexed="81"/>
            <rFont val="Tahoma"/>
            <family val="2"/>
          </rPr>
          <t>Là số năm người sử dụng thu thập số liệu chỉ số giá xây dựng của công trình tương tự. (Tối thiểu là 3 năm)</t>
        </r>
        <r>
          <rPr>
            <sz val="9"/>
            <color indexed="81"/>
            <rFont val="Tahoma"/>
            <family val="2"/>
          </rPr>
          <t xml:space="preserve">
</t>
        </r>
      </text>
    </comment>
    <comment ref="D13" authorId="0">
      <text>
        <r>
          <rPr>
            <b/>
            <sz val="9"/>
            <color indexed="81"/>
            <rFont val="Tahoma"/>
            <family val="2"/>
          </rPr>
          <t>Thời gian thực hiện dự án</t>
        </r>
      </text>
    </comment>
  </commentList>
</comments>
</file>

<file path=xl/comments5.xml><?xml version="1.0" encoding="utf-8"?>
<comments xmlns="http://schemas.openxmlformats.org/spreadsheetml/2006/main">
  <authors>
    <author>Tấn Nhượng Võ</author>
  </authors>
  <commentList>
    <comment ref="A1" authorId="0">
      <text>
        <r>
          <rPr>
            <sz val="9"/>
            <color indexed="81"/>
            <rFont val="Tahoma"/>
            <family val="2"/>
          </rPr>
          <t xml:space="preserve">Theo mẫu bảng 2.6 - Phụ lục của Thông tư số 06/2016/TT-BXD
</t>
        </r>
      </text>
    </comment>
    <comment ref="B12" authorId="0">
      <text>
        <r>
          <rPr>
            <b/>
            <sz val="9"/>
            <color indexed="81"/>
            <rFont val="Tahoma"/>
            <family val="2"/>
          </rPr>
          <t>Theo mẫu thì không có dòng chi phí này, nhưng theo công thức tính dự phòng yếu tố khối lượng phát sinh thì có nên phải đưa vào</t>
        </r>
        <r>
          <rPr>
            <sz val="9"/>
            <color indexed="81"/>
            <rFont val="Tahoma"/>
            <family val="2"/>
          </rPr>
          <t xml:space="preserve">
</t>
        </r>
      </text>
    </comment>
    <comment ref="B14" authorId="0">
      <text>
        <r>
          <rPr>
            <b/>
            <sz val="9"/>
            <color indexed="81"/>
            <rFont val="Tahoma"/>
            <family val="2"/>
          </rPr>
          <t>GDPTB1 = (GMS + GĐT + GLĐ + GK) x kps</t>
        </r>
        <r>
          <rPr>
            <sz val="9"/>
            <color indexed="81"/>
            <rFont val="Tahoma"/>
            <family val="2"/>
          </rPr>
          <t xml:space="preserve">
kps: &lt;= 5%</t>
        </r>
      </text>
    </comment>
    <comment ref="G14" authorId="0">
      <text>
        <r>
          <rPr>
            <b/>
            <sz val="9"/>
            <color indexed="81"/>
            <rFont val="Tahoma"/>
            <family val="2"/>
          </rPr>
          <t>&lt;= 5%</t>
        </r>
        <r>
          <rPr>
            <sz val="9"/>
            <color indexed="81"/>
            <rFont val="Tahoma"/>
            <family val="2"/>
          </rPr>
          <t xml:space="preserve">
</t>
        </r>
      </text>
    </comment>
    <comment ref="B15" authorId="0">
      <text>
        <r>
          <rPr>
            <b/>
            <sz val="9"/>
            <color indexed="81"/>
            <rFont val="Tahoma"/>
            <family val="2"/>
          </rPr>
          <t>Hướng dẫn:</t>
        </r>
        <r>
          <rPr>
            <sz val="9"/>
            <color indexed="81"/>
            <rFont val="Tahoma"/>
            <family val="2"/>
          </rPr>
          <t xml:space="preserve">
Chi phí dự phòng yếu tố trượt giá được tính như phần Xây dựng. </t>
        </r>
      </text>
    </comment>
  </commentList>
</comments>
</file>

<file path=xl/comments6.xml><?xml version="1.0" encoding="utf-8"?>
<comments xmlns="http://schemas.openxmlformats.org/spreadsheetml/2006/main">
  <authors>
    <author>Tấn Nhượng Võ</author>
  </authors>
  <commentList>
    <comment ref="D15" authorId="0">
      <text>
        <r>
          <rPr>
            <b/>
            <sz val="9"/>
            <color indexed="81"/>
            <rFont val="Tahoma"/>
            <family val="2"/>
          </rPr>
          <t>Là số năm người sử dụng thu thập số liệu chỉ số giá xây dựng của công trình tương tự. (Tối thiểu là 3 năm)</t>
        </r>
        <r>
          <rPr>
            <sz val="9"/>
            <color indexed="81"/>
            <rFont val="Tahoma"/>
            <family val="2"/>
          </rPr>
          <t xml:space="preserve">
</t>
        </r>
      </text>
    </comment>
    <comment ref="D16" authorId="0">
      <text>
        <r>
          <rPr>
            <b/>
            <sz val="9"/>
            <color indexed="81"/>
            <rFont val="Tahoma"/>
            <family val="2"/>
          </rPr>
          <t>Thời gian thực hiện dự án</t>
        </r>
      </text>
    </comment>
  </commentList>
</comments>
</file>

<file path=xl/comments7.xml><?xml version="1.0" encoding="utf-8"?>
<comments xmlns="http://schemas.openxmlformats.org/spreadsheetml/2006/main">
  <authors>
    <author>Tấn Nhượng Võ</author>
  </authors>
  <commentList>
    <comment ref="B1" authorId="0">
      <text>
        <r>
          <rPr>
            <sz val="9"/>
            <color indexed="81"/>
            <rFont val="Tahoma"/>
            <family val="2"/>
          </rPr>
          <t xml:space="preserve">Mẫu số 21: Thông tư số 03/2015/TT-BKHĐT
</t>
        </r>
      </text>
    </comment>
  </commentList>
</comments>
</file>

<file path=xl/comments8.xml><?xml version="1.0" encoding="utf-8"?>
<comments xmlns="http://schemas.openxmlformats.org/spreadsheetml/2006/main">
  <authors>
    <author>Tấn Nhượng Võ</author>
  </authors>
  <commentList>
    <comment ref="B1" authorId="0">
      <text>
        <r>
          <rPr>
            <b/>
            <sz val="9"/>
            <color indexed="81"/>
            <rFont val="Tahoma"/>
            <family val="2"/>
          </rPr>
          <t xml:space="preserve">Ghi chú:
</t>
        </r>
        <r>
          <rPr>
            <sz val="9"/>
            <color indexed="81"/>
            <rFont val="Tahoma"/>
            <family val="2"/>
          </rPr>
          <t>Bảng này áp dụng đối với hợp đồng đơn giá cố định và đơn giá điều chỉnh.</t>
        </r>
      </text>
    </comment>
    <comment ref="B26" authorId="0">
      <text>
        <r>
          <rPr>
            <b/>
            <sz val="9"/>
            <color indexed="81"/>
            <rFont val="Tahoma"/>
            <family val="2"/>
          </rPr>
          <t xml:space="preserve">Ghi chú:
</t>
        </r>
        <r>
          <rPr>
            <sz val="9"/>
            <color indexed="81"/>
            <rFont val="Tahoma"/>
            <family val="2"/>
          </rPr>
          <t>Bảng này áp dụng đối với hợp đồng đơn giá cố định và đơn giá điều chỉnh.</t>
        </r>
      </text>
    </comment>
    <comment ref="B50" authorId="0">
      <text>
        <r>
          <rPr>
            <b/>
            <sz val="9"/>
            <color indexed="81"/>
            <rFont val="Tahoma"/>
            <family val="2"/>
          </rPr>
          <t xml:space="preserve">Ghi chú:
</t>
        </r>
        <r>
          <rPr>
            <sz val="9"/>
            <color indexed="81"/>
            <rFont val="Tahoma"/>
            <family val="2"/>
          </rPr>
          <t>Bảng này áp dụng đối với hợp đồng đơn giá cố định và đơn giá điều chỉnh.</t>
        </r>
      </text>
    </comment>
    <comment ref="B72" authorId="0">
      <text>
        <r>
          <rPr>
            <b/>
            <sz val="9"/>
            <color indexed="81"/>
            <rFont val="Tahoma"/>
            <family val="2"/>
          </rPr>
          <t xml:space="preserve">Ghi chú:
</t>
        </r>
        <r>
          <rPr>
            <sz val="9"/>
            <color indexed="81"/>
            <rFont val="Tahoma"/>
            <family val="2"/>
          </rPr>
          <t>Bảng này áp dụng đối với hợp đồng đơn giá cố định và đơn giá điều chỉnh.</t>
        </r>
      </text>
    </comment>
  </commentList>
</comments>
</file>

<file path=xl/comments9.xml><?xml version="1.0" encoding="utf-8"?>
<comments xmlns="http://schemas.openxmlformats.org/spreadsheetml/2006/main">
  <authors>
    <author>Tấn Nhượng Võ</author>
  </authors>
  <commentList>
    <comment ref="B1" authorId="0">
      <text>
        <r>
          <rPr>
            <b/>
            <sz val="9"/>
            <color indexed="81"/>
            <rFont val="Tahoma"/>
            <family val="2"/>
          </rPr>
          <t xml:space="preserve">Ghi chú:
</t>
        </r>
        <r>
          <rPr>
            <sz val="9"/>
            <color indexed="81"/>
            <rFont val="Tahoma"/>
            <family val="2"/>
          </rPr>
          <t>Bảng này áp dụng đối với hợp đồng đơn giá cố định và đơn giá điều chỉnh.</t>
        </r>
      </text>
    </comment>
  </commentList>
</comments>
</file>

<file path=xl/sharedStrings.xml><?xml version="1.0" encoding="utf-8"?>
<sst xmlns="http://schemas.openxmlformats.org/spreadsheetml/2006/main" count="14114" uniqueCount="3564">
  <si>
    <t>Phan tich vat tu</t>
  </si>
  <si>
    <t>Gia tri vat tu</t>
  </si>
  <si>
    <t>Don gia chi tiet</t>
  </si>
  <si>
    <t>Du thau</t>
  </si>
  <si>
    <t>Tong hop kinh phi</t>
  </si>
  <si>
    <t>Chi phi van chuyen</t>
  </si>
  <si>
    <t>CuocVC</t>
  </si>
  <si>
    <t>LuongCN_XD</t>
  </si>
  <si>
    <t>Phan tich ca may</t>
  </si>
  <si>
    <t>Chiet tinh don gia may</t>
  </si>
  <si>
    <t>Bu gia may</t>
  </si>
  <si>
    <t>Bu NL_TL</t>
  </si>
  <si>
    <t>TH_CPXD</t>
  </si>
  <si>
    <t>TH_CPTB</t>
  </si>
  <si>
    <t>Bia du toan</t>
  </si>
  <si>
    <t>STT</t>
  </si>
  <si>
    <t>Function</t>
  </si>
  <si>
    <t>Description</t>
  </si>
  <si>
    <t>ArgumentDescriptions</t>
  </si>
  <si>
    <t>Mô tả cách tính</t>
  </si>
  <si>
    <t>Sheet gốc</t>
  </si>
  <si>
    <t>QLDA</t>
  </si>
  <si>
    <t>Địa chỉ nội suy (Kiểu chuổi)</t>
  </si>
  <si>
    <t>Chi phí Xây dựng trước thuế (đồng)</t>
  </si>
  <si>
    <t>Du toan</t>
  </si>
  <si>
    <t>LapDADT</t>
  </si>
  <si>
    <t>BCKTKT</t>
  </si>
  <si>
    <t>TK</t>
  </si>
  <si>
    <t>TTDT</t>
  </si>
  <si>
    <t>TTTK</t>
  </si>
  <si>
    <t>TTHQKTDA</t>
  </si>
  <si>
    <t>MT_XD</t>
  </si>
  <si>
    <t>DGHST_XD</t>
  </si>
  <si>
    <t>MT_TB</t>
  </si>
  <si>
    <t>Chi phí Thiết bị trước thuế (đồng)</t>
  </si>
  <si>
    <t>DGHST_TB</t>
  </si>
  <si>
    <t>LuongCN_LaiMay</t>
  </si>
  <si>
    <t>GS_XD</t>
  </si>
  <si>
    <t>GS_TB</t>
  </si>
  <si>
    <t>KIEMTOAN</t>
  </si>
  <si>
    <t>Tổng mức đầu tư xây dựng công trình (đồng)</t>
  </si>
  <si>
    <t>QUYETTOAN</t>
  </si>
  <si>
    <t>Dau vao ca may</t>
  </si>
  <si>
    <t>DiachiVung</t>
  </si>
  <si>
    <t>Chọn vùng cần lấy (Range)</t>
  </si>
  <si>
    <t>Tong du toan</t>
  </si>
  <si>
    <t>Config</t>
  </si>
  <si>
    <t>CỘNG HÒA XÃ HỘI CHỦ NGHĨA VIỆT NAM</t>
  </si>
  <si>
    <t>Độc lập - Tự do - Hạnh phúc</t>
  </si>
  <si>
    <t xml:space="preserve"> --------o0o--------</t>
  </si>
  <si>
    <t>Ngày</t>
  </si>
  <si>
    <t>tháng</t>
  </si>
  <si>
    <t>năm</t>
  </si>
  <si>
    <t>DỰ TOÁN THIẾT KẾ</t>
  </si>
  <si>
    <t xml:space="preserve">          CHỦ TRÌ CÔNG TRÌNH</t>
  </si>
  <si>
    <t>LẬP DỰ TOÁN</t>
  </si>
  <si>
    <t>KIỂM TRA</t>
  </si>
  <si>
    <t>CÔNG TY THIẾT KẾ</t>
  </si>
  <si>
    <t>I</t>
  </si>
  <si>
    <t>II</t>
  </si>
  <si>
    <t>B</t>
  </si>
  <si>
    <t>ĐVT</t>
  </si>
  <si>
    <t>%</t>
  </si>
  <si>
    <t>Chi phí chung</t>
  </si>
  <si>
    <t>Thu nhập chịu thuế tính trước</t>
  </si>
  <si>
    <t>Thuế giá trị gia tăng</t>
  </si>
  <si>
    <t>III</t>
  </si>
  <si>
    <t>Chi phí vật liệu</t>
  </si>
  <si>
    <t>VL</t>
  </si>
  <si>
    <t>Chi phí nhân công</t>
  </si>
  <si>
    <t>NC</t>
  </si>
  <si>
    <t>Chi phí máy thi công</t>
  </si>
  <si>
    <t>MTC</t>
  </si>
  <si>
    <t>Trực tiếp phí khác</t>
  </si>
  <si>
    <t>TT</t>
  </si>
  <si>
    <t>T</t>
  </si>
  <si>
    <t>C</t>
  </si>
  <si>
    <t>Z</t>
  </si>
  <si>
    <t>TL</t>
  </si>
  <si>
    <t>G</t>
  </si>
  <si>
    <t>GTGT</t>
  </si>
  <si>
    <t>GXDCPT</t>
  </si>
  <si>
    <t>GXDLT</t>
  </si>
  <si>
    <t>TỔNG CỘNG</t>
  </si>
  <si>
    <t>TC</t>
  </si>
  <si>
    <t>Mức tối thiểu</t>
  </si>
  <si>
    <t>Chi phí quản lý dự án</t>
  </si>
  <si>
    <t>Chi phí giám sát thi công xây dựng</t>
  </si>
  <si>
    <t>Chi phí giám sát lắp đặt thiết bị</t>
  </si>
  <si>
    <t>VỮA</t>
  </si>
  <si>
    <t>ĐỊNH MỨC</t>
  </si>
  <si>
    <t>MÃ HIỆU 
ĐƠN GIÁ</t>
  </si>
  <si>
    <t>NỘI DUNG CÔNG VIỆC</t>
  </si>
  <si>
    <t>ĐƠN VỊ</t>
  </si>
  <si>
    <t>KHỐI LƯỢNG</t>
  </si>
  <si>
    <t>ĐƠN GIÁ</t>
  </si>
  <si>
    <t>THÀNH TIỀN</t>
  </si>
  <si>
    <t>KÍCH THƯỚC</t>
  </si>
  <si>
    <t>HỆ SỐ</t>
  </si>
  <si>
    <t>TỪNG PHẦN</t>
  </si>
  <si>
    <t>HẠNG MỤC</t>
  </si>
  <si>
    <t>LOẠI CV</t>
  </si>
  <si>
    <t>VẬT LIỆU</t>
  </si>
  <si>
    <t>VẬT LIỆU P</t>
  </si>
  <si>
    <t>NHÂN CÔNG</t>
  </si>
  <si>
    <t>MÁY</t>
  </si>
  <si>
    <t>DÀI</t>
  </si>
  <si>
    <t>RỘNG</t>
  </si>
  <si>
    <t>CAO</t>
  </si>
  <si>
    <t>MÃ ĐM</t>
  </si>
  <si>
    <t>MÃ VỮA</t>
  </si>
  <si>
    <t/>
  </si>
  <si>
    <t>END</t>
  </si>
  <si>
    <t>MSVT</t>
  </si>
  <si>
    <t>THÀNH PHẦN HAO PHÍ</t>
  </si>
  <si>
    <t>ĐỊNH</t>
  </si>
  <si>
    <t>PHỤ LỤC</t>
  </si>
  <si>
    <t>ĐỊNH MỨC BỔ SUNG</t>
  </si>
  <si>
    <t>THI CÔNG</t>
  </si>
  <si>
    <t>KHÁC</t>
  </si>
  <si>
    <t>MỨC</t>
  </si>
  <si>
    <t>ĐM</t>
  </si>
  <si>
    <t xml:space="preserve">LOẠI </t>
  </si>
  <si>
    <t>MÃ HIỆU</t>
  </si>
  <si>
    <t>TÊN VẬT TƯ</t>
  </si>
  <si>
    <t>BẢNG PHÂN TÍCH VẬT TƯ</t>
  </si>
  <si>
    <t>BẢNG GIÁ TRỊ VẬT TƯ</t>
  </si>
  <si>
    <t>CÁCH TÍNH</t>
  </si>
  <si>
    <t>CỘT PHỤ</t>
  </si>
  <si>
    <t>KÝ HIỆU</t>
  </si>
  <si>
    <t>ĐG VL</t>
  </si>
  <si>
    <t>ĐG VLP</t>
  </si>
  <si>
    <t>ĐG NC</t>
  </si>
  <si>
    <t>ĐG MTC</t>
  </si>
  <si>
    <t>TTPK</t>
  </si>
  <si>
    <t>CỘNG CPTT</t>
  </si>
  <si>
    <t>CHI PHÍ CHUNG</t>
  </si>
  <si>
    <t>GT DT DTXL</t>
  </si>
  <si>
    <t>TNCTTT</t>
  </si>
  <si>
    <t>GT DTXL TT</t>
  </si>
  <si>
    <t>VAT</t>
  </si>
  <si>
    <t>GTDTXLST</t>
  </si>
  <si>
    <t>NHÀ TẠM</t>
  </si>
  <si>
    <t>TỔNG</t>
  </si>
  <si>
    <t>ĐƠN GIÁ VL,NC,MTC</t>
  </si>
  <si>
    <t>THÀNH PHẦN CP KHÁC</t>
  </si>
  <si>
    <t>ĐƠN GIÁ TỔNG HỢP</t>
  </si>
  <si>
    <t xml:space="preserve">THÀNH TIỀN </t>
  </si>
  <si>
    <t>MÃ ĐỊNH MỨC</t>
  </si>
  <si>
    <t>MÃ CHI PHÍ</t>
  </si>
  <si>
    <t>CHI PHÍ</t>
  </si>
  <si>
    <t>CHI PHÍ THEO ĐƠN GIÁ</t>
  </si>
  <si>
    <t>A1</t>
  </si>
  <si>
    <t>CLVL</t>
  </si>
  <si>
    <t>Chênh lệch vật liệu</t>
  </si>
  <si>
    <t>B1</t>
  </si>
  <si>
    <t>C1</t>
  </si>
  <si>
    <t>Chi phí máy xây dựng</t>
  </si>
  <si>
    <t>CHI PHÍ TRỰC TIẾP</t>
  </si>
  <si>
    <t>M</t>
  </si>
  <si>
    <t>Giá thành dự toán xây dựng</t>
  </si>
  <si>
    <t>T+C</t>
  </si>
  <si>
    <t>Chi phí xây dựng trước thuế</t>
  </si>
  <si>
    <t>T+C+TL</t>
  </si>
  <si>
    <t>IV</t>
  </si>
  <si>
    <t>Chi phí xây dựng sau thuế</t>
  </si>
  <si>
    <t>NGƯỜI LẬP</t>
  </si>
  <si>
    <t>NGƯỜI CHỦ TRÌ</t>
  </si>
  <si>
    <t>(Ký, họ tên)</t>
  </si>
  <si>
    <t>Chứng chỉ KS định giá XD hạng……..., số………..</t>
  </si>
  <si>
    <t>BẢNG TỔNG HỢP KINH PHÍ</t>
  </si>
  <si>
    <t>Tỷ trọng
(Tấn/đvt)</t>
  </si>
  <si>
    <t>Tổng KL
(tấn)</t>
  </si>
  <si>
    <t>Nguồn mua</t>
  </si>
  <si>
    <t>Tổng cự ly (km)</t>
  </si>
  <si>
    <t>Cự ly từng đoạn</t>
  </si>
  <si>
    <t>Loại đường</t>
  </si>
  <si>
    <t>Cấp 
đường</t>
  </si>
  <si>
    <t xml:space="preserve">Đơn giá
vận chuyển </t>
  </si>
  <si>
    <t>Phụ phí đường sông</t>
  </si>
  <si>
    <t>Phụ phí đường bộ</t>
  </si>
  <si>
    <t>Tổng
phụ phí</t>
  </si>
  <si>
    <t>Giá mua</t>
  </si>
  <si>
    <t>Giá đến
chân CT</t>
  </si>
  <si>
    <t>Đường bộ</t>
  </si>
  <si>
    <t>Đường thủy</t>
  </si>
  <si>
    <t>Cự ly (Km)</t>
  </si>
  <si>
    <t>Chèn, lót, chằn, buộc hàng hóa</t>
  </si>
  <si>
    <t>Vệ sinh phương tiện</t>
  </si>
  <si>
    <t>Huy động phương tiện</t>
  </si>
  <si>
    <t>Mã hiệu</t>
  </si>
  <si>
    <t>Tên vật liệu</t>
  </si>
  <si>
    <t>BẢNG CƯỚC VẬN CHUYỂN HÀNG HÓA ĐƯỜNG BỘ</t>
  </si>
  <si>
    <t>BẢNG CƯỚC VẬN CHUYỂN HÀNG HÓA ĐƯỜNG THỦY</t>
  </si>
  <si>
    <t>(Ban hành kèm theo quyết định số ………../UBND/….. Ngày ………)</t>
  </si>
  <si>
    <t xml:space="preserve">Đường </t>
  </si>
  <si>
    <t>Loại 1</t>
  </si>
  <si>
    <t>Loại 2</t>
  </si>
  <si>
    <t>Loại 3</t>
  </si>
  <si>
    <t>Loại 4</t>
  </si>
  <si>
    <t>Loại 5</t>
  </si>
  <si>
    <t>Loại 6</t>
  </si>
  <si>
    <t>Trong đó:</t>
  </si>
  <si>
    <t>Hệ số quy đổi từ các loại sông về sông loại 1:</t>
  </si>
  <si>
    <t>Loại sông</t>
  </si>
  <si>
    <t>Hệ số</t>
  </si>
  <si>
    <t>&gt;100</t>
  </si>
  <si>
    <t>BẢNG TÍNH LƯƠNG, PHỤ CẤP CHO CÔNG NHÂN XÂY DỰNG</t>
  </si>
  <si>
    <t>Loại công Nhân</t>
  </si>
  <si>
    <t>Hệ số lương</t>
  </si>
  <si>
    <t>Lương CB
(tháng)</t>
  </si>
  <si>
    <t>Phụ cấp</t>
  </si>
  <si>
    <t>Lương + PC
(Tháng)</t>
  </si>
  <si>
    <t>Lương + PC
(Ngày)</t>
  </si>
  <si>
    <t>Lưu động</t>
  </si>
  <si>
    <t xml:space="preserve">Khu vực </t>
  </si>
  <si>
    <t>Trách nhiệm</t>
  </si>
  <si>
    <t>Độc hại</t>
  </si>
  <si>
    <t>Thu hút</t>
  </si>
  <si>
    <t>Không ổn định SX</t>
  </si>
  <si>
    <t>Các khoản lương phụ</t>
  </si>
  <si>
    <t>Các khoản chi phí khoán TT</t>
  </si>
  <si>
    <t>MHCM</t>
  </si>
  <si>
    <t>MVT</t>
  </si>
  <si>
    <t>THÀNH PHẦN GIÁ CA MÁY</t>
  </si>
  <si>
    <t>LƯỢNG</t>
  </si>
  <si>
    <t>KL</t>
  </si>
  <si>
    <t>BẢNG PHÂN TÍCH  THÀNH PHẦN CA MÁY</t>
  </si>
  <si>
    <t>BẢNG TÍNH LƯƠNG, PHỤ CẤP CHO CÔNG NHÂN LÁI MÁY</t>
  </si>
  <si>
    <t>THÀNH
 TIỀN</t>
  </si>
  <si>
    <t>SỐ</t>
  </si>
  <si>
    <t>BẢNG CHIẾT TÍNH  ĐƠN GIÁ CA MÁY THEO CÁCH TRỰC TIẾP</t>
  </si>
  <si>
    <t>GIÁ CA MÁY</t>
  </si>
  <si>
    <t>GỐC</t>
  </si>
  <si>
    <t>THỰC TẾ</t>
  </si>
  <si>
    <t>CHÊNH LỆCH</t>
  </si>
  <si>
    <t>CHÊNH LỆCH
NL - LTDK</t>
  </si>
  <si>
    <t>BẢNG TÍNH GIÁ CA MÁY BÙ NHIÊN LIỆU, TIỀN LƯƠNG THỢ ĐIỀU KHIỂN</t>
  </si>
  <si>
    <t>THÀNH</t>
  </si>
  <si>
    <t>LỆCH</t>
  </si>
  <si>
    <t>TIỀN</t>
  </si>
  <si>
    <t xml:space="preserve">BẢNG TỔNG HỢP CHI PHÍ BÙ NHIÊN LIỆU, TIỀN LƯƠNG </t>
  </si>
  <si>
    <t>Nhóm I</t>
  </si>
  <si>
    <t>Nhóm II</t>
  </si>
  <si>
    <t>Nhóm III</t>
  </si>
  <si>
    <t>B. Công nhân lái xe - Bảng lương B12</t>
  </si>
  <si>
    <t>Nhóm IV</t>
  </si>
  <si>
    <t>Nhóm V</t>
  </si>
  <si>
    <t>Nhóm VI</t>
  </si>
  <si>
    <t>C. Thuyển trưởng (Bảng B2)</t>
  </si>
  <si>
    <t>D</t>
  </si>
  <si>
    <t>D. Đại phó, Máy trưởng  (Bảng B2)</t>
  </si>
  <si>
    <t>E</t>
  </si>
  <si>
    <t>E. Thuyền phó 2, Máy 2  (Bảng B2)</t>
  </si>
  <si>
    <t>F</t>
  </si>
  <si>
    <t>F. Thủy thủ tàu vận tải biển</t>
  </si>
  <si>
    <t>G. Thợ máy kiêm cơ khí, thợ bơm - Tàu biển</t>
  </si>
  <si>
    <t>H</t>
  </si>
  <si>
    <t>H. Thợ máy, điện, vô tuyến điện - Tàu biển</t>
  </si>
  <si>
    <t>I. Phục vụ viên - Tàu biển</t>
  </si>
  <si>
    <t>J</t>
  </si>
  <si>
    <t>J. Cấp dưỡng - Tàu biển</t>
  </si>
  <si>
    <t>K</t>
  </si>
  <si>
    <t>K. Thủy thủ tàu vận tải sông</t>
  </si>
  <si>
    <t>L</t>
  </si>
  <si>
    <t>L. Thợ máy, thợ điện tàu vận tải sông</t>
  </si>
  <si>
    <t xml:space="preserve">M. Phục vụ viên </t>
  </si>
  <si>
    <t>N</t>
  </si>
  <si>
    <t>N. Thợ lặn</t>
  </si>
  <si>
    <t>O</t>
  </si>
  <si>
    <t>O. Tàu hút bụng (Bảng B5)</t>
  </si>
  <si>
    <t>Thuyển trưởng</t>
  </si>
  <si>
    <t>Máy trưởng</t>
  </si>
  <si>
    <t>Đại phó, máy 2</t>
  </si>
  <si>
    <t>Thuyền phó 2</t>
  </si>
  <si>
    <t>Thuyền phó 3</t>
  </si>
  <si>
    <t>P</t>
  </si>
  <si>
    <t>P. Thuyển trưởng tàu nạo vét sông</t>
  </si>
  <si>
    <t>Điện trưởng</t>
  </si>
  <si>
    <t>Q.  Thuyền viên và công nhân viên tàu công trình</t>
  </si>
  <si>
    <t>Nhân công 3,0/4 (phục vụ tàu nạo vét biển)</t>
  </si>
  <si>
    <t>Nhân công 3,0/4 (phục vụ tàu nạo vét sông)</t>
  </si>
  <si>
    <t>Nhân công 2,7/4 (phục vụ tàu nạo vét biển)</t>
  </si>
  <si>
    <t>Nhân công 2,7/4 (phục vụ tàu nạo vét sông)</t>
  </si>
  <si>
    <t xml:space="preserve">BẢNG DỮ LIỆU ĐẦU VÀO </t>
  </si>
  <si>
    <t>DỮ LIỆU ĐẦU VÀO</t>
  </si>
  <si>
    <t>TÍNH THEO</t>
  </si>
  <si>
    <t>HS PHỤ</t>
  </si>
  <si>
    <t>NL0001</t>
  </si>
  <si>
    <t>Xăng</t>
  </si>
  <si>
    <t>NL0002</t>
  </si>
  <si>
    <t>Dầu Diezen</t>
  </si>
  <si>
    <t>NL0003</t>
  </si>
  <si>
    <t>Điện</t>
  </si>
  <si>
    <t>NL0004</t>
  </si>
  <si>
    <t>Dầu Mazut</t>
  </si>
  <si>
    <t>LTTC</t>
  </si>
  <si>
    <t>Mức lương tối thiểu chung</t>
  </si>
  <si>
    <t>đồng</t>
  </si>
  <si>
    <t>LTTV</t>
  </si>
  <si>
    <t>Mức lương tối thiểu vùng</t>
  </si>
  <si>
    <t>PCLD</t>
  </si>
  <si>
    <t>Phụ cấp lưu động</t>
  </si>
  <si>
    <t>PCKV</t>
  </si>
  <si>
    <t>Phụ cấp khu vực</t>
  </si>
  <si>
    <t>PCTN</t>
  </si>
  <si>
    <t>Phụ cấp trách nhiệm</t>
  </si>
  <si>
    <t>PCDH</t>
  </si>
  <si>
    <t>Phụ cấp độc hại</t>
  </si>
  <si>
    <t>PCTH</t>
  </si>
  <si>
    <t>Phụ cấp thu hút</t>
  </si>
  <si>
    <t>LCB</t>
  </si>
  <si>
    <t>PCOD</t>
  </si>
  <si>
    <t>Phụ cấp không ổn định SX</t>
  </si>
  <si>
    <t>LP</t>
  </si>
  <si>
    <t>CPK</t>
  </si>
  <si>
    <t>Các khoản chi phí khoán</t>
  </si>
  <si>
    <t>GIÁ TRỊ</t>
  </si>
  <si>
    <t>GXD</t>
  </si>
  <si>
    <t>NỘI DUNG CHI PHÍ</t>
  </si>
  <si>
    <t>GIÁ TRỊ TRƯỚC THUẾ</t>
  </si>
  <si>
    <t>THUẾ GTGT</t>
  </si>
  <si>
    <t>GIÁ TRỊ SAU THUẾ</t>
  </si>
  <si>
    <t>GTB</t>
  </si>
  <si>
    <t>Chi phí thẩm tra, phê duyệt quyết toán</t>
  </si>
  <si>
    <t>Chi phí kiểm toán</t>
  </si>
  <si>
    <t>Chi phí thẩm định kết quả lựa chọn nhà thầu</t>
  </si>
  <si>
    <t>BẢNG TÍNH CHI PHÍ VẬN CHUYỂN</t>
  </si>
  <si>
    <t>VẬT TƯ</t>
  </si>
  <si>
    <t>CPC</t>
  </si>
  <si>
    <t>Thành tiền</t>
  </si>
  <si>
    <t>HS đổ ben</t>
  </si>
  <si>
    <t>HS
lương</t>
  </si>
  <si>
    <t>MÃ MÁY</t>
  </si>
  <si>
    <t>MÃ VT</t>
  </si>
  <si>
    <t>ĐƠN GIÁ NL-TL</t>
  </si>
  <si>
    <t>MÃ HP</t>
  </si>
  <si>
    <t>Chi phí lập hồ sơ mời thầu và phân tích đánh giá  hồ sơ dự thầu thi công xây dựng</t>
  </si>
  <si>
    <t>SL</t>
  </si>
  <si>
    <t>N24.00041</t>
  </si>
  <si>
    <t>N24.00042</t>
  </si>
  <si>
    <t>N24.00031</t>
  </si>
  <si>
    <t>N24.00032</t>
  </si>
  <si>
    <t>CHÊNH
LỆCH</t>
  </si>
  <si>
    <t>ĐƠN GIÁ THẨM TRA</t>
  </si>
  <si>
    <t>Ghi chú: Trong phạm vi cước cố định sẽ không được tính cước theo chiều dài vận chuyển</t>
  </si>
  <si>
    <t xml:space="preserve">Cước cố định </t>
  </si>
  <si>
    <t>Hàng bậc</t>
  </si>
  <si>
    <t>GQLDA</t>
  </si>
  <si>
    <t>GTV</t>
  </si>
  <si>
    <t>TV1</t>
  </si>
  <si>
    <t>GK</t>
  </si>
  <si>
    <t>GDP</t>
  </si>
  <si>
    <t>TV2</t>
  </si>
  <si>
    <t>TV3</t>
  </si>
  <si>
    <t>TV4</t>
  </si>
  <si>
    <t>TV5</t>
  </si>
  <si>
    <t>TV6</t>
  </si>
  <si>
    <t>TV7</t>
  </si>
  <si>
    <t>TV8</t>
  </si>
  <si>
    <t>TV9</t>
  </si>
  <si>
    <t>K1</t>
  </si>
  <si>
    <t>K2</t>
  </si>
  <si>
    <t>K3</t>
  </si>
  <si>
    <t>K4</t>
  </si>
  <si>
    <t>DP1</t>
  </si>
  <si>
    <t>DP2</t>
  </si>
  <si>
    <t>Sheet thực tế</t>
  </si>
  <si>
    <t>Hàm nội suy chuy phí quản lý dự án</t>
  </si>
  <si>
    <t>Hàm nội suy chi phí lập dự án đầu tư</t>
  </si>
  <si>
    <t>Hàm nội suy chi phí lập báo cáo kinh tế kỹ thuật</t>
  </si>
  <si>
    <t>Hàm nội suy chi phí thiết kế</t>
  </si>
  <si>
    <t>Hàm nội suy chi phí thẩm tra dự toán</t>
  </si>
  <si>
    <t>Hàm nội suy chi phí thẩm tra thiết kế</t>
  </si>
  <si>
    <t>Hàm nội suy chi phí thẩm tra tính hiệu quả và khả thi của dự án đầu tư</t>
  </si>
  <si>
    <t>Hàm nội suy chi phí lập hồ sơ mời thầu phần xây dựng</t>
  </si>
  <si>
    <t>Hàm nội suy chi phí đánh giá hồ sơ dự thầu phần xây dựng</t>
  </si>
  <si>
    <t>Hàm nội suy chi phí lập hồ sơ mời thầu phần thiết bị</t>
  </si>
  <si>
    <t>Hàm nội suy chi phí đánh giá hồ sơ dự thầu phần thiết bị</t>
  </si>
  <si>
    <t>Hàm nội suy chi phí giám sát phần xây dựng</t>
  </si>
  <si>
    <t>Hàm nội suy chi phí giám sát phần lắp đặt thiết bị xây dựng</t>
  </si>
  <si>
    <t>Hàm nội suy chi phí kiểm toán</t>
  </si>
  <si>
    <t>Hàm nội suy chi phí quyết toán</t>
  </si>
  <si>
    <t>Hàm lấy địa chỉ của vùng nội suy</t>
  </si>
  <si>
    <t>Cách tính</t>
  </si>
  <si>
    <t>BẢNG PHÂN TÍCH BÙ GIÁ MÁY CHO CÔNG TÁC</t>
  </si>
  <si>
    <t>BÙ</t>
  </si>
  <si>
    <t>NL-TL</t>
  </si>
  <si>
    <t>Tổng cước vận chuyển</t>
  </si>
  <si>
    <t>Bậc hàng</t>
  </si>
  <si>
    <t>Phương tiện</t>
  </si>
  <si>
    <t>BẢNG QUY ĐỊNH HỆ SỐ BẬC HÀNG</t>
  </si>
  <si>
    <t>Hệ số bậc hàng</t>
  </si>
  <si>
    <t>Đvt</t>
  </si>
  <si>
    <t>HS bậc hàng</t>
  </si>
  <si>
    <t>TỔNG KHỐI LƯỢNG</t>
  </si>
  <si>
    <t>ĐỊA ĐIỂM XD:</t>
  </si>
  <si>
    <t>HẠNG MỤC:</t>
  </si>
  <si>
    <t>CÔNG TRÌNH:</t>
  </si>
  <si>
    <t>GIÁ TRỊ DỰ TOÁN:</t>
  </si>
  <si>
    <t>Ghi chú:</t>
  </si>
  <si>
    <r>
      <t>A1 * HS</t>
    </r>
    <r>
      <rPr>
        <vertAlign val="subscript"/>
        <sz val="12"/>
        <rFont val="Times New Roman"/>
        <family val="1"/>
      </rPr>
      <t>VL</t>
    </r>
  </si>
  <si>
    <t>hsvl</t>
  </si>
  <si>
    <t>hsnc</t>
  </si>
  <si>
    <t>hsmtc</t>
  </si>
  <si>
    <t>hscpc</t>
  </si>
  <si>
    <t>hstncttt</t>
  </si>
  <si>
    <r>
      <t>B1 * HS</t>
    </r>
    <r>
      <rPr>
        <vertAlign val="subscript"/>
        <sz val="12"/>
        <rFont val="Times New Roman"/>
        <family val="1"/>
      </rPr>
      <t>NC</t>
    </r>
  </si>
  <si>
    <r>
      <t>C1 * HS</t>
    </r>
    <r>
      <rPr>
        <vertAlign val="subscript"/>
        <sz val="12"/>
        <rFont val="Times New Roman"/>
        <family val="1"/>
      </rPr>
      <t>MTC</t>
    </r>
  </si>
  <si>
    <t>GIÁ TRỊ (đ)</t>
  </si>
  <si>
    <t>THKP</t>
  </si>
  <si>
    <t>Phan tich bu ca may</t>
  </si>
  <si>
    <t>KẾT QUẢ THẨM TRA</t>
  </si>
  <si>
    <t>KHỐI LƯỢNG
THẨM TRA</t>
  </si>
  <si>
    <t>CHI TIẾT</t>
  </si>
  <si>
    <t>KHỐI</t>
  </si>
  <si>
    <t>ĐƠN</t>
  </si>
  <si>
    <t>GIÁ</t>
  </si>
  <si>
    <t>Điều chỉnh nhân công lái máy theo hệ số</t>
  </si>
  <si>
    <t>VẬT LIỆU THIẾU</t>
  </si>
  <si>
    <t>NHÂN CÔNG THIẾU</t>
  </si>
  <si>
    <t>MÁY THI CÔNG THIẾU</t>
  </si>
  <si>
    <t>Vận chuyển bằng gánh vác bộ</t>
  </si>
  <si>
    <t>Vận chuyển bằng phương tiện thô sơ</t>
  </si>
  <si>
    <t>Đơn vị tính</t>
  </si>
  <si>
    <t>Loại vật liệu</t>
  </si>
  <si>
    <t>Bốc xếp thủ công
 (Gồm bốc lênh và xuống)</t>
  </si>
  <si>
    <t>Cát các loại, than xỉ, gạch vỡ</t>
  </si>
  <si>
    <t>Đất sét, đất dính</t>
  </si>
  <si>
    <t>Sỏi, đá dăm các loại</t>
  </si>
  <si>
    <t>Đá hộc, đá ba, đá chẻ, đá xanh miếng</t>
  </si>
  <si>
    <t>Các loại bột (bột đá, bột thạch anh, xi măng..)</t>
  </si>
  <si>
    <t>Gạch silicat</t>
  </si>
  <si>
    <t>Gạch chỉ, gạch thẻ</t>
  </si>
  <si>
    <t>Gạch rỗng đất nung các loại</t>
  </si>
  <si>
    <t>Gạch bê tông</t>
  </si>
  <si>
    <t>Gạch lát các loại</t>
  </si>
  <si>
    <t>Gạch men kính các loại</t>
  </si>
  <si>
    <t>Đá ốp lát các loại</t>
  </si>
  <si>
    <t>Ngói các loại</t>
  </si>
  <si>
    <t>Vôi các loại</t>
  </si>
  <si>
    <t>Tấm lợp các loại</t>
  </si>
  <si>
    <t>Xi măng đóng bao các loại</t>
  </si>
  <si>
    <t>tấn</t>
  </si>
  <si>
    <t>Sắt thép các loại</t>
  </si>
  <si>
    <t>Gỗ các loại</t>
  </si>
  <si>
    <t>m3</t>
  </si>
  <si>
    <t>Tre cây, cừ tràm  (dài từ 4-5m)</t>
  </si>
  <si>
    <t>100 cây</t>
  </si>
  <si>
    <t>Kính các loại</t>
  </si>
  <si>
    <t>m2</t>
  </si>
  <si>
    <t>Cấu kiện bê tông đúc sẳn</t>
  </si>
  <si>
    <t xml:space="preserve">Vận chuyển các loại phế thải </t>
  </si>
  <si>
    <t>1000v</t>
  </si>
  <si>
    <t>100m2</t>
  </si>
  <si>
    <t xml:space="preserve">I. Các chi phí dự kiến thực hiện </t>
  </si>
  <si>
    <t>Nội dung chi phí</t>
  </si>
  <si>
    <t>Ký hiệu</t>
  </si>
  <si>
    <t>Giá trị</t>
  </si>
  <si>
    <r>
      <t>G</t>
    </r>
    <r>
      <rPr>
        <vertAlign val="subscript"/>
        <sz val="11"/>
        <rFont val="Times New Roman"/>
        <family val="1"/>
      </rPr>
      <t>XD</t>
    </r>
  </si>
  <si>
    <r>
      <t>G</t>
    </r>
    <r>
      <rPr>
        <vertAlign val="subscript"/>
        <sz val="11"/>
        <rFont val="Times New Roman"/>
        <family val="1"/>
      </rPr>
      <t>TB</t>
    </r>
  </si>
  <si>
    <r>
      <t>G</t>
    </r>
    <r>
      <rPr>
        <vertAlign val="subscript"/>
        <sz val="11"/>
        <rFont val="Times New Roman"/>
        <family val="1"/>
      </rPr>
      <t>QLDA</t>
    </r>
  </si>
  <si>
    <r>
      <t>G</t>
    </r>
    <r>
      <rPr>
        <vertAlign val="subscript"/>
        <sz val="11"/>
        <rFont val="Times New Roman"/>
        <family val="1"/>
      </rPr>
      <t>TV</t>
    </r>
  </si>
  <si>
    <r>
      <t>G</t>
    </r>
    <r>
      <rPr>
        <vertAlign val="subscript"/>
        <sz val="11"/>
        <rFont val="Times New Roman"/>
        <family val="1"/>
      </rPr>
      <t>K</t>
    </r>
  </si>
  <si>
    <t>Chi phí khác</t>
  </si>
  <si>
    <t>Chi phí tư vấn đầu tư xây dựng</t>
  </si>
  <si>
    <t>Chi phí thiết bị</t>
  </si>
  <si>
    <t>Chi phí xây dựng</t>
  </si>
  <si>
    <r>
      <t>II. Dự phòng do yếu tố trượt giá:</t>
    </r>
    <r>
      <rPr>
        <b/>
        <sz val="11"/>
        <rFont val="Times New Roman"/>
        <family val="1"/>
      </rPr>
      <t xml:space="preserve"> (G</t>
    </r>
    <r>
      <rPr>
        <b/>
        <vertAlign val="subscript"/>
        <sz val="11"/>
        <rFont val="Times New Roman"/>
        <family val="1"/>
      </rPr>
      <t>DP2</t>
    </r>
    <r>
      <rPr>
        <b/>
        <sz val="11"/>
        <rFont val="Times New Roman"/>
        <family val="1"/>
      </rPr>
      <t>)</t>
    </r>
  </si>
  <si>
    <t>Chỉ tiêu</t>
  </si>
  <si>
    <t>Tiến độ thực hiện (năm)</t>
  </si>
  <si>
    <t>2. Bảng tính chi phí dự phòng do yếu tố trượt giá:</t>
  </si>
  <si>
    <t>Nội dung</t>
  </si>
  <si>
    <t>Mức phân bổ vốn từng năm (%)</t>
  </si>
  <si>
    <t>Chi phí thực hiện dự án theo tiến độ đã có trượt giá</t>
  </si>
  <si>
    <t>Trượt giá từng năm</t>
  </si>
  <si>
    <r>
      <t>Trượt giá tích luỹ (G</t>
    </r>
    <r>
      <rPr>
        <vertAlign val="subscript"/>
        <sz val="12"/>
        <rFont val="Times New Roman"/>
        <family val="1"/>
        <charset val="163"/>
      </rPr>
      <t>DP2</t>
    </r>
    <r>
      <rPr>
        <sz val="12"/>
        <rFont val="Times New Roman"/>
        <family val="1"/>
      </rPr>
      <t>)</t>
    </r>
  </si>
  <si>
    <t>THÀNH
TIỀN</t>
  </si>
  <si>
    <t>TỔNG
KL</t>
  </si>
  <si>
    <t>KHỐI 
LƯỢNG</t>
  </si>
  <si>
    <t>K5</t>
  </si>
  <si>
    <t>Thamtra_Dutoan</t>
  </si>
  <si>
    <t>Thamtra_Phantichvattu</t>
  </si>
  <si>
    <t>HỒ SƠ DỰ TOÁN</t>
  </si>
  <si>
    <t>GHI CHÚ</t>
  </si>
  <si>
    <t>TV11</t>
  </si>
  <si>
    <t>BẢNG ĐƠN GIÁ CHI TIẾT THU GỌN</t>
  </si>
  <si>
    <t>K7</t>
  </si>
  <si>
    <t>Tỷ lệ</t>
  </si>
  <si>
    <t>KL
ĐỊNH MỨC</t>
  </si>
  <si>
    <t>KL
THI CÔNG</t>
  </si>
  <si>
    <t>KẾT QUẢ THẨM ĐỊNH</t>
  </si>
  <si>
    <t>BÁO CÁO KẾT QUẢ THẨM ĐỊNH BẢNG PHÂN TÍCH VẬT TƯ</t>
  </si>
  <si>
    <t>Thamtra_GTVT</t>
  </si>
  <si>
    <t>BÁO CÁO KẾT QUẢ THẨM ĐỊNH BẢNG GIÁ TRỊ VẬT TƯ</t>
  </si>
  <si>
    <t>Lương ngày công</t>
  </si>
  <si>
    <t>Lương tối thiểu</t>
  </si>
  <si>
    <t>BẢNG TÍNH LƯƠNG CÔNG NHÂN XÂY DỰNG</t>
  </si>
  <si>
    <t>LuongCN_XD1</t>
  </si>
  <si>
    <t>LuongCN_LaiMay1</t>
  </si>
  <si>
    <t>Nhân công xây dựng cơ bản Nhóm I, bậc 1/7</t>
  </si>
  <si>
    <t>N101.10.07</t>
  </si>
  <si>
    <t>Nhân công xây dựng cơ bản Nhóm I, bậc 2/7</t>
  </si>
  <si>
    <t>N101.20.07</t>
  </si>
  <si>
    <t>Nhân công xây dựng cơ bản Nhóm I, bậc 2,5/7</t>
  </si>
  <si>
    <t>N101.25.07</t>
  </si>
  <si>
    <t>Nhân công xây dựng cơ bản Nhóm I, bậc 2,7/7</t>
  </si>
  <si>
    <t>N101.27.07</t>
  </si>
  <si>
    <t>Nhân công xây dựng cơ bản Nhóm I, bậc 3/7</t>
  </si>
  <si>
    <t>N101.30.07</t>
  </si>
  <si>
    <t>Nhân công xây dựng cơ bản Nhóm I, bậc 3,2/7</t>
  </si>
  <si>
    <t>N101.32.07</t>
  </si>
  <si>
    <t>Nhân công xây dựng cơ bản Nhóm I, bậc 3,3/7</t>
  </si>
  <si>
    <t>N101.33.07</t>
  </si>
  <si>
    <t>Nhân công xây dựng cơ bản Nhóm I, bậc 3,5/7</t>
  </si>
  <si>
    <t>N101.35.07</t>
  </si>
  <si>
    <t>Nhân công xây dựng cơ bản Nhóm I, bậc 3,7/7</t>
  </si>
  <si>
    <t>N101.37.07</t>
  </si>
  <si>
    <t>Nhân công xây dựng cơ bản Nhóm I, bậc 4/7</t>
  </si>
  <si>
    <t>N101.40.07</t>
  </si>
  <si>
    <t>Nhân công xây dựng cơ bản Nhóm I, bậc 4,2/7</t>
  </si>
  <si>
    <t>N101.42.07</t>
  </si>
  <si>
    <t>Nhân công xây dựng cơ bản Nhóm I, bậc 4,3/7</t>
  </si>
  <si>
    <t>N101.43.07</t>
  </si>
  <si>
    <t>Nhân công xây dựng cơ bản Nhóm I, bậc 4,5/7</t>
  </si>
  <si>
    <t>N101.45.07</t>
  </si>
  <si>
    <t>Nhân công xây dựng cơ bản Nhóm I, bậc 4,7/7</t>
  </si>
  <si>
    <t>N101.47.07</t>
  </si>
  <si>
    <t>Nhân công xây dựng cơ bản Nhóm I, bậc 5/7</t>
  </si>
  <si>
    <t>N101.50.07</t>
  </si>
  <si>
    <t>Nhân công xây dựng cơ bản Nhóm I, bậc 5,2/7</t>
  </si>
  <si>
    <t>N101.52.07</t>
  </si>
  <si>
    <t>Nhân công xây dựng cơ bản Nhóm I, bậc 5,5/7</t>
  </si>
  <si>
    <t>N101.55.07</t>
  </si>
  <si>
    <t>Nhân công xây dựng cơ bản Nhóm I, bậc 6/7</t>
  </si>
  <si>
    <t>N101.60.07</t>
  </si>
  <si>
    <t>Nhân công xây dựng cơ bản Nhóm I, bậc 7/7</t>
  </si>
  <si>
    <t>N101.70.07</t>
  </si>
  <si>
    <t>Nhân công xây dựng cơ bản Nhóm II, bậc 1/7</t>
  </si>
  <si>
    <t>N102.10.07</t>
  </si>
  <si>
    <t>Nhân công xây dựng cơ bản Nhóm II, bậc 2/7</t>
  </si>
  <si>
    <t>N102.20.07</t>
  </si>
  <si>
    <t>Nhân công xây dựng cơ bản Nhóm II, bậc 2,5/7</t>
  </si>
  <si>
    <t>N102.25.07</t>
  </si>
  <si>
    <t>Nhân công xây dựng cơ bản Nhóm II, bậc 2,7/7</t>
  </si>
  <si>
    <t>N102.27.07</t>
  </si>
  <si>
    <t>Nhân công xây dựng cơ bản Nhóm II, bậc 3/7</t>
  </si>
  <si>
    <t>N102.30.07</t>
  </si>
  <si>
    <t>Nhân công xây dựng cơ bản Nhóm II, bậc 3,2/7</t>
  </si>
  <si>
    <t>N102.32.07</t>
  </si>
  <si>
    <t>Nhân công xây dựng cơ bản Nhóm II, bậc 3,5/7</t>
  </si>
  <si>
    <t>N102.35.07</t>
  </si>
  <si>
    <t>Nhân công xây dựng cơ bản Nhóm II, bậc 3,7/7</t>
  </si>
  <si>
    <t>N102.37.07</t>
  </si>
  <si>
    <t>Nhân công xây dựng cơ bản Nhóm II, bậc 4/7</t>
  </si>
  <si>
    <t>N102.40.07</t>
  </si>
  <si>
    <t>Nhân công xây dựng cơ bản Nhóm II, bậc 4,2/7</t>
  </si>
  <si>
    <t>N102.42.07</t>
  </si>
  <si>
    <t>Nhân công xây dựng cơ bản Nhóm II, bậc 4,5/7</t>
  </si>
  <si>
    <t>N102.45.07</t>
  </si>
  <si>
    <t>Nhân công xây dựng cơ bản Nhóm II, bậc 4,7/7</t>
  </si>
  <si>
    <t>N102.47.07</t>
  </si>
  <si>
    <t>Nhân công xây dựng cơ bản Nhóm II, bậc 5/7</t>
  </si>
  <si>
    <t>N102.50.07</t>
  </si>
  <si>
    <t>Nhân công xây dựng cơ bản Nhóm II, bậc 5,2/7</t>
  </si>
  <si>
    <t>N102.52.07</t>
  </si>
  <si>
    <t>Nhân công xây dựng cơ bản Nhóm II, bậc 5,5/7</t>
  </si>
  <si>
    <t>N102.55.07</t>
  </si>
  <si>
    <t>Nhân công xây dựng cơ bản Nhóm II, bậc 6/7</t>
  </si>
  <si>
    <t>N102.60.07</t>
  </si>
  <si>
    <t>Nhân công xây dựng cơ bản Nhóm II, bậc 7/7</t>
  </si>
  <si>
    <t>N102.70.07</t>
  </si>
  <si>
    <t>Nhân công xây dựng cơ bản Nhóm III, bậc 1/7</t>
  </si>
  <si>
    <t>Nhân công xây dựng cơ bản Nhóm III, bậc 2/7</t>
  </si>
  <si>
    <t>Nhân công xây dựng cơ bản Nhóm III, bậc 2,5/7</t>
  </si>
  <si>
    <t>Nhân công xây dựng cơ bản Nhóm III, bậc 2,7/7</t>
  </si>
  <si>
    <t>Nhân công xây dựng cơ bản Nhóm III, bậc 3/7</t>
  </si>
  <si>
    <t>Nhân công xây dựng cơ bản Nhóm III, bậc 3,2/7</t>
  </si>
  <si>
    <t>Nhân công xây dựng cơ bản Nhóm III, bậc 3,5/7</t>
  </si>
  <si>
    <t>Nhân công xây dựng cơ bản Nhóm III, bậc 3,7/7</t>
  </si>
  <si>
    <t>Nhân công xây dựng cơ bản Nhóm III, bậc 4/7</t>
  </si>
  <si>
    <t>Nhân công xây dựng cơ bản Nhóm III, bậc 4,2/7</t>
  </si>
  <si>
    <t>Nhân công xây dựng cơ bản Nhóm III, bậc 4,3/7</t>
  </si>
  <si>
    <t>N102.43.07</t>
  </si>
  <si>
    <t>Nhân công xây dựng cơ bản Nhóm III, bậc 4,5/7</t>
  </si>
  <si>
    <t>Nhân công xây dựng cơ bản Nhóm III, bậc 4,7/7</t>
  </si>
  <si>
    <t>Nhân công xây dựng cơ bản Nhóm III, bậc 5/7</t>
  </si>
  <si>
    <t>Nhân công xây dựng cơ bản Nhóm III, bậc 5,2/7</t>
  </si>
  <si>
    <t>Nhân công xây dựng cơ bản Nhóm III, bậc 5,5/7</t>
  </si>
  <si>
    <t>Nhân công xây dựng cơ bản Nhóm III, bậc 6/7</t>
  </si>
  <si>
    <t>Nhân công xây dựng cơ bản Nhóm III, bậc 7/7</t>
  </si>
  <si>
    <t>Nhân công lái xe cẩu, xe tải dưới 3,5 tấn, xe khách dưới 20 ghế, bậc 1/4</t>
  </si>
  <si>
    <t>N401.10.04</t>
  </si>
  <si>
    <t>Nhân công lái xe cẩu, xe tải dưới 3,5 tấn, xe khách dưới 20 ghế, bậc 2/4</t>
  </si>
  <si>
    <t>N401.20.04</t>
  </si>
  <si>
    <t>Nhân công lái xe cẩu, xe tải dưới 3,5 tấn, xe khách dưới 20 ghế, bậc 3/4</t>
  </si>
  <si>
    <t>N401.30.04</t>
  </si>
  <si>
    <t>Nhân công lái xe cẩu, xe tải dưới 3,5 tấn, xe khách dưới 20 ghế, bậc 4/4</t>
  </si>
  <si>
    <t>N401.40.04</t>
  </si>
  <si>
    <t>Nhân công lái xe, xe từ 3,5 tấn đến 7,5 tấn, bậc 1/4</t>
  </si>
  <si>
    <t>Nhân công lái xe, xe từ 3,5 tấn đến 7,5 tấn, bậc 2/4</t>
  </si>
  <si>
    <t>Nhân công lái xe, xe từ 3,5 tấn đến 7,5 tấn, bậc 3/4</t>
  </si>
  <si>
    <t>Nhân công lái xe, xe từ 3,5 tấn đến 7,5 tấn, bậc 4/4</t>
  </si>
  <si>
    <t>Nhân công lái xe, xe từ 7,5 tấn đến 16,5 tấn, bậc 1/4</t>
  </si>
  <si>
    <t>N402.10.04</t>
  </si>
  <si>
    <t>Nhân công lái xe, xe từ 7,5 tấn đến 16,5 tấn, bậc 2/4</t>
  </si>
  <si>
    <t>N402.20.04</t>
  </si>
  <si>
    <t>Nhân công lái xe, xe từ 7,5 tấn đến 16,5 tấn, bậc 3/4</t>
  </si>
  <si>
    <t>N402.30.04</t>
  </si>
  <si>
    <t>Nhân công lái xe, xe từ 7,5 tấn đến 16,5 tấn, bậc 4/4</t>
  </si>
  <si>
    <t>N402.40.04</t>
  </si>
  <si>
    <t>Nhân công lái xe, xe từ 16,5 tấn đến 25 tấn, bậc 1/4</t>
  </si>
  <si>
    <t>Nhân công lái xe, xe từ 16,5 tấn đến 25 tấn, bậc 2/4</t>
  </si>
  <si>
    <t>Nhân công lái xe, xe từ 16,5 tấn đến 25 tấn, bậc 3/4</t>
  </si>
  <si>
    <t>Nhân công lái xe, xe từ 16,5 tấn đến 25 tấn, bậc 4/4</t>
  </si>
  <si>
    <t>Nhân công lái xe, xe từ 25 tấn đến 40 tấn, bậc 1/4</t>
  </si>
  <si>
    <t>N403.10.04</t>
  </si>
  <si>
    <t>Nhân công lái xe, xe từ 25 tấn đến 40 tấn, bậc 2/4</t>
  </si>
  <si>
    <t>N403.20.04</t>
  </si>
  <si>
    <t>Nhân công lái xe, xe từ 25 tấn đến 40 tấn, bậc 3/4</t>
  </si>
  <si>
    <t>N403.30.04</t>
  </si>
  <si>
    <t>Nhân công lái xe, xe từ 25 tấn đến 40 tấn, bậc 4/4</t>
  </si>
  <si>
    <t>N403.40.04</t>
  </si>
  <si>
    <t>Nhân công lái xe, xe từ 40 tấn, bậc 1/4</t>
  </si>
  <si>
    <t>Nhân công lái xe, xe từ 40 tấn, bậc 2/4</t>
  </si>
  <si>
    <t>Nhân công lái xe, xe từ 40 tấn, bậc 3/4</t>
  </si>
  <si>
    <t>Nhân công lái xe, xe từ 40 tấn, bậc 4/4</t>
  </si>
  <si>
    <t>Nhóm I, 5-15 Cv</t>
  </si>
  <si>
    <t>Thuyền trưởng Nhóm I, bậc 1/2</t>
  </si>
  <si>
    <t>N501.10.02</t>
  </si>
  <si>
    <t>Thuyền trưởng  (Tàu, ca nô có công suất máy chính từ 5CV đến 150CV), bậc 1/2</t>
  </si>
  <si>
    <t>Thuyền trưởng Nhóm I, bậc 2/2</t>
  </si>
  <si>
    <t>N501.20.02</t>
  </si>
  <si>
    <t>Thuyền trưởng  (Tàu, ca nô có công suất máy chính từ 5CV đến 150CV), bậc 2/2</t>
  </si>
  <si>
    <t>Nhóm II; 15-150 cv</t>
  </si>
  <si>
    <t>Thuyền trưởng Nhóm II, bậc 1/2</t>
  </si>
  <si>
    <t>Thuyền trưởng Nhóm II, bậc 2/2</t>
  </si>
  <si>
    <t>Nhóm III, 150-400 cv</t>
  </si>
  <si>
    <t>Thuyền trưởng Nhóm III, bậc 1/2</t>
  </si>
  <si>
    <t>N502.10.02</t>
  </si>
  <si>
    <t>Thuyền trưởng  (Tàu, ca nô có công suất máy chính trên 150CV; cần cẩu nổi; tàu đóng cọc), bậc 1/2</t>
  </si>
  <si>
    <t>Thuyền trưởng Nhóm III, bậc 2/2</t>
  </si>
  <si>
    <t>N502.20.02</t>
  </si>
  <si>
    <t>Thuyền trưởng  (Tàu, ca nô có công suất máy chính trên 150CV; cần cẩu nổi; tàu đóng cọc), bậc 2/2</t>
  </si>
  <si>
    <t>Nhóm IV, &gt; 400cv</t>
  </si>
  <si>
    <t>Thuyền trưởng Nhóm IV, bậc 1/2</t>
  </si>
  <si>
    <t>Thuyền trưởng Nhóm IV, bậc 2/2</t>
  </si>
  <si>
    <t>Đại phó, Máy trưởng Nhóm I, bậc 1/2</t>
  </si>
  <si>
    <t>N503.10.02</t>
  </si>
  <si>
    <t>Thuyền phó 1, máy 1 (Tàu, ca nô có công suất máy chính từ 5CV đến 150CV) bậc 1/2</t>
  </si>
  <si>
    <t>Đại phó, Máy trưởng Nhóm I, bậc 2/2</t>
  </si>
  <si>
    <t>N503.20.02</t>
  </si>
  <si>
    <t>Thuyền phó 1, máy 1 (Tàu, ca nô có công suất máy chính từ 5CV đến 150CV) bậc 2/2</t>
  </si>
  <si>
    <t>Đại phó, Máy trưởng Nhóm II, bậc 1/2</t>
  </si>
  <si>
    <t>Đại phó, Máy trưởng Nhóm II, bậc 2/2</t>
  </si>
  <si>
    <t>Đại phó, Máy trưởng Nhóm III, bậc 1/2</t>
  </si>
  <si>
    <t>N504.10.02</t>
  </si>
  <si>
    <t>Thuyền phó 1, máy 1 (Tàu, ca nô có công suất máy chính trên 150CV; cần cẩu nổi; tàu đóng cọc) bậc 1/2</t>
  </si>
  <si>
    <t>Đại phó, Máy trưởng Nhóm III, bậc 2/2</t>
  </si>
  <si>
    <t>N504.20.02</t>
  </si>
  <si>
    <t>Thuyền phó 1, máy 1 (Tàu, ca nô có công suất máy chính trên 150CV; cần cẩu nổi; tàu đóng cọc) bậc 2/2</t>
  </si>
  <si>
    <t>Đại phó, Máy trưởng Nhóm IV, bậc 1/2</t>
  </si>
  <si>
    <t>Đại phó, Máy trưởng Nhóm IV, bậc 2/2</t>
  </si>
  <si>
    <t>Thuyền phó 2, Máy 2 Nhóm II, bậc 1/2</t>
  </si>
  <si>
    <t>N505.10.02</t>
  </si>
  <si>
    <t>Thuyền phó 2, máy 2 (Tàu, ca nô có công suất máy chính từ 5CV đến 150CV) bậc 1/2</t>
  </si>
  <si>
    <t>Thuyền phó 2, Máy 2 Nhóm II, bậc 2/2</t>
  </si>
  <si>
    <t>N505.20.02</t>
  </si>
  <si>
    <t>Thuyền phó 2, máy 2 (Tàu, ca nô có công suất máy chính từ 5CV đến 150CV) bậc 2/2</t>
  </si>
  <si>
    <t>Thuyền phó 2, Máy 2 Nhóm III, bậc 1/2</t>
  </si>
  <si>
    <t>N506.10.02</t>
  </si>
  <si>
    <t>Thuyền phó 2, máy 2 (Tàu, ca nô có công suất máy chính trên 150CV; cần cẩu nổi; tàu đóng cọc) bậc 1/2</t>
  </si>
  <si>
    <t>Thuyền phó 2, Máy 2 Nhóm III, bậc 2/2</t>
  </si>
  <si>
    <t>N506.20.02</t>
  </si>
  <si>
    <t>Thuyền phó 2, máy 2 (Tàu, ca nô có công suất máy chính trên 150CV; cần cẩu nổi; tàu đóng cọc) bậc 2/2</t>
  </si>
  <si>
    <t>Thuyền phó 2, Máy 2 Nhóm IV, bậc 1/2</t>
  </si>
  <si>
    <t>Thuyền phó 2, Máy 2 Nhóm IV, bậc 2/2</t>
  </si>
  <si>
    <t>Thủy thủ tàu vận tải biển, bậc 1/4</t>
  </si>
  <si>
    <t>N601.10.04</t>
  </si>
  <si>
    <t>Thủy thủ bậc 1/4</t>
  </si>
  <si>
    <t>Thủy thủ tàu vận tải biển, bậc 2/4</t>
  </si>
  <si>
    <t>N601.20.04</t>
  </si>
  <si>
    <t>Thủy thủ bậc 2/4</t>
  </si>
  <si>
    <t>Thủy thủ tàu vận tải biển, bậc 3/4</t>
  </si>
  <si>
    <t>N601.30.04</t>
  </si>
  <si>
    <t>Thủy thủ bậc 3/4</t>
  </si>
  <si>
    <t>Thủy thủ tàu vận tải biển, bậc 4/4</t>
  </si>
  <si>
    <t>N601.40.04</t>
  </si>
  <si>
    <t>Thủy thủ bậc 4/4</t>
  </si>
  <si>
    <t>Thợ máy kiêm cơ khí tàu biển, bậc 1/4</t>
  </si>
  <si>
    <t>N602.10.04</t>
  </si>
  <si>
    <t>Thợ máy, thợ điện bậc 1/4</t>
  </si>
  <si>
    <t>Thợ máy kiêm cơ khí tàu biển, bậc 2/4</t>
  </si>
  <si>
    <t>N602.20.04</t>
  </si>
  <si>
    <t>Thợ máy, thợ điện bậc 2/4</t>
  </si>
  <si>
    <t>Thợ máy kiêm cơ khí tàu biển, bậc 3/4</t>
  </si>
  <si>
    <t>N602.30.04</t>
  </si>
  <si>
    <t>Thợ máy, thợ điện bậc 3/4</t>
  </si>
  <si>
    <t>Thợ máy kiêm cơ khí tàu biển, bậc 4/4</t>
  </si>
  <si>
    <t>N602.40.04</t>
  </si>
  <si>
    <t>Thợ máy, thợ điện bậc 4/4</t>
  </si>
  <si>
    <t>Thợ máy điện, vô tuyến điện tàu biển, bậc 1/4</t>
  </si>
  <si>
    <t>Thợ máy điện, vô tuyến điện tàu biển, bậc 2/4</t>
  </si>
  <si>
    <t>Thợ máy điện, vô tuyến điện tàu biển, bậc 3/4</t>
  </si>
  <si>
    <t>Thợ máy điện, vô tuyến điện tàu biển, bậc 4/4</t>
  </si>
  <si>
    <t>Phục vụ viên tàu biển, bậc 1/4</t>
  </si>
  <si>
    <t>Phục vụ viên tàu biển, bậc 2/4</t>
  </si>
  <si>
    <t>Phục vụ viên tàu biển, bậc 3/4</t>
  </si>
  <si>
    <t>Phục vụ viên tàu biển, bậc 4/4</t>
  </si>
  <si>
    <t>Cấp dưỡng tảu biển, bậc 1/4</t>
  </si>
  <si>
    <t>Cấp dưỡng tảu biển, bậc 2/4</t>
  </si>
  <si>
    <t>Cấp dưỡng tảu biển, bậc 3/4</t>
  </si>
  <si>
    <t>Cấp dưỡng tảu biển, bậc 4/4</t>
  </si>
  <si>
    <t>Thủy thủ nhóm 1, tàu vận tải sông, bậc 1/4</t>
  </si>
  <si>
    <t>Thủy thủ nhóm 1, tàu vận tải sông, bậc 2/4</t>
  </si>
  <si>
    <t>Thủy thủ nhóm 1, tàu vận tải sông, bậc 3/4</t>
  </si>
  <si>
    <t>Thủy thủ nhóm 1, tàu vận tải sông, bậc 4/4</t>
  </si>
  <si>
    <t>Thủy thủ nhóm II, tàu vận tải sông, bậc 1/4</t>
  </si>
  <si>
    <t>Thủy thủ nhóm II, tàu vận tải sông, bậc 2/4</t>
  </si>
  <si>
    <t>Thủy thủ nhóm II, tàu vận tải sông, bậc 3/4</t>
  </si>
  <si>
    <t>Thủy thủ nhóm II, tàu vận tải sông, bậc 4/4</t>
  </si>
  <si>
    <t>Thợ máy, thợ điện nhóm 1, tàu vận tải sông, bậc 1/4</t>
  </si>
  <si>
    <t>Thợ máy, thợ điện nhóm 1, tàu vận tải sông, bậc 2/4</t>
  </si>
  <si>
    <t>Thợ máy, thợ điện nhóm 1, tàu vận tải sông, bậc 3/4</t>
  </si>
  <si>
    <t>Thợ máy, thợ điện nhóm 1, tàu vận tải sông, bậc 4/4</t>
  </si>
  <si>
    <t>Thợ máy, thợ điện nhóm II, tàu vận tải sông, bậc 1/4</t>
  </si>
  <si>
    <t>Thợ máy, thợ điện nhóm II, tàu vận tải sông, bậc 2/4</t>
  </si>
  <si>
    <t>Thợ máy, thợ điện nhóm II, tàu vận tải sông, bậc 3/4</t>
  </si>
  <si>
    <t>Thợ máy, thợ điện nhóm II, tàu vận tải sông, bậc 4/4</t>
  </si>
  <si>
    <t>Phục vụ viên, tàu vận tải sông, bậc 1/4</t>
  </si>
  <si>
    <t>Phục vụ viên, tàu vận tải sông, bậc 2/4</t>
  </si>
  <si>
    <t>Phục vụ viên, tàu vận tải sông, bậc 3/4</t>
  </si>
  <si>
    <t>Phục vụ viên, tàu vận tải sông, bậc 4/4</t>
  </si>
  <si>
    <t>N902.10.04</t>
  </si>
  <si>
    <t>N902.20.04</t>
  </si>
  <si>
    <t>Thuyển trưởng tàu hút từ 300-800m3/h, bậc 1/2</t>
  </si>
  <si>
    <t>N801.10.02</t>
  </si>
  <si>
    <t>Thuyền trưởng tàu biển, tàu hút bụng  (Từ 300m3/h  đến 800m3/h) bậc 1/2</t>
  </si>
  <si>
    <t>Thuyển trưởng tàu hút từ 300-800m3/h, bậc 2/2</t>
  </si>
  <si>
    <t>N801.20.02</t>
  </si>
  <si>
    <t>Thuyền trưởng tàu biển, tàu hút bụng  (Từ 300m3/h  đến 800m3/h) bậc 2/2</t>
  </si>
  <si>
    <t>Thuyển trưởng tàu hút từ 800m3/h, bậc 1/2</t>
  </si>
  <si>
    <t>N802.10.02</t>
  </si>
  <si>
    <t>Thuyền trưởng tàu biển, tàu hút bụng  (Từ 800m3/h trở lên) bậc 1/2</t>
  </si>
  <si>
    <t>Thuyển trưởng tàu hút từ 800m3/h, bậc 2/2</t>
  </si>
  <si>
    <t>N802.20.02</t>
  </si>
  <si>
    <t>Thuyền trưởng tàu biển, tàu hút bụng  (Từ 800m3/h trở lên) bậc 2/2</t>
  </si>
  <si>
    <t>Máy trưởng tàu hút từ 300-800m3/h, bậc 1/2</t>
  </si>
  <si>
    <t>N803.10.02</t>
  </si>
  <si>
    <t>Máy trưởng, thuyền trưởng tàu biển, tàu cuốc, tàu hút phun, tàu đào gầu ngoạm  (Từ 800m3/h trở lên) bậc 1/2</t>
  </si>
  <si>
    <t>Máy trưởng tàu hút từ 300-800m3/h, bậc 2/2</t>
  </si>
  <si>
    <t>N803.20.02</t>
  </si>
  <si>
    <t>Máy trưởng, thuyền trưởng tàu biển, tàu cuốc, tàu hút phun, tàu đào gầu ngoạm  (Từ 800m3/h trở lên) bậc 2/2</t>
  </si>
  <si>
    <t>Máy trưởng tàu hút từ 800m3/h, bậc 1/2</t>
  </si>
  <si>
    <t>N804.10.02</t>
  </si>
  <si>
    <t>Máy trưởng tàu hút từ 800m3/h, bậc 2/2</t>
  </si>
  <si>
    <t>N804.20.02</t>
  </si>
  <si>
    <t>Đại phó, điện trưởng tàu hút từ 300-800m3/h, bậc 1/2</t>
  </si>
  <si>
    <t>N807.10.02</t>
  </si>
  <si>
    <t>Máy 2; kỹ thuật viên cuốc 1 tàu cuốc, tàu hút phun, tàu đào gầu ngoạm (Từ 300m3/h  đến 800m3/h) bậc 1/2</t>
  </si>
  <si>
    <t>Đại phó, điện trưởng tàu hút từ 300-800m3/h, bậc 2/2</t>
  </si>
  <si>
    <t>N807.20.02</t>
  </si>
  <si>
    <t>Máy 2; kỹ thuật viên cuốc 1 tàu cuốc, tàu hút phun, tàu đào gầu ngoạm (Từ 300m3/h  đến 800m3/h) bậc 2/2</t>
  </si>
  <si>
    <t>Đại phó, điện trưởng tàu hút từ 800m3/h, bậc 1/2</t>
  </si>
  <si>
    <t>N80810.02</t>
  </si>
  <si>
    <t>Máy 2; kỹ thuật viên cuốc 1 tàu cuốc, tàu hút phun, tàu đào gầu ngoạm (Từ 800m3/h trở lên) bậc 1/2</t>
  </si>
  <si>
    <t>Đại phó, điện trưởng tàu hút từ 800m3/h, bậc 2/2</t>
  </si>
  <si>
    <t>N808.20.02</t>
  </si>
  <si>
    <t>Thuyền phó 2 tàu hút từ 300-800m3/h, bậc 1/2</t>
  </si>
  <si>
    <t>N805.10.02</t>
  </si>
  <si>
    <t>Điện trưởng tàu hút, tàu cuốc; kỹ thuật viên cuốc 1, thuyền phó 2 tàu hút bụng; kỹ thuật viên cuốc 2 tàu cuốc, tàu hút phun, tàu đào gầu ngoạm  (Từ 300m3/h  đến 800m3/h) bậc 1/2</t>
  </si>
  <si>
    <t>Thuyền phó 2 tàu hút từ 300-800m3/h, bậc 2/2</t>
  </si>
  <si>
    <t>N805.20.02</t>
  </si>
  <si>
    <t>Điện trưởng tàu hút, tàu cuốc; kỹ thuật viên cuốc 1, thuyền phó 2 tàu hút bụng; kỹ thuật viên cuốc 2 tàu cuốc, tàu hút phun, tàu đào gầu ngoạm  (Từ 300m3/h  đến 800m3/h) bậc 2/2</t>
  </si>
  <si>
    <t>Thuyền phó 2 tàu hút từ 800m3/h, bậc 1/2</t>
  </si>
  <si>
    <t>N806.10.02</t>
  </si>
  <si>
    <t>Điện trưởng tàu hút, tàu cuốc; kỹ thuật viên cuốc 1, thuyền phó 2 tàu hút bụng; kỹ thuật viên cuốc 2 tàu cuốc, tàu hút phun, tàu đào gầu ngoạm  (Từ 800m3/h trở lên) bậc 1/2</t>
  </si>
  <si>
    <t>Thuyền phó 2 tàu hút từ 800m3/h, bậc 2/2</t>
  </si>
  <si>
    <t>N806.20.02</t>
  </si>
  <si>
    <t>Điện trưởng tàu hút, tàu cuốc; kỹ thuật viên cuốc 1, thuyền phó 2 tàu hút bụng; kỹ thuật viên cuốc 2 tàu cuốc, tàu hút phun, tàu đào gầu ngoạm  (Từ 800m3/h trở lên) bậc 2/2</t>
  </si>
  <si>
    <t>Thuyền phó 3 tàu hút từ 300-800m3/h, bậc 1/2</t>
  </si>
  <si>
    <t>N809.10.02</t>
  </si>
  <si>
    <t xml:space="preserve">Thuyền phó  tàu cuốc, kỹ thuật viên cuốc 2 tàu hút (Từ 300m3/h  đến 800m3/h) bậc </t>
  </si>
  <si>
    <t>Thuyền phó 3 tàu hút từ 300-800m3/h, bậc 2/2</t>
  </si>
  <si>
    <t>N809.20.02</t>
  </si>
  <si>
    <t>Thuyển trưởng tàu hút dưới 150m3/h, bậc 1/2</t>
  </si>
  <si>
    <t>N701.10.02</t>
  </si>
  <si>
    <t>Thuyền trưởng  tàu sông (Tàu hút dưới 150m3/h) bậc 1/2</t>
  </si>
  <si>
    <t>Thuyển trưởng tàu hút dưới 150m3/h, bậc 2/2</t>
  </si>
  <si>
    <t>N701.20.02</t>
  </si>
  <si>
    <t>Thuyền trưởng  tàu sông (Tàu hút dưới 150m3/h) bậc 2/2</t>
  </si>
  <si>
    <t>Thuyển trưởng tàu hút từ 150-300m3/h, bậc 1/2</t>
  </si>
  <si>
    <t>N702.10.02</t>
  </si>
  <si>
    <t>Thuyền trưởng  tàu sông (Tàu hút từ 150m3/h  đến 300m3/h) bậc 1/2</t>
  </si>
  <si>
    <t>Thuyển trưởng tàu hút từ 150-300m3/h, bậc 2/2</t>
  </si>
  <si>
    <t>N702.20.02</t>
  </si>
  <si>
    <t>Thuyền trưởng  tàu sông (Tàu hút từ 150m3/h  đến 300m3/h) bậc 2/2</t>
  </si>
  <si>
    <t>Thuyển trưởng tàu hút từ  300m3/h, bậc 1/2</t>
  </si>
  <si>
    <t>N703.10.02</t>
  </si>
  <si>
    <t>Thuyền trưởng  tàu sông (Tàu hút trên 300m3/h, tàu cuốc dưới 300m3/h) bậc 1/2</t>
  </si>
  <si>
    <t>Thuyển trưởng tàu hút từ  300m3/h, bậc 2/2</t>
  </si>
  <si>
    <t>N703.20.02</t>
  </si>
  <si>
    <t>Thuyền trưởng  tàu sông (Tàu hút trên 300m3/h, tàu cuốc dưới 300m3/h) bậc 2/2</t>
  </si>
  <si>
    <t>Máy trưởng tàu hút dưới 150m3/h, bậc 1/2</t>
  </si>
  <si>
    <t>N704.10.02</t>
  </si>
  <si>
    <t>Máy trưởng tàu sông (Tàu hút dưới 150m3/h) bậc 1/2</t>
  </si>
  <si>
    <t>Máy trưởng tàu hút dưới 150m3/h, bậc 2/2</t>
  </si>
  <si>
    <t>N704.20.02</t>
  </si>
  <si>
    <t>Máy trưởng tàu sông (Tàu hút dưới 150m3/h) bậc 2/2</t>
  </si>
  <si>
    <t>Máy trưởng tàu hút từ 150-300m3/h, bậc 1/2</t>
  </si>
  <si>
    <t>N705.10.02</t>
  </si>
  <si>
    <t>Máy trưởng tàu sông (Tàu hút từ 150m3/h  đến 300m3/h) bậc 1/2</t>
  </si>
  <si>
    <t>Máy trưởng tàu hút từ 150-300m3/h, bậc 2/2</t>
  </si>
  <si>
    <t>N705.20.02</t>
  </si>
  <si>
    <t>Máy trưởng tàu sông (Tàu hút từ 150m3/h  đến 300m3/h) bậc 2/2</t>
  </si>
  <si>
    <t>Máy trưởng tàu hút từ  300m3/h, bậc 1/2</t>
  </si>
  <si>
    <t>N706.10.02</t>
  </si>
  <si>
    <t>Máy trưởng tàu sông (Tàu hút trên 300m3/h, tàu cuốc dưới 300m3/h) bậc 1/2</t>
  </si>
  <si>
    <t>Máy trưởng tàu hút từ  300m3/h, bậc 2/2</t>
  </si>
  <si>
    <t>N706.20.02</t>
  </si>
  <si>
    <t>Máy trưởng tàu sông (Tàu hút trên 300m3/h, tàu cuốc dưới 300m3/h) bậc 2/2</t>
  </si>
  <si>
    <t>Điện trưởng tàu hút từ  300m3/h, bậc 1/2</t>
  </si>
  <si>
    <t>N707.10.02</t>
  </si>
  <si>
    <t>Điện trưởng tàu hút từ  300m3/h, bậc 2/2</t>
  </si>
  <si>
    <t>N707.20.02</t>
  </si>
  <si>
    <t>LOẠI VẬN CHUYỂN</t>
  </si>
  <si>
    <t>BẢNG PHÂN TÍCH VẬT TƯ BỐC XẾP</t>
  </si>
  <si>
    <t>BẢNG TỔNG HỢP VẬT TƯ BỐC XẾP</t>
  </si>
  <si>
    <t>BẢNG PHÂN TÍCH VẬT TƯ VẬN CHUYỂN NGANG</t>
  </si>
  <si>
    <t>BẢNG TỔNG HỢP VẬT TƯ VẬN CHUYỂN NGANG</t>
  </si>
  <si>
    <t>PTVT_VCLC</t>
  </si>
  <si>
    <t>THVT_VCLC</t>
  </si>
  <si>
    <t>PTVT_BX</t>
  </si>
  <si>
    <t>THVT_BX</t>
  </si>
  <si>
    <t>PTVT_VC</t>
  </si>
  <si>
    <t>THVT_VC</t>
  </si>
  <si>
    <t>Chi phí bồi thường, hỗ trợ và tái định cư</t>
  </si>
  <si>
    <r>
      <t>G</t>
    </r>
    <r>
      <rPr>
        <b/>
        <vertAlign val="subscript"/>
        <sz val="12"/>
        <rFont val="Times New Roman"/>
        <family val="1"/>
      </rPr>
      <t>BT,TĐC</t>
    </r>
  </si>
  <si>
    <r>
      <t>G</t>
    </r>
    <r>
      <rPr>
        <b/>
        <vertAlign val="subscript"/>
        <sz val="12"/>
        <rFont val="Times New Roman"/>
        <family val="1"/>
      </rPr>
      <t>XD</t>
    </r>
  </si>
  <si>
    <r>
      <t>G</t>
    </r>
    <r>
      <rPr>
        <b/>
        <vertAlign val="subscript"/>
        <sz val="12"/>
        <rFont val="Times New Roman"/>
        <family val="1"/>
      </rPr>
      <t>TB</t>
    </r>
  </si>
  <si>
    <r>
      <t>G</t>
    </r>
    <r>
      <rPr>
        <b/>
        <vertAlign val="subscript"/>
        <sz val="12"/>
        <rFont val="Times New Roman"/>
        <family val="1"/>
      </rPr>
      <t>QLDA</t>
    </r>
  </si>
  <si>
    <r>
      <t>G</t>
    </r>
    <r>
      <rPr>
        <b/>
        <vertAlign val="subscript"/>
        <sz val="12"/>
        <rFont val="Times New Roman"/>
        <family val="1"/>
      </rPr>
      <t>TV</t>
    </r>
  </si>
  <si>
    <r>
      <t>G</t>
    </r>
    <r>
      <rPr>
        <b/>
        <vertAlign val="subscript"/>
        <sz val="12"/>
        <rFont val="Times New Roman"/>
        <family val="1"/>
      </rPr>
      <t>K</t>
    </r>
  </si>
  <si>
    <t>Chi phí hạng mục chung</t>
  </si>
  <si>
    <t>Chi phí rà phá bom mìn, vật nổ</t>
  </si>
  <si>
    <r>
      <t>G</t>
    </r>
    <r>
      <rPr>
        <b/>
        <vertAlign val="subscript"/>
        <sz val="12"/>
        <rFont val="Times New Roman"/>
        <family val="1"/>
      </rPr>
      <t>DP</t>
    </r>
  </si>
  <si>
    <r>
      <t>G</t>
    </r>
    <r>
      <rPr>
        <b/>
        <vertAlign val="subscript"/>
        <sz val="12"/>
        <rFont val="Times New Roman"/>
        <family val="1"/>
      </rPr>
      <t>DP1</t>
    </r>
  </si>
  <si>
    <t>Chi phí dự phòng cho yếu tố trượt giá</t>
  </si>
  <si>
    <r>
      <t>G</t>
    </r>
    <r>
      <rPr>
        <b/>
        <vertAlign val="subscript"/>
        <sz val="12"/>
        <rFont val="Times New Roman"/>
        <family val="1"/>
      </rPr>
      <t>DP2</t>
    </r>
  </si>
  <si>
    <t>TỔNG CỘNG (1+2+3+4+5+6+7)</t>
  </si>
  <si>
    <t>DP</t>
  </si>
  <si>
    <t>XD</t>
  </si>
  <si>
    <t>CÔNG TRÌNH</t>
  </si>
  <si>
    <t xml:space="preserve">Chi phí khác </t>
  </si>
  <si>
    <t>Chi phí dự phòng</t>
  </si>
  <si>
    <r>
      <t>V</t>
    </r>
    <r>
      <rPr>
        <b/>
        <vertAlign val="superscript"/>
        <sz val="12"/>
        <rFont val="Times New Roman"/>
        <family val="1"/>
      </rPr>
      <t>Sb</t>
    </r>
  </si>
  <si>
    <t>BẢNG TỔNG HỢP SƠ BỘ TỔNG MỨC ĐẦU TƯ XÂY DỰNG</t>
  </si>
  <si>
    <t>GÓI THẦU:</t>
  </si>
  <si>
    <t>HMC</t>
  </si>
  <si>
    <t xml:space="preserve">Chi phí dự phòng cho yếu tố khối lượng phát sinh </t>
  </si>
  <si>
    <t>Thuế GTGT</t>
  </si>
  <si>
    <t xml:space="preserve">Chi phí mua sắm thiết bị </t>
  </si>
  <si>
    <t>Chi phí mua sắm thiết bị công nghệ</t>
  </si>
  <si>
    <t>Chi phí mua sắm thiết bị công trình</t>
  </si>
  <si>
    <t xml:space="preserve">Chi phí đào tạo và chuyển giao công nghệ </t>
  </si>
  <si>
    <t xml:space="preserve">Chi phí lắp đặt, thí nghiệm, hiệu chỉnh </t>
  </si>
  <si>
    <t>Tổng cộng (1+2+3+4+5)</t>
  </si>
  <si>
    <t xml:space="preserve">Chi phí thiết bị </t>
  </si>
  <si>
    <t>Chi tư vấn đầu tư xây dựng</t>
  </si>
  <si>
    <t>Chi phí bảo hiểm công trình</t>
  </si>
  <si>
    <t>GDP1</t>
  </si>
  <si>
    <t>GDP2</t>
  </si>
  <si>
    <t>Bảng tổng hợp CPXD</t>
  </si>
  <si>
    <t>Bảng tổng hợp CPTB</t>
  </si>
  <si>
    <t>Cách tính (Gốc)</t>
  </si>
  <si>
    <t>Mức tối đa</t>
  </si>
  <si>
    <t>Giá trị
Sau thuế</t>
  </si>
  <si>
    <t>Giá trị
trước thuế</t>
  </si>
  <si>
    <t>Xem bảng tính</t>
  </si>
  <si>
    <t>K8</t>
  </si>
  <si>
    <t>Chi phí thẩm định hồ sơ mời quan tâm, hồ sơ mời sơ tuyển</t>
  </si>
  <si>
    <t>Chi phí thẩm định hồ sơ mời thầu, hồ sơ yêu cầu</t>
  </si>
  <si>
    <t>TV14</t>
  </si>
  <si>
    <t>TV15</t>
  </si>
  <si>
    <t>TV16</t>
  </si>
  <si>
    <t>TV17</t>
  </si>
  <si>
    <t>TV18</t>
  </si>
  <si>
    <t>TV19</t>
  </si>
  <si>
    <t xml:space="preserve">Chi phí ứng dụng hệ thống thông tin công trình </t>
  </si>
  <si>
    <t>Chi phí kiểm soát chi phí đầu tư xây dựng công trình</t>
  </si>
  <si>
    <t>TV21</t>
  </si>
  <si>
    <t>TV24</t>
  </si>
  <si>
    <t>TV25</t>
  </si>
  <si>
    <r>
      <t>G</t>
    </r>
    <r>
      <rPr>
        <b/>
        <vertAlign val="subscript"/>
        <sz val="12"/>
        <rFont val="Times New Roman"/>
        <family val="1"/>
      </rPr>
      <t>XDCT</t>
    </r>
  </si>
  <si>
    <t>GK1+…+GKn</t>
  </si>
  <si>
    <t>Tổng cộng</t>
  </si>
  <si>
    <t>MỨC HAO PHÍ</t>
  </si>
  <si>
    <t>KHỐI LƯỢNG HAO PHÍ</t>
  </si>
  <si>
    <t>Chi phí trực tiếp</t>
  </si>
  <si>
    <t>1.150.000</t>
  </si>
  <si>
    <t>1.400.000</t>
  </si>
  <si>
    <t>VL+NC+M</t>
  </si>
  <si>
    <r>
      <t>G</t>
    </r>
    <r>
      <rPr>
        <vertAlign val="superscript"/>
        <sz val="12"/>
        <rFont val="Times New Roman"/>
        <family val="1"/>
      </rPr>
      <t>Sb</t>
    </r>
    <r>
      <rPr>
        <vertAlign val="subscript"/>
        <sz val="12"/>
        <rFont val="Times New Roman"/>
        <family val="1"/>
      </rPr>
      <t>BT, TĐC</t>
    </r>
  </si>
  <si>
    <r>
      <t>G</t>
    </r>
    <r>
      <rPr>
        <vertAlign val="superscript"/>
        <sz val="12"/>
        <rFont val="Times New Roman"/>
        <family val="1"/>
      </rPr>
      <t>Sb</t>
    </r>
    <r>
      <rPr>
        <vertAlign val="subscript"/>
        <sz val="12"/>
        <rFont val="Times New Roman"/>
        <family val="1"/>
      </rPr>
      <t>XD</t>
    </r>
  </si>
  <si>
    <r>
      <t>G</t>
    </r>
    <r>
      <rPr>
        <vertAlign val="superscript"/>
        <sz val="12"/>
        <rFont val="Times New Roman"/>
        <family val="1"/>
      </rPr>
      <t>Sb</t>
    </r>
    <r>
      <rPr>
        <vertAlign val="subscript"/>
        <sz val="12"/>
        <rFont val="Times New Roman"/>
        <family val="1"/>
      </rPr>
      <t>TB</t>
    </r>
  </si>
  <si>
    <r>
      <t>G</t>
    </r>
    <r>
      <rPr>
        <vertAlign val="superscript"/>
        <sz val="12"/>
        <rFont val="Times New Roman"/>
        <family val="1"/>
      </rPr>
      <t>Sb</t>
    </r>
    <r>
      <rPr>
        <vertAlign val="subscript"/>
        <sz val="12"/>
        <rFont val="Times New Roman"/>
        <family val="1"/>
      </rPr>
      <t>QLDA</t>
    </r>
  </si>
  <si>
    <r>
      <t>G</t>
    </r>
    <r>
      <rPr>
        <vertAlign val="superscript"/>
        <sz val="12"/>
        <rFont val="Times New Roman"/>
        <family val="1"/>
      </rPr>
      <t>Sb</t>
    </r>
    <r>
      <rPr>
        <vertAlign val="subscript"/>
        <sz val="12"/>
        <rFont val="Times New Roman"/>
        <family val="1"/>
      </rPr>
      <t>TV</t>
    </r>
  </si>
  <si>
    <r>
      <t>G</t>
    </r>
    <r>
      <rPr>
        <vertAlign val="superscript"/>
        <sz val="12"/>
        <rFont val="Times New Roman"/>
        <family val="1"/>
      </rPr>
      <t>Sb</t>
    </r>
    <r>
      <rPr>
        <vertAlign val="subscript"/>
        <sz val="12"/>
        <rFont val="Times New Roman"/>
        <family val="1"/>
      </rPr>
      <t>K</t>
    </r>
  </si>
  <si>
    <r>
      <t>G</t>
    </r>
    <r>
      <rPr>
        <vertAlign val="superscript"/>
        <sz val="12"/>
        <rFont val="Times New Roman"/>
        <family val="1"/>
      </rPr>
      <t>Sb</t>
    </r>
    <r>
      <rPr>
        <vertAlign val="subscript"/>
        <sz val="12"/>
        <rFont val="Times New Roman"/>
        <family val="1"/>
      </rPr>
      <t>DP</t>
    </r>
  </si>
  <si>
    <t>Không vượt quá 30% (GXD+GTB)</t>
  </si>
  <si>
    <t>Bảng Giá trị vật tư</t>
  </si>
  <si>
    <t>Bảng Dự toán</t>
  </si>
  <si>
    <t>VL+NC+MTC</t>
  </si>
  <si>
    <t>G+GTGT</t>
  </si>
  <si>
    <r>
      <t>G</t>
    </r>
    <r>
      <rPr>
        <vertAlign val="subscript"/>
        <sz val="11"/>
        <rFont val="Times New Roman"/>
        <family val="1"/>
      </rPr>
      <t>XDCT</t>
    </r>
  </si>
  <si>
    <r>
      <t>+ G</t>
    </r>
    <r>
      <rPr>
        <vertAlign val="superscript"/>
        <sz val="11"/>
        <rFont val="Times New Roman"/>
        <family val="1"/>
      </rPr>
      <t>t</t>
    </r>
    <r>
      <rPr>
        <vertAlign val="subscript"/>
        <sz val="11"/>
        <rFont val="Times New Roman"/>
        <family val="1"/>
      </rPr>
      <t>XDCT</t>
    </r>
    <r>
      <rPr>
        <sz val="11"/>
        <rFont val="Times New Roman"/>
        <family val="1"/>
      </rPr>
      <t>: Giá trị dự toán xây dựng công trình trước chi phí dự phòng thực hiện trong khoàn thời gian thứ t</t>
    </r>
  </si>
  <si>
    <r>
      <t>+ I</t>
    </r>
    <r>
      <rPr>
        <vertAlign val="subscript"/>
        <sz val="12"/>
        <rFont val="Times New Roman"/>
        <family val="1"/>
        <charset val="163"/>
      </rPr>
      <t>XDCTbq</t>
    </r>
    <r>
      <rPr>
        <sz val="12"/>
        <rFont val="Times New Roman"/>
        <family val="1"/>
      </rPr>
      <t>: Chỉ số giá xây dựng sử dụng tính dự pḥòng cho yếu tố trượt giá</t>
    </r>
  </si>
  <si>
    <t>+ T: Thời gian xây dựng công trình xác định theo (tháng, quý, năm)</t>
  </si>
  <si>
    <r>
      <t>+ t: Số thứ tự thời gian phân bổ vốn theo kế hoạch xây dựng công trình (t=1</t>
    </r>
    <r>
      <rPr>
        <sz val="12"/>
        <rFont val="Calibri"/>
        <family val="2"/>
      </rPr>
      <t>÷</t>
    </r>
    <r>
      <rPr>
        <sz val="12"/>
        <rFont val="Times New Roman"/>
        <family val="1"/>
        <charset val="163"/>
      </rPr>
      <t>T)</t>
    </r>
  </si>
  <si>
    <r>
      <t>a. Xác định I</t>
    </r>
    <r>
      <rPr>
        <b/>
        <vertAlign val="subscript"/>
        <sz val="11"/>
        <rFont val="Times New Roman"/>
        <family val="1"/>
      </rPr>
      <t>XDCTbq</t>
    </r>
    <r>
      <rPr>
        <b/>
        <sz val="11"/>
        <rFont val="Times New Roman"/>
        <family val="1"/>
      </rPr>
      <t xml:space="preserve">: </t>
    </r>
  </si>
  <si>
    <r>
      <t>Chỉ số giá xây dựng tối thiểu 3 năm gần nhất (I</t>
    </r>
    <r>
      <rPr>
        <vertAlign val="subscript"/>
        <sz val="12"/>
        <rFont val="Times New Roman"/>
        <family val="1"/>
      </rPr>
      <t>n</t>
    </r>
    <r>
      <rPr>
        <sz val="12"/>
        <rFont val="Times New Roman"/>
        <family val="1"/>
      </rPr>
      <t>)</t>
    </r>
  </si>
  <si>
    <t xml:space="preserve">Tổng hệ số trượt giá theo số năm </t>
  </si>
  <si>
    <r>
      <rPr>
        <sz val="12"/>
        <rFont val="Times New Roman"/>
        <family val="1"/>
        <charset val="163"/>
      </rPr>
      <t>I</t>
    </r>
    <r>
      <rPr>
        <vertAlign val="subscript"/>
        <sz val="12"/>
        <rFont val="Times New Roman"/>
        <family val="1"/>
        <charset val="163"/>
      </rPr>
      <t>XDCTbq</t>
    </r>
  </si>
  <si>
    <t>b. Bảng tính chi phí dự phòng do yếu tố trượt giá:</t>
  </si>
  <si>
    <t>+ Vt           : Vốn đầu tư trước dự phòng theo kế hoạch thực hiện trong năm thứ t;</t>
  </si>
  <si>
    <r>
      <t>+ I</t>
    </r>
    <r>
      <rPr>
        <vertAlign val="subscript"/>
        <sz val="12"/>
        <rFont val="Times New Roman"/>
        <family val="1"/>
        <charset val="163"/>
      </rPr>
      <t xml:space="preserve">XDCTbq     </t>
    </r>
    <r>
      <rPr>
        <sz val="12"/>
        <rFont val="Times New Roman"/>
        <family val="1"/>
      </rPr>
      <t>: Chỉ số giá xây dựng sử dụng tính dự phòng cho yếu tố trượt giá</t>
    </r>
  </si>
  <si>
    <r>
      <t>+ ΔI</t>
    </r>
    <r>
      <rPr>
        <vertAlign val="subscript"/>
        <sz val="12"/>
        <rFont val="Times New Roman"/>
        <family val="1"/>
      </rPr>
      <t>XDCT</t>
    </r>
    <r>
      <rPr>
        <sz val="12"/>
        <rFont val="Times New Roman"/>
        <family val="1"/>
      </rPr>
      <t>: Mức biến động bình quân của chỉ số giá xây dựng theo thời gian dựng công trình so với mức độ trượt giá bình quân của năm đã tính và được xác định trên cơ sở dự báo xu hướng biến động của các yếu tố chi phí giá cả trong khu vực và quốc tế bằng kinh nghiệm chuyên gia</t>
    </r>
  </si>
  <si>
    <r>
      <t>Chi phí thực hiện dự án theo tiến độ chưa có trượt giá (G</t>
    </r>
    <r>
      <rPr>
        <vertAlign val="superscript"/>
        <sz val="12"/>
        <rFont val="Times New Roman"/>
        <family val="1"/>
      </rPr>
      <t>t</t>
    </r>
    <r>
      <rPr>
        <vertAlign val="subscript"/>
        <sz val="12"/>
        <rFont val="Times New Roman"/>
        <family val="1"/>
      </rPr>
      <t>XDCT</t>
    </r>
    <r>
      <rPr>
        <sz val="12"/>
        <rFont val="Times New Roman"/>
        <family val="1"/>
      </rPr>
      <t>)</t>
    </r>
  </si>
  <si>
    <r>
      <t>+ L</t>
    </r>
    <r>
      <rPr>
        <vertAlign val="subscript"/>
        <sz val="12"/>
        <rFont val="Times New Roman"/>
        <family val="1"/>
      </rPr>
      <t>Vay</t>
    </r>
    <r>
      <rPr>
        <sz val="12"/>
        <rFont val="Times New Roman"/>
        <family val="1"/>
      </rPr>
      <t xml:space="preserve">        : Vốn đầu tư trước dự phòng theo kế hoạch thực hiện trong năm thứ t;</t>
    </r>
  </si>
  <si>
    <t>+ t             : Số thứ tự năm phân bổ vốn thực hiện dự án (t= 1÷T);</t>
  </si>
  <si>
    <t>+ T            : Độ dài thời gian thực hiện dự án đầu tư xây dựng, T&gt;1 (năm);</t>
  </si>
  <si>
    <r>
      <t>+ D</t>
    </r>
    <r>
      <rPr>
        <sz val="12"/>
        <rFont val="Times New Roman"/>
        <family val="1"/>
        <charset val="163"/>
      </rPr>
      <t>I</t>
    </r>
    <r>
      <rPr>
        <vertAlign val="subscript"/>
        <sz val="12"/>
        <rFont val="Times New Roman"/>
        <family val="1"/>
        <charset val="163"/>
      </rPr>
      <t xml:space="preserve">XDCT     </t>
    </r>
    <r>
      <rPr>
        <sz val="12"/>
        <rFont val="Times New Roman"/>
        <family val="1"/>
        <charset val="163"/>
      </rPr>
      <t>: Mức biến động bình quân của chỉ số giá xây dựng theo năm xây dựng công trình so với mức độ trượt giá bình quân của năm đã tính</t>
    </r>
  </si>
  <si>
    <r>
      <t>+ D</t>
    </r>
    <r>
      <rPr>
        <sz val="12"/>
        <rFont val="Times New Roman"/>
        <family val="1"/>
        <charset val="163"/>
      </rPr>
      <t>I</t>
    </r>
    <r>
      <rPr>
        <vertAlign val="subscript"/>
        <sz val="12"/>
        <rFont val="Times New Roman"/>
        <family val="1"/>
        <charset val="163"/>
      </rPr>
      <t>XDCT</t>
    </r>
    <r>
      <rPr>
        <sz val="12"/>
        <rFont val="Times New Roman"/>
        <family val="1"/>
        <charset val="163"/>
      </rPr>
      <t xml:space="preserve">: </t>
    </r>
  </si>
  <si>
    <t>Chi phí đền bù giải phóng mặt bằng</t>
  </si>
  <si>
    <t>BẢNG TÍNH DỰ PHÒNG TRƯỢT GIÁ - TỔNG MỨC ĐẦU TƯ</t>
  </si>
  <si>
    <t>5.1</t>
  </si>
  <si>
    <t>Nhóm chi phí tính theo định mức tỉ lệ</t>
  </si>
  <si>
    <t>5.2</t>
  </si>
  <si>
    <t>Nhóm chi phí xác định bằng cách lập dự toán</t>
  </si>
  <si>
    <t>Chi phí 1</t>
  </si>
  <si>
    <t>Chi phí 2</t>
  </si>
  <si>
    <t>5.3</t>
  </si>
  <si>
    <t>Nhóm chi phí có liên quan khác</t>
  </si>
  <si>
    <t>GDP1+GDP2</t>
  </si>
  <si>
    <t xml:space="preserve">BẰNG CHỮ: </t>
  </si>
  <si>
    <t>Tổng</t>
  </si>
  <si>
    <t>Đơn giá 
(HMC+DP)</t>
  </si>
  <si>
    <r>
      <t>G</t>
    </r>
    <r>
      <rPr>
        <b/>
        <vertAlign val="subscript"/>
        <sz val="12"/>
        <rFont val="Times New Roman"/>
        <family val="1"/>
      </rPr>
      <t>DPTB1</t>
    </r>
  </si>
  <si>
    <r>
      <t>G</t>
    </r>
    <r>
      <rPr>
        <b/>
        <vertAlign val="subscript"/>
        <sz val="12"/>
        <rFont val="Times New Roman"/>
        <family val="1"/>
      </rPr>
      <t>DPTB2</t>
    </r>
  </si>
  <si>
    <r>
      <t>G</t>
    </r>
    <r>
      <rPr>
        <b/>
        <vertAlign val="subscript"/>
        <sz val="12"/>
        <rFont val="Times New Roman"/>
        <family val="1"/>
      </rPr>
      <t>DPTB</t>
    </r>
  </si>
  <si>
    <t>DP2A</t>
  </si>
  <si>
    <t>Tong hop DT XDCT</t>
  </si>
  <si>
    <t>DP2B</t>
  </si>
  <si>
    <t>TMDT</t>
  </si>
  <si>
    <t>DP2C</t>
  </si>
  <si>
    <t>SBTMDT</t>
  </si>
  <si>
    <t>THDT TB</t>
  </si>
  <si>
    <t>DT Gói thầu</t>
  </si>
  <si>
    <t>CP HMC</t>
  </si>
  <si>
    <t>DGCT_Goithau</t>
  </si>
  <si>
    <t>Trọng tải phương tiện</t>
  </si>
  <si>
    <t>Kết hợp chiều về</t>
  </si>
  <si>
    <t>Phương tiện có thiết bị tự xếp dỡ hàng</t>
  </si>
  <si>
    <t>Hàng Quá khổ</t>
  </si>
  <si>
    <t>Theo trọng tải</t>
  </si>
  <si>
    <t>Các trường hợp được điều chỉnh giá cước</t>
  </si>
  <si>
    <t>Cước điều chỉnh (tăng/giảm)</t>
  </si>
  <si>
    <t>Từ 3 đến 5 tấn</t>
  </si>
  <si>
    <t>Từ 5 đến 7 tấn</t>
  </si>
  <si>
    <t>1. Theo tải trọng:</t>
  </si>
  <si>
    <t>Mức điều chỉnh</t>
  </si>
  <si>
    <t>Không</t>
  </si>
  <si>
    <t>2. Kết hợp chiều về</t>
  </si>
  <si>
    <t>Có kết hợp chiều về</t>
  </si>
  <si>
    <t>Không kết hợp chiều về</t>
  </si>
  <si>
    <t>3. Có thiết bị xếp dỡ</t>
  </si>
  <si>
    <t>Kiểu vận chuyển</t>
  </si>
  <si>
    <t>Loại phương tiện xếp dỡ</t>
  </si>
  <si>
    <t>Thiết bị tự dỡ (Xe ben)</t>
  </si>
  <si>
    <t>Thiết bị hút xả (Xe Stec)</t>
  </si>
  <si>
    <t>Không dùng thiết bị xếp dỡ</t>
  </si>
  <si>
    <t>Số lần sử dụng dỡ hàng</t>
  </si>
  <si>
    <t xml:space="preserve">Cước được cộng </t>
  </si>
  <si>
    <t>Loại thiết bị</t>
  </si>
  <si>
    <t>4. Vận chuyển siêu trường, siêu trọng</t>
  </si>
  <si>
    <t>Thông tin điều chỉnh (tăng/giảm)</t>
  </si>
  <si>
    <t>Tổng cước diều chỉnh</t>
  </si>
  <si>
    <t>Giá sau điều chỉnh</t>
  </si>
  <si>
    <t>Từ 3 tấn trở xuống</t>
  </si>
  <si>
    <t>Đơn giá</t>
  </si>
  <si>
    <t>Nhóm vật liệu</t>
  </si>
  <si>
    <t>Gánh vác bộ</t>
  </si>
  <si>
    <t>Bằng phương tiện thô sơ</t>
  </si>
  <si>
    <t>Chủng loại</t>
  </si>
  <si>
    <t>Hệ số quy đổi vật liệu</t>
  </si>
  <si>
    <t>BẢNG CƯỚC TRUNG CHUYỂN HÀNG HÒA</t>
  </si>
  <si>
    <t>Hệ số quy đổi</t>
  </si>
  <si>
    <t>BẢNG TÍNH CHI PHÍ VẬN CHUYỂN ĐẾN CHÂN CÔNG TRÌNH</t>
  </si>
  <si>
    <t>Giá vật liệu tại nguồn cung cấp</t>
  </si>
  <si>
    <t>Chi phí vận chuyển đến công trình</t>
  </si>
  <si>
    <t>BẢNG TÍNH CƯỚC VẬN CHUYỂN ĐIỀU CHỈNH</t>
  </si>
  <si>
    <t>Chi phí vận trung chuyển
(Bốc xếp + VC nội bộ)</t>
  </si>
  <si>
    <t>Cuoc Bo sung</t>
  </si>
  <si>
    <t>Chi phi trung chuyen</t>
  </si>
  <si>
    <t>CPVC_DenChanCT</t>
  </si>
  <si>
    <t>Không quá khổ</t>
  </si>
  <si>
    <t>Quá khổ</t>
  </si>
  <si>
    <t>ĐG
Bốc dỡ thủ công</t>
  </si>
  <si>
    <t>Cự ly (m)</t>
  </si>
  <si>
    <t>Giá cước (đ/tấn.km)</t>
  </si>
  <si>
    <t>Đơn giá dưới cước cố định</t>
  </si>
  <si>
    <t>Đơn giá trên cước cố định</t>
  </si>
  <si>
    <t>BẢNG TÍNH CHI PHÍ HUY ĐỘNG PHƯƠNG TIỆN</t>
  </si>
  <si>
    <t>Tên phương tiện</t>
  </si>
  <si>
    <t>Tổng số KM xe chạy
(km)</t>
  </si>
  <si>
    <t>Số KM xe chạy 
(trừ 3km xe chạy đầu)</t>
  </si>
  <si>
    <t>Số KM xe chạy
có hàng</t>
  </si>
  <si>
    <t>Trọng tải đăng ký phương tiện</t>
  </si>
  <si>
    <t>Đơn giá cước</t>
  </si>
  <si>
    <t>Chi phí huy động phương tiện</t>
  </si>
  <si>
    <t>TC1</t>
  </si>
  <si>
    <t>- Quảng đường huy động có chiều dài dưới 3km không tính tiền huy động</t>
  </si>
  <si>
    <t>BẢNG TÍNH CHI PHÍ PHƯƠNG TIỆN CHỜ ĐỢI</t>
  </si>
  <si>
    <t>Số lượng
(cái)</t>
  </si>
  <si>
    <t>Tải trọng xe
(tấn)</t>
  </si>
  <si>
    <t>Thời gian chờ đợi (giờ)</t>
  </si>
  <si>
    <t>Giá cước
(đồng)</t>
  </si>
  <si>
    <t>Biểu cước phí phương tiện chờ đợi</t>
  </si>
  <si>
    <t>Loại xe</t>
  </si>
  <si>
    <t>Đơn giá (Đ/tấn/xe/giờ)</t>
  </si>
  <si>
    <t>Xe bình thường</t>
  </si>
  <si>
    <t>Rơ móc</t>
  </si>
  <si>
    <t>- Dưới 15 phút đến 30 phút tính 30 phút</t>
  </si>
  <si>
    <t>- Trên 30 phút tính bằng giờ</t>
  </si>
  <si>
    <t>- Chi phí huy động phương tiện ={(Tổng số km xe chạy-3km đầu)x2-(Số km xe chạy có hàng)x2} x đơn giá hàng bậc 1, đường loại 1 ở cự ly trên 100km x Trọng tải đăng ký phương tiện.</t>
  </si>
  <si>
    <t>BẢNG TÍNH CHI PHÍ VẬN CHUYỂN - SIÊU TRƯỜNG SIÊU TRỌNG</t>
  </si>
  <si>
    <t>BẢNG CƯỚC VẬN CHUYỂN HÀNG HÓA ĐƯỜNG BỘ
 DÙNG CHO HÀNG SIÊU TRƯỜNG SIÊU TRỌNG</t>
  </si>
  <si>
    <t>BẢNG CƯỚC VẬN CHUYỂN HÀNG HÓA ĐƯỜNG THỦY 
DÙNG CHO HÀNG SIÊU TRƯỜNG SIÊU TRỌNG</t>
  </si>
  <si>
    <t>Tải trọng</t>
  </si>
  <si>
    <t>Từ 20 đến 30 tấn</t>
  </si>
  <si>
    <t>Từ 31 đến 40 tấn</t>
  </si>
  <si>
    <t>Từ 40 đến 50 tấn</t>
  </si>
  <si>
    <t>Từ 50 đến 60 tấn</t>
  </si>
  <si>
    <t>Từ 60 đến 70 tấn</t>
  </si>
  <si>
    <t>Từ 70 đến 80 tấn</t>
  </si>
  <si>
    <t>Từ 80 đến 90 tấn</t>
  </si>
  <si>
    <t>Từ 90 đến 100 tấn</t>
  </si>
  <si>
    <t>Từ 100 tấn đến 110 tấn</t>
  </si>
  <si>
    <t>Sông loại 1</t>
  </si>
  <si>
    <t>Sông loại 2</t>
  </si>
  <si>
    <t>Sông trên loại 2</t>
  </si>
  <si>
    <t>Hàng bậc 1 : đất, cát, sỏi, đá xay, gạch các loại</t>
  </si>
  <si>
    <t>Hàng bậc 2 : Ngói, lương thực đóng bao các loại, tranh, tre, nứa, lá, bương, vấu, hộp, …….</t>
  </si>
  <si>
    <t>Hàng bậc 3 : Lương thực rời, xi măng, vôi cục, ….</t>
  </si>
  <si>
    <t>Hàng bậc 4 : Nhựa, nhủ tương, muối….</t>
  </si>
  <si>
    <t>Các trường hợp tính bổ sung cước vận chuyển</t>
  </si>
  <si>
    <t>1. Theo tải trọng hàng hóa:</t>
  </si>
  <si>
    <t>Nhỏ hơn 20 tấn</t>
  </si>
  <si>
    <t>Từ 20 đến 40 tấn</t>
  </si>
  <si>
    <t>Trên 40 tấn</t>
  </si>
  <si>
    <t>2. Theo chiều dài hàng hóa</t>
  </si>
  <si>
    <t>Nhỏ hơn 12m</t>
  </si>
  <si>
    <t>Từ 12m đến 20m</t>
  </si>
  <si>
    <t>Trên 20 m</t>
  </si>
  <si>
    <t>CPVC _Sieu truong</t>
  </si>
  <si>
    <t>Điều chỉnh cước</t>
  </si>
  <si>
    <t>Hệ số điều chình đơn giá</t>
  </si>
  <si>
    <t>Theo tải trọng hàng hóa</t>
  </si>
  <si>
    <t>Theo chiểu dài hàng hóa</t>
  </si>
  <si>
    <t>Loại tải trọng</t>
  </si>
  <si>
    <t>BẢNG TỔNG HỢP KINH PHÍ KHẢO SÁT</t>
  </si>
  <si>
    <t>Ct</t>
  </si>
  <si>
    <t>Lt</t>
  </si>
  <si>
    <t>Gpa</t>
  </si>
  <si>
    <t>Chi phí lập phương án kỹ thuật</t>
  </si>
  <si>
    <t>Gbc</t>
  </si>
  <si>
    <t>Chi phí lập báo cáo kết quả khảo sát</t>
  </si>
  <si>
    <t>Gnt</t>
  </si>
  <si>
    <t>Chi phí chỗ ở tạm thời</t>
  </si>
  <si>
    <t>V</t>
  </si>
  <si>
    <t>Gt</t>
  </si>
  <si>
    <t>Đơn giá khảo sát trước thuế</t>
  </si>
  <si>
    <t>VI</t>
  </si>
  <si>
    <t>VII</t>
  </si>
  <si>
    <t>Gks</t>
  </si>
  <si>
    <t>Đơn giá khảo sát sau thuế</t>
  </si>
  <si>
    <t>Gdp</t>
  </si>
  <si>
    <t>THKP_KS</t>
  </si>
  <si>
    <t>BẢNG TÍNH BÙ GIÁ CƯỚC VẬN CHUYỂN</t>
  </si>
  <si>
    <t>Tham khảo: Hướng dẫn số 1901/UBND0XDCB ngày 12/5/2008 của UBND tỉnh Tây Ninh</t>
  </si>
  <si>
    <t>- Tỷ lệ chi phí tiền lương, nhiên liệu trong giá thành vận tải hàng hóa bằng ô tô</t>
  </si>
  <si>
    <t>- Tiền lương</t>
  </si>
  <si>
    <t xml:space="preserve">- Nhiên liệu </t>
  </si>
  <si>
    <t>- Hệ số tăng tiền lương, nhiên liệu tại thời điểm thực tế so với thời điểm gốc:</t>
  </si>
  <si>
    <t>- Hệ số tiền lương</t>
  </si>
  <si>
    <t>- Hệ số nhiên liệu</t>
  </si>
  <si>
    <t>- Hệ số tính bù cước vận chuyển do biến động về tiền lương và nhiên liệu</t>
  </si>
  <si>
    <t>- Hệ số</t>
  </si>
  <si>
    <t>Tong hop kinh phi_KS</t>
  </si>
  <si>
    <t>N102.33.07</t>
  </si>
  <si>
    <t>CP Khac cuoc VC</t>
  </si>
  <si>
    <t>NỘI DUNG THẨM TRA</t>
  </si>
  <si>
    <t>Mã VT</t>
  </si>
  <si>
    <t>TÊN</t>
  </si>
  <si>
    <t xml:space="preserve">Thời gian thực hiện (năm): </t>
  </si>
  <si>
    <t>TD</t>
  </si>
  <si>
    <t>CP1</t>
  </si>
  <si>
    <t>CP2</t>
  </si>
  <si>
    <t>CP3</t>
  </si>
  <si>
    <t>CP4</t>
  </si>
  <si>
    <t>CP5</t>
  </si>
  <si>
    <t>CP6</t>
  </si>
  <si>
    <t>TG1</t>
  </si>
  <si>
    <t>TG2</t>
  </si>
  <si>
    <t>TG3</t>
  </si>
  <si>
    <t>TG4</t>
  </si>
  <si>
    <t>TG5</t>
  </si>
  <si>
    <t>DP3</t>
  </si>
  <si>
    <t>DP4</t>
  </si>
  <si>
    <t>DP5</t>
  </si>
  <si>
    <t>DP6</t>
  </si>
  <si>
    <t>CP7</t>
  </si>
  <si>
    <t>MH</t>
  </si>
  <si>
    <t>TD1</t>
  </si>
  <si>
    <r>
      <t>Thời gian tính toán I</t>
    </r>
    <r>
      <rPr>
        <b/>
        <vertAlign val="subscript"/>
        <sz val="11"/>
        <rFont val="Times New Roman"/>
        <family val="1"/>
      </rPr>
      <t>XDCTbq</t>
    </r>
    <r>
      <rPr>
        <b/>
        <sz val="11"/>
        <rFont val="Times New Roman"/>
        <family val="1"/>
      </rPr>
      <t xml:space="preserve"> (năm): </t>
    </r>
  </si>
  <si>
    <t>Chi phí xây nhà tạm tại hiện trường để ở và điều hành thi công</t>
  </si>
  <si>
    <t>CỘNG</t>
  </si>
  <si>
    <t>DOCSO</t>
  </si>
  <si>
    <t>KHỐI
LƯỢNG</t>
  </si>
  <si>
    <t>Số ca năm (ca/năm)</t>
  </si>
  <si>
    <t>Hệ số thu hồi khi thanh lý</t>
  </si>
  <si>
    <t>Định mức khấu hao, sửa chữa, chi phí khác năm (%/nguyên giá)</t>
  </si>
  <si>
    <t>Đinh mức tiêu hao nhiên liệu, năng lượng 1 ca</t>
  </si>
  <si>
    <t>Hệ số nhiên liệu phụ</t>
  </si>
  <si>
    <t>Thành phần - Cấp bậc thợ điều khiển máy</t>
  </si>
  <si>
    <t>Nguyên giá
(1000 VND)
(Tham khảo)</t>
  </si>
  <si>
    <t>Nguyên giá
(VND)
(Tham khảo)</t>
  </si>
  <si>
    <t>Giá ca máy</t>
  </si>
  <si>
    <t>Khấu hao</t>
  </si>
  <si>
    <t>Sửa chữa</t>
  </si>
  <si>
    <r>
      <t>CP 
khấu hao
(C</t>
    </r>
    <r>
      <rPr>
        <b/>
        <vertAlign val="subscript"/>
        <sz val="10"/>
        <rFont val="Times New Roman"/>
        <family val="1"/>
      </rPr>
      <t>KH</t>
    </r>
    <r>
      <rPr>
        <b/>
        <sz val="10"/>
        <rFont val="Times New Roman"/>
        <family val="1"/>
      </rPr>
      <t>)</t>
    </r>
  </si>
  <si>
    <r>
      <t>CP
Sửa chữa
(C</t>
    </r>
    <r>
      <rPr>
        <b/>
        <vertAlign val="subscript"/>
        <sz val="10"/>
        <rFont val="Times New Roman"/>
        <family val="1"/>
      </rPr>
      <t>SC</t>
    </r>
    <r>
      <rPr>
        <b/>
        <sz val="10"/>
        <rFont val="Times New Roman"/>
        <family val="1"/>
      </rPr>
      <t>)</t>
    </r>
  </si>
  <si>
    <r>
      <t>CP khác
(C</t>
    </r>
    <r>
      <rPr>
        <b/>
        <vertAlign val="subscript"/>
        <sz val="10"/>
        <rFont val="Times New Roman"/>
        <family val="1"/>
      </rPr>
      <t>CK</t>
    </r>
    <r>
      <rPr>
        <b/>
        <sz val="10"/>
        <rFont val="Times New Roman"/>
        <family val="1"/>
      </rPr>
      <t>)</t>
    </r>
  </si>
  <si>
    <r>
      <t>CP
nhiên liệu
(C</t>
    </r>
    <r>
      <rPr>
        <b/>
        <vertAlign val="subscript"/>
        <sz val="10"/>
        <rFont val="Times New Roman"/>
        <family val="1"/>
      </rPr>
      <t>NL</t>
    </r>
    <r>
      <rPr>
        <b/>
        <sz val="10"/>
        <rFont val="Times New Roman"/>
        <family val="1"/>
      </rPr>
      <t>)</t>
    </r>
  </si>
  <si>
    <r>
      <t>CP
tiền lương
(C</t>
    </r>
    <r>
      <rPr>
        <b/>
        <vertAlign val="subscript"/>
        <sz val="10"/>
        <rFont val="Times New Roman"/>
        <family val="1"/>
      </rPr>
      <t>TL</t>
    </r>
    <r>
      <rPr>
        <b/>
        <sz val="10"/>
        <rFont val="Times New Roman"/>
        <family val="1"/>
      </rPr>
      <t>)</t>
    </r>
  </si>
  <si>
    <t>Thông tin tính lương theo thông tư 26/TT/BLDTBXH</t>
  </si>
  <si>
    <t>LCS</t>
  </si>
  <si>
    <t>Mức lương cơ sở</t>
  </si>
  <si>
    <t>PC_DH</t>
  </si>
  <si>
    <t>PC_KV</t>
  </si>
  <si>
    <t>PC_LD</t>
  </si>
  <si>
    <t>PC_TN</t>
  </si>
  <si>
    <t>PC_TH</t>
  </si>
  <si>
    <t>PC_CV</t>
  </si>
  <si>
    <t>Phụ cấp chức vụ</t>
  </si>
  <si>
    <t>PC_KOD</t>
  </si>
  <si>
    <t>HSDCL</t>
  </si>
  <si>
    <t>Hệ số điều chỉnh lương</t>
  </si>
  <si>
    <t>Khu vực</t>
  </si>
  <si>
    <t>Chức vụ</t>
  </si>
  <si>
    <r>
      <t>Hệ số phụ cấp
(H</t>
    </r>
    <r>
      <rPr>
        <b/>
        <vertAlign val="subscript"/>
        <sz val="9"/>
        <rFont val="Times New Roman"/>
        <family val="1"/>
      </rPr>
      <t>cb</t>
    </r>
    <r>
      <rPr>
        <b/>
        <sz val="9"/>
        <rFont val="Times New Roman"/>
        <family val="1"/>
      </rPr>
      <t>)</t>
    </r>
  </si>
  <si>
    <r>
      <t>Hệ số điều chỉnh tăng thêm lương
(H</t>
    </r>
    <r>
      <rPr>
        <b/>
        <vertAlign val="subscript"/>
        <sz val="9"/>
        <rFont val="Times New Roman"/>
        <family val="1"/>
      </rPr>
      <t>đc</t>
    </r>
    <r>
      <rPr>
        <b/>
        <sz val="9"/>
        <rFont val="Times New Roman"/>
        <family val="1"/>
      </rPr>
      <t>)</t>
    </r>
  </si>
  <si>
    <r>
      <t>Tiền ăn giữa ca
(CĐ</t>
    </r>
    <r>
      <rPr>
        <b/>
        <vertAlign val="subscript"/>
        <sz val="9"/>
        <rFont val="Times New Roman"/>
        <family val="1"/>
      </rPr>
      <t>ăn,ca</t>
    </r>
    <r>
      <rPr>
        <b/>
        <sz val="9"/>
        <rFont val="Times New Roman"/>
        <family val="1"/>
      </rPr>
      <t>)</t>
    </r>
  </si>
  <si>
    <r>
      <t>Chế độ khác
(CĐ</t>
    </r>
    <r>
      <rPr>
        <b/>
        <vertAlign val="subscript"/>
        <sz val="9"/>
        <rFont val="Times New Roman"/>
        <family val="1"/>
      </rPr>
      <t>khác</t>
    </r>
    <r>
      <rPr>
        <b/>
        <sz val="9"/>
        <rFont val="Times New Roman"/>
        <family val="1"/>
      </rPr>
      <t>)</t>
    </r>
  </si>
  <si>
    <r>
      <t>Tiền lương
(V</t>
    </r>
    <r>
      <rPr>
        <b/>
        <vertAlign val="subscript"/>
        <sz val="9"/>
        <rFont val="Times New Roman"/>
        <family val="1"/>
      </rPr>
      <t>lđ</t>
    </r>
    <r>
      <rPr>
        <b/>
        <sz val="9"/>
        <rFont val="Times New Roman"/>
        <family val="1"/>
      </rPr>
      <t>)</t>
    </r>
  </si>
  <si>
    <t>(Theo hướng dẫn tại Thông tư số 26/2015/TT-BLĐTBXH</t>
  </si>
  <si>
    <t>LuongCN_LaiMay2</t>
  </si>
  <si>
    <t>LuongCN_XD2</t>
  </si>
  <si>
    <t>BẢNG TÍNH LƯƠNG CÔNG NHÂN ĐIỀU KHIỂN MÁY</t>
  </si>
  <si>
    <t>TÊN THÉP/ĐVT ĐỔI ĐVỊ</t>
  </si>
  <si>
    <t>NHÓM NHÂN CÔNG</t>
  </si>
  <si>
    <t>LOẠI ĐỊNH MỨC</t>
  </si>
  <si>
    <t>THẨM TRA</t>
  </si>
  <si>
    <t>BỘ ĐƠN GIÁ</t>
  </si>
  <si>
    <t>PHƯƠNG PHÁP TÍNH NC</t>
  </si>
  <si>
    <t>TÊN CV</t>
  </si>
  <si>
    <t>KL TIÊN LƯỢNG</t>
  </si>
  <si>
    <t>Thợ lặn, bậc 1/4</t>
  </si>
  <si>
    <t>Thợ lặn, bậc 2/4</t>
  </si>
  <si>
    <t>Thợ lặn, bậc 4/4</t>
  </si>
  <si>
    <t>BẢNG TÍNH TIỀN LƯƠNG CHO CÔNG NHÂN XÂY DỰNG</t>
  </si>
  <si>
    <t>Đơn vị</t>
  </si>
  <si>
    <t>BẢNG TÍNH TIỀN LƯƠNG CHO CÔNG NHÂN ĐIỀU KHIỂN MÁY</t>
  </si>
  <si>
    <t>Loại NC</t>
  </si>
  <si>
    <t>LuongCNXD_Tong</t>
  </si>
  <si>
    <t>LuongCNLM_Tong</t>
  </si>
  <si>
    <t>Loại máy</t>
  </si>
  <si>
    <t>HẠNG MỤC 1</t>
  </si>
  <si>
    <t>HẠNG MỤC 2</t>
  </si>
  <si>
    <t>HẠNG MỤC 3</t>
  </si>
  <si>
    <t>HẠNG MỤC 4</t>
  </si>
  <si>
    <t>HẠNG MỤC 5</t>
  </si>
  <si>
    <t>HẠNG MỤC 6</t>
  </si>
  <si>
    <t>HẠNG MỤC 7</t>
  </si>
  <si>
    <t>HẠNG MỤC 8</t>
  </si>
  <si>
    <t>HẠNG MỤC 9</t>
  </si>
  <si>
    <t>HẠNG MỤC 10</t>
  </si>
  <si>
    <t>(Phục vụ việc tính giá ca máy, bù nhiên liệu, tiền lương thợ điều khiển máy)</t>
  </si>
  <si>
    <t>MÃ NC,MTC</t>
  </si>
  <si>
    <t>NC, MTC</t>
  </si>
  <si>
    <t>THEO CT</t>
  </si>
  <si>
    <t>Tiền ăn giữa ca</t>
  </si>
  <si>
    <t>Chế độ khác</t>
  </si>
  <si>
    <t>Dutoan_NhomNC</t>
  </si>
  <si>
    <t>PTCV
TƯƠNG TỰ</t>
  </si>
  <si>
    <t>Mô tả</t>
  </si>
  <si>
    <t>Dự toán</t>
  </si>
  <si>
    <t>Phân tích vật tư</t>
  </si>
  <si>
    <t>Giá trị vật tư</t>
  </si>
  <si>
    <t>Đơn giá chi tiết</t>
  </si>
  <si>
    <t>Dự thầu</t>
  </si>
  <si>
    <t>Tổng hợp kinh phí hạng mục</t>
  </si>
  <si>
    <t>Chi phí vận chuyển</t>
  </si>
  <si>
    <t>Cước vận chuyển</t>
  </si>
  <si>
    <t>Lương công nhân Xây dựng theo Nghị định 205/2004/NĐ-CP</t>
  </si>
  <si>
    <t>Phân tích hao phí ca máy</t>
  </si>
  <si>
    <t>Chiết tính lương Công nhân lái máy theo Nghị định 205/2004/NĐ-CP</t>
  </si>
  <si>
    <t>Chiết tính đơn giá ca máy</t>
  </si>
  <si>
    <t>Bù giá ca máy</t>
  </si>
  <si>
    <t>Bù nhiên liệu tiền lương thợ điều khiển máy</t>
  </si>
  <si>
    <t>Đầu vào ca máy</t>
  </si>
  <si>
    <t>Tổng hợp chi phí xây dựng</t>
  </si>
  <si>
    <t>Tổng hợp chi phí thiết bị</t>
  </si>
  <si>
    <t>Tổng dự toán</t>
  </si>
  <si>
    <t>Bìa</t>
  </si>
  <si>
    <t>Tổng hợp kinh phí 1 hạng mục</t>
  </si>
  <si>
    <t xml:space="preserve">Phân tích bù ca máy </t>
  </si>
  <si>
    <t>Thẩm tra dự toán</t>
  </si>
  <si>
    <t>Thẩm tra phân tích vật tư</t>
  </si>
  <si>
    <t>Dự phòng 2</t>
  </si>
  <si>
    <t>Thẩm tra Giá trị vật tư</t>
  </si>
  <si>
    <t>Lương công nhân xây dựng theo Thông tư số 01/2015/TT-BXD</t>
  </si>
  <si>
    <t>Lương công nhân lái máy theo Thông tư số 01/2015/TT-BXD</t>
  </si>
  <si>
    <t>Phân tích vận chuyển lên cao</t>
  </si>
  <si>
    <t>Tổng hợp vật tư vận chuyển lên cao</t>
  </si>
  <si>
    <t>Phân tích bốc xếp vật tư</t>
  </si>
  <si>
    <t>Tổng hợp bốc xếp vật tư</t>
  </si>
  <si>
    <t>Phân tích vận chuyển sang ngang</t>
  </si>
  <si>
    <t>Tổng hợp vận chuyển sang ngang</t>
  </si>
  <si>
    <t>Tổng hợp dự toán XDCT theo Nghị định 32</t>
  </si>
  <si>
    <t>Bảng chi phí hạng mục chung theo Nghị định 32</t>
  </si>
  <si>
    <t>Tổng mức đầu tư theo Nghị định 32</t>
  </si>
  <si>
    <t>Dự phòng 2C - Dự phòng trượt giá gói thầu theo Nghị định 32</t>
  </si>
  <si>
    <t>Dự phòng 2B - Dự phòng trượt giá tổng dự toán theo Nghị định 32</t>
  </si>
  <si>
    <t>Dự phòng 2A - Dự phòng trượt giá Tổng mức đầu tư theo Nghị định 32</t>
  </si>
  <si>
    <t>Sơ bộ tổng mức đầu tư theo Nghị định 32</t>
  </si>
  <si>
    <t>Tổng hợp dự toán thiết bị theo Nghị định 32</t>
  </si>
  <si>
    <t>Dự toán Gói thầu theo Nghị định 32</t>
  </si>
  <si>
    <t>Đơn giá chi tiết gói thầu theo Nghị định 32</t>
  </si>
  <si>
    <t>Chi phí trung chuyển</t>
  </si>
  <si>
    <t>Cước bổ sung</t>
  </si>
  <si>
    <t>Chi phí vận chuyển đến chân công trình</t>
  </si>
  <si>
    <t>Chi phí vận chuyển siêu trường, siêu trọng</t>
  </si>
  <si>
    <t>Tổng hợp kinh phí khảo sát 1 hạng mục</t>
  </si>
  <si>
    <t>Tổng hợp kinh phí khảo sát nhiều hạng mục</t>
  </si>
  <si>
    <t>Chi phí khác cước vận chuyển</t>
  </si>
  <si>
    <t>Lương công nhân xây dựng theo Thông tư 26/2015/TT-BLĐTBXH</t>
  </si>
  <si>
    <t>Lương công nhân lái máy theo Thông tư 26/2015/TT-BLĐTBXH</t>
  </si>
  <si>
    <t>Bảng lương công nhân XD Tổng</t>
  </si>
  <si>
    <t>Bảng lương công nhân lái máy Tổng</t>
  </si>
  <si>
    <t>Dự toán theo nhóm nhân công</t>
  </si>
  <si>
    <t>BẢNG TÍNH LƯƠNG GỐC THEO DỮ LIỆU CŨ</t>
  </si>
  <si>
    <t>Tên nhân công</t>
  </si>
  <si>
    <t>Quy đổi tương ứng sang Nghị định 205/2005/chuẩn</t>
  </si>
  <si>
    <t>Quy đổi tương ứng sang TT01/2015/TT-BXD</t>
  </si>
  <si>
    <t>Quy đổi sang thông tư số 26/TT-BLĐTBXH - Phần đường bộ</t>
  </si>
  <si>
    <t>Quy đổi sang thông tư số 26/TT-BLĐTBXH - Phần cây xanh</t>
  </si>
  <si>
    <t>A1107</t>
  </si>
  <si>
    <t>NA18.1107</t>
  </si>
  <si>
    <t>Nhân công xây dựng cơ bản nhóm I, bậc 1/7</t>
  </si>
  <si>
    <t>Nhân công Nhóm I, bậc 1/7</t>
  </si>
  <si>
    <t>NCI.5.1.10.07</t>
  </si>
  <si>
    <t>Nhân công DVCI (nhóm bảo dưỡng đường bộ), nhóm I, bậc 1,0/7</t>
  </si>
  <si>
    <t>1,55</t>
  </si>
  <si>
    <t>NCI.6.1.10.07</t>
  </si>
  <si>
    <t>Nhân công DVCI (nhóm cung cấp điện nước sạch), nhóm I, bậc 1,0/7</t>
  </si>
  <si>
    <t>A1207</t>
  </si>
  <si>
    <t>NA18.1207</t>
  </si>
  <si>
    <t>Nhân công xây dựng cơ bản nhóm I, bậc 2/7</t>
  </si>
  <si>
    <t>Nhân công Nhóm I, bậc 2/7</t>
  </si>
  <si>
    <t>NCI.5.1.20.07</t>
  </si>
  <si>
    <t>Nhân công DVCI (nhóm bảo dưỡng đường bộ), nhóm I, bậc 2,0/7</t>
  </si>
  <si>
    <t>1,83</t>
  </si>
  <si>
    <t>NCI.6.1.20.07</t>
  </si>
  <si>
    <t>Nhân công DVCI (nhóm cung cấp điện nước sạch), nhóm I, bậc 2,0/7</t>
  </si>
  <si>
    <t>A1257</t>
  </si>
  <si>
    <t>NA18.1257</t>
  </si>
  <si>
    <t>Nhân công xây dựng cơ bản nhóm I, bậc 2,5/7</t>
  </si>
  <si>
    <t>Nhân công Nhóm I, bậc 2,5/7</t>
  </si>
  <si>
    <t>NCI.5.1.25.07</t>
  </si>
  <si>
    <t>Nhân công DVCI (nhóm bảo dưỡng đường bộ), nhóm I, bậc 2,5/7</t>
  </si>
  <si>
    <t>NCI.6.1.25.07</t>
  </si>
  <si>
    <t>Nhân công DVCI (nhóm cung cấp điện nước sạch), nhóm I, bậc 2,5/7</t>
  </si>
  <si>
    <t>A1277</t>
  </si>
  <si>
    <t>NA18.1277</t>
  </si>
  <si>
    <t>Nhân công xây dựng cơ bản nhóm I, bậc 2,7/7</t>
  </si>
  <si>
    <t>Nhân công Nhóm I, bậc 2,7/7</t>
  </si>
  <si>
    <t>NCI.5.1.27.07</t>
  </si>
  <si>
    <t>Nhân công DVCI (nhóm bảo dưỡng đường bộ), nhóm I, bậc 2,7/7</t>
  </si>
  <si>
    <t>NCI.6.1.27.07</t>
  </si>
  <si>
    <t>Nhân công DVCI (nhóm cung cấp điện nước sạch), nhóm I, bậc 2,7/7</t>
  </si>
  <si>
    <t>A1307</t>
  </si>
  <si>
    <t>NA18.1307</t>
  </si>
  <si>
    <t>Nhân công xây dựng cơ bản nhóm I, bậc 3,0/7</t>
  </si>
  <si>
    <t>Nhân công Nhóm I, bậc 3,0/7</t>
  </si>
  <si>
    <t>NCI.5.1.30.07</t>
  </si>
  <si>
    <t>Nhân công DVCI (nhóm bảo dưỡng đường bộ), nhóm I, bậc 3,0/7</t>
  </si>
  <si>
    <t>2,16</t>
  </si>
  <si>
    <t>NCI.6.1.30.07</t>
  </si>
  <si>
    <t>Nhân công DVCI (nhóm cung cấp điện nước sạch), nhóm I, bậc 3,0/7</t>
  </si>
  <si>
    <t>A1327</t>
  </si>
  <si>
    <t>NA18.1327</t>
  </si>
  <si>
    <t>Nhân công xây dựng cơ bản nhóm I, bậc 3,2/7</t>
  </si>
  <si>
    <t>Nhân công Nhóm I, bậc 3,2/7</t>
  </si>
  <si>
    <t>NCI.5.1.32.07</t>
  </si>
  <si>
    <t>Nhân công DVCI (nhóm bảo dưỡng đường bộ), nhóm I, bậc 3,2/7</t>
  </si>
  <si>
    <t>NCI.6.1.32.07</t>
  </si>
  <si>
    <t>Nhân công DVCI (nhóm cung cấp điện nước sạch), nhóm I, bậc 3,2/7</t>
  </si>
  <si>
    <t>A1337</t>
  </si>
  <si>
    <t>NA18.1337</t>
  </si>
  <si>
    <t>Nhân công xây dựng cơ bản nhóm I, bậc 3,3/7</t>
  </si>
  <si>
    <t>Nhân công Nhóm I, bậc 3,3/7</t>
  </si>
  <si>
    <t>NCI.5.1.33.07</t>
  </si>
  <si>
    <t>Nhân công DVCI (nhóm bảo dưỡng đường bộ), nhóm I, bậc 3,3/7</t>
  </si>
  <si>
    <t>NCI.6.1.33.07</t>
  </si>
  <si>
    <t>Nhân công DVCI (nhóm cung cấp điện nước sạch), nhóm I, bậc 3,3/7</t>
  </si>
  <si>
    <t>A1357</t>
  </si>
  <si>
    <t>NA18.1357</t>
  </si>
  <si>
    <t>Nhân công xây dựng cơ bản nhóm I, bậc 3,5/7</t>
  </si>
  <si>
    <t>Nhân công Nhóm I, bậc 3,5/7</t>
  </si>
  <si>
    <t>NCI.5.1.35.07</t>
  </si>
  <si>
    <t>Nhân công DVCI (nhóm bảo dưỡng đường bộ), nhóm I, bậc 3,5/7</t>
  </si>
  <si>
    <t>NCI.6.1.35.07</t>
  </si>
  <si>
    <t>Nhân công DVCI (nhóm cung cấp điện nước sạch), nhóm I, bậc 3,5/7</t>
  </si>
  <si>
    <t>A1377</t>
  </si>
  <si>
    <t>NA18.1377</t>
  </si>
  <si>
    <t>Nhân công xây dựng cơ bản nhóm I, bậc 3,7/7</t>
  </si>
  <si>
    <t>Nhân công Nhóm I, bậc 3,7/7</t>
  </si>
  <si>
    <t>NCI.5.1.37.07</t>
  </si>
  <si>
    <t>Nhân công DVCI (nhóm bảo dưỡng đường bộ), nhóm I, bậc 3,7/7</t>
  </si>
  <si>
    <t>NCI.6.1.37.07</t>
  </si>
  <si>
    <t>Nhân công DVCI (nhóm cung cấp điện nước sạch), nhóm I, bậc 3,7/7</t>
  </si>
  <si>
    <t>A1407</t>
  </si>
  <si>
    <t>NA18.1407</t>
  </si>
  <si>
    <t>Nhân công xây dựng cơ bản nhóm I, bậc 4/7</t>
  </si>
  <si>
    <t>Nhân công Nhóm I, bậc 4/7</t>
  </si>
  <si>
    <t>NCI.5.1.40.07</t>
  </si>
  <si>
    <t>Nhân công DVCI (nhóm bảo dưỡng đường bộ), nhóm I, bậc 4,0/7</t>
  </si>
  <si>
    <t>2,55</t>
  </si>
  <si>
    <t>NCI.6.1.40.07</t>
  </si>
  <si>
    <t>Nhân công DVCI (nhóm cung cấp điện nước sạch), nhóm I, bậc 4,0/7</t>
  </si>
  <si>
    <t>A1427</t>
  </si>
  <si>
    <t>NA18.1427</t>
  </si>
  <si>
    <t>Nhân công xây dựng cơ bản nhóm I, bậc 4,2/7</t>
  </si>
  <si>
    <t>Nhân công Nhóm I, bậc 4,2/7</t>
  </si>
  <si>
    <t>NCI.5.1.42.07</t>
  </si>
  <si>
    <t>Nhân công DVCI (nhóm bảo dưỡng đường bộ), nhóm I, bậc 4,2/7</t>
  </si>
  <si>
    <t>NCI.6.1.42.07</t>
  </si>
  <si>
    <t>Nhân công DVCI (nhóm cung cấp điện nước sạch), nhóm I, bậc 4,2/7</t>
  </si>
  <si>
    <t>A1437</t>
  </si>
  <si>
    <t>NA18.1437</t>
  </si>
  <si>
    <t>Nhân công xây dựng cơ bản nhóm I, bậc 4,3/7</t>
  </si>
  <si>
    <t>Nhân công Nhóm I, bậc 4,3/7</t>
  </si>
  <si>
    <t>NCI.5.1.43.07</t>
  </si>
  <si>
    <t>Nhân công DVCI (nhóm bảo dưỡng đường bộ), nhóm I, bậc 4,3/7</t>
  </si>
  <si>
    <t>NCI.6.1.43.07</t>
  </si>
  <si>
    <t>Nhân công DVCI (nhóm cung cấp điện nước sạch), nhóm I, bậc 4,3/7</t>
  </si>
  <si>
    <t>A1457</t>
  </si>
  <si>
    <t>NA18.1457</t>
  </si>
  <si>
    <t>Nhân công xây dựng cơ bản nhóm I, bậc 4,5/7</t>
  </si>
  <si>
    <t>Nhân công Nhóm I, bậc 4,5/7</t>
  </si>
  <si>
    <t>NCI.5.1.45.07</t>
  </si>
  <si>
    <t>Nhân công DVCI (nhóm bảo dưỡng đường bộ), nhóm I, bậc 4,5/7</t>
  </si>
  <si>
    <t>NCI.6.1.45.07</t>
  </si>
  <si>
    <t>Nhân công DVCI (nhóm cung cấp điện nước sạch), nhóm I, bậc 4,5/7</t>
  </si>
  <si>
    <t>A1477</t>
  </si>
  <si>
    <t>NA18.1477</t>
  </si>
  <si>
    <t>Nhân công xây dựng cơ bản nhóm I, bậc 4,7/7</t>
  </si>
  <si>
    <t>Nhân công Nhóm I, bậc 4,7/7</t>
  </si>
  <si>
    <t>NCI.5.1.47.07</t>
  </si>
  <si>
    <t>Nhân công DVCI (nhóm bảo dưỡng đường bộ), nhóm I, bậc 4,7/7</t>
  </si>
  <si>
    <t>NCI.6.1.47.07</t>
  </si>
  <si>
    <t>Nhân công DVCI (nhóm cung cấp điện nước sạch), nhóm I, bậc 4,7/7</t>
  </si>
  <si>
    <t>A1507</t>
  </si>
  <si>
    <t>NA18.1507</t>
  </si>
  <si>
    <t>Nhân công xây dựng cơ bản nhóm I, bậc 5/7</t>
  </si>
  <si>
    <t>Nhân công Nhóm I, bậc 5/7</t>
  </si>
  <si>
    <t>NCI.5.1.50.07</t>
  </si>
  <si>
    <t>Nhân công DVCI (nhóm bảo dưỡng đường bộ), nhóm I, bậc 5,0/7</t>
  </si>
  <si>
    <t>3,01</t>
  </si>
  <si>
    <t>NCI.6.1.50.07</t>
  </si>
  <si>
    <t>Nhân công DVCI (nhóm cung cấp điện nước sạch), nhóm I, bậc 5,0/7</t>
  </si>
  <si>
    <t>A1527</t>
  </si>
  <si>
    <t>NA18.1527</t>
  </si>
  <si>
    <t>Nhân công xây dựng cơ bản nhóm I, bậc 5,2/7</t>
  </si>
  <si>
    <t>Nhân công Nhóm I, bậc 5,2/7</t>
  </si>
  <si>
    <t>NCI.5.1.52.07</t>
  </si>
  <si>
    <t>Nhân công DVCI (nhóm bảo dưỡng đường bộ), nhóm I, bậc 5,2/7</t>
  </si>
  <si>
    <t>NCI.6.1.5207</t>
  </si>
  <si>
    <t>Nhân công DVCI (nhóm cung cấp điện nước sạch), nhóm I, bậc 5,2/7</t>
  </si>
  <si>
    <t>A1557</t>
  </si>
  <si>
    <t>NA18.1557</t>
  </si>
  <si>
    <t>Nhân công xây dựng cơ bản nhóm I, bậc 5,5/7</t>
  </si>
  <si>
    <t>Nhân công Nhóm I, bậc 5,5/7</t>
  </si>
  <si>
    <t>NCI.5.1.55.07</t>
  </si>
  <si>
    <t>Nhân công DVCI (nhóm bảo dưỡng đường bộ), nhóm I, bậc 5,5/7</t>
  </si>
  <si>
    <t>NCI.6.1.55.07</t>
  </si>
  <si>
    <t>Nhân công DVCI (nhóm cung cấp điện nước sạch), nhóm I, bậc 5,5/7</t>
  </si>
  <si>
    <t>A1607</t>
  </si>
  <si>
    <t>NA18.1607</t>
  </si>
  <si>
    <t>Nhân công xây dựng cơ bản nhóm I, bậc 6/7</t>
  </si>
  <si>
    <t>Nhân công Nhóm I, bậc 6/7</t>
  </si>
  <si>
    <t>NCI.5.1.60.07</t>
  </si>
  <si>
    <t>Nhân công DVCI (nhóm bảo dưỡng đường bộ), nhóm I, bậc 6,0/7</t>
  </si>
  <si>
    <t>3,56</t>
  </si>
  <si>
    <t>NCI.6.1.60.07</t>
  </si>
  <si>
    <t>Nhân công DVCI (nhóm cung cấp điện nước sạch), nhóm I, bậc 6,0/7</t>
  </si>
  <si>
    <t>A1707</t>
  </si>
  <si>
    <t>NA18.1707</t>
  </si>
  <si>
    <t>Nhân công xây dựng cơ bản nhóm I, bậc 7/7</t>
  </si>
  <si>
    <t>Nhân công Nhóm I, bậc 7/7</t>
  </si>
  <si>
    <t>NCI.5.1.70.07</t>
  </si>
  <si>
    <t>Nhân công DVCI (nhóm bảo dưỡng đường bộ), nhóm I, bậc 7,0/7</t>
  </si>
  <si>
    <t>4,2</t>
  </si>
  <si>
    <t>NCI.6.1.70.07</t>
  </si>
  <si>
    <t>Nhân công DVCI (nhóm cung cấp điện nước sạch), nhóm I, bậc 7,0/7</t>
  </si>
  <si>
    <t>A2107</t>
  </si>
  <si>
    <t>NA18.2107</t>
  </si>
  <si>
    <t>Nhân công xây dựng cơ bản nhóm II, bậc 1/7</t>
  </si>
  <si>
    <t>A2207</t>
  </si>
  <si>
    <t>NA18.2207</t>
  </si>
  <si>
    <t>Nhân công xây dựng cơ bản nhóm II, bậc 2/7</t>
  </si>
  <si>
    <t>A2257</t>
  </si>
  <si>
    <t>NA18.2257</t>
  </si>
  <si>
    <t>Nhân công xây dựng cơ bản nhóm II, bậc 2,5/7</t>
  </si>
  <si>
    <t>A2277</t>
  </si>
  <si>
    <t>NA18.2277</t>
  </si>
  <si>
    <t>Nhân công xây dựng cơ bản nhóm II, bậc 2,7/7</t>
  </si>
  <si>
    <t>A2307</t>
  </si>
  <si>
    <t>NA18.2307</t>
  </si>
  <si>
    <t>Nhân công xây dựng cơ bản nhóm II, bậc 3,0/7</t>
  </si>
  <si>
    <t>A2327</t>
  </si>
  <si>
    <t>NA18.2327</t>
  </si>
  <si>
    <t>Nhân công xây dựng cơ bản nhóm II, bậc 3,2/7</t>
  </si>
  <si>
    <t>A2337</t>
  </si>
  <si>
    <t>A2357</t>
  </si>
  <si>
    <t>NA18.2357</t>
  </si>
  <si>
    <t>Nhân công xây dựng cơ bản nhóm II, bậc 3,5/7</t>
  </si>
  <si>
    <t>A2377</t>
  </si>
  <si>
    <t>NA18.2377</t>
  </si>
  <si>
    <t>Nhân công xây dựng cơ bản nhóm II, bậc 3,7/7</t>
  </si>
  <si>
    <t>A2407</t>
  </si>
  <si>
    <t>NA18.2407</t>
  </si>
  <si>
    <t>Nhân công xây dựng cơ bản nhóm II, bậc 4/7</t>
  </si>
  <si>
    <t>A2427</t>
  </si>
  <si>
    <t>NA18.2427</t>
  </si>
  <si>
    <t>Nhân công xây dựng cơ bản nhóm II, bậc 4,2/7</t>
  </si>
  <si>
    <t>A2437</t>
  </si>
  <si>
    <t>Nhân công xây dựng cơ bản Nhóm II, bậc 4,3/7</t>
  </si>
  <si>
    <t>NA18.2437</t>
  </si>
  <si>
    <t>Nhân công xây dựng cơ bản nhóm II, bậc 4,3/7</t>
  </si>
  <si>
    <t>A2457</t>
  </si>
  <si>
    <t>NA18.2457</t>
  </si>
  <si>
    <t>Nhân công xây dựng cơ bản nhóm II, bậc 4,5/7</t>
  </si>
  <si>
    <t>A2477</t>
  </si>
  <si>
    <t>NA18.2477</t>
  </si>
  <si>
    <t>Nhân công xây dựng cơ bản nhóm II, bậc 4,7/7</t>
  </si>
  <si>
    <t>A2507</t>
  </si>
  <si>
    <t>NA18.2507</t>
  </si>
  <si>
    <t>Nhân công xây dựng cơ bản nhóm II, bậc 5/7</t>
  </si>
  <si>
    <t>A2527</t>
  </si>
  <si>
    <t>NA18.2527</t>
  </si>
  <si>
    <t>Nhân công xây dựng cơ bản nhóm II, bậc 5,2/7</t>
  </si>
  <si>
    <t>A2557</t>
  </si>
  <si>
    <t>NA18.2557</t>
  </si>
  <si>
    <t>Nhân công xây dựng cơ bản nhóm II, bậc 5,5/7</t>
  </si>
  <si>
    <t>A2607</t>
  </si>
  <si>
    <t>NA18.2607</t>
  </si>
  <si>
    <t>Nhân công xây dựng cơ bản nhóm II, bậc 6/7</t>
  </si>
  <si>
    <t>A2707</t>
  </si>
  <si>
    <t>NA18.2707</t>
  </si>
  <si>
    <t>Nhân công xây dựng cơ bản nhóm II, bậc 7/7</t>
  </si>
  <si>
    <t>A3107</t>
  </si>
  <si>
    <t>NA18.3107</t>
  </si>
  <si>
    <t>Nhân công xây dựng cơ bản nhóm III, bậc 1/7</t>
  </si>
  <si>
    <t>A3207</t>
  </si>
  <si>
    <t>NA18.3207</t>
  </si>
  <si>
    <t>Nhân công xây dựng cơ bản nhóm III, bậc 2/7</t>
  </si>
  <si>
    <t>A3257</t>
  </si>
  <si>
    <t>NA18.3257</t>
  </si>
  <si>
    <t>Nhân công xây dựng cơ bản nhóm III, bậc 2,5/7</t>
  </si>
  <si>
    <t>A3277</t>
  </si>
  <si>
    <t>NA18.3277</t>
  </si>
  <si>
    <t>Nhân công xây dựng cơ bản nhóm III, bậc 2,7/7</t>
  </si>
  <si>
    <t>A3307</t>
  </si>
  <si>
    <t>NA18.3307</t>
  </si>
  <si>
    <t>Nhân công xây dựng cơ bản nhóm III, bậc 3/7</t>
  </si>
  <si>
    <t>A3327</t>
  </si>
  <si>
    <t>NA18.3327</t>
  </si>
  <si>
    <t>Nhân công xây dựng cơ bản nhóm III, bậc 3,2/7</t>
  </si>
  <si>
    <t>A3337</t>
  </si>
  <si>
    <t>Nhân công xây dựng cơ bản Nhóm III, bậc 3,3/7</t>
  </si>
  <si>
    <t>NA18.3337</t>
  </si>
  <si>
    <t>Nhân công xây dựng cơ bản nhóm III, bậc 3,3/7</t>
  </si>
  <si>
    <t>A3357</t>
  </si>
  <si>
    <t>NA18.3357</t>
  </si>
  <si>
    <t>Nhân công xây dựng cơ bản nhóm III, bậc 3,5/7</t>
  </si>
  <si>
    <t>A3377</t>
  </si>
  <si>
    <t>NA18.3377</t>
  </si>
  <si>
    <t>Nhân công xây dựng cơ bản nhóm III, bậc 3,7/7</t>
  </si>
  <si>
    <t>A3407</t>
  </si>
  <si>
    <t>NA18.3407</t>
  </si>
  <si>
    <t>Nhân công xây dựng cơ bản nhóm III, bậc 4/7</t>
  </si>
  <si>
    <t>A3427</t>
  </si>
  <si>
    <t>NA18.3427</t>
  </si>
  <si>
    <t>Nhân công xây dựng cơ bản nhóm III, bậc 4,2/7</t>
  </si>
  <si>
    <t>A3437</t>
  </si>
  <si>
    <t>NA18.3437</t>
  </si>
  <si>
    <t>Nhân công xây dựng cơ bản nhóm III, bậc 4,3/7</t>
  </si>
  <si>
    <t>A3457</t>
  </si>
  <si>
    <t>NA18.3457</t>
  </si>
  <si>
    <t>Nhân công xây dựng cơ bản nhóm III, bậc 4,5/7</t>
  </si>
  <si>
    <t>A3477</t>
  </si>
  <si>
    <t>NA18.3477</t>
  </si>
  <si>
    <t>Nhân công xây dựng cơ bản nhóm III, bậc 4,7/7</t>
  </si>
  <si>
    <t>A3507</t>
  </si>
  <si>
    <t>NA18.3507</t>
  </si>
  <si>
    <t>Nhân công xây dựng cơ bản nhóm III, bậc 5/7</t>
  </si>
  <si>
    <t>A3527</t>
  </si>
  <si>
    <t>NA18.3527</t>
  </si>
  <si>
    <t>Nhân công xây dựng cơ bản nhóm III, bậc 5,2/7</t>
  </si>
  <si>
    <t>A3557</t>
  </si>
  <si>
    <t>NA18.3557</t>
  </si>
  <si>
    <t>Nhân công xây dựng cơ bản nhóm III, bậc 5,5/7</t>
  </si>
  <si>
    <t>A3607</t>
  </si>
  <si>
    <t>NA18.3607</t>
  </si>
  <si>
    <t>Nhân công xây dựng cơ bản nhóm III, bậc 6/7</t>
  </si>
  <si>
    <t>A3707</t>
  </si>
  <si>
    <t>NA18.3707</t>
  </si>
  <si>
    <t>Nhân công xây dựng cơ bản nhóm III, bậc 7/7</t>
  </si>
  <si>
    <t>B1104</t>
  </si>
  <si>
    <t>NB12.1104</t>
  </si>
  <si>
    <t>Nhân công lái xe cẩu, xe tải dưới 3,5 tấn, xe khách dưới 20 ghế bậc 1/4</t>
  </si>
  <si>
    <t>Công nhân lái xe Nhóm I, bậc 1/4</t>
  </si>
  <si>
    <t>NLX4.1.10.04</t>
  </si>
  <si>
    <t>Công nhân lái xe nhóm I (dưới 3,5 tấn), bậc 1/4</t>
  </si>
  <si>
    <t>B1204</t>
  </si>
  <si>
    <t>NB12.1204</t>
  </si>
  <si>
    <t>Nhân công lái xe cẩu, xe tải dưới 3,5 tấn, xe khách dưới 20 ghế bậc 2/4</t>
  </si>
  <si>
    <t>Công nhân lái xe Nhóm I, bậc 2/4</t>
  </si>
  <si>
    <t>NLX4.1.20.04</t>
  </si>
  <si>
    <t>Công nhân lái xe nhóm I (dưới 3,5 tấn), bậc 2/4</t>
  </si>
  <si>
    <t>B1304</t>
  </si>
  <si>
    <t>NB12.1304</t>
  </si>
  <si>
    <t>Nhân công lái xe cẩu, xe tải dưới 3,5 tấn, xe khách dưới 20 ghế bậc 3/4</t>
  </si>
  <si>
    <t>Công nhân lái xe Nhóm I, bậc 3/4</t>
  </si>
  <si>
    <t>NLX4.1.30.04</t>
  </si>
  <si>
    <t>Công nhân lái xe nhóm I (dưới 3,5 tấn), bậc 3/4</t>
  </si>
  <si>
    <t>B1404</t>
  </si>
  <si>
    <t>NB12.1404</t>
  </si>
  <si>
    <t>Nhân công lái xe cẩu, xe tải dưới 3,5 tấn, xe khách dưới 20 ghế bậc 4/4</t>
  </si>
  <si>
    <t>Công nhân lái xe Nhóm I, bậc 4/4</t>
  </si>
  <si>
    <t>NLX4.1.40.04</t>
  </si>
  <si>
    <t>Công nhân lái xe nhóm I (dưới 3,5 tấn), bậc 4/4</t>
  </si>
  <si>
    <t>B2104</t>
  </si>
  <si>
    <t>NB12.2104</t>
  </si>
  <si>
    <t>Nhân công lái xe, xe từ 3,5 tấn đến 7,5 tấn bậc 1/4</t>
  </si>
  <si>
    <t>NLX4.2.10.04</t>
  </si>
  <si>
    <t>Công nhân lái xe nhóm II (từ 3,5 tấn đến 7,5 tấn), bậc 1/4</t>
  </si>
  <si>
    <t>B2204</t>
  </si>
  <si>
    <t>NB12.2204</t>
  </si>
  <si>
    <t>Nhân công lái xe, xe từ 3,5 tấn đến 7,5 tấn bậc 2/4</t>
  </si>
  <si>
    <t>NLX4.2.20.04</t>
  </si>
  <si>
    <t>Công nhân lái xe nhóm II (từ 3,5 tấn đến 7,5 tấn), bậc 2/4</t>
  </si>
  <si>
    <t>B2304</t>
  </si>
  <si>
    <t>NB12.2304</t>
  </si>
  <si>
    <t>Nhân công lái xe, xe từ 3,5 tấn đến 7,5 tấn bậc 3/4</t>
  </si>
  <si>
    <t>NLX4.2.30.04</t>
  </si>
  <si>
    <t>Công nhân lái xe nhóm II (từ 3,5 tấn đến 7,5 tấn), bậc 3/4</t>
  </si>
  <si>
    <t>B2404</t>
  </si>
  <si>
    <t>NB12.2404</t>
  </si>
  <si>
    <t>Nhân công lái xe, xe từ 3,5 tấn đến 7,5 tấn bậc 4/4</t>
  </si>
  <si>
    <t>NLX4.2.40.04</t>
  </si>
  <si>
    <t>Công nhân lái xe nhóm II (từ 3,5 tấn đến 7,5 tấn), bậc 4/4</t>
  </si>
  <si>
    <t>B3104</t>
  </si>
  <si>
    <t>NB12.3104</t>
  </si>
  <si>
    <t>Nhân công lái xe, xe từ 7,5 tấn đến 16,5 tấn bậc 1/4</t>
  </si>
  <si>
    <t>Công nhân lái xe Nhóm II, bậc 1/4</t>
  </si>
  <si>
    <t>NLX4.3.10.04</t>
  </si>
  <si>
    <t>Công nhân lái xe nhóm III (từ 7,5 tấn đến 16,5 tấn), bậc 1/4</t>
  </si>
  <si>
    <t>B3204</t>
  </si>
  <si>
    <t>NB12.3204</t>
  </si>
  <si>
    <t>Nhân công lái xe, xe từ 7,5 tấn đến 16,5 tấn bậc 2/4</t>
  </si>
  <si>
    <t>Công nhân lái xe Nhóm II, bậc 2/4</t>
  </si>
  <si>
    <t>NLX4.3.20.04</t>
  </si>
  <si>
    <t>Công nhân lái xe nhóm III (từ 7,5 tấn đến 16,5 tấn), bậc 2/4</t>
  </si>
  <si>
    <t>B3304</t>
  </si>
  <si>
    <t>NB12.3304</t>
  </si>
  <si>
    <t>Nhân công lái xe, xe từ 7,5 tấn đến 16,5 tấn bậc 3/4</t>
  </si>
  <si>
    <t>Công nhân lái xe Nhóm II, bậc 3/4</t>
  </si>
  <si>
    <t>NLX4.3.30.04</t>
  </si>
  <si>
    <t>Công nhân lái xe nhóm III (từ 7,5 tấn đến 16,5 tấn), bậc 3/4</t>
  </si>
  <si>
    <t>B3404</t>
  </si>
  <si>
    <t>NB12.3404</t>
  </si>
  <si>
    <t>Nhân công lái xe, xe từ 7,5 tấn đến 16,5 tấn bậc 4/4</t>
  </si>
  <si>
    <t>Công nhân lái xe Nhóm II, bậc 4/4</t>
  </si>
  <si>
    <t>NLX4.3.40.04</t>
  </si>
  <si>
    <t>Công nhân lái xe nhóm III (từ 7,5 tấn đến 16,5 tấn), bậc 4/4</t>
  </si>
  <si>
    <t>B4104</t>
  </si>
  <si>
    <t>NB12.4104</t>
  </si>
  <si>
    <t>Nhân công lái xe, xe từ 16,5 tấn đến 25 tấn bậc 1/4</t>
  </si>
  <si>
    <t>NLX4.4.10.04</t>
  </si>
  <si>
    <t>Công nhân lái xe nhóm IV (từ 16,5 tấn đến 25 tấn), bậc 1/4</t>
  </si>
  <si>
    <t>B4204</t>
  </si>
  <si>
    <t>NB12.4204</t>
  </si>
  <si>
    <t>Nhân công lái xe, xe từ 16,5 tấn đến 25 tấn bậc 2/4</t>
  </si>
  <si>
    <t>NLX4.4.20.04</t>
  </si>
  <si>
    <t>Công nhân lái xe nhóm IV (từ 16,5 tấn đến 25 tấn), bậc 2/4</t>
  </si>
  <si>
    <t>B4304</t>
  </si>
  <si>
    <t>NB12.4304</t>
  </si>
  <si>
    <t>Nhân công lái xe, xe từ 16,5 tấn đến 25 tấn bậc 3/4</t>
  </si>
  <si>
    <t>NLX4.4.30.04</t>
  </si>
  <si>
    <t>Công nhân lái xe nhóm IV (từ 16,5 tấn đến 25 tấn), bậc 3/4</t>
  </si>
  <si>
    <t>B4404</t>
  </si>
  <si>
    <t>NB12.4404</t>
  </si>
  <si>
    <t>Nhân công lái xe, xe từ 16,5 tấn đến 25 tấn bậc 4/4</t>
  </si>
  <si>
    <t>NLX4.4.40.04</t>
  </si>
  <si>
    <t>Công nhân lái xe nhóm IV (từ 16,5 tấn đến 25 tấn), bậc 4/4</t>
  </si>
  <si>
    <t>B5104</t>
  </si>
  <si>
    <t>NB12.5104</t>
  </si>
  <si>
    <t>Nhân công lái xe, xe từ 25 tấn đến 40 tấn bậc 1/4</t>
  </si>
  <si>
    <t>Công nhân lái xe Nhóm III, bậc 1/4</t>
  </si>
  <si>
    <t>NLX4.5.10.04</t>
  </si>
  <si>
    <t>Công nhân lái xe nhóm V (từ 25 tấn đến 40 tấn), bậc 1/4</t>
  </si>
  <si>
    <t>B5204</t>
  </si>
  <si>
    <t>NB12.5204</t>
  </si>
  <si>
    <t>Nhân công lái xe, xe từ 25 tấn đến 40 tấn bậc 2/4</t>
  </si>
  <si>
    <t>Công nhân lái xe Nhóm III, bậc 2/4</t>
  </si>
  <si>
    <t>NLX4.5.20.04</t>
  </si>
  <si>
    <t>Công nhân lái xe nhóm V (từ 25 tấn đến 40 tấn), bậc 2/4</t>
  </si>
  <si>
    <t>B5304</t>
  </si>
  <si>
    <t>NB12.5304</t>
  </si>
  <si>
    <t>Nhân công lái xe, xe từ 25 tấn đến 40 tấn bậc 3/4</t>
  </si>
  <si>
    <t>Công nhân lái xe Nhóm III, bậc 3/4</t>
  </si>
  <si>
    <t>NLX4.5.30.04</t>
  </si>
  <si>
    <t>Công nhân lái xe nhóm V (từ 25 tấn đến 40 tấn), bậc 3/4</t>
  </si>
  <si>
    <t>B5404</t>
  </si>
  <si>
    <t>NB12.5404</t>
  </si>
  <si>
    <t>Nhân công lái xe, xe từ 25 tấn đến 40 tấn bậc 4/4</t>
  </si>
  <si>
    <t>Công nhân lái xe Nhóm III, bậc 4/4</t>
  </si>
  <si>
    <t>NLX4.5.40.04</t>
  </si>
  <si>
    <t>Công nhân lái xe nhóm V (từ 25 tấn đến 40 tấn), bậc 4/4</t>
  </si>
  <si>
    <t>B6104</t>
  </si>
  <si>
    <t>NB12.6104</t>
  </si>
  <si>
    <t>Nhân công lái xe, xe từ 40 tấn bậc 1/4</t>
  </si>
  <si>
    <t>NLX4.6.10.04</t>
  </si>
  <si>
    <t>Công nhân lái xe nhóm VI (từ 40 tấn trở lên), bậc 1/4</t>
  </si>
  <si>
    <t>B6204</t>
  </si>
  <si>
    <t>NB12.6204</t>
  </si>
  <si>
    <t>Nhân công lái xe, xe từ 40 tấn bậc 2/4</t>
  </si>
  <si>
    <t>NLX4.6.20.04</t>
  </si>
  <si>
    <t>Công nhân lái xe nhóm VI (từ 40 tấn trở lên), bậc 2/4</t>
  </si>
  <si>
    <t>B6304</t>
  </si>
  <si>
    <t>NB12.6304</t>
  </si>
  <si>
    <t>Nhân công lái xe, xe từ 40 tấn bậc 3/4</t>
  </si>
  <si>
    <t>NLX4.6.30.04</t>
  </si>
  <si>
    <t>Công nhân lái xe nhóm VI (từ 40 tấn trở lên), bậc 3/4</t>
  </si>
  <si>
    <t>B6404</t>
  </si>
  <si>
    <t>NB12.6404</t>
  </si>
  <si>
    <t>Nhân công lái xe, xe từ 40 tấn bậc 4/4</t>
  </si>
  <si>
    <t>NLX4.6.40.04</t>
  </si>
  <si>
    <t>Công nhân lái xe nhóm VI (từ 40 tấn trở lên), bậc 4/4</t>
  </si>
  <si>
    <t>C1102</t>
  </si>
  <si>
    <t>NB221.1102</t>
  </si>
  <si>
    <t>Thuyển trưởng (Nhóm I), Phương tiện không có động cơ có trọng tải toàn phần từ 5 tấn đến 15 tấn; phương tiện có trọng tải động cơ có công suất máy chính từ 5 mã lực đến 15 mã lực hoặc sức chở từ 5 người đến 12 người bậc 1/2</t>
  </si>
  <si>
    <t>Thuyền trưởng (DVCI), phương tiện từ 5 đến 15 tấn, bậc 1/2</t>
  </si>
  <si>
    <t>C1202</t>
  </si>
  <si>
    <t>NB221.1202</t>
  </si>
  <si>
    <t>Thuyển trưởng (Nhóm I), Phương tiện không có động cơ có trọng tải toàn phần từ 5 tấn đến 15 tấn; phương tiện có trọng tải động cơ có công suất máy chính từ 5 mã lực đến 15 mã lực hoặc sức chở từ 5 người đến 12 người bậc 2/2</t>
  </si>
  <si>
    <t>Thuyền trưởng (DVCI), phương tiện từ 5 đến 15 tấn, bậc 2/2</t>
  </si>
  <si>
    <t>C2102</t>
  </si>
  <si>
    <t>NB222.1102</t>
  </si>
  <si>
    <t>Thuyển trưởng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1/2</t>
  </si>
  <si>
    <t>C2202</t>
  </si>
  <si>
    <t>NB222.1202</t>
  </si>
  <si>
    <t>Thuyển trưởng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2/2</t>
  </si>
  <si>
    <t>C3102</t>
  </si>
  <si>
    <t>NB223.1102</t>
  </si>
  <si>
    <t>Thuyển trưởng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1/2</t>
  </si>
  <si>
    <t>C3202</t>
  </si>
  <si>
    <t>NB223.1202</t>
  </si>
  <si>
    <t>Thuyển trưởng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2/2</t>
  </si>
  <si>
    <t>C4102</t>
  </si>
  <si>
    <t>NB224.1102</t>
  </si>
  <si>
    <t>Thuyền trưởng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1/2</t>
  </si>
  <si>
    <t>C4202</t>
  </si>
  <si>
    <t>NB224.1202</t>
  </si>
  <si>
    <t>Thuyền trưởng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2/2</t>
  </si>
  <si>
    <t>D1102</t>
  </si>
  <si>
    <t>NB221.2102</t>
  </si>
  <si>
    <t>Đại phó, máy trưởng (Nhóm I), Phương tiện không có động cơ có trọng tải toàn phần từ 5 tấn đến 15 tấn; phương tiện có trọng tải động cơ có công suất máy chính từ 5 mã lực đến 15 mã lực hoặc sức chở từ 5 người đến 12 người bậc 1/2</t>
  </si>
  <si>
    <t>D1202</t>
  </si>
  <si>
    <t>NB221.2202</t>
  </si>
  <si>
    <t>Đại phó, máy trưởng (Nhóm I), Phương tiện không có động cơ có trọng tải toàn phần từ 5 tấn đến 15 tấn; phương tiện có trọng tải động cơ có công suất máy chính từ 5 mã lực đến 15 mã lực hoặc sức chở từ 5 người đến 12 người bậc 2/2</t>
  </si>
  <si>
    <t>D2102</t>
  </si>
  <si>
    <t>NB222.2102</t>
  </si>
  <si>
    <t>Đại phó, máy trưởng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1/2</t>
  </si>
  <si>
    <t>D2202</t>
  </si>
  <si>
    <t>NB222.2202</t>
  </si>
  <si>
    <t>Đại phó, máy trưởng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2/2</t>
  </si>
  <si>
    <t>D3102</t>
  </si>
  <si>
    <t>NB223.2102</t>
  </si>
  <si>
    <t>Đại phó, máy trưởng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1/2</t>
  </si>
  <si>
    <t>D3202</t>
  </si>
  <si>
    <t>NB223.2202</t>
  </si>
  <si>
    <t>Đại phó, máy trưởng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2/2</t>
  </si>
  <si>
    <t>D4102</t>
  </si>
  <si>
    <t>NB224.2102</t>
  </si>
  <si>
    <t>Đại phó, máy trưởng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1/2</t>
  </si>
  <si>
    <t>D4202</t>
  </si>
  <si>
    <t>NB224.2202</t>
  </si>
  <si>
    <t>Đại phó, máy trưởng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2/2</t>
  </si>
  <si>
    <t>E2102</t>
  </si>
  <si>
    <t>NB222.3102</t>
  </si>
  <si>
    <t>Thuyền phó 2, máy 2 -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1/2</t>
  </si>
  <si>
    <t>E2202</t>
  </si>
  <si>
    <t>NB222.3202</t>
  </si>
  <si>
    <t>Thuyền phó 2, máy 2 - (Nhóm I), Tàu khách có sức chở từ trên 12 người đến 50 người; phà có trọng tải toàn phần đến 50 tấn; đoàn lai có trọng tải toàn phần đến 400 tấn; phương tiện có tổng công suất máy chính từ trên 15 mã lực đến 150  mã lực bậc 2/2</t>
  </si>
  <si>
    <t>E3102</t>
  </si>
  <si>
    <t>NB223.3102</t>
  </si>
  <si>
    <t>Thuyền phó 2, máy 2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1/2</t>
  </si>
  <si>
    <t>E3202</t>
  </si>
  <si>
    <t>NB223.3202</t>
  </si>
  <si>
    <t>Thuyền phó 2, máy 2 (Nhóm I), Tàu khách có sức chở từ trên 50 người đến 100 người; phà có trọng tải toàn phần trên 50 tấn đến 150 tấn; phương tiện chở hàng có trọng tải toàn phần trên 150 tấn đến 500 tấn; đoàn lai có trọng tải toàn phần trên 400 tấn đến 1000 tấn; phương tiện có tổng công suất máy chính từ trên 150 mã lực đến 400  mã lực bậc 2/2</t>
  </si>
  <si>
    <t>E4102</t>
  </si>
  <si>
    <t>NB224.3102</t>
  </si>
  <si>
    <t>Thuyền phó 2, máy 2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1/2</t>
  </si>
  <si>
    <t>E4202</t>
  </si>
  <si>
    <t>NB224.3202</t>
  </si>
  <si>
    <t>Thuyền phó 2, máy 2 (Nhóm I), Tàu khách có sức chở trên 100 người; phà có trọng tải toàn phần trên 150 tấn; phương tiện chở hàng có trọng tải toàn phần trên 500 tấn; đoàn lai có trọng tải toàn phần trên 1000 tấn; phương tiện có tổng công suất máy chính trên 400  mã lực bậc 2/2</t>
  </si>
  <si>
    <t>F1104</t>
  </si>
  <si>
    <t>NB211.1104</t>
  </si>
  <si>
    <t>Thuỷ thủ - tàu vận tải biển bậc 1/4</t>
  </si>
  <si>
    <t>F1204</t>
  </si>
  <si>
    <t>NB211.1204</t>
  </si>
  <si>
    <t>Thuỷ thủ - tàu vận tải biển bậc 2/4</t>
  </si>
  <si>
    <t>F1304</t>
  </si>
  <si>
    <t>NB211.1304</t>
  </si>
  <si>
    <t>Thuỷ thủ - tàu vận tải biển bậc 3/4</t>
  </si>
  <si>
    <t>F1404</t>
  </si>
  <si>
    <t>NB211.1404</t>
  </si>
  <si>
    <t>Thuỷ thủ - tàu vận tải biển bậc 4/4</t>
  </si>
  <si>
    <t>G1104</t>
  </si>
  <si>
    <t>NB211.2104</t>
  </si>
  <si>
    <t>Thợ máy kiêm cơ khí, thợ bm - tàu vận tải biển bậc 1/4</t>
  </si>
  <si>
    <t>G1204</t>
  </si>
  <si>
    <t>NB211.2204</t>
  </si>
  <si>
    <t>Thợ máy kiêm cơ khí, thợ bm - tàu vận tải biển bậc 2/4</t>
  </si>
  <si>
    <t>G1304</t>
  </si>
  <si>
    <t>NB211.2304</t>
  </si>
  <si>
    <t>Thợ máy kiêm cơ khí, thợ bm - tàu vận tải biển bậc 3/4</t>
  </si>
  <si>
    <t>G1404</t>
  </si>
  <si>
    <t>NB211.2404</t>
  </si>
  <si>
    <t>Thợ máy kiêm cơ khí, thợ bm - tàu vận tải biển bậc 4/4</t>
  </si>
  <si>
    <t>H1104</t>
  </si>
  <si>
    <t>NB211.3104</t>
  </si>
  <si>
    <t>Thợ máy, điện, vô tuyến điện - tàu vận tải biển bậc 1/4</t>
  </si>
  <si>
    <t>H1204</t>
  </si>
  <si>
    <t>NB211.3204</t>
  </si>
  <si>
    <t>Thợ máy, điện, vô tuyến điện - tàu vận tải biển bậc 2/4</t>
  </si>
  <si>
    <t>H1304</t>
  </si>
  <si>
    <t>NB211.3304</t>
  </si>
  <si>
    <t>Thợ máy, điện, vô tuyến điện - tàu vận tải biển bậc 3/4</t>
  </si>
  <si>
    <t>H1404</t>
  </si>
  <si>
    <t>NB211.3404</t>
  </si>
  <si>
    <t>Thợ máy, điện, vô tuyến điện - tàu vận tải biển bậc 4/4</t>
  </si>
  <si>
    <t>I1104</t>
  </si>
  <si>
    <t>NB211.4104</t>
  </si>
  <si>
    <t>Phục vụ viên - tàu vận tải biển bậc 1/4</t>
  </si>
  <si>
    <t>I1204</t>
  </si>
  <si>
    <t>NB211.4204</t>
  </si>
  <si>
    <t>Phục vụ viên - tàu vận tải biển bậc 2/4</t>
  </si>
  <si>
    <t>I1304</t>
  </si>
  <si>
    <t>NB211.4304</t>
  </si>
  <si>
    <t>Phục vụ viên - tàu vận tải biển bậc 3/4</t>
  </si>
  <si>
    <t>I1404</t>
  </si>
  <si>
    <t>NB211.4404</t>
  </si>
  <si>
    <t>Phục vụ viên - tàu vận tải biển bậc 4/4</t>
  </si>
  <si>
    <t>J1104</t>
  </si>
  <si>
    <t>NB211.5104</t>
  </si>
  <si>
    <t>Cấp dưỡng - tàu vận tải biển bậc 1/4</t>
  </si>
  <si>
    <t>J1204</t>
  </si>
  <si>
    <t>NB211.5204</t>
  </si>
  <si>
    <t>Cấp dưỡng - tàu vận tải biển bậc 2/4</t>
  </si>
  <si>
    <t>J1304</t>
  </si>
  <si>
    <t>NB211.5304</t>
  </si>
  <si>
    <t>Cấp dưỡng - tàu vận tải biển bậc 3/4</t>
  </si>
  <si>
    <t>J1404</t>
  </si>
  <si>
    <t>NB211.5404</t>
  </si>
  <si>
    <t>Cấp dưỡng - tàu vận tải biển bậc 4/4</t>
  </si>
  <si>
    <t>K1104</t>
  </si>
  <si>
    <t>NB212.1104</t>
  </si>
  <si>
    <t>Thủy thủ Nhóm I, tàu vận tải dọc sông bậc 1/4</t>
  </si>
  <si>
    <t>K1204</t>
  </si>
  <si>
    <t>NB212.1204</t>
  </si>
  <si>
    <t>Thủy thủ Nhóm I, tàu vận tải dọc sông bậc 2/4</t>
  </si>
  <si>
    <t>K1304</t>
  </si>
  <si>
    <t>NB212.1304</t>
  </si>
  <si>
    <t>Thủy thủ Nhóm I, tàu vận tải dọc sông bậc 3/4</t>
  </si>
  <si>
    <t>K1404</t>
  </si>
  <si>
    <t>NB212.1404</t>
  </si>
  <si>
    <t>Thủy thủ Nhóm I, tàu vận tải dọc sông bậc 4/4</t>
  </si>
  <si>
    <t>K2104</t>
  </si>
  <si>
    <t>NB212.2104</t>
  </si>
  <si>
    <t>Thủy thủ Nhóm II, tàu vận tải sang ngang bậc 1/4</t>
  </si>
  <si>
    <t>K2204</t>
  </si>
  <si>
    <t>NB212.2204</t>
  </si>
  <si>
    <t>Thủy thủ Nhóm II, tàu vận tải sang ngang bậc 2/4</t>
  </si>
  <si>
    <t>K2304</t>
  </si>
  <si>
    <t>NB212.2304</t>
  </si>
  <si>
    <t>Thủy thủ Nhóm II, tàu vận tải sang ngang bậc 3/4</t>
  </si>
  <si>
    <t>K2404</t>
  </si>
  <si>
    <t>NB212.2404</t>
  </si>
  <si>
    <t>Thủy thủ Nhóm II, tàu vận tải sang ngang bậc 4/4</t>
  </si>
  <si>
    <t>L1104</t>
  </si>
  <si>
    <t>NB212.3104</t>
  </si>
  <si>
    <t>Thợ máy, thợ điện Nhóm I, tàu vận tải dọc sông bậc 1/4</t>
  </si>
  <si>
    <t>L1204</t>
  </si>
  <si>
    <t>NB212.3204</t>
  </si>
  <si>
    <t>Thợ máy, thợ điện Nhóm I, tàu vận tải dọc sông bậc 2/4</t>
  </si>
  <si>
    <t>L1304</t>
  </si>
  <si>
    <t>NB212.3304</t>
  </si>
  <si>
    <t>Thợ máy, thợ điện Nhóm I, tàu vận tải dọc sông bậc 3/4</t>
  </si>
  <si>
    <t>L1404</t>
  </si>
  <si>
    <t>NB212.3404</t>
  </si>
  <si>
    <t>Thợ máy, thợ điện Nhóm I, tàu vận tải dọc sông bậc 4/4</t>
  </si>
  <si>
    <t>L2104</t>
  </si>
  <si>
    <t>NB212.4104</t>
  </si>
  <si>
    <t>Thợ máy, thợ điện Nhóm II, tàu vận tải sang ngang bậc 1/4</t>
  </si>
  <si>
    <t>L2204</t>
  </si>
  <si>
    <t>NB212.4204</t>
  </si>
  <si>
    <t>Thợ máy, thợ điện Nhóm II, tàu vận tải sang ngang bậc 2/4</t>
  </si>
  <si>
    <t>L2304</t>
  </si>
  <si>
    <t>NB212.4304</t>
  </si>
  <si>
    <t>Thợ máy, thợ điện Nhóm II, tàu vận tải sang ngang bậc 3/4</t>
  </si>
  <si>
    <t>L2404</t>
  </si>
  <si>
    <t>NB212.4404</t>
  </si>
  <si>
    <t>Thợ máy, thợ điện Nhóm II, tàu vận tải sang ngang bậc 4/4</t>
  </si>
  <si>
    <t>M1104</t>
  </si>
  <si>
    <t>NB212.5104</t>
  </si>
  <si>
    <t>Phục vụ viên, tàu vận tải sông bậc 1/4</t>
  </si>
  <si>
    <t>M1204</t>
  </si>
  <si>
    <t>NB212.5204</t>
  </si>
  <si>
    <t>Phục vụ viên, tàu vận tải sông bậc 2/4</t>
  </si>
  <si>
    <t>M1274</t>
  </si>
  <si>
    <t>NB212.5274</t>
  </si>
  <si>
    <t>Phục vụ viên, tàu vận tải sông bậc 2,7/4</t>
  </si>
  <si>
    <t>N602.27.04</t>
  </si>
  <si>
    <t>Thợ máy, thợ điện bậc 2,7/4</t>
  </si>
  <si>
    <t>M1304</t>
  </si>
  <si>
    <t>NB212.5304</t>
  </si>
  <si>
    <t>Phục vụ viên, tàu vận tải sông bậc 3/4</t>
  </si>
  <si>
    <t>NB212.5404</t>
  </si>
  <si>
    <t>Phục vụ viên, tàu vận tải sông bậc 4/4</t>
  </si>
  <si>
    <t>N1102</t>
  </si>
  <si>
    <t>Thợ lặn, bậc 1/2</t>
  </si>
  <si>
    <t>NB7.1102</t>
  </si>
  <si>
    <t>Thợ lặn cấp 1 bậc 1/2</t>
  </si>
  <si>
    <t>N1204</t>
  </si>
  <si>
    <t>Thợ lặn, bậc 2/2</t>
  </si>
  <si>
    <t>NB7.1202</t>
  </si>
  <si>
    <t>Thợ lặn cấp 1 bậc 2/2</t>
  </si>
  <si>
    <t>O1102</t>
  </si>
  <si>
    <t>NB511.1102</t>
  </si>
  <si>
    <t>Thuyền trưởng (tàu hút, tàu cuốc từ 300m3/h  đến dưới 800m3/h) bậc 1/2</t>
  </si>
  <si>
    <t>O1202</t>
  </si>
  <si>
    <t>NB511.1202</t>
  </si>
  <si>
    <t>Thuyền trưởng (tàu hút, tàu cuốc từ 300m3/h  đến dưới 800m3/h) bậc 2/2</t>
  </si>
  <si>
    <t>O2102</t>
  </si>
  <si>
    <t>NB512.1102</t>
  </si>
  <si>
    <t>Thuyền trưởng (Tàu hút, tàu cuốc từ 800m3/h trở lên) bậc 1/2</t>
  </si>
  <si>
    <t>O2202</t>
  </si>
  <si>
    <t>NB512.1202</t>
  </si>
  <si>
    <t>Thuyền trưởng (Tàu hút, tàu cuốc từ 800m3/h trở lên) bậc 2/2</t>
  </si>
  <si>
    <t>O3102</t>
  </si>
  <si>
    <t>NB511.2102</t>
  </si>
  <si>
    <t>Máy trưởng, thuyền trưởng tàu cuốc, tàu hút phun, tàu NV bằng gầu ngoạm từ 300m3/h  đến dưới 800m3/h bậc 1/2</t>
  </si>
  <si>
    <t>O3202</t>
  </si>
  <si>
    <t>NB511.2202</t>
  </si>
  <si>
    <t>Máy trưởng, thuyền trưởng tàu cuốc, tàu hút phun, tàu NV bằng gầu ngoạm từ 300m3/h  đến dưới 800m3/h bậc 2/2</t>
  </si>
  <si>
    <t>O4102</t>
  </si>
  <si>
    <t>NB512.2102</t>
  </si>
  <si>
    <t>Máy trưởng, thuyền trưởng tàu cuốc, tàu hút phun, tàu NV bằng gầu ngoạm (Tàu hút, tàu cuốc từ 800m3/h trở lên) bậc 1/2</t>
  </si>
  <si>
    <t>O4202</t>
  </si>
  <si>
    <t>NB512.2202</t>
  </si>
  <si>
    <t>Máy trưởng, thuyền trưởng tàu cuốc, tàu hút phun, tàu NV bằng gầu ngoạm (Tàu hút, tàu cuốc từ 800m3/h trở lên) bậc 2/2</t>
  </si>
  <si>
    <t>O5102</t>
  </si>
  <si>
    <t>NB511.3102</t>
  </si>
  <si>
    <t>Điện trưởng, đại phó tàu cuốc; kỹ thuật viên cuốc 1, tàu hút bụng; thuyền phó 2, máy 3 tàu hút bụng; máy 3, kỹ thuật viên cuốc 2 tàu cuốc, tàu hút phun, tàu NV bằng gầu ngoạm (Tàu hút, tàu cuốc từ 300m3/h  đến dưới 800m3/h) bậc 1/2</t>
  </si>
  <si>
    <t>O5202</t>
  </si>
  <si>
    <t>NB511.3202</t>
  </si>
  <si>
    <t>Điện trưởng, đại phó tàu cuốc; kỹ thuật viên cuốc 1, tàu hút bụng; thuyền phó 2, máy 3 tàu hút bụng; máy 3, kỹ thuật viên cuốc 2 tàu cuốc, tàu hút phun, tàu NV bằng gầu ngoạm (Tàu hút, tàu cuốc từ 300m3/h  đến dưới 800m3/h) bậc 2/2</t>
  </si>
  <si>
    <t>O6102</t>
  </si>
  <si>
    <t>NB512.3102</t>
  </si>
  <si>
    <t>Điện trưởng, đại phó tàu cuốc; kỹ thuật viên cuốc 1, tàu hút bụng; thuyền phó 2, máy 3 tàu hút bụng; máy 3, kỹ thuật viên cuốc 2 tàu cuốc, tàu hút phun, tàu NV bằng gầu ngoạm (Tàu hút, tàu cuốc từ 800m3/h trở lên) bậc 1/2</t>
  </si>
  <si>
    <t>O6202</t>
  </si>
  <si>
    <t>NB512.3202</t>
  </si>
  <si>
    <t>Điện trưởng, đại phó tàu cuốc; kỹ thuật viên cuốc 1, tàu hút bụng; thuyền phó 2, máy 3 tàu hút bụng; máy 3, kỹ thuật viên cuốc 2 tàu cuốc, tàu hút phun, tàu NV bằng gầu ngoạm (Tàu hút, tàu cuốc từ 800m3/h trở lên) bậc 2/2</t>
  </si>
  <si>
    <t>O7102</t>
  </si>
  <si>
    <t>NB511.5102</t>
  </si>
  <si>
    <t>Thuyền phó 2 tàu cuốc, kỹ thuật viên cuốc 2 tàu hút; thuyền phó 3, máy 4 tàu hút bụng; máy 3, kỹ thuật viên cuốc 3 tàu cuốc, tàu hút phun, tàu NV bằng gầu ngoạm (Tàu hút, tàu cuốc từ 300m3/h  đến dưới 800m3/h) bậc 1/2</t>
  </si>
  <si>
    <t>O7202</t>
  </si>
  <si>
    <t>NB511.5202</t>
  </si>
  <si>
    <t>Thuyền phó 2 tàu cuốc, kỹ thuật viên cuốc 2 tàu hút; thuyền phó 3, máy 4 tàu hút bụng; máy 3, kỹ thuật viên cuốc 3 tàu cuốc, tàu hút phun, tàu NV bằng gầu ngoạm (Tàu hút, tàu cuốc từ 300m3/h  đến dưới 800m3/h) bậc 2/2</t>
  </si>
  <si>
    <t>O8102</t>
  </si>
  <si>
    <t>NB512.5102</t>
  </si>
  <si>
    <t>Thuyền phó 2 tàu cuốc, kỹ thuật viên cuốc 2 tàu hút; thuyền phó 3, máy 4 tàu hút bụng; máy 3, kỹ thuật viên cuốc 3 tàu cuốc, tàu hút phun, tàu NV bằng gầu ngoạm (Tàu hút, tàu cuốc từ 800m3/h trở lên) bậc 1/2</t>
  </si>
  <si>
    <t>N81010.02</t>
  </si>
  <si>
    <t>Thuyền phó  tàu cuốc, kỹ thuật viên cuốc 2 tàu hút (Từ 800m3/h trở lên) bậc 1/2</t>
  </si>
  <si>
    <t>O8202</t>
  </si>
  <si>
    <t>NB512.5202</t>
  </si>
  <si>
    <t>Thuyền phó 2 tàu cuốc, kỹ thuật viên cuốc 2 tàu hút; thuyền phó 3, máy 4 tàu hút bụng; máy 3, kỹ thuật viên cuốc 3 tàu cuốc, tàu hút phun, tàu NV bằng gầu ngoạm (Tàu hút, tàu cuốc từ 800m3/h trở lên) bậc 2/2</t>
  </si>
  <si>
    <t>N810.20.02</t>
  </si>
  <si>
    <t>Thuyền phó  tàu cuốc, kỹ thuật viên cuốc 2 tàu hút (Từ 800m3/h trở lên) bậc 2/2</t>
  </si>
  <si>
    <t>O9102</t>
  </si>
  <si>
    <t>NB511.6102</t>
  </si>
  <si>
    <t>Thuyền phó 3 tàu cuốc, tàu hút phun, tàu NV bằng gầu ngoạm, kỹ thuật viên cuốc 3 tàu hút bụng (Tàu hút, tàu cuốc từ 300m3/h  đến dưới 800m3/h) bậc 1/2</t>
  </si>
  <si>
    <t>O9202</t>
  </si>
  <si>
    <t>NB511.6202</t>
  </si>
  <si>
    <t>Thuyền phó 3 tàu cuốc, tàu hút phun, tàu NV bằng gầu ngoạm, kỹ thuật viên cuốc 3 tàu hút bụng (Tàu hút, tàu cuốc từ 300m3/h  đến dưới 800m3/h) bậc 2/2</t>
  </si>
  <si>
    <t>O9102a</t>
  </si>
  <si>
    <t>Thuyền phó 3 tàu hút từ 800m3/h, bậc 1/2</t>
  </si>
  <si>
    <t>NB512.6102</t>
  </si>
  <si>
    <t>Thuyền phó 3 tàu cuốc, tàu hút phun, tàu NV bằng gầu ngoạm, kỹ thuật viên cuốc 3 tàu hút bụng (Tàu hút, tàu cuốc từ 800m3/h trở lên) bậc 1/2</t>
  </si>
  <si>
    <t>O9202a</t>
  </si>
  <si>
    <t>Thuyền phó 3 tàu hút từ 800m3/h, bậc 2/2</t>
  </si>
  <si>
    <t>NB512.6202</t>
  </si>
  <si>
    <t>Thuyền phó 3 tàu cuốc, tàu hút phun, tàu NV bằng gầu ngoạm, kỹ thuật viên cuốc 3 tàu hút bụng (Tàu hút, tàu cuốc từ 800m3/h trở lên) bậc 2/2</t>
  </si>
  <si>
    <t>P1102</t>
  </si>
  <si>
    <t>NB521.1102</t>
  </si>
  <si>
    <t>Thuyển trưởng (Tàu nạo vét sông, tàu hút dưới 150m3/h) bậc 1/2</t>
  </si>
  <si>
    <t>P1202</t>
  </si>
  <si>
    <t>NB521.1202</t>
  </si>
  <si>
    <t>Thuyển trưởng (Tàu nạo vét sông, tàu hút dưới 150m3/h) bậc 2/2</t>
  </si>
  <si>
    <t>P2102</t>
  </si>
  <si>
    <t>NB522.1102</t>
  </si>
  <si>
    <t>Thuyển trưởng (Tàu hút từ 150m3/h đến 300m3/h) bậc 1/2</t>
  </si>
  <si>
    <t>P2202</t>
  </si>
  <si>
    <t>NB522.1202</t>
  </si>
  <si>
    <t>Thuyển trưởng (Tàu hút từ 150m3/h đến 300m3/h) bậc 2/2</t>
  </si>
  <si>
    <t>P3102</t>
  </si>
  <si>
    <t>NB523.1102</t>
  </si>
  <si>
    <t>Thuyển trưởng (Tàu hút trên 300m3/h, tàu cuốc dưới 300m3/h) bậc 1/2</t>
  </si>
  <si>
    <t>P3202</t>
  </si>
  <si>
    <t>NB523.1202</t>
  </si>
  <si>
    <t>Thuyển trưởng (Tàu hút trên 300m3/h, tàu cuốc dưới 300m3/h) bậc 2/2</t>
  </si>
  <si>
    <t>P4102</t>
  </si>
  <si>
    <t>NB521.2102</t>
  </si>
  <si>
    <t>Máy trưởng (Tàu nạo vét sông, tàu hút dưới 150m3/h) bậc 1/2</t>
  </si>
  <si>
    <t>P4202</t>
  </si>
  <si>
    <t>NB521.2202</t>
  </si>
  <si>
    <t>Máy trưởng (Tàu nạo vét sông, tàu hút dưới 150m3/h) bậc 2/2</t>
  </si>
  <si>
    <t>P5102</t>
  </si>
  <si>
    <t>NB522.2102</t>
  </si>
  <si>
    <t>Máy trưởng (Tàu hút từ 150m3/h đến 300m3/h) bậc 1/2</t>
  </si>
  <si>
    <t>P5202</t>
  </si>
  <si>
    <t>NB522.2202</t>
  </si>
  <si>
    <t>Máy trưởng (Tàu hút từ 150m3/h đến 300m3/h) bậc 2/2</t>
  </si>
  <si>
    <t>P6102</t>
  </si>
  <si>
    <t>NB523.2102</t>
  </si>
  <si>
    <t>Máy trưởng (Tàu hút trên 300m3/h, tàu cuốc dưới 300m3/h) bậc 1/2</t>
  </si>
  <si>
    <t>P6202</t>
  </si>
  <si>
    <t>NB523.2202</t>
  </si>
  <si>
    <t>Máy trưởng (Tàu hút trên 300m3/h, tàu cuốc dưới 300m3/h) bậc 2/2</t>
  </si>
  <si>
    <t>P7102</t>
  </si>
  <si>
    <t>NB523.3102</t>
  </si>
  <si>
    <t>Điện trưởng (Tàu hút trên 300m3/h, tàu cuốc dưới 300m3/h) bậc 1/2</t>
  </si>
  <si>
    <t>P7202</t>
  </si>
  <si>
    <t>NB523.3202</t>
  </si>
  <si>
    <t>Điện trưởng (Tàu hút trên 300m3/h, tàu cuốc dưới 300m3/h) bậc 2/2</t>
  </si>
  <si>
    <t>NB513.4304</t>
  </si>
  <si>
    <t>Phục vụ viên (Tàu nạo vét biển - Chức danh không theo nhóm tàu) bậc 3/4</t>
  </si>
  <si>
    <t>NB524.3304</t>
  </si>
  <si>
    <t>Phục vụ viên (Tàu nạo vét sông - Chức danh không theo nhóm tàu) bậc 3/4</t>
  </si>
  <si>
    <t>NB513.4274</t>
  </si>
  <si>
    <t>Phục vụ viên (Tàu nạo vét biển - Chức danh không theo nhóm tàu) bậc 2,7/4</t>
  </si>
  <si>
    <t>NB524.3274</t>
  </si>
  <si>
    <t>Phục vụ viên (Tàu nạo vét sông - Chức danh không theo nhóm tàu) bậc 2,7/4</t>
  </si>
  <si>
    <t>BẢNG QUY ĐỊNH HỆ SỐ LƯƠNG CÔNG NHÂN</t>
  </si>
  <si>
    <t>1. Theo nghị định 205</t>
  </si>
  <si>
    <t>công</t>
  </si>
  <si>
    <t>NB511.4102</t>
  </si>
  <si>
    <t>Đại phó, máy 2 tàu hút bụng; máy 2, kỹ thuật viên cuốc 1 tàu cuốc, tàu hút phun, tàu NV bằng gầu ngoạm (Tàu hút, tàu cuốc từ 300m3/h  đến dưới 800m3/h) bậc 1/2</t>
  </si>
  <si>
    <t>NB511.4202</t>
  </si>
  <si>
    <t>Đại phó, máy 2 tàu hút bụng; máy 2, kỹ thuật viên cuốc 1 tàu cuốc, tàu hút phun, tàu NV bằng gầu ngoạm (Tàu hút, tàu cuốc từ 300m3/h  đến dưới 800m3/h) bậc 2/2</t>
  </si>
  <si>
    <t>NB511.7102</t>
  </si>
  <si>
    <t>Quản trị trưởng, thuỷ thủ trưởng (Tàu hút, tàu cuốc từ 300m3/h  đến dưới 800m3/h) bậc 1/2</t>
  </si>
  <si>
    <t>NB511.7202</t>
  </si>
  <si>
    <t>Quản trị trưởng, thuỷ thủ trưởng (Tàu hút, tàu cuốc từ 300m3/h  đến dưới 800m3/h) bậc 2/2</t>
  </si>
  <si>
    <t>NB512.4102</t>
  </si>
  <si>
    <t>Đại phó, máy 2 tàu hút bụng; máy 2, kỹ thuật viên cuốc 1 tàu cuốc, tàu hút phun, tàu NV bằng gầu ngoạm (Tàu hút, tàu cuốc từ 800m3/h trở lên) bậc 1/2</t>
  </si>
  <si>
    <t>NB512.4202</t>
  </si>
  <si>
    <t>Đại phó, máy 2 tàu hút bụng; máy 2, kỹ thuật viên cuốc 1 tàu cuốc, tàu hút phun, tàu NV bằng gầu ngoạm (Tàu hút, tàu cuốc từ 800m3/h trở lên) bậc 2/2</t>
  </si>
  <si>
    <t>NB512.7102</t>
  </si>
  <si>
    <t>Quản trị trưởng, thuỷ thủ trưởng (Tàu hút, tàu cuốc từ 800m3/h trở lên) bậc 1/2</t>
  </si>
  <si>
    <t>NB512.7202</t>
  </si>
  <si>
    <t>Quản trị trưởng, thuỷ thủ trưởng (Tàu hút, tàu cuốc từ 800m3/h trở lên) bậc 2/2</t>
  </si>
  <si>
    <t>NB513.1104</t>
  </si>
  <si>
    <t>Thợ máy kiêm cơ khí (Tàu nạo vét biển - Chức danh không theo nhóm tàu) bậc 1/4</t>
  </si>
  <si>
    <t>NB513.1204</t>
  </si>
  <si>
    <t>Thợ máy kiêm cơ khí (Tàu nạo vét biển - Chức danh không theo nhóm tàu) bậc 2/4</t>
  </si>
  <si>
    <t>NB513.1304</t>
  </si>
  <si>
    <t>Thợ máy kiêm cơ khí (Tàu nạo vét biển - Chức danh không theo nhóm tàu) bậc 3/4</t>
  </si>
  <si>
    <t>NB513.1404</t>
  </si>
  <si>
    <t>Thợ máy kiêm cơ khí (Tàu nạo vét biển - Chức danh không theo nhóm tàu) bậc 4/4</t>
  </si>
  <si>
    <t>NB513.2104</t>
  </si>
  <si>
    <t>Thợ máy, điện, điện báo (Tàu nạo vét biển - Chức danh không theo nhóm tàu) bậc 1/4</t>
  </si>
  <si>
    <t>NB513.2204</t>
  </si>
  <si>
    <t>Thợ máy, điện, điện báo (Tàu nạo vét biển - Chức danh không theo nhóm tàu) bậc 2/4</t>
  </si>
  <si>
    <t>NB513.2304</t>
  </si>
  <si>
    <t>Thợ máy, điện, điện báo (Tàu nạo vét biển - Chức danh không theo nhóm tàu) bậc 3/4</t>
  </si>
  <si>
    <t>NB513.2404</t>
  </si>
  <si>
    <t>Thợ máy, điện, điện báo (Tàu nạo vét biển - Chức danh không theo nhóm tàu) bậc 4/4</t>
  </si>
  <si>
    <t>NB513.3104</t>
  </si>
  <si>
    <t>Thuỷ thủ, thợ cuốc (Tàu nạo vét biển - Chức danh không theo nhóm tàu) bậc 1/4</t>
  </si>
  <si>
    <t>NB513.3204</t>
  </si>
  <si>
    <t>Thuỷ thủ, thợ cuốc (Tàu nạo vét biển - Chức danh không theo nhóm tàu) bậc 2/4</t>
  </si>
  <si>
    <t>NB513.3304</t>
  </si>
  <si>
    <t>Thuỷ thủ, thợ cuốc (Tàu nạo vét biển - Chức danh không theo nhóm tàu) bậc 3/4</t>
  </si>
  <si>
    <t>NB513.3404</t>
  </si>
  <si>
    <t>Thuỷ thủ, thợ cuốc (Tàu nạo vét biển - Chức danh không theo nhóm tàu) bậc 4/4</t>
  </si>
  <si>
    <t>NB513.4104</t>
  </si>
  <si>
    <t>Phục vụ viên (Tàu nạo vét biển - Chức danh không theo nhóm tàu) bậc 1/4</t>
  </si>
  <si>
    <t>NB513.4204</t>
  </si>
  <si>
    <t>Phục vụ viên (Tàu nạo vét biển - Chức danh không theo nhóm tàu) bậc 2/4</t>
  </si>
  <si>
    <t>NB513.4404</t>
  </si>
  <si>
    <t>Phục vụ viên (Tàu nạo vét biển - Chức danh không theo nhóm tàu) bậc 4/4</t>
  </si>
  <si>
    <t>NB513.5104</t>
  </si>
  <si>
    <t>Cấp dưỡng (Tàu nạo vét biển - Chức danh không theo nhóm tàu) bậc 1/4</t>
  </si>
  <si>
    <t>NB513.5204</t>
  </si>
  <si>
    <t>Cấp dưỡng (Tàu nạo vét biển - Chức danh không theo nhóm tàu) bậc 2/4</t>
  </si>
  <si>
    <t>NB513.5304</t>
  </si>
  <si>
    <t>Cấp dưỡng (Tàu nạo vét biển - Chức danh không theo nhóm tàu) bậc 3/4</t>
  </si>
  <si>
    <t>NB513.5404</t>
  </si>
  <si>
    <t>Cấp dưỡng (Tàu nạo vét biển - Chức danh không theo nhóm tàu) bậc 4/4</t>
  </si>
  <si>
    <t>NB521.3102</t>
  </si>
  <si>
    <t>Máy 2, kỹ thuật viên cuốc 1 (Tàu nạo vét sông, tàu hút dưới 150m3/h) bậc 1/2</t>
  </si>
  <si>
    <t>NB521.3202</t>
  </si>
  <si>
    <t>Máy 2, kỹ thuật viên cuốc 1 (Tàu nạo vét sông, tàu hút dưới 150m3/h) bậc 2/2</t>
  </si>
  <si>
    <t>NB521.4102</t>
  </si>
  <si>
    <t>Máy 3, kỹ thuật viên cuốc 2 (Tàu nạo vét sông, tàu hút dưới 150m3/h) bậc 1/2</t>
  </si>
  <si>
    <t>NB521.4202</t>
  </si>
  <si>
    <t>Máy 3, kỹ thuật viên cuốc 2 (Tàu nạo vét sông, tàu hút dưới 150m3/h) bậc 2/2</t>
  </si>
  <si>
    <t>NB522.3102</t>
  </si>
  <si>
    <t>Máy 2, kỹ thuật viên cuốc 1 (Tàu hút từ 150m3/h đến 300m3/h) bậc 1/2</t>
  </si>
  <si>
    <t>NB522.3202</t>
  </si>
  <si>
    <t>Máy 2, kỹ thuật viên cuốc 1 (Tàu hút từ 150m3/h đến 300m3/h) bậc 2/2</t>
  </si>
  <si>
    <t>Máy 3, kỹ thuật viên cuốc 2 (Tàu hút từ 150m3/h đến 300m3/h) bậc 1/2</t>
  </si>
  <si>
    <t>Máy 3, kỹ thuật viên cuốc 2 (Tàu hút từ 150m3/h đến 300m3/h) bậc 2/2</t>
  </si>
  <si>
    <t>NB523.4102</t>
  </si>
  <si>
    <t>Máy 2, kỹ thuật viên cuốc 1 (Tàu hút trên 300m3/h, tàu cuốc dưới 300m3/h) bậc 1/2</t>
  </si>
  <si>
    <t>NB523.4202</t>
  </si>
  <si>
    <t>Máy 2, kỹ thuật viên cuốc 1 (Tàu hút trên 300m3/h, tàu cuốc dưới 300m3/h) bậc 2/2</t>
  </si>
  <si>
    <t>NB523.5102</t>
  </si>
  <si>
    <t>Máy 3, kỹ thuật viên cuốc 2 (Tàu hút trên 300m3/h, tàu cuốc dưới 300m3/h) bậc 1/2</t>
  </si>
  <si>
    <t>NB523.5202</t>
  </si>
  <si>
    <t>Máy 3, kỹ thuật viên cuốc 2 (Tàu hút trên 300m3/h, tàu cuốc dưới 300m3/h) bậc 2/2</t>
  </si>
  <si>
    <t>NB523.6102</t>
  </si>
  <si>
    <t>Máy 4, kỹ thuật viên cuốc 3 (Tàu hút trên 300m3/h, tàu cuốc dưới 300m3/h) bậc 1/2</t>
  </si>
  <si>
    <t>NB523.6202</t>
  </si>
  <si>
    <t>Máy 4, kỹ thuật viên cuốc 3 (Tàu hút trên 300m3/h, tàu cuốc dưới 300m3/h) bậc 2/2</t>
  </si>
  <si>
    <t>NB523.7102</t>
  </si>
  <si>
    <t>Quản trị trưởng, thuỷ thủ trưởng (Tàu hút trên 300m3/h, tàu cuốc dưới 300m3/h) bậc 1/2</t>
  </si>
  <si>
    <t>NB523.7202</t>
  </si>
  <si>
    <t>Quản trị trưởng, thuỷ thủ trưởng (Tàu hút trên 300m3/h, tàu cuốc dưới 300m3/h) bậc 2/2</t>
  </si>
  <si>
    <t>NB524.1104</t>
  </si>
  <si>
    <t>Thợ máy, điện, điện báo (Tàu nạo vét sông - Chức danh không theo nhóm tàu) bậc 1/4</t>
  </si>
  <si>
    <t>NB524.1204</t>
  </si>
  <si>
    <t>Thợ máy, điện, điện báo (Tàu nạo vét sông - Chức danh không theo nhóm tàu) bậc 2/4</t>
  </si>
  <si>
    <t>NB524.1304</t>
  </si>
  <si>
    <t>Thợ máy, điện, điện báo (Tàu nạo vét sông - Chức danh không theo nhóm tàu) bậc 3/4</t>
  </si>
  <si>
    <t>NB524.1404</t>
  </si>
  <si>
    <t>Thợ máy, điện, điện báo (Tàu nạo vét sông - Chức danh không theo nhóm tàu) bậc 4/4</t>
  </si>
  <si>
    <t>NB524.2104</t>
  </si>
  <si>
    <t>Thuỷ thủ (Tàu nạo vét sông - Chức danh không theo nhóm tàu) bậc 1/4</t>
  </si>
  <si>
    <t>NB524.2204</t>
  </si>
  <si>
    <t>Thuỷ thủ (Tàu nạo vét sông - Chức danh không theo nhóm tàu) bậc 2/4</t>
  </si>
  <si>
    <t>NB524.2304</t>
  </si>
  <si>
    <t>Thuỷ thủ (Tàu nạo vét sông - Chức danh không theo nhóm tàu) bậc 3/4</t>
  </si>
  <si>
    <t>NB524.2404</t>
  </si>
  <si>
    <t>Thuỷ thủ (Tàu nạo vét sông - Chức danh không theo nhóm tàu) bậc 4/4</t>
  </si>
  <si>
    <t>NB524.3104</t>
  </si>
  <si>
    <t>Phục vụ viên (Tàu nạo vét sông - Chức danh không theo nhóm tàu) bậc 1/4</t>
  </si>
  <si>
    <t>NB524.3204</t>
  </si>
  <si>
    <t>Phục vụ viên (Tàu nạo vét sông - Chức danh không theo nhóm tàu) bậc 2/4</t>
  </si>
  <si>
    <t>NB524.3404</t>
  </si>
  <si>
    <t>Phục vụ viên (Tàu nạo vét sông - Chức danh không theo nhóm tàu) bậc 4/4</t>
  </si>
  <si>
    <t>NB524.4104</t>
  </si>
  <si>
    <t>Cấp dưỡng (Tàu nạo vét sông - Chức danh không theo nhóm tàu) bậc 1/4</t>
  </si>
  <si>
    <t>NB524.4204</t>
  </si>
  <si>
    <t>Cấp dưỡng (Tàu nạo vét sông - Chức danh không theo nhóm tàu) bậc 2/4</t>
  </si>
  <si>
    <t>NB524.4304</t>
  </si>
  <si>
    <t>Cấp dưỡng (Tàu nạo vét sông - Chức danh không theo nhóm tàu) bậc 3/4</t>
  </si>
  <si>
    <t>NB524.4404</t>
  </si>
  <si>
    <t>Cấp dưỡng (Tàu nạo vét sông - Chức danh không theo nhóm tàu) bậc 4/4</t>
  </si>
  <si>
    <t>NB531.1102</t>
  </si>
  <si>
    <t>Thuyển trưởng (Tàu trục vớt và cứu hộ, tàu thả phao dưới 3000CV) bậc 1/2</t>
  </si>
  <si>
    <t>NB531.1202</t>
  </si>
  <si>
    <t>Thuyển trưởng (Tàu trục vớt và cứu hộ, tàu thả phao dưới 3000CV) bậc 2/2</t>
  </si>
  <si>
    <t>NB531.2102</t>
  </si>
  <si>
    <t>Máy trưởng (Tàu trục vớt và cứu hộ, tàu thả phao dưới 3000CV) bậc 1/2</t>
  </si>
  <si>
    <t>NB531.2202</t>
  </si>
  <si>
    <t>Máy trưởng (Tàu trục vớt và cứu hộ, tàu thả phao dưới 3000CV) bậc 2/2</t>
  </si>
  <si>
    <t>NB531.3102</t>
  </si>
  <si>
    <t>Đại phó, máy 2 (Tàu trục vớt và cứu hộ, tàu thả phao dưới 3000CV) bậc 1/2</t>
  </si>
  <si>
    <t>NB531.3202</t>
  </si>
  <si>
    <t>Đại phó, máy 2 (Tàu trục vớt và cứu hộ, tàu thả phao dưới 3000CV) bậc 2/2</t>
  </si>
  <si>
    <t>NB531.4102</t>
  </si>
  <si>
    <t>Thuyền phó 2, máy 3 (Tàu trục vớt và cứu hộ, tàu thả phao dưới 3000CV) bậc 1/2</t>
  </si>
  <si>
    <t>NB531.4202</t>
  </si>
  <si>
    <t>Thuyền phó 2, máy 3 (Tàu trục vớt và cứu hộ, tàu thả phao dưới 3000CV) bậc 2/2</t>
  </si>
  <si>
    <t>NB531.5102</t>
  </si>
  <si>
    <t>Thuyền phó 3, máy 4 (Tàu trục vớt và cứu hộ, tàu thả phao dưới 3000CV) bậc 1/2</t>
  </si>
  <si>
    <t>NB531.5202</t>
  </si>
  <si>
    <t>Thuyền phó 3, máy 4 (Tàu trục vớt và cứu hộ, tàu thả phao dưới 3000CV) bậc 2/2</t>
  </si>
  <si>
    <t>NB531.6102</t>
  </si>
  <si>
    <t>Sĩ quan điện (Tàu trục vớt và cứu hộ, tàu thả phao dưới 3000CV) bậc 1/2</t>
  </si>
  <si>
    <t>NB531.6202</t>
  </si>
  <si>
    <t>Sĩ quan điện (Tàu trục vớt và cứu hộ, tàu thả phao dưới 3000CV) bậc 2/2</t>
  </si>
  <si>
    <t>NB531.7102</t>
  </si>
  <si>
    <t>Sĩ quan kinh tế, vô tuyến điện và thủ trưởng (Tàu trục vớt và cứu hộ, tàu thả phao dưới 3000CV) bậc 1/2</t>
  </si>
  <si>
    <t>NB531.7202</t>
  </si>
  <si>
    <t>Sĩ quan kinh tế, vô tuyến điện và thủ trưởng (Tàu trục vớt và cứu hộ, tàu thả phao dưới 3000CV) bậc 2/2</t>
  </si>
  <si>
    <t>NB532.1102</t>
  </si>
  <si>
    <t>Thuyển trưởng (Tàu trục vớt và cứu hộ, tàu thả phao từ 3000 CV đến 40000 CV) bậc 1/2</t>
  </si>
  <si>
    <t>NB532.1202</t>
  </si>
  <si>
    <t>Thuyển trưởng (Tàu trục vớt và cứu hộ, tàu thả phao từ 3000 CV đến 40000 CV) bậc 2/2</t>
  </si>
  <si>
    <t>NB532.2102</t>
  </si>
  <si>
    <t>Máy trưởng (Tàu trục vớt và cứu hộ, tàu thả phao từ 3000 CV đến 40000 CV) bậc 1/2</t>
  </si>
  <si>
    <t>NB532.2202</t>
  </si>
  <si>
    <t>Máy trưởng (Tàu trục vớt và cứu hộ, tàu thả phao từ 3000 CV đến 40000 CV) bậc 2/2</t>
  </si>
  <si>
    <t>NB532.3102</t>
  </si>
  <si>
    <t>Đại phó, máy 2 (Tàu trục vớt và cứu hộ, tàu thả phao từ 3000 CV đến 40000 CV) bậc 1/2</t>
  </si>
  <si>
    <t>NB532.3202</t>
  </si>
  <si>
    <t>Đại phó, máy 2 (Tàu trục vớt và cứu hộ, tàu thả phao từ 3000 CV đến 40000 CV) bậc 2/2</t>
  </si>
  <si>
    <t>NB532.4102</t>
  </si>
  <si>
    <t>Thuyền phó 2, máy 3 (Tàu trục vớt và cứu hộ, tàu thả phao từ 3000 CV đến 40000 CV) bậc 1/2</t>
  </si>
  <si>
    <t>NB532.4202</t>
  </si>
  <si>
    <t>Thuyền phó 2, máy 3 (Tàu trục vớt và cứu hộ, tàu thả phao từ 3000 CV đến 40000 CV) bậc 2/2</t>
  </si>
  <si>
    <t>NB532.5102</t>
  </si>
  <si>
    <t>Thuyền phó 3, máy 4 (Tàu trục vớt và cứu hộ, tàu thả phao từ 3000 CV đến 40000 CV) bậc 1/2</t>
  </si>
  <si>
    <t>NB532.5202</t>
  </si>
  <si>
    <t>Thuyền phó 3, máy 4 (Tàu trục vớt và cứu hộ, tàu thả phao từ 3000 CV đến 40000 CV) bậc 2/2</t>
  </si>
  <si>
    <t>NB532.6102</t>
  </si>
  <si>
    <t>Sĩ quan điện (Tàu trục vớt và cứu hộ, tàu thả phao từ 3000 CV đến 40000 CV) bậc 1/2</t>
  </si>
  <si>
    <t>NB532.6202</t>
  </si>
  <si>
    <t>Sĩ quan điện (Tàu trục vớt và cứu hộ, tàu thả phao từ 3000 CV đến 40000 CV) bậc 2/2</t>
  </si>
  <si>
    <t>NB532.7102</t>
  </si>
  <si>
    <t>Sĩ quan kinh tế, vô tuyến điện và thủ trưởng (Tàu trục vớt và cứu hộ, tàu thả phao từ 3000 CV đến 40000 CV) bậc 1/2</t>
  </si>
  <si>
    <t>NB532.7202</t>
  </si>
  <si>
    <t>Sĩ quan kinh tế, vô tuyến điện và thủ trưởng (Tàu trục vớt và cứu hộ, tàu thả phao từ 3000 CV đến 40000 CV) bậc 2/2</t>
  </si>
  <si>
    <t>NB533.1102</t>
  </si>
  <si>
    <t>Thuyền trưởng (Tàu trục vớt và cứu hộ, tàu thả phao trên 4000CV) bậc 1/2</t>
  </si>
  <si>
    <t>NB533.1202</t>
  </si>
  <si>
    <t>Thuyền trưởng (Tàu trục vớt và cứu hộ, tàu thả phao trên 4000CV) bậc 2/2</t>
  </si>
  <si>
    <t>NB533.2102</t>
  </si>
  <si>
    <t>Máy trưởng (Tàu trục vớt và cứu hộ, tàu thả phao trên 4000CV) bậc 1/2</t>
  </si>
  <si>
    <t>NB533.2202</t>
  </si>
  <si>
    <t>Máy trưởng (Tàu trục vớt và cứu hộ, tàu thả phao trên 4000CV) bậc 2/2</t>
  </si>
  <si>
    <t>NB533.3102</t>
  </si>
  <si>
    <t>Đại phó, máy 2 (Tàu trục vớt và cứu hộ, tàu thả phao trên 4000CV) bậc 1/2</t>
  </si>
  <si>
    <t>NB533.3202</t>
  </si>
  <si>
    <t>Đại phó, máy 2 (Tàu trục vớt và cứu hộ, tàu thả phao trên 4000CV) bậc 2/2</t>
  </si>
  <si>
    <t>NB533.4102</t>
  </si>
  <si>
    <t>Thuyền phó 2, máy 3 (Tàu trục vớt và cứu hộ, tàu thả phao trên 4000CV) bậc 1/2</t>
  </si>
  <si>
    <t>NB533.4202</t>
  </si>
  <si>
    <t>Thuyền phó 2, máy 3 (Tàu trục vớt và cứu hộ, tàu thả phao trên 4000CV) bậc 2/2</t>
  </si>
  <si>
    <t>NB533.5102</t>
  </si>
  <si>
    <t>Thuyền phó 3, máy 4 (Tàu trục vớt và cứu hộ, tàu thả phao trên 4000CV) bậc 1/2</t>
  </si>
  <si>
    <t>NB533.5202</t>
  </si>
  <si>
    <t>Thuyền phó 3, máy 4 (Tàu trục vớt và cứu hộ, tàu thả phao trên 4000CV) bậc 2/2</t>
  </si>
  <si>
    <t>NB533.6102</t>
  </si>
  <si>
    <t>Sĩ quan điện (Tàu trục vớt và cứu hộ, tàu thả phao trên 4000CV) bậc 1/2</t>
  </si>
  <si>
    <t>NB533.6202</t>
  </si>
  <si>
    <t>Sĩ quan điện (Tàu trục vớt và cứu hộ, tàu thả phao trên 4000CV) bậc 2/2</t>
  </si>
  <si>
    <t>NB533.7102</t>
  </si>
  <si>
    <t>Sĩ quan kinh tế, vô tuyến điện và thủ trưởng (Tàu trục vớt và cứu hộ, tàu thả phao trên 4000CV) bậc 1/2</t>
  </si>
  <si>
    <t>NB533.7202</t>
  </si>
  <si>
    <t>Sĩ quan kinh tế, vô tuyến điện và thủ trưởng (Tàu trục vớt và cứu hộ, tàu thả phao trên 4000CV) bậc 2/2</t>
  </si>
  <si>
    <t>NB7.1104</t>
  </si>
  <si>
    <t>NB7.1204</t>
  </si>
  <si>
    <t>NB7.1304</t>
  </si>
  <si>
    <t xml:space="preserve">Thợ lặn, bậc 3/4 </t>
  </si>
  <si>
    <t>NB7.1404</t>
  </si>
  <si>
    <t>NC.1108</t>
  </si>
  <si>
    <t>Kỹ sư bậc 1,0/8</t>
  </si>
  <si>
    <t>NC.1208</t>
  </si>
  <si>
    <t>Kỹ sư bậc 2,0/8</t>
  </si>
  <si>
    <t>NC.1258</t>
  </si>
  <si>
    <t>Kỹ sư bậc 2,5/8</t>
  </si>
  <si>
    <t>NC.1278</t>
  </si>
  <si>
    <t>Kỹ sư bậc 2,7/8</t>
  </si>
  <si>
    <t>NC.1308</t>
  </si>
  <si>
    <t>Kỹ sư bậc 3,0/8</t>
  </si>
  <si>
    <t>NC.1328</t>
  </si>
  <si>
    <t>Kỹ sư bậc 3,2/8</t>
  </si>
  <si>
    <t>NC.1338</t>
  </si>
  <si>
    <t>Kỹ sư bậc 3,3/8</t>
  </si>
  <si>
    <t>NC.1358</t>
  </si>
  <si>
    <t>Kỹ sư bậc 3,5/8</t>
  </si>
  <si>
    <t>NC.1378</t>
  </si>
  <si>
    <t>Kỹ sư bậc 3,7/8</t>
  </si>
  <si>
    <t>NC.1408</t>
  </si>
  <si>
    <t>Kỹ sư bậc 4,0/8</t>
  </si>
  <si>
    <t>NC.1428</t>
  </si>
  <si>
    <t>Kỹ sư bậc 4,2/8</t>
  </si>
  <si>
    <t>NC.1438</t>
  </si>
  <si>
    <t>Kỹ sư bậc 4,3/8</t>
  </si>
  <si>
    <t>NC.1458</t>
  </si>
  <si>
    <t>Kỹ sư bậc 4,5/8</t>
  </si>
  <si>
    <t>NC.1478</t>
  </si>
  <si>
    <t>Kỹ sư bậc 4,7/8</t>
  </si>
  <si>
    <t>NC.1508</t>
  </si>
  <si>
    <t>Kỹ sư bậc 5,0/8</t>
  </si>
  <si>
    <t>NC.1528</t>
  </si>
  <si>
    <t>Kỹ sư bậc 5,2/8</t>
  </si>
  <si>
    <t>NC.1538</t>
  </si>
  <si>
    <t>Kỹ sư bậc 5,3/8</t>
  </si>
  <si>
    <t>NC.1558</t>
  </si>
  <si>
    <t>Kỹ sư bậc 5,5/8</t>
  </si>
  <si>
    <t>NC.1578</t>
  </si>
  <si>
    <t>Kỹ sư bậc 5,7/8</t>
  </si>
  <si>
    <t>NC.1608</t>
  </si>
  <si>
    <t>Kỹ sư bậc 6,0/8</t>
  </si>
  <si>
    <t>NC.1628</t>
  </si>
  <si>
    <t>Kỹ sư bậc 6,2/8</t>
  </si>
  <si>
    <t>NC.1638</t>
  </si>
  <si>
    <t>Kỹ sư bậc 6,3/8</t>
  </si>
  <si>
    <t>NC.1658</t>
  </si>
  <si>
    <t>Kỹ sư bậc 6,5/8</t>
  </si>
  <si>
    <t>NC.1678</t>
  </si>
  <si>
    <t>Kỹ sư bậc 6,7/8</t>
  </si>
  <si>
    <t>NC.1708</t>
  </si>
  <si>
    <t>Kỹ sư bậc 7,0/8</t>
  </si>
  <si>
    <t>NC.1728</t>
  </si>
  <si>
    <t>Kỹ sư bậc 7,2/8</t>
  </si>
  <si>
    <t>NC.1738</t>
  </si>
  <si>
    <t>Kỹ sư bậc 7,3/8</t>
  </si>
  <si>
    <t>NC.1758</t>
  </si>
  <si>
    <t>Kỹ sư bậc 7,5/8</t>
  </si>
  <si>
    <t>NC.1778</t>
  </si>
  <si>
    <t>Kỹ sư bậc 7,7/8</t>
  </si>
  <si>
    <t>NC.1808</t>
  </si>
  <si>
    <t>Kỹ sư bậc 8,0/8</t>
  </si>
  <si>
    <t>2. Theo thông tư số 01/2015/TT-BXD</t>
  </si>
  <si>
    <t>Công</t>
  </si>
  <si>
    <t>Nhân công Nhóm II, bậc 1/7</t>
  </si>
  <si>
    <t>Nhân công Nhóm II, bậc 2/7</t>
  </si>
  <si>
    <t>Nhân công Nhóm II, bậc 2,5/7</t>
  </si>
  <si>
    <t>Nhân công Nhóm II, bậc 2,7/7</t>
  </si>
  <si>
    <t>Nhân công Nhóm II, bậc 3,0/7</t>
  </si>
  <si>
    <t>Nhân công Nhóm II, bậc 3,2/7</t>
  </si>
  <si>
    <t>Nhân công Nhóm II, bậc 3,3/7</t>
  </si>
  <si>
    <t>Nhân công Nhóm II, bậc 3,5/7</t>
  </si>
  <si>
    <t>Nhân công Nhóm II, bậc 3,7/7</t>
  </si>
  <si>
    <t>Nhân công Nhóm II, bậc 4/7</t>
  </si>
  <si>
    <t>Nhân công Nhóm II, bậc 4,2/7</t>
  </si>
  <si>
    <t>Nhân công Nhóm II, bậc 4,3/7</t>
  </si>
  <si>
    <t>Nhân công Nhóm II, bậc 4,5/7</t>
  </si>
  <si>
    <t>Nhân công Nhóm II, bậc 4,7/7</t>
  </si>
  <si>
    <t>Nhân công Nhóm II, bậc 5/7</t>
  </si>
  <si>
    <t>Nhân công Nhóm II, bậc 5,2/7</t>
  </si>
  <si>
    <t>Nhân công Nhóm II, bậc 5,5/7</t>
  </si>
  <si>
    <t>Nhân công Nhóm II, bậc 6/7</t>
  </si>
  <si>
    <t>Nhân công Nhóm II, bậc 7/7</t>
  </si>
  <si>
    <t>n201.10.08</t>
  </si>
  <si>
    <t>Kỹ sư bậc 1/8</t>
  </si>
  <si>
    <t>n201.20.08</t>
  </si>
  <si>
    <t>Kỹ sư bậc 2/8</t>
  </si>
  <si>
    <t>n201.30.08</t>
  </si>
  <si>
    <t>Kỹ sư bậc 3/8</t>
  </si>
  <si>
    <t>n201.40.08</t>
  </si>
  <si>
    <t>Kỹ sư bậc 4/8</t>
  </si>
  <si>
    <t>n201.45.08</t>
  </si>
  <si>
    <t>n201.50.08</t>
  </si>
  <si>
    <t>Kỹ sư bậc 5/8</t>
  </si>
  <si>
    <t>n201.60.08</t>
  </si>
  <si>
    <t>Kỹ sư bậc 6/8</t>
  </si>
  <si>
    <t>n201.70.08</t>
  </si>
  <si>
    <t>Kỹ sư bậc 7/8</t>
  </si>
  <si>
    <t>n201.80.08</t>
  </si>
  <si>
    <t>Kỹ sư bậc 8/8</t>
  </si>
  <si>
    <t>n301.10.02</t>
  </si>
  <si>
    <t>Nghệ nhân bậc 1/2</t>
  </si>
  <si>
    <t>n301.20.02</t>
  </si>
  <si>
    <t>Nghệ nhân bậc 2/2</t>
  </si>
  <si>
    <t>N708.10.02</t>
  </si>
  <si>
    <t>Máy 2, kỹ thuật viên cuốc 1, thuyền phó (Tàu hút dưới 150m3/h) bậc 1/2</t>
  </si>
  <si>
    <t>N708.20.02</t>
  </si>
  <si>
    <t>Máy 2, kỹ thuật viên cuốc 1, thuyền phó (Tàu hút dưới 150m3/h) bậc 2/2</t>
  </si>
  <si>
    <t>N709.10.02</t>
  </si>
  <si>
    <t>Máy 2, kỹ thuật viên cuốc 1, thuyền phó (Tàu hút từ 150m3/h  đến 300m3/h) bậc 1/2</t>
  </si>
  <si>
    <t>N709.20.02</t>
  </si>
  <si>
    <t>Máy 2, kỹ thuật viên cuốc 1, thuyền phó (Tàu hút từ 150m3/h  đến 300m3/h) bậc 2/2</t>
  </si>
  <si>
    <t>N710.10.02</t>
  </si>
  <si>
    <t>Máy 2, kỹ thuật viên cuốc 1, thuyền phó (Tàu hút trên 300m3/h, tàu cuốc dưới 300m3/h) bậc 1/2</t>
  </si>
  <si>
    <t>N710.20.02</t>
  </si>
  <si>
    <t>Máy 2, kỹ thuật viên cuốc 1, thuyền phó (Tàu hút trên 300m3/h, tàu cuốc dưới 300m3/h) bậc 2/2</t>
  </si>
  <si>
    <t>N711.10.02</t>
  </si>
  <si>
    <t>Kỹ thuật viên cuốc 2 (Tàu hút dưới 150m3/h) bậc 1/2</t>
  </si>
  <si>
    <t>N711.20.02</t>
  </si>
  <si>
    <t>Kỹ thuật viên cuốc 2 (Tàu hút dưới 150m3/h) bậc 2/2</t>
  </si>
  <si>
    <t>N712.10.02</t>
  </si>
  <si>
    <t>Kỹ thuật viên cuốc 2 (Tàu hút từ 150m3/h  đến 300m3/h) bậc 1/2</t>
  </si>
  <si>
    <t>N712.20.02</t>
  </si>
  <si>
    <t>Kỹ thuật viên cuốc 2 (Tàu hút từ 150m3/h  đến 300m3/h) bậc 2/2</t>
  </si>
  <si>
    <t>N713.10.02</t>
  </si>
  <si>
    <t>Kỹ thuật viên cuốc 2 (Tàu hút trên 300m3/h, tàu cuốc dưới 300m3/h) bậc 1/2</t>
  </si>
  <si>
    <t>N713.20.02</t>
  </si>
  <si>
    <t>Kỹ thuật viên cuốc 2 (Tàu hút trên 300m3/h, tàu cuốc dưới 300m3/h) bậc 2/2</t>
  </si>
  <si>
    <t>Máy 2; kỹ thuật viên cuốc 1 tàu cuốc, tàu hút phun, tàu đào gầu ngoạm (Từ 800m3/h trở lên) bậc 2/2</t>
  </si>
  <si>
    <t>N901.10.04</t>
  </si>
  <si>
    <t>Thợ lặn bậc 1/4</t>
  </si>
  <si>
    <t>N901.20.04</t>
  </si>
  <si>
    <t>Thợ lặn bậc 2/4</t>
  </si>
  <si>
    <t>N901.20.04a</t>
  </si>
  <si>
    <t>Thợ lặn  bậc 2/4 (giờ công</t>
  </si>
  <si>
    <t>N901.30.04</t>
  </si>
  <si>
    <t>Thợ lặn bậc 3/4</t>
  </si>
  <si>
    <t>N901.40.04</t>
  </si>
  <si>
    <t>Thợ lặn bậc 4/4</t>
  </si>
  <si>
    <t>N903.10.04</t>
  </si>
  <si>
    <t>Thợ lặn cấp 2 bậc 1/2</t>
  </si>
  <si>
    <t>3. Theo thông tư số 26/TT-BLĐ-TBXH</t>
  </si>
  <si>
    <t>Nhân công DVCI (cung cấp điện nước sạch) nhóm I, bậc 1,0/7</t>
  </si>
  <si>
    <t>Nhân công DVCI (cung cấp điện nước sạch) nhóm I, bậc 2,0/7</t>
  </si>
  <si>
    <t>Nhân công DVCI (cung cấp điện nước sạch) nhóm I, bậc 2,5/7</t>
  </si>
  <si>
    <t>Nhân công DVCI (cung cấp điện nước sạch) nhóm I, bậc 2,7/7</t>
  </si>
  <si>
    <t>Nhân công DVCI (cung cấp điện nước sạch) nhóm I, bậc 3,0/7</t>
  </si>
  <si>
    <t>Nhân công DVCI (cung cấp điện nước sạch) nhóm I, bậc 3,2/7</t>
  </si>
  <si>
    <t>Nhân công DVCI (cung cấp điện nước sạch) nhóm I, bậc 3,3/7</t>
  </si>
  <si>
    <t>Nhân công DVCI (cung cấp điện nước sạch) nhóm I, bậc 3,5/7</t>
  </si>
  <si>
    <t>Nhân công DVCI (cung cấp điện nước sạch) nhóm I, bậc 3,7/7</t>
  </si>
  <si>
    <t>Nhân công DVCI (cung cấp điện nước sạch) nhóm I, bậc 4,0/7</t>
  </si>
  <si>
    <t>Nhân công DVCI (cung cấp điện nước sạch) nhóm I, bậc 4,2/7</t>
  </si>
  <si>
    <t>Nhân công DVCI (cung cấp điện nước sạch) nhóm I, bậc 4,3/7</t>
  </si>
  <si>
    <t>Nhân công DVCI (cung cấp điện nước sạch) nhóm I, bậc 4,5/7</t>
  </si>
  <si>
    <t>Nhân công DVCI (cung cấp điện nước sạch) nhóm I, bậc 4,7/7</t>
  </si>
  <si>
    <t>Nhân công DVCI (cung cấp điện nước sạch) nhóm I, bậc 5,0/7</t>
  </si>
  <si>
    <t>Nhân công DVCI (cung cấp điện nước sạch) nhóm I, bậc 5,2/7</t>
  </si>
  <si>
    <t>Nhân công DVCI (cung cấp điện nước sạch) nhóm I, bậc 5,5/7</t>
  </si>
  <si>
    <t>Nhân công DVCI (cung cấp điện nước sạch) nhóm I, bậc 6,0/7</t>
  </si>
  <si>
    <t>Nhân công DVCI (cung cấp điện nước sạch) nhóm I, bậc 7,0/7</t>
  </si>
  <si>
    <t>b. Nhóm 2: điều kiện lao động nặng nhọc</t>
  </si>
  <si>
    <t>NCI.6.2.10.07</t>
  </si>
  <si>
    <t>Nhân công DVCI (cung cấp điện nước sạch) nhóm II, bậc 1,0/7</t>
  </si>
  <si>
    <t>NCI.6.2.20.07</t>
  </si>
  <si>
    <t>Nhân công DVCI (cung cấp điện nước sạch) nhóm II, bậc 2,0/7</t>
  </si>
  <si>
    <t>NCI.6.2.25.07</t>
  </si>
  <si>
    <t>Nhân công DVCI (cung cấp điện nước sạch) nhóm II, bậc 2,5/7</t>
  </si>
  <si>
    <t>NCI.6.2.27.07</t>
  </si>
  <si>
    <t>Nhân công DVCI (cung cấp điện nước sạch) nhóm II, bậc 2,7/7</t>
  </si>
  <si>
    <t>NCI.6.2.30.07</t>
  </si>
  <si>
    <t>Nhân công DVCI (cung cấp điện nước sạch) nhóm II, bậc 3,0/7</t>
  </si>
  <si>
    <t>NCI.6.2.32.07</t>
  </si>
  <si>
    <t>Nhân công DVCI (cung cấp điện nước sạch) nhóm II, bậc 3,2/7</t>
  </si>
  <si>
    <t>NCI.6.2.33.07</t>
  </si>
  <si>
    <t>Nhân công DVCI (cung cấp điện nước sạch) nhóm II, bậc 3,3/7</t>
  </si>
  <si>
    <t>NCI.6.2.35.07</t>
  </si>
  <si>
    <t>Nhân công DVCI (cung cấp điện nước sạch) nhóm II, bậc 3,5/7</t>
  </si>
  <si>
    <t>NCI.6.2.37.07</t>
  </si>
  <si>
    <t>Nhân công DVCI (cung cấp điện nước sạch) nhóm II, bậc 3,7/7</t>
  </si>
  <si>
    <t>NCI.6.2.40.07</t>
  </si>
  <si>
    <t>Nhân công DVCI (cung cấp điện nước sạch) nhóm II, bậc 4,0/7</t>
  </si>
  <si>
    <t>NCI.6.2.42.07</t>
  </si>
  <si>
    <t>Nhân công DVCI (cung cấp điện nước sạch) nhóm II, bậc 4,2/7</t>
  </si>
  <si>
    <t>NCI.6.2.43.07</t>
  </si>
  <si>
    <t>Nhân công DVCI (cung cấp điện nước sạch) nhóm II, bậc 4,3/7</t>
  </si>
  <si>
    <t>NCI.6.2.45.07</t>
  </si>
  <si>
    <t>Nhân công DVCI (cung cấp điện nước sạch) nhóm II, bậc 4,5/7</t>
  </si>
  <si>
    <t>NCI.6.2.47.07</t>
  </si>
  <si>
    <t>Nhân công DVCI (cung cấp điện nước sạch) nhóm II, bậc 4,7/7</t>
  </si>
  <si>
    <t>NCI.6.2.50.07</t>
  </si>
  <si>
    <t>Nhân công DVCI (cung cấp điện nước sạch) nhóm II, bậc 5,0/7</t>
  </si>
  <si>
    <t>NCI.6.2.52.07</t>
  </si>
  <si>
    <t>Nhân công DVCI (cung cấp điện nước sạch) nhóm II, bậc 5,2/7</t>
  </si>
  <si>
    <t>NCI.6.2.55.07</t>
  </si>
  <si>
    <t>Nhân công DVCI (cung cấp điện nước sạch) nhóm II, bậc 5,5/7</t>
  </si>
  <si>
    <t>NCI.6.2.60.07</t>
  </si>
  <si>
    <t>Nhân công DVCI (cung cấp điện nước sạch) nhóm II, bậc 6,0/7</t>
  </si>
  <si>
    <t>NCI.6.2.70.07</t>
  </si>
  <si>
    <t>Nhân công DVCI (cung cấp điện nước sạch) nhóm II, bậc 7,0/7</t>
  </si>
  <si>
    <t>c. Nhóm 3: điều kiện lao động đặc biệt nặng nhọc, độc hại, nguy hiểm</t>
  </si>
  <si>
    <t>NCI.6.3.10.07</t>
  </si>
  <si>
    <t>Nhân công DVCI (cung cấp điện nước sạch) nhóm III, bậc 1,0/7</t>
  </si>
  <si>
    <t>NCI.6.3.20.07</t>
  </si>
  <si>
    <t>Nhân công DVCI (cung cấp điện nước sạch) nhóm III, bậc 2,0/7</t>
  </si>
  <si>
    <t>NCI.6.3.25.07</t>
  </si>
  <si>
    <t>NCI.6.3.27.07</t>
  </si>
  <si>
    <t>NCI.6.3.30.07</t>
  </si>
  <si>
    <t>Nhân công DVCI (cung cấp điện nước sạch) nhóm III, bậc 3,0/7</t>
  </si>
  <si>
    <t>NCI.6.3.32.07</t>
  </si>
  <si>
    <t>Nhân công DVCI (cung cấp điện nước sạch) nhóm III, bậc 3,2/7</t>
  </si>
  <si>
    <t>NCI.6.3.33.07</t>
  </si>
  <si>
    <t>Nhân công DVCI (cung cấp điện nước sạch) nhóm III, bậc 3,3/7</t>
  </si>
  <si>
    <t>NCI.6.3.35.07</t>
  </si>
  <si>
    <t>Nhân công DVCI (cung cấp điện nước sạch) nhóm III, bậc 3,5/7</t>
  </si>
  <si>
    <t>NCI.6.3.37.07</t>
  </si>
  <si>
    <t>Nhân công DVCI (cung cấp điện nước sạch) nhóm III, bậc 3,7/7</t>
  </si>
  <si>
    <t>NCI.6.3.40.07</t>
  </si>
  <si>
    <t>Nhân công DVCI (cung cấp điện nước sạch) nhóm III, bậc 4,0/7</t>
  </si>
  <si>
    <t>NCI.6.3.42.07</t>
  </si>
  <si>
    <t>Nhân công DVCI (cung cấp điện nước sạch) nhóm III, bậc 4,2/7</t>
  </si>
  <si>
    <t>NCI.6.3.43.07</t>
  </si>
  <si>
    <t>Nhân công DVCI (cung cấp điện nước sạch) nhóm III, bậc 4,3/7</t>
  </si>
  <si>
    <t>NCI.6.3.45.07</t>
  </si>
  <si>
    <t>Nhân công DVCI (cung cấp điện nước sạch) nhóm III, bậc 4,5/7</t>
  </si>
  <si>
    <t>NCI.6.3.47.07</t>
  </si>
  <si>
    <t>Nhân công DVCI (cung cấp điện nước sạch) nhóm III, bậc 4,7/7</t>
  </si>
  <si>
    <t>NCI.6.3.50.07</t>
  </si>
  <si>
    <t>Nhân công DVCI (cung cấp điện nước sạch) nhóm III, bậc 5,0/7</t>
  </si>
  <si>
    <t>NCI.6.3.52.07</t>
  </si>
  <si>
    <t>Nhân công DVCI (cung cấp điện nước sạch) nhóm III, bậc 5,2/7</t>
  </si>
  <si>
    <t>NCI.6.3.55.07</t>
  </si>
  <si>
    <t>Nhân công DVCI (cung cấp điện nước sạch) nhóm III, bậc 5,5/7</t>
  </si>
  <si>
    <t>NCI.6.3.60.07</t>
  </si>
  <si>
    <t>Nhân công DVCI (cung cấp điện nước sạch) nhóm III, bậc 6,0/7</t>
  </si>
  <si>
    <t>NCI.6.3.70.07</t>
  </si>
  <si>
    <t>Nhân công DVCI (cung cấp điện nước sạch) nhóm III, bậc 7,0/7</t>
  </si>
  <si>
    <t>D. Theo Thông tư 26 - Phần dịch vụ công ích (Quản lý, bảo trì, duy tu các công trình giao thông, đê điều, nông nghiệp, thùy lợi, thủy sản)</t>
  </si>
  <si>
    <t>a. Nhóm 1: điều kiện lao động bình thường</t>
  </si>
  <si>
    <t>Nhân công DVCI (bảo trì, duy tu công trình GT) nhóm I, bậc 1,0/7</t>
  </si>
  <si>
    <t>Nhân công DVCI (bảo trì, duy tu công trình GT) nhóm I, bậc 2,0/7</t>
  </si>
  <si>
    <t>Nhân công DVCI (bảo trì, duy tu công trình GT) nhóm I, bậc 2,5/7</t>
  </si>
  <si>
    <t>Nhân công DVCI (bảo trì, duy tu công trình GT) nhóm I, bậc 2,7/7</t>
  </si>
  <si>
    <t>Nhân công DVCI (bảo trì, duy tu công trình GT) nhóm I, bậc 3,0/7</t>
  </si>
  <si>
    <t>Nhân công DVCI (bảo trì, duy tu công trình GT) nhóm I, bậc 3,2/7</t>
  </si>
  <si>
    <t>Nhân công DVCI (bảo trì, duy tu công trình GT) nhóm I, bậc 3,3/7</t>
  </si>
  <si>
    <t>Nhân công DVCI (bảo trì, duy tu công trình GT) nhóm I, bậc 3,5/7</t>
  </si>
  <si>
    <t>Nhân công DVCI (bảo trì, duy tu công trình GT) nhóm I, bậc 3,7/7</t>
  </si>
  <si>
    <t>Nhân công DVCI (bảo trì, duy tu công trình GT) nhóm I, bậc 4,0/7</t>
  </si>
  <si>
    <t>Nhân công DVCI (bảo trì, duy tu công trình GT) nhóm I, bậc 4,2/7</t>
  </si>
  <si>
    <t>Nhân công DVCI (bảo trì, duy tu công trình GT) nhóm I, bậc 4,3/7</t>
  </si>
  <si>
    <t>Nhân công DVCI (bảo trì, duy tu công trình GT) nhóm I, bậc 4,5/7</t>
  </si>
  <si>
    <t>Nhân công DVCI (bảo trì, duy tu công trình GT) nhóm I, bậc 4,7/7</t>
  </si>
  <si>
    <t>Nhân công DVCI (bảo trì, duy tu công trình GT) nhóm I, bậc 5,0/7</t>
  </si>
  <si>
    <t>Nhân công DVCI (bảo trì, duy tu công trình GT) nhóm I, bậc 5,2/7</t>
  </si>
  <si>
    <t>Nhân công DVCI (bảo trì, duy tu công trình GT) nhóm I, bậc 5,5/7</t>
  </si>
  <si>
    <t>Nhân công DVCI (bảo trì, duy tu công trình GT) nhóm I, bậc 6,0/7</t>
  </si>
  <si>
    <t>Nhân công DVCI (bảo trì, duy tu công trình GT) nhóm I, bậc 7,0/7</t>
  </si>
  <si>
    <t>NCI.5.2.10.07</t>
  </si>
  <si>
    <t>Nhân công DVCI (bảo trì, duy tu công trình GT) nhóm II, bậc 1,0/7</t>
  </si>
  <si>
    <t>NCI.5.2.20.07</t>
  </si>
  <si>
    <t>Nhân công DVCI (bảo trì, duy tu công trình GT) nhóm II, bậc 2,0/7</t>
  </si>
  <si>
    <t>NCI.5.2.25.07</t>
  </si>
  <si>
    <t>Nhân công DVCI (bảo trì, duy tu công trình GT) nhóm II, bậc 2,5/7</t>
  </si>
  <si>
    <t>NCI.5.2.27.07</t>
  </si>
  <si>
    <t>Nhân công DVCI (bảo trì, duy tu công trình GT) nhóm II, bậc 2,7/7</t>
  </si>
  <si>
    <t>NCI.5.2.30.07</t>
  </si>
  <si>
    <t>Nhân công DVCI (bảo trì, duy tu công trình GT) nhóm II, bậc 3,0/7</t>
  </si>
  <si>
    <t>NCI.5.2.32.07</t>
  </si>
  <si>
    <t>Nhân công DVCI (bảo trì, duy tu công trình GT) nhóm II, bậc 3,2/7</t>
  </si>
  <si>
    <t>NCI.5.2.33.07</t>
  </si>
  <si>
    <t>Nhân công DVCI (bảo trì, duy tu công trình GT) nhóm II, bậc 3,3/7</t>
  </si>
  <si>
    <t>NCI.5.2.35.07</t>
  </si>
  <si>
    <t>Nhân công DVCI (bảo trì, duy tu công trình GT) nhóm II, bậc 3,5/7</t>
  </si>
  <si>
    <t>NCI.5.2.37.07</t>
  </si>
  <si>
    <t>Nhân công DVCI (bảo trì, duy tu công trình GT) nhóm II, bậc 3,7/7</t>
  </si>
  <si>
    <t>NCI.5.2.40.07</t>
  </si>
  <si>
    <t>Nhân công DVCI (bảo trì, duy tu công trình GT) nhóm II, bậc 4,0/7</t>
  </si>
  <si>
    <t>NCI.5.2.42.07</t>
  </si>
  <si>
    <t>Nhân công DVCI (bảo trì, duy tu công trình GT) nhóm II, bậc 4,2/7</t>
  </si>
  <si>
    <t>NCI.5.2.43.07</t>
  </si>
  <si>
    <t>Nhân công DVCI (bảo trì, duy tu công trình GT) nhóm II, bậc 4,3/7</t>
  </si>
  <si>
    <t>NCI.5.2.45.07</t>
  </si>
  <si>
    <t>Nhân công DVCI (bảo trì, duy tu công trình GT) nhóm II, bậc 4,5/7</t>
  </si>
  <si>
    <t>NCI.5.2.47.07</t>
  </si>
  <si>
    <t>Nhân công DVCI (bảo trì, duy tu công trình GT) nhóm II, bậc 4,7/7</t>
  </si>
  <si>
    <t>NCI.5.2.50.07</t>
  </si>
  <si>
    <t>Nhân công DVCI (bảo trì, duy tu công trình GT) nhóm II, bậc 5,0/7</t>
  </si>
  <si>
    <t>NCI.5.2.52.07</t>
  </si>
  <si>
    <t>Nhân công DVCI (bảo trì, duy tu công trình GT) nhóm II, bậc 5,2/7</t>
  </si>
  <si>
    <t>NCI.5.2.55.07</t>
  </si>
  <si>
    <t>Nhân công DVCI (bảo trì, duy tu công trình GT) nhóm II, bậc 5,5/7</t>
  </si>
  <si>
    <t>NCI.5.2.60.07</t>
  </si>
  <si>
    <t>Nhân công DVCI (bảo trì, duy tu công trình GT) nhóm II, bậc 6,0/7</t>
  </si>
  <si>
    <t>NCI.5.2.70.07</t>
  </si>
  <si>
    <t>Nhân công DVCI (bảo trì, duy tu công trình GT) nhóm II, bậc 7,0/7</t>
  </si>
  <si>
    <t>NCI.5.3.10.07</t>
  </si>
  <si>
    <t>Nhân công DVCI (bảo trì, duy tu công trình GT) nhóm III, bậc 1,0/7</t>
  </si>
  <si>
    <t>NCI.5.3.20.07</t>
  </si>
  <si>
    <t>Nhân công DVCI (bảo trì, duy tu công trình GT) nhóm III, bậc 2,0/7</t>
  </si>
  <si>
    <t>NCI.5.3.25.07</t>
  </si>
  <si>
    <t>Nhân công DVCI (bảo trì, duy tu công trình GT) nhóm III, bậc 2,5/7</t>
  </si>
  <si>
    <t>NCI.5.3.27.07</t>
  </si>
  <si>
    <t>Nhân công DVCI (bảo trì, duy tu công trình GT) nhóm III, bậc 2,7/7</t>
  </si>
  <si>
    <t>NCI.5.3.30.07</t>
  </si>
  <si>
    <t>Nhân công DVCI (bảo trì, duy tu công trình GT) nhóm III, bậc 3,0/7</t>
  </si>
  <si>
    <t>NCI.5.3.32.07</t>
  </si>
  <si>
    <t>Nhân công DVCI (bảo trì, duy tu công trình GT) nhóm III, bậc 3,2/7</t>
  </si>
  <si>
    <t>NCI.5.3.33.07</t>
  </si>
  <si>
    <t>Nhân công DVCI (bảo trì, duy tu công trình GT) nhóm III, bậc 3,3/7</t>
  </si>
  <si>
    <t>NCI.5.3.35.07</t>
  </si>
  <si>
    <t>Nhân công DVCI (bảo trì, duy tu công trình GT) nhóm III, bậc 3,5/7</t>
  </si>
  <si>
    <t>NCI.5.3.37.07</t>
  </si>
  <si>
    <t>Nhân công DVCI (bảo trì, duy tu công trình GT) nhóm III, bậc 3,7/7</t>
  </si>
  <si>
    <t>NCI.5.3.40.07</t>
  </si>
  <si>
    <t>Nhân công DVCI (bảo trì, duy tu công trình GT) nhóm III, bậc 4,0/7</t>
  </si>
  <si>
    <t>NCI.5.3.42.07</t>
  </si>
  <si>
    <t>Nhân công DVCI (bảo trì, duy tu công trình GT) nhóm III, bậc 4,2/7</t>
  </si>
  <si>
    <t>NCI.5.3.43.07</t>
  </si>
  <si>
    <t>Nhân công DVCI (bảo trì, duy tu công trình GT) nhóm III, bậc 4,3/7</t>
  </si>
  <si>
    <t>NCI.5.3.45.07</t>
  </si>
  <si>
    <t>Nhân công DVCI (bảo trì, duy tu công trình GT) nhóm III, bậc 4,5/7</t>
  </si>
  <si>
    <t>NCI.5.3.47.07</t>
  </si>
  <si>
    <t>Nhân công DVCI (bảo trì, duy tu công trình GT) nhóm III, bậc 4,7/7</t>
  </si>
  <si>
    <t>NCI.5.3.50.07</t>
  </si>
  <si>
    <t>Nhân công DVCI (bảo trì, duy tu công trình GT) nhóm III, bậc 5,0/7</t>
  </si>
  <si>
    <t>NCI.5.3.52.07</t>
  </si>
  <si>
    <t>Nhân công DVCI (bảo trì, duy tu công trình GT) nhóm III, bậc 5,2/7</t>
  </si>
  <si>
    <t>NCI.5.3.55.07</t>
  </si>
  <si>
    <t>Nhân công DVCI (bảo trì, duy tu công trình GT) nhóm III, bậc 5,5/7</t>
  </si>
  <si>
    <t>NCI.5.3.60.07</t>
  </si>
  <si>
    <t>Nhân công DVCI (bảo trì, duy tu công trình GT) nhóm III, bậc 6,0/7</t>
  </si>
  <si>
    <t>NCI.5.3.70.07</t>
  </si>
  <si>
    <t>Nhân công DVCI (bảo trì, duy tu công trình GT) nhóm III, bậc 7,0/7</t>
  </si>
  <si>
    <t>NCI.1.1.10.04</t>
  </si>
  <si>
    <t>Chuyên viên cao cấp, kỹ sư cao cấp (DVCI), bậc 1/4</t>
  </si>
  <si>
    <t>NCI.1.1.20.04</t>
  </si>
  <si>
    <t>Chuyên viên cao cấp, kỹ sư cao cấp (DVCI), bậc 2/4</t>
  </si>
  <si>
    <t>NCI.1.1.30.04</t>
  </si>
  <si>
    <t>Chuyên viên cao cấp, kỹ sư cao cấp (DVCI), bậc 3/4</t>
  </si>
  <si>
    <t>NCI.1.1.40.04</t>
  </si>
  <si>
    <t>Chuyên viên cao cấp, kỹ sư cao cấp (DVCI), bậc 4/4</t>
  </si>
  <si>
    <t>NCI.1.1.10.06</t>
  </si>
  <si>
    <t>Chuyên viên kỹ sư chính (DVCI), bậc 1/6</t>
  </si>
  <si>
    <t>NCI.1.1.20.06</t>
  </si>
  <si>
    <t>Chuyên viên kỹ sư chính (DVCI), bậc 2/6</t>
  </si>
  <si>
    <t>NCI.1.1.30.06</t>
  </si>
  <si>
    <t>Chuyên viên kỹ sư chính (DVCI), bậc 3/6</t>
  </si>
  <si>
    <t>NCI.1.1.40.06</t>
  </si>
  <si>
    <t>Chuyên viên kỹ sư chính (DVCI), bậc 4/6</t>
  </si>
  <si>
    <t>NCI.1.1.50.06</t>
  </si>
  <si>
    <t>Chuyên viên kỹ sư chính (DVCI), bậc 5/6</t>
  </si>
  <si>
    <t>NCI.1.1.60.06</t>
  </si>
  <si>
    <t>Chuyên viên kỹ sư chính (DVCI), bậc 6/6</t>
  </si>
  <si>
    <t>NCI.1.1.10.08</t>
  </si>
  <si>
    <t>Chuyên viên kỹ sư chính (DVCI), bậc 1/8</t>
  </si>
  <si>
    <t>NCI.1.1.20.08</t>
  </si>
  <si>
    <t>Chuyên viên kỹ sư chính (DVCI), bậc 2/8</t>
  </si>
  <si>
    <t>NCI.1.1.30.08</t>
  </si>
  <si>
    <t>Chuyên viên kỹ sư chính (DVCI), bậc 3/8</t>
  </si>
  <si>
    <t>NCI.1.1.40.08</t>
  </si>
  <si>
    <t>Chuyên viên kỹ sư chính (DVCI), bậc 4/8</t>
  </si>
  <si>
    <t>NCI.1.1.50.08</t>
  </si>
  <si>
    <t>Chuyên viên kỹ sư chính (DVCI), bậc 5/8</t>
  </si>
  <si>
    <t>NCI.1.1.60.08</t>
  </si>
  <si>
    <t>Chuyên viên kỹ sư chính (DVCI), bậc 6/8</t>
  </si>
  <si>
    <t>NCI.1.1.70.08</t>
  </si>
  <si>
    <t>Chuyên viên kỹ sư chính (DVCI), bậc 7/8</t>
  </si>
  <si>
    <t>NCI.1.1.80.08</t>
  </si>
  <si>
    <t>Chuyên viên kỹ sư chính (DVCI), bậc 8/8</t>
  </si>
  <si>
    <t>NCI.1.1.10.12</t>
  </si>
  <si>
    <t>Cán sự kỹ thuật viên (DVCI), bậc 1/12</t>
  </si>
  <si>
    <t>NCI.1.1.20.12</t>
  </si>
  <si>
    <t>Cán sự kỹ thuật viên (DVCI), bậc 2/12</t>
  </si>
  <si>
    <t>NCI.1.1.30.12</t>
  </si>
  <si>
    <t>Cán sự kỹ thuật viên (DVCI), bậc 3/12</t>
  </si>
  <si>
    <t>NCI.1.1.40.12</t>
  </si>
  <si>
    <t>Cán sự kỹ thuật viên (DVCI), bậc 4/12</t>
  </si>
  <si>
    <t>NCI.1.1.50.12</t>
  </si>
  <si>
    <t>Cán sự kỹ thuật viên (DVCI), bậc 5/12</t>
  </si>
  <si>
    <t>NCI.1.1.60.12</t>
  </si>
  <si>
    <t>Cán sự kỹ thuật viên (DVCI), bậc 6/12</t>
  </si>
  <si>
    <t>NCI.1.1.70.12</t>
  </si>
  <si>
    <t>Cán sự kỹ thuật viên (DVCI), bậc 7/12</t>
  </si>
  <si>
    <t>NCI.1.1.80.12</t>
  </si>
  <si>
    <t>Cán sự kỹ thuật viên (DVCI), bậc 8/12</t>
  </si>
  <si>
    <t>NCI.1.1.90.12</t>
  </si>
  <si>
    <t>Cán sự kỹ thuật viên (DVCI), bậc 9/12</t>
  </si>
  <si>
    <t>Cán sự kỹ thuật viên (DVCI), bậc 10/12</t>
  </si>
  <si>
    <t>NCI.1.1.11.12</t>
  </si>
  <si>
    <t>Cán sự kỹ thuật viên (DVCI), bậc 11/12</t>
  </si>
  <si>
    <t>NCI.1.1.12.12</t>
  </si>
  <si>
    <t>Cán sự kỹ thuật viên (DVCI), bậc 12/12</t>
  </si>
  <si>
    <t>Thủy thủ (DVCI), bậc 1/4</t>
  </si>
  <si>
    <t>Thủy thủ (DVCI), bậc 2/4</t>
  </si>
  <si>
    <t>Thủy thủ (DVCI), bậc 3/4</t>
  </si>
  <si>
    <t>Thủy thủ (DVCI), bậc 4/4</t>
  </si>
  <si>
    <t>Thợ máy kiêm cơ khí, thợ bơm (DVCI), bậc 1/4</t>
  </si>
  <si>
    <t>Thợ máy kiêm cơ khí, thợ bơm (DVCI), bậc 2/4</t>
  </si>
  <si>
    <t>Thợ máy kiêm cơ khí, thợ bơm (DVCI), bậc 3/4</t>
  </si>
  <si>
    <t>Thợ máy kiêm cơ khí, thợ bơm (DVCI), bậc 4/4</t>
  </si>
  <si>
    <t>Thợ máy, thợ điện, vô tuyến điện (DVCI), bậc 1/4</t>
  </si>
  <si>
    <t>Thợ máy, thợ điện, vô tuyến điện (DVCI), bậc 2/4</t>
  </si>
  <si>
    <t>Thợ máy, thợ điện, vô tuyến điện (DVCI), bậc 3/4</t>
  </si>
  <si>
    <t>Thợ máy, thợ điện, vô tuyến điện (DVCI), bậc 4/4</t>
  </si>
  <si>
    <t>Phục vụ viên (DVCI), bậc 1/4</t>
  </si>
  <si>
    <t>Phục vụ viên (DVCI), bậc 2/4</t>
  </si>
  <si>
    <t>Phục vụ viên (DVCI), bậc 3/4</t>
  </si>
  <si>
    <t>Phục vụ viên (DVCI), bậc 4/4</t>
  </si>
  <si>
    <t>Cấp dưỡng (DVCI), bậc 1/4</t>
  </si>
  <si>
    <t>Cấp dưỡng (DVCI), bậc 2/4</t>
  </si>
  <si>
    <t>Cấp dưỡng (DVCI), bậc 3/4</t>
  </si>
  <si>
    <t>Cấp dưỡng (DVCI), bậc 4/4</t>
  </si>
  <si>
    <t>Thủy thủ nhóm I (DVCI), tàu vận tải dọc sông, bậc 1/4</t>
  </si>
  <si>
    <t>Thủy thủ nhóm I (DVCI), tàu vận tải dọc sông, bậc 2/4</t>
  </si>
  <si>
    <t>Thủy thủ nhóm I (DVCI), tàu vận tải dọc sông, bậc 3/4</t>
  </si>
  <si>
    <t>Thủy thủ nhóm I (DVCI), tàu vận tải dọc sông, bậc 4/4</t>
  </si>
  <si>
    <t>Thủy thủ nhóm II (DVCI), tàu vận tải ngang sông, bậc 1/4</t>
  </si>
  <si>
    <t>Thủy thủ nhóm II (DVCI), tàu vận tải ngang sông, bậc 2/4</t>
  </si>
  <si>
    <t>Thủy thủ nhóm II (DVCI), tàu vận tải ngang sông, bậc 3/4</t>
  </si>
  <si>
    <t>Thủy thủ nhóm II (DVCI), tàu vận tải ngang sông, bậc 4/4</t>
  </si>
  <si>
    <t>Thợ máy, thợ điện nhóm I (DVCI), tàu vận tải dọc sông, bậc 1/4</t>
  </si>
  <si>
    <t>Thợ máy, thợ điện nhóm I (DVCI), tàu vận tải dọc sông, bậc 2/4</t>
  </si>
  <si>
    <t>Thợ máy, thợ điện nhóm I (DVCI), tàu vận tải dọc sông, bậc 3/4</t>
  </si>
  <si>
    <t>Thợ máy, thợ điện nhóm I (DVCI), tàu vận tải dọc sông, bậc 4/4</t>
  </si>
  <si>
    <t>Thợ máy, thợ điện nhóm II (DVCI), tàu vận tải ngang sông, bậc 1/4</t>
  </si>
  <si>
    <t>Thợ máy, thợ điện nhóm II (DVCI), tàu vận tải ngang sông, bậc 2/4</t>
  </si>
  <si>
    <t>Thợ máy, thợ điện nhóm II (DVCI), tàu vận tải ngang sông, bậc 3/4</t>
  </si>
  <si>
    <t>Thợ máy, thợ điện nhóm II (DVCI), tàu vận tải ngang sông, bậc 4/4</t>
  </si>
  <si>
    <t>Phục vụ viên (DVCI), bậc 2,7/4</t>
  </si>
  <si>
    <t>Đại phó, máy trưởng (DVCI), phương tiện từ 5 đến 15 tấn, bậc 1/2</t>
  </si>
  <si>
    <t>Đại phó, máy trưởng (DVCI), phương tiện từ 5 đến 15 tấn, bậc 2/2</t>
  </si>
  <si>
    <t>Thuyền trưởng (DVCI), phương tiện trọng tải đến 50 tấn, bậc 1/2</t>
  </si>
  <si>
    <t>Thuyền trưởng (DVCI), phương tiện trọng tải đến 50 tấn, bậc 2/2</t>
  </si>
  <si>
    <t>Đại phó, máy trưởng (DVCI),  phương tiện trọng tải đến 50 tấn, bậc 1/2</t>
  </si>
  <si>
    <t>Đại phó, máy trưởng (DVCI),  phương tiện trọng tải đến 50 tấn, bậc 2/2</t>
  </si>
  <si>
    <t>Thuyền phó 2, máy 2 (DVCI),  phương tiện trọng tải đến 50 tấn, bậc 1/2</t>
  </si>
  <si>
    <t>Thuyền phó 2, máy 2 (DVCI),  phương tiện trọng tải đến 50 tấn, bậc 2/2</t>
  </si>
  <si>
    <t>Thuyền trưởng (DVCI), phương tiện trọng tải từ 50 tấn đến 150 tấn, bậc 1/2</t>
  </si>
  <si>
    <t>Thuyền trưởng (DVCI), phương tiện trọng tải từ 50 tấn đến 150 tấn, bậc 2/2</t>
  </si>
  <si>
    <t>Đại phó, máy trưởng (DVCI),  phương tiện trọng tải từ 50 tấn đến 150 tấn, bậc 1/2</t>
  </si>
  <si>
    <t>Đại phó, máy trưởng (DVCI),  phương tiện trọng tải từ 50 tấn đến 150 tấn, bậc 2/2</t>
  </si>
  <si>
    <t>Thuyền phó 2, máy 2 (DVCI),  phương tiện trọng tải từ 50 tấn đến 150 tấn, bậc 1/2</t>
  </si>
  <si>
    <t>Thuyền phó 2, máy 2 (DVCI),  phương tiện trọng tải từ 50 tấn đến 150 tấn, bậc 2/2</t>
  </si>
  <si>
    <t>Thuyền trưởng (DVCI), phương tiện trọng tải trên 150 tấn, bậc 1/2</t>
  </si>
  <si>
    <t>Thuyền trưởng (DVCI), phương tiện trọng tải trên 150 tấn, bậc 2/2</t>
  </si>
  <si>
    <t>Đại phó, máy trưởng (DVCI),  phương tiện trọng tải trên 150 tấn, bậc 1/2</t>
  </si>
  <si>
    <t>Đại phó, máy trưởng (DVCI),  phương tiện trọng tải trên 150 tấn, bậc 2/2</t>
  </si>
  <si>
    <t>Thuyền phó 2, máy 2 (DVCI),  phương tiện trọng tải trên 150 tấn, bậc 1/2</t>
  </si>
  <si>
    <t>Thuyền phó 2, máy 2 (DVCI),  phương tiện trọng tải trên 150 tấn, bậc 2/2</t>
  </si>
  <si>
    <t>Thợ lặn (DVCI), bậc 1/4</t>
  </si>
  <si>
    <t>Thợ lặn (DVCI), bậc 2/4</t>
  </si>
  <si>
    <t>Thợ lặn (DVCI), bậc 3/4</t>
  </si>
  <si>
    <t>Thợ lặn (DVCI), bậc 4/4</t>
  </si>
  <si>
    <t>Thợ lặn cấp 1 (DVCI), bậc 1/2</t>
  </si>
  <si>
    <t>Thợ lặn cấp 1 (DVCI), bậc 2/2</t>
  </si>
  <si>
    <r>
      <t>T * HS</t>
    </r>
    <r>
      <rPr>
        <vertAlign val="subscript"/>
        <sz val="12"/>
        <rFont val="Times New Roman"/>
        <family val="1"/>
      </rPr>
      <t>CPC</t>
    </r>
  </si>
  <si>
    <r>
      <t>(T+C) * HS</t>
    </r>
    <r>
      <rPr>
        <vertAlign val="subscript"/>
        <sz val="12"/>
        <rFont val="Times New Roman"/>
        <family val="1"/>
      </rPr>
      <t>TNCTTT</t>
    </r>
  </si>
  <si>
    <r>
      <t xml:space="preserve"> - Hệ số Vật liệu của từng hạng mục tương ứng (HS</t>
    </r>
    <r>
      <rPr>
        <vertAlign val="subscript"/>
        <sz val="12"/>
        <rFont val="Times New Roman"/>
        <family val="1"/>
      </rPr>
      <t>VL</t>
    </r>
    <r>
      <rPr>
        <sz val="12"/>
        <rFont val="Times New Roman"/>
        <family val="1"/>
      </rPr>
      <t xml:space="preserve">) </t>
    </r>
  </si>
  <si>
    <r>
      <t xml:space="preserve"> - Hệ số Nhân công của từng hạng mục tương ứng (HS</t>
    </r>
    <r>
      <rPr>
        <vertAlign val="subscript"/>
        <sz val="12"/>
        <rFont val="Times New Roman"/>
        <family val="1"/>
      </rPr>
      <t>NC</t>
    </r>
    <r>
      <rPr>
        <sz val="12"/>
        <rFont val="Times New Roman"/>
        <family val="1"/>
      </rPr>
      <t>)</t>
    </r>
  </si>
  <si>
    <r>
      <t xml:space="preserve"> - Hệ số Máy thi công của từng hạng mục tương ứng (HS</t>
    </r>
    <r>
      <rPr>
        <vertAlign val="subscript"/>
        <sz val="12"/>
        <rFont val="Times New Roman"/>
        <family val="1"/>
      </rPr>
      <t>MTC</t>
    </r>
    <r>
      <rPr>
        <sz val="12"/>
        <rFont val="Times New Roman"/>
        <family val="1"/>
      </rPr>
      <t>)</t>
    </r>
  </si>
  <si>
    <r>
      <t xml:space="preserve"> - Hệ số Chi phí chung (HS</t>
    </r>
    <r>
      <rPr>
        <vertAlign val="subscript"/>
        <sz val="12"/>
        <rFont val="Times New Roman"/>
        <family val="1"/>
      </rPr>
      <t>CPC</t>
    </r>
    <r>
      <rPr>
        <sz val="12"/>
        <rFont val="Times New Roman"/>
        <family val="1"/>
      </rPr>
      <t>) - đvt: %</t>
    </r>
  </si>
  <si>
    <r>
      <t xml:space="preserve"> - Hệ số Thu nhập chịu thuế tính trước (HS</t>
    </r>
    <r>
      <rPr>
        <vertAlign val="subscript"/>
        <sz val="12"/>
        <rFont val="Times New Roman"/>
        <family val="1"/>
      </rPr>
      <t>TNCTTT</t>
    </r>
    <r>
      <rPr>
        <sz val="12"/>
        <rFont val="Times New Roman"/>
        <family val="1"/>
      </rPr>
      <t>) - đvt: %</t>
    </r>
  </si>
  <si>
    <t>GIÁ TRỊ (Đ)</t>
  </si>
  <si>
    <t>1/7</t>
  </si>
  <si>
    <t>2/7</t>
  </si>
  <si>
    <t>2,5/7</t>
  </si>
  <si>
    <t>2,7/7</t>
  </si>
  <si>
    <t>3,0/7</t>
  </si>
  <si>
    <t>3,2/7</t>
  </si>
  <si>
    <t>3,3/7</t>
  </si>
  <si>
    <t>3,5/7</t>
  </si>
  <si>
    <t>3,7/7</t>
  </si>
  <si>
    <t>4/7</t>
  </si>
  <si>
    <t>4,2/7</t>
  </si>
  <si>
    <t>4,3/7</t>
  </si>
  <si>
    <t>4,5/7</t>
  </si>
  <si>
    <t>4,7/7</t>
  </si>
  <si>
    <t>5/7</t>
  </si>
  <si>
    <t>5,2/7</t>
  </si>
  <si>
    <t>5,5/7</t>
  </si>
  <si>
    <t>6/7</t>
  </si>
  <si>
    <t>7/7</t>
  </si>
  <si>
    <t>3/7</t>
  </si>
  <si>
    <t>1/4 loại &lt;3,5 tấn</t>
  </si>
  <si>
    <t>2/4 loại &lt;3,5 tấn</t>
  </si>
  <si>
    <t>3/4 loại &lt;3,5 tấn</t>
  </si>
  <si>
    <t>4/4 loại &lt;3,5 tấn</t>
  </si>
  <si>
    <t>1/4 loại 3,5÷7,5 tấn</t>
  </si>
  <si>
    <t>2/4 loại 3,5÷7,5 tấn</t>
  </si>
  <si>
    <t>3/4 loại 3,5÷7,5 tấn</t>
  </si>
  <si>
    <t>4/4 loại 3,5÷7,5 tấn</t>
  </si>
  <si>
    <t>1/4 loại 7,5÷16,5 tấn</t>
  </si>
  <si>
    <t>2/4 loại 7,5÷16,5 tấn</t>
  </si>
  <si>
    <t>3/4 loại 7,5÷16,5 tấn</t>
  </si>
  <si>
    <t>4/4 loại 7,5÷16,5 tấn</t>
  </si>
  <si>
    <t>1/4 loại 16,5÷25 tấn</t>
  </si>
  <si>
    <t>2/4 loại 16,5÷25 tấn</t>
  </si>
  <si>
    <t>3/4 loại 16,5÷25 tấn</t>
  </si>
  <si>
    <t>4/4 loại 16,5÷25 tấn</t>
  </si>
  <si>
    <t>1/4 loại 25÷40 tấn</t>
  </si>
  <si>
    <t>2/4 loại 25÷40 tấn</t>
  </si>
  <si>
    <t>3/4 loại 25÷40 tấn</t>
  </si>
  <si>
    <t>4/4 loại 25÷40 tấn</t>
  </si>
  <si>
    <t>1/4 loại ≥40 tấn</t>
  </si>
  <si>
    <t>2/4 loại ≥40 tấn</t>
  </si>
  <si>
    <t>3/4 loại ≥40 tấn</t>
  </si>
  <si>
    <t>4/4 loại ≥40 tấn</t>
  </si>
  <si>
    <t>Thuỷ thủ 1/4</t>
  </si>
  <si>
    <t>Thuỷ thủ 2/4</t>
  </si>
  <si>
    <t>Thuỷ thủ 3/4</t>
  </si>
  <si>
    <t>Thuỷ thủ 4/4</t>
  </si>
  <si>
    <t>Thợ máy (cơ khí) tàu biển 1/4</t>
  </si>
  <si>
    <t>Thợ máy (cơ khí) tàu biển 2/4</t>
  </si>
  <si>
    <t>Thợ máy (cơ khí) tàu biển 3/4</t>
  </si>
  <si>
    <t>Thợ máy (cơ khí) tàu biển 4/4</t>
  </si>
  <si>
    <t>Thợ máy (điện) tàu biển 1/4</t>
  </si>
  <si>
    <t>Thợ máy (điện) tàu biển 2/4</t>
  </si>
  <si>
    <t>Thợ máy (điện) tàu biển 3/4</t>
  </si>
  <si>
    <t>Thợ máy (điện) tàu biển 4/4</t>
  </si>
  <si>
    <t>Phục vụ viên tàu biển 1/4</t>
  </si>
  <si>
    <t>Phục vụ viên tàu biển 2/4</t>
  </si>
  <si>
    <t>Phục vụ viên tàu biển 3/4</t>
  </si>
  <si>
    <t>Phục vụ viên tàu biển 4/4</t>
  </si>
  <si>
    <t>Cấp dưỡng tàu biển 1/4</t>
  </si>
  <si>
    <t>Cấp dưỡng tàu biển 2/4</t>
  </si>
  <si>
    <t>Cấp dưỡng tàu biển 3/4</t>
  </si>
  <si>
    <t>Cấp dưỡng tàu biển 4/4</t>
  </si>
  <si>
    <t>Thủy thủ nhóm I, 1/4</t>
  </si>
  <si>
    <t>Thủy thủ nhóm I, 2/4</t>
  </si>
  <si>
    <t>Thủy thủ nhóm I, 3/4</t>
  </si>
  <si>
    <t>Thủy thủ nhóm I, 4/4</t>
  </si>
  <si>
    <t>Thủy thủ nhóm II, 1/4</t>
  </si>
  <si>
    <t>Thủy thủ nhóm II, 2/4</t>
  </si>
  <si>
    <t>Thủy thủ nhóm II, 3/4</t>
  </si>
  <si>
    <t>Thủy thủ nhóm II, 4/4</t>
  </si>
  <si>
    <t>Thợ máy (điện) nhóm I,  1/4</t>
  </si>
  <si>
    <t>Thợ máy (điện) nhóm I,  2/4</t>
  </si>
  <si>
    <t>Thợ máy (điện) nhóm I,  3/4</t>
  </si>
  <si>
    <t>Thợ máy (điện) nhóm I,  4/4</t>
  </si>
  <si>
    <t>Thợ máy (điện) nhóm II, 1/4</t>
  </si>
  <si>
    <t>Thợ máy (điện) nhóm II, 2/4</t>
  </si>
  <si>
    <t>Thợ máy (điện) nhóm II, 3/4</t>
  </si>
  <si>
    <t>Thợ máy (điện) nhóm II, 4/4</t>
  </si>
  <si>
    <t>Lái xe nhóm 1 bậc 1/4</t>
  </si>
  <si>
    <t>Lái xe nhóm 1 bậc 2/4</t>
  </si>
  <si>
    <t>Lái xe nhóm 1 bậc 3/4</t>
  </si>
  <si>
    <t>Lái xe nhóm 1 bậc 4/4</t>
  </si>
  <si>
    <t>Lái xe nhóm 2 bậc 1/4</t>
  </si>
  <si>
    <t>Lái xe nhóm 2 bậc 2/4</t>
  </si>
  <si>
    <t>Lái xe nhóm 2 bậc 3/4</t>
  </si>
  <si>
    <t>Lái xe nhóm 2 bậc 4/4</t>
  </si>
  <si>
    <t>Lái xe nhóm 3 bậc 1/4</t>
  </si>
  <si>
    <t>Lái xe nhóm 3 bậc 2/4</t>
  </si>
  <si>
    <t>Lái xe nhóm 3 bậc 3/4</t>
  </si>
  <si>
    <t>Lái xe nhóm 3 bậc 4/4</t>
  </si>
  <si>
    <t>1,0/7</t>
  </si>
  <si>
    <t>2,0/7</t>
  </si>
  <si>
    <t>4,0/7</t>
  </si>
  <si>
    <t>5,0/7</t>
  </si>
  <si>
    <t>6,0/7</t>
  </si>
  <si>
    <t>7,0/7</t>
  </si>
  <si>
    <t>lít</t>
  </si>
  <si>
    <t>kWh</t>
  </si>
  <si>
    <t>kg</t>
  </si>
  <si>
    <t>Bảng tính giá vữa</t>
  </si>
  <si>
    <t>BẢNG CHIẾT TÍNH ĐƠN GIÁ VỮA</t>
  </si>
  <si>
    <t>GiaVua</t>
  </si>
  <si>
    <t>Cự ly vận chuyển</t>
  </si>
  <si>
    <t>Thành phần hao phí</t>
  </si>
  <si>
    <t>Cát xây dựng</t>
  </si>
  <si>
    <t>Đá các loại</t>
  </si>
  <si>
    <t>Xi măng bao</t>
  </si>
  <si>
    <t>Sắt, thép các loại</t>
  </si>
  <si>
    <r>
      <t>100 m</t>
    </r>
    <r>
      <rPr>
        <b/>
        <vertAlign val="superscript"/>
        <sz val="13"/>
        <rFont val="Times New Roman"/>
        <family val="1"/>
      </rPr>
      <t>3</t>
    </r>
    <r>
      <rPr>
        <b/>
        <sz val="13"/>
        <rFont val="Times New Roman"/>
        <family val="1"/>
      </rPr>
      <t>/km</t>
    </r>
  </si>
  <si>
    <t>100 tấn/km</t>
  </si>
  <si>
    <t>Phương tiện vận chuyển</t>
  </si>
  <si>
    <r>
      <t>Chi phí lưu thông khác
C</t>
    </r>
    <r>
      <rPr>
        <b/>
        <vertAlign val="subscript"/>
        <sz val="8"/>
        <rFont val="Arial"/>
        <family val="2"/>
      </rPr>
      <t>LTK</t>
    </r>
  </si>
  <si>
    <t>Thành tiền
 ca máy</t>
  </si>
  <si>
    <t>Σ Hao phí
 ca máy</t>
  </si>
  <si>
    <t>Khối 
lượng</t>
  </si>
  <si>
    <t>Giá 
mua</t>
  </si>
  <si>
    <t>CuocDM</t>
  </si>
  <si>
    <t>Bảng quy định định mức cước vận chuyển hàng hóa bằng ô tô</t>
  </si>
  <si>
    <t>Bảng tính chi phí vận chuyển bằng ô tô</t>
  </si>
  <si>
    <t>CPKS</t>
  </si>
  <si>
    <t>Chi phí khảo sát</t>
  </si>
  <si>
    <t>ĐÁNH DẤU VẬN CHUYỂN</t>
  </si>
  <si>
    <t>LÊN CAO</t>
  </si>
  <si>
    <t>BỐC XẾP</t>
  </si>
  <si>
    <t>SANG NGANG</t>
  </si>
  <si>
    <t>LOẠI
VẬN CHUYỂN</t>
  </si>
  <si>
    <t>Trong đó phần vận chuyển</t>
  </si>
  <si>
    <t>Định mức
 ca máy vận chuyển</t>
  </si>
  <si>
    <t>Hệ số quy đổi
loại đường</t>
  </si>
  <si>
    <t>Loại 
đường</t>
  </si>
  <si>
    <t>Hệ số quy đổi
nhóm VT</t>
  </si>
  <si>
    <t>Ô tô tự đổ 7 tấn</t>
  </si>
  <si>
    <t>Ô tô vận tải thùng 20 tấn</t>
  </si>
  <si>
    <t>M0610.0115</t>
  </si>
  <si>
    <t>Ô tô vận tải thùng 15 tấn</t>
  </si>
  <si>
    <t>M0610.0114</t>
  </si>
  <si>
    <t>Ô tô vận tải thùng 12 tấn</t>
  </si>
  <si>
    <t>M0610.0112</t>
  </si>
  <si>
    <t>Ô tô vận tải thùng 10 tấn</t>
  </si>
  <si>
    <t>M0610.0111</t>
  </si>
  <si>
    <t>Ô tô vận tải thùng 7 tấn</t>
  </si>
  <si>
    <t>M0610.0110</t>
  </si>
  <si>
    <t>Ô tô vận tải thùng 5 tấn</t>
  </si>
  <si>
    <t>M0610.0108</t>
  </si>
  <si>
    <t>Ô tô tự đổ 27 tấn</t>
  </si>
  <si>
    <t>M0610.0129</t>
  </si>
  <si>
    <t>Ô tô tự đổ 22 tấn</t>
  </si>
  <si>
    <t>M0610.0127</t>
  </si>
  <si>
    <t>Ô tô tự đổ 12 tấn</t>
  </si>
  <si>
    <t>M0610.0124</t>
  </si>
  <si>
    <t>Ô tô tự đổ 10 tấn</t>
  </si>
  <si>
    <t>M0610.0123</t>
  </si>
  <si>
    <t>M0610.0121</t>
  </si>
  <si>
    <r>
      <t>Hệ số điều chỉnh 
(K</t>
    </r>
    <r>
      <rPr>
        <vertAlign val="subscript"/>
        <sz val="13"/>
        <rFont val="Times New Roman"/>
        <family val="1"/>
      </rPr>
      <t>đc</t>
    </r>
    <r>
      <rPr>
        <sz val="13"/>
        <rFont val="Times New Roman"/>
        <family val="1"/>
      </rPr>
      <t>)</t>
    </r>
  </si>
  <si>
    <t>Ô tô tự đổ 5 tấn</t>
  </si>
  <si>
    <t>M0610.0119</t>
  </si>
  <si>
    <t>L6</t>
  </si>
  <si>
    <t>L5</t>
  </si>
  <si>
    <t>L4</t>
  </si>
  <si>
    <t>L3</t>
  </si>
  <si>
    <t>L2</t>
  </si>
  <si>
    <t>L1</t>
  </si>
  <si>
    <t>Mã phương tiện</t>
  </si>
  <si>
    <t>Loại đường mặc định</t>
  </si>
  <si>
    <t>Phương tiện mặc định:</t>
  </si>
  <si>
    <t>LOẠI ĐƯỜNG VÀ HỆ SỐ ĐIỀU CHỈNH</t>
  </si>
  <si>
    <t>PHƯƠNG TIỆN VẬN CHUYỂN</t>
  </si>
  <si>
    <t>ĐỊNH MỨC CƯỚC VẬN CHUYỂN HÀNG HÓA</t>
  </si>
  <si>
    <t>Đơn giá vận chuyển</t>
  </si>
  <si>
    <t>Theo bảng giá cước</t>
  </si>
  <si>
    <t>Theo định mức máy</t>
  </si>
  <si>
    <t>CPVC_588</t>
  </si>
  <si>
    <r>
      <t xml:space="preserve">BẢNG TỔNG HỢP CHI PHÍ BÙ NHIÊN LIỆU, TIỀN LƯƠNG
</t>
    </r>
    <r>
      <rPr>
        <b/>
        <sz val="16"/>
        <color indexed="10"/>
        <rFont val="Times New Roman"/>
        <family val="1"/>
      </rPr>
      <t>DÙNG CHO VẬN CHUYỂN</t>
    </r>
  </si>
  <si>
    <r>
      <t xml:space="preserve">BẢNG TÍNH GIÁ CA MÁY BÙ NHIÊN LIỆU, TIỀN LƯƠNG THỢ ĐIỀU KHIỂN
</t>
    </r>
    <r>
      <rPr>
        <b/>
        <sz val="16"/>
        <color indexed="10"/>
        <rFont val="Times New Roman"/>
        <family val="1"/>
      </rPr>
      <t>DÙNG CHO  VẬN CHUYỂN</t>
    </r>
  </si>
  <si>
    <r>
      <t xml:space="preserve">BẢNG CHIẾT TÍNH  ĐƠN GIÁ CA MÁY VẬN CHUYỂN THEO CÁCH TRỰC TIẾP
</t>
    </r>
    <r>
      <rPr>
        <b/>
        <sz val="16"/>
        <color indexed="10"/>
        <rFont val="Times New Roman"/>
        <family val="1"/>
      </rPr>
      <t>DÙNG CHO VẬN CHUYỂN</t>
    </r>
  </si>
  <si>
    <t>CPTT</t>
  </si>
  <si>
    <t>1.1</t>
  </si>
  <si>
    <t>2.1</t>
  </si>
  <si>
    <t>Giá thành dự toán</t>
  </si>
  <si>
    <t>Lợi nhuận định mức</t>
  </si>
  <si>
    <t>THKP_DVCI</t>
  </si>
  <si>
    <t>Tổng hợp kinh phí dịch vụ công ích</t>
  </si>
  <si>
    <t>K10</t>
  </si>
  <si>
    <t>K12</t>
  </si>
  <si>
    <t>K15</t>
  </si>
  <si>
    <t>Văn bản 
hướng dẫn</t>
  </si>
  <si>
    <t>CLNC</t>
  </si>
  <si>
    <t>Chênh lệch nhân công</t>
  </si>
  <si>
    <t>CLMTC</t>
  </si>
  <si>
    <t>Chênh lệch máy thi công</t>
  </si>
  <si>
    <t>BÁO CÁO KẾT QUẢ THẨM ĐỊNH BẢNG DỰ TOÁN</t>
  </si>
  <si>
    <t>CTCM_VC</t>
  </si>
  <si>
    <t>BuGCM_VC</t>
  </si>
  <si>
    <t>BuNLTL_VC</t>
  </si>
  <si>
    <t>Chiết tính ca máy cho phần vận chuyển theo định mức</t>
  </si>
  <si>
    <t>Bù giá ca máy cho phần vận chuyển theo định mức</t>
  </si>
  <si>
    <t>Bù nhiên liệu, tiền lương cho phần vận chuyển</t>
  </si>
  <si>
    <t>1.2</t>
  </si>
  <si>
    <t>K6</t>
  </si>
  <si>
    <t>Mã 
phương tiện</t>
  </si>
  <si>
    <t>Tổng cự ly
(Km)</t>
  </si>
  <si>
    <t>Loại vật liệu
bốc lên &amp; xuống</t>
  </si>
  <si>
    <t>HS QĐ</t>
  </si>
  <si>
    <t>Bốc lên</t>
  </si>
  <si>
    <t>Bốc xuống</t>
  </si>
  <si>
    <t>CP
bốc lên &amp; xuống</t>
  </si>
  <si>
    <t>Định mức
 NC</t>
  </si>
  <si>
    <t>Loại
 NC</t>
  </si>
  <si>
    <t>Đơn giá
 NC</t>
  </si>
  <si>
    <t>BẢNG QUY ĐỊNH ĐỊNH MỨC BỐC LÊN, BỐC XUỐNG VẬT TƯ</t>
  </si>
  <si>
    <t>Mã hiệu định mức</t>
  </si>
  <si>
    <t>Tên vật tư</t>
  </si>
  <si>
    <t>Loại CP</t>
  </si>
  <si>
    <t>Đơn vị quy đổi</t>
  </si>
  <si>
    <t>AM.1101</t>
  </si>
  <si>
    <t>AM.1102</t>
  </si>
  <si>
    <t>Đất các loại</t>
  </si>
  <si>
    <t>AM.1103</t>
  </si>
  <si>
    <t>AM.1104</t>
  </si>
  <si>
    <t>Đá hộc</t>
  </si>
  <si>
    <t>AM.12011</t>
  </si>
  <si>
    <t>AM.12021</t>
  </si>
  <si>
    <t>Gạch xây các loại</t>
  </si>
  <si>
    <t>viên</t>
  </si>
  <si>
    <t>AM.12031</t>
  </si>
  <si>
    <t>Gạch ốp, lát các loại</t>
  </si>
  <si>
    <t>AM.12041</t>
  </si>
  <si>
    <t>AM.12051</t>
  </si>
  <si>
    <t>Đá ốp, lát các loại</t>
  </si>
  <si>
    <t>AM.12061</t>
  </si>
  <si>
    <t>AM.12071</t>
  </si>
  <si>
    <t>AM.12081</t>
  </si>
  <si>
    <t>Tre, cây chống</t>
  </si>
  <si>
    <t>100cây</t>
  </si>
  <si>
    <t>cây</t>
  </si>
  <si>
    <t>BẢNG QUY ĐỊNH NHÂN CÔNG</t>
  </si>
  <si>
    <t>Mã NC</t>
  </si>
  <si>
    <t>Mặc định:</t>
  </si>
  <si>
    <t>NC bốc lên</t>
  </si>
  <si>
    <t>NC bốc xuống</t>
  </si>
  <si>
    <t>Danh sách nhân công</t>
  </si>
  <si>
    <t>NC1</t>
  </si>
  <si>
    <t>NC nhóm I, bậc 1/7</t>
  </si>
  <si>
    <t>NC2</t>
  </si>
  <si>
    <t>NC nhóm I, bậc 2/7</t>
  </si>
  <si>
    <t>NC3</t>
  </si>
  <si>
    <t>NC nhóm I, bậc 2,5/7</t>
  </si>
  <si>
    <t>NC4</t>
  </si>
  <si>
    <t>NC nhóm I, bậc 2,7/7</t>
  </si>
  <si>
    <t>NC5</t>
  </si>
  <si>
    <t>NC nhóm I, bậc 3,0/7</t>
  </si>
  <si>
    <t>NC6</t>
  </si>
  <si>
    <t>NC nhóm I, bậc 3,2/7</t>
  </si>
  <si>
    <t>NC7</t>
  </si>
  <si>
    <t>NC nhóm I, bậc 3,3/7</t>
  </si>
  <si>
    <t>NC8</t>
  </si>
  <si>
    <t>NC nhóm I, bậc 3,5/7</t>
  </si>
  <si>
    <t>NC9</t>
  </si>
  <si>
    <t>NC nhóm I, bậc 3,7/7</t>
  </si>
  <si>
    <t>NC10</t>
  </si>
  <si>
    <t>NC nhóm I, bậc 4/7</t>
  </si>
  <si>
    <t>NC11</t>
  </si>
  <si>
    <t>NC nhóm I, bậc 4,2/7</t>
  </si>
  <si>
    <t>NC12</t>
  </si>
  <si>
    <t>NC nhóm I, bậc 4,3/7</t>
  </si>
  <si>
    <t>NC13</t>
  </si>
  <si>
    <t>NC nhóm I, bậc 4,5/7</t>
  </si>
  <si>
    <t>NC14</t>
  </si>
  <si>
    <t>NC nhóm I, bậc 4,7/7</t>
  </si>
  <si>
    <t>NC15</t>
  </si>
  <si>
    <t>NC nhóm I, bậc 5/7</t>
  </si>
  <si>
    <t>NC16</t>
  </si>
  <si>
    <t>NC nhóm I, bậc 5,2/7</t>
  </si>
  <si>
    <t>NC17</t>
  </si>
  <si>
    <t>NC nhóm I, bậc 5,5/7</t>
  </si>
  <si>
    <t>NC18</t>
  </si>
  <si>
    <t>NC nhóm I, bậc 6/7</t>
  </si>
  <si>
    <t>NC19</t>
  </si>
  <si>
    <t>NC nhóm I, bậc 7/7</t>
  </si>
  <si>
    <t>NC20</t>
  </si>
  <si>
    <t>NC nhóm II, bậc 1/7</t>
  </si>
  <si>
    <t>NC21</t>
  </si>
  <si>
    <t>NC nhóm II, bậc 2/7</t>
  </si>
  <si>
    <t>NC22</t>
  </si>
  <si>
    <t>NC nhóm II, bậc 2,5/7</t>
  </si>
  <si>
    <t>NC23</t>
  </si>
  <si>
    <t>NC nhóm II, bậc 2,7/7</t>
  </si>
  <si>
    <t>NC24</t>
  </si>
  <si>
    <t>NC nhóm II, bậc 3,0/7</t>
  </si>
  <si>
    <t>NC25</t>
  </si>
  <si>
    <t>NC nhóm II, bậc 3,2/7</t>
  </si>
  <si>
    <t>NC26</t>
  </si>
  <si>
    <t>NC nhóm II, bậc 3,5/7</t>
  </si>
  <si>
    <t>NC27</t>
  </si>
  <si>
    <t>NC nhóm II, bậc 3,7/7</t>
  </si>
  <si>
    <t>NC28</t>
  </si>
  <si>
    <t>NC nhóm II, bậc 4/7</t>
  </si>
  <si>
    <t>NC29</t>
  </si>
  <si>
    <t>NC nhóm II, bậc 4,2/7</t>
  </si>
  <si>
    <t>NC30</t>
  </si>
  <si>
    <t>NC nhóm II, bậc 4,3/7</t>
  </si>
  <si>
    <t>NC31</t>
  </si>
  <si>
    <t>NC nhóm II, bậc 4,5/7</t>
  </si>
  <si>
    <t>NC32</t>
  </si>
  <si>
    <t>NC nhóm II, bậc 4,7/7</t>
  </si>
  <si>
    <t>NC33</t>
  </si>
  <si>
    <t>NC nhóm II, bậc 5/7</t>
  </si>
  <si>
    <t>NC34</t>
  </si>
  <si>
    <t>NC nhóm II, bậc 5,2/7</t>
  </si>
  <si>
    <t>NC35</t>
  </si>
  <si>
    <t>NC nhóm II, bậc 5,5/7</t>
  </si>
  <si>
    <t>NC36</t>
  </si>
  <si>
    <t>NC nhóm II, bậc 6/7</t>
  </si>
  <si>
    <t>PP tính
NC&amp;MTC</t>
  </si>
  <si>
    <t>CPTC_588</t>
  </si>
  <si>
    <t>Chi phí trung chuyển và bốc xếp vật liệu</t>
  </si>
  <si>
    <t>BẢNG TÍNH CHI PHÍ TRUNG CHUYỂN VÀ BỐC XẾP</t>
  </si>
  <si>
    <t>VC thủ công</t>
  </si>
  <si>
    <t>Tổng chi phí trung chuyến</t>
  </si>
  <si>
    <t>Mã máy
 HM</t>
  </si>
  <si>
    <t>Mã NC HM</t>
  </si>
  <si>
    <t>Mã VT
HM</t>
  </si>
  <si>
    <t>10m 
khởi điểm</t>
  </si>
  <si>
    <r>
      <t>Chi phí trung chuyển bốc xếp
C</t>
    </r>
    <r>
      <rPr>
        <b/>
        <vertAlign val="subscript"/>
        <sz val="8"/>
        <rFont val="Arial"/>
        <family val="2"/>
      </rPr>
      <t>CTC</t>
    </r>
  </si>
  <si>
    <t>NC trung chuyển</t>
  </si>
  <si>
    <t>VẬN CHUYỂN THỦ CÔNG</t>
  </si>
  <si>
    <t>10m khởi điểm</t>
  </si>
  <si>
    <t>10 tiếp theo</t>
  </si>
  <si>
    <t>Khối
lượng</t>
  </si>
  <si>
    <t>Giá cước
Đường bộ</t>
  </si>
  <si>
    <t>Giá cước đường sông</t>
  </si>
  <si>
    <t>Dưới cước cố định</t>
  </si>
  <si>
    <t>Trên cước cố định</t>
  </si>
  <si>
    <t>Nhóm
 vật tư</t>
  </si>
  <si>
    <t>Tổng 
KL</t>
  </si>
  <si>
    <t>ĐG VL
(Gốc)</t>
  </si>
  <si>
    <t>ĐG NC
(Gốc)</t>
  </si>
  <si>
    <t>ĐG MTC
(Gốc)</t>
  </si>
  <si>
    <t>ĐG VLP
(Gốc)</t>
  </si>
  <si>
    <t>hsttpk</t>
  </si>
  <si>
    <r>
      <t xml:space="preserve"> - Hệ số Trực tiếp phí khác (HS</t>
    </r>
    <r>
      <rPr>
        <vertAlign val="subscript"/>
        <sz val="12"/>
        <rFont val="Times New Roman"/>
        <family val="1"/>
      </rPr>
      <t>TTPK</t>
    </r>
    <r>
      <rPr>
        <sz val="12"/>
        <rFont val="Times New Roman"/>
        <family val="1"/>
      </rPr>
      <t>)</t>
    </r>
  </si>
  <si>
    <r>
      <t xml:space="preserve"> - Hệ số Thuế giá trị gia tăng (HS</t>
    </r>
    <r>
      <rPr>
        <vertAlign val="subscript"/>
        <sz val="12"/>
        <rFont val="Times New Roman"/>
        <family val="1"/>
      </rPr>
      <t>VAT</t>
    </r>
    <r>
      <rPr>
        <sz val="12"/>
        <rFont val="Times New Roman"/>
        <family val="1"/>
      </rPr>
      <t>) - đvt: %</t>
    </r>
  </si>
  <si>
    <r>
      <t xml:space="preserve"> - Hệ số Nhà tạm tại hiện trường để ở và điều hành thi công (HS</t>
    </r>
    <r>
      <rPr>
        <vertAlign val="subscript"/>
        <sz val="12"/>
        <rFont val="Times New Roman"/>
        <family val="1"/>
      </rPr>
      <t>NT</t>
    </r>
    <r>
      <rPr>
        <sz val="12"/>
        <rFont val="Times New Roman"/>
        <family val="1"/>
      </rPr>
      <t>)- đvt: %</t>
    </r>
  </si>
  <si>
    <t>hsvat</t>
  </si>
  <si>
    <t>hsnt</t>
  </si>
  <si>
    <t>Định mức
10 m tiếp</t>
  </si>
  <si>
    <t>BẢNG TÍNH TIỀN LƯƠNG CÔNG NHÂN TRUNG CHUYỂN</t>
  </si>
  <si>
    <t>NC_TC</t>
  </si>
  <si>
    <t>Bảng chiết tính nhân công trung chuyển</t>
  </si>
  <si>
    <t>HỆ SỐ
QUY ĐỔI</t>
  </si>
  <si>
    <t>BẢNG PHÂN TÍCH BÙ GIÁ VẬN CHUYỂN CHO CÔNG TÁC</t>
  </si>
  <si>
    <t>VẬN CHUYỂN</t>
  </si>
  <si>
    <t>PT_BVC_CV</t>
  </si>
  <si>
    <t>Phân tích bù vận chuyển cho công việc</t>
  </si>
  <si>
    <t>1+ 2 + 3 + 4 + 5+ 6+7</t>
  </si>
  <si>
    <t>Cự ly 10 tiếp
(10m)</t>
  </si>
  <si>
    <t>DakLak_DVCI</t>
  </si>
  <si>
    <t>THKP_CI</t>
  </si>
  <si>
    <t>Tong hop kinh phi  _CI</t>
  </si>
  <si>
    <t>BẢNG TỔNG HỢP KINH PHÍ DỊCH VỤ CÔNG ÍCH</t>
  </si>
  <si>
    <t>Chi phí quản lý chung</t>
  </si>
  <si>
    <t>Giá thành dự toán trước thuế</t>
  </si>
  <si>
    <t>Thuế giá trị gia tăng của vật liệu</t>
  </si>
  <si>
    <r>
      <t xml:space="preserve"> - Hệ số lợi nhuận định mức (HS</t>
    </r>
    <r>
      <rPr>
        <vertAlign val="subscript"/>
        <sz val="12"/>
        <rFont val="Times New Roman"/>
        <family val="1"/>
      </rPr>
      <t>LNDM</t>
    </r>
    <r>
      <rPr>
        <sz val="12"/>
        <rFont val="Times New Roman"/>
        <family val="1"/>
      </rPr>
      <t>) - đvt: %</t>
    </r>
  </si>
  <si>
    <r>
      <t>NC * HS</t>
    </r>
    <r>
      <rPr>
        <vertAlign val="subscript"/>
        <sz val="12"/>
        <rFont val="Times New Roman"/>
        <family val="1"/>
      </rPr>
      <t>CPC</t>
    </r>
  </si>
  <si>
    <r>
      <t>(T+C) * HS</t>
    </r>
    <r>
      <rPr>
        <vertAlign val="subscript"/>
        <sz val="12"/>
        <rFont val="Times New Roman"/>
        <family val="1"/>
      </rPr>
      <t>LNDM</t>
    </r>
  </si>
  <si>
    <t>Thuế giá trị gia tăng cho vật liệu</t>
  </si>
  <si>
    <t>GIÁ CA MÁY CHỜ ĐỢI</t>
  </si>
  <si>
    <t>KHỐI
 LƯỢNG</t>
  </si>
  <si>
    <t>ĐƠN 
VỊ</t>
  </si>
  <si>
    <t>THI 
CÔNG</t>
  </si>
  <si>
    <t>ĐỊNH
 MỨC</t>
  </si>
  <si>
    <t>VẬT 
TƯ</t>
  </si>
  <si>
    <t>LOẠI 
VẬN CHUYỂN</t>
  </si>
  <si>
    <t>BẢNG PHÂN TÍCH VẬT TƯ VẬN CHUYỂN LÊN CAO</t>
  </si>
  <si>
    <t>VẬN CHUYỂN LÊN CAO</t>
  </si>
  <si>
    <t>BẢNG TỔNG HỢP VẬT TƯ VẬN CHUYỂN LÊN CAO</t>
  </si>
  <si>
    <t>VẬN CHUYỂN NGANG</t>
  </si>
  <si>
    <t>Tong hop kinh phi  _DVCI</t>
  </si>
  <si>
    <t>Tổng cước
 vận chuyển</t>
  </si>
  <si>
    <t>Thành 
tiền</t>
  </si>
  <si>
    <t>Đường
 bộ</t>
  </si>
  <si>
    <t>Thành
 tiền</t>
  </si>
  <si>
    <t>Giá
 mua</t>
  </si>
  <si>
    <t>Kết hợp 
chiều về</t>
  </si>
  <si>
    <t>Theo 
trọng tải</t>
  </si>
  <si>
    <t>Cước 
cơ bản</t>
  </si>
  <si>
    <t>Hàng 
Quá khổ</t>
  </si>
  <si>
    <t>BẢNG TÍNH CHI PHÍ TRUNG CHUYỂN THEO CƯỚC ĐỊA PHƯƠNG</t>
  </si>
  <si>
    <t>Chi phí hao hụt, bảo 
quản tại hiện trường</t>
  </si>
  <si>
    <t>Điều chỉnh 
cước vận chuyển</t>
  </si>
  <si>
    <t>Giá vật liệu đến
 chân công trình</t>
  </si>
  <si>
    <t>Giá đến
 chân CT</t>
  </si>
  <si>
    <t>Phương tiện
 VC</t>
  </si>
  <si>
    <t>ĐƠN
 GIÁ</t>
  </si>
  <si>
    <t>CHÊNH 
LỆCH</t>
  </si>
  <si>
    <t>ĐƠN
 VỊ</t>
  </si>
  <si>
    <t>(Theo Nghị định 205/2004/NĐ-CP ngày 14/12/2004)</t>
  </si>
  <si>
    <t>ĐỊNH 
MỨC</t>
  </si>
  <si>
    <t>BẢNG TỔNG HỢP TỔNG MỨC ĐẦU TƯ XÂY DỰNG CÔNG TRÌNH</t>
  </si>
  <si>
    <r>
      <t>G</t>
    </r>
    <r>
      <rPr>
        <vertAlign val="subscript"/>
        <sz val="11"/>
        <rFont val="Times New Roman"/>
        <family val="1"/>
      </rPr>
      <t>BT,TĐC</t>
    </r>
  </si>
  <si>
    <t>Tổng chi phí đầu tư (1+2+3+4+5+6)</t>
  </si>
  <si>
    <t>GIÁ TRỊ  
TRƯỚC THUẾ</t>
  </si>
  <si>
    <t>THUẾ GIÁ
 TRỊ GIA TĂNG</t>
  </si>
  <si>
    <t>GIÁ TRỊ 
SAU THUẾ</t>
  </si>
  <si>
    <t>BẢNG TÍNH DỰ PHÒNG TRƯỢT GIÁ GÓI THẦU THIẾT BỊ</t>
  </si>
  <si>
    <t>Dự toán thiết bị công trình</t>
  </si>
  <si>
    <r>
      <t>G</t>
    </r>
    <r>
      <rPr>
        <b/>
        <vertAlign val="subscript"/>
        <sz val="12"/>
        <rFont val="Times New Roman"/>
        <family val="1"/>
      </rPr>
      <t>MS</t>
    </r>
  </si>
  <si>
    <r>
      <t>G</t>
    </r>
    <r>
      <rPr>
        <b/>
        <vertAlign val="subscript"/>
        <sz val="12"/>
        <rFont val="Times New Roman"/>
        <family val="1"/>
      </rPr>
      <t>ĐT</t>
    </r>
  </si>
  <si>
    <r>
      <t>G</t>
    </r>
    <r>
      <rPr>
        <b/>
        <vertAlign val="subscript"/>
        <sz val="12"/>
        <rFont val="Times New Roman"/>
        <family val="1"/>
      </rPr>
      <t>LĐ</t>
    </r>
  </si>
  <si>
    <t>Chi phí khác có liên quan</t>
  </si>
  <si>
    <r>
      <t>G</t>
    </r>
    <r>
      <rPr>
        <vertAlign val="subscript"/>
        <sz val="11"/>
        <rFont val="Times New Roman"/>
        <family val="1"/>
      </rPr>
      <t>LĐ</t>
    </r>
  </si>
  <si>
    <r>
      <t>G</t>
    </r>
    <r>
      <rPr>
        <vertAlign val="subscript"/>
        <sz val="11"/>
        <rFont val="Times New Roman"/>
        <family val="1"/>
      </rPr>
      <t>MS</t>
    </r>
  </si>
  <si>
    <r>
      <t>G</t>
    </r>
    <r>
      <rPr>
        <vertAlign val="subscript"/>
        <sz val="11"/>
        <rFont val="Times New Roman"/>
        <family val="1"/>
      </rPr>
      <t>ĐT</t>
    </r>
  </si>
  <si>
    <r>
      <t>Chi phí dự phòng (G</t>
    </r>
    <r>
      <rPr>
        <b/>
        <vertAlign val="subscript"/>
        <sz val="12"/>
        <rFont val="Times New Roman"/>
        <family val="1"/>
      </rPr>
      <t xml:space="preserve">DPTB1  </t>
    </r>
    <r>
      <rPr>
        <b/>
        <sz val="12"/>
        <rFont val="Times New Roman"/>
        <family val="1"/>
      </rPr>
      <t>+ G</t>
    </r>
    <r>
      <rPr>
        <b/>
        <vertAlign val="subscript"/>
        <sz val="12"/>
        <rFont val="Times New Roman"/>
        <family val="1"/>
      </rPr>
      <t>DPTB2</t>
    </r>
    <r>
      <rPr>
        <b/>
        <sz val="12"/>
        <rFont val="Times New Roman"/>
        <family val="1"/>
      </rPr>
      <t>)</t>
    </r>
  </si>
  <si>
    <r>
      <t>G</t>
    </r>
    <r>
      <rPr>
        <b/>
        <vertAlign val="subscript"/>
        <sz val="12"/>
        <rFont val="Times New Roman"/>
        <family val="1"/>
      </rPr>
      <t>GTTB</t>
    </r>
  </si>
  <si>
    <t>TỶ LỆ</t>
  </si>
  <si>
    <r>
      <t>Chi phí dự phòng cho yếu tố khối lượng phát sinh  (G</t>
    </r>
    <r>
      <rPr>
        <vertAlign val="subscript"/>
        <sz val="12"/>
        <rFont val="Times New Roman"/>
        <family val="1"/>
      </rPr>
      <t>MS</t>
    </r>
    <r>
      <rPr>
        <sz val="12"/>
        <rFont val="Times New Roman"/>
        <family val="1"/>
      </rPr>
      <t>+G</t>
    </r>
    <r>
      <rPr>
        <vertAlign val="subscript"/>
        <sz val="12"/>
        <rFont val="Times New Roman"/>
        <family val="1"/>
      </rPr>
      <t>ĐT</t>
    </r>
    <r>
      <rPr>
        <sz val="12"/>
        <rFont val="Times New Roman"/>
        <family val="1"/>
      </rPr>
      <t>+G</t>
    </r>
    <r>
      <rPr>
        <vertAlign val="subscript"/>
        <sz val="12"/>
        <rFont val="Times New Roman"/>
        <family val="1"/>
      </rPr>
      <t>LĐ</t>
    </r>
    <r>
      <rPr>
        <sz val="12"/>
        <rFont val="Times New Roman"/>
        <family val="1"/>
      </rPr>
      <t>+G</t>
    </r>
    <r>
      <rPr>
        <vertAlign val="subscript"/>
        <sz val="12"/>
        <rFont val="Times New Roman"/>
        <family val="1"/>
      </rPr>
      <t>K</t>
    </r>
    <r>
      <rPr>
        <sz val="12"/>
        <rFont val="Times New Roman"/>
        <family val="1"/>
      </rPr>
      <t>)*kps</t>
    </r>
  </si>
  <si>
    <t>DT Goi thau TB</t>
  </si>
  <si>
    <t>BẢNG TỔNG HỢP DỰ TOÁN GÓI THẦU MUA SẮM VẬT TƯ, THIẾT BỊ
 LẮP ĐẶT VÀO CÔNG TRÌNH</t>
  </si>
  <si>
    <t>DT Goi thau XD</t>
  </si>
  <si>
    <t>HCM</t>
  </si>
  <si>
    <t>DP KLPS</t>
  </si>
  <si>
    <t>DP Trượt giá</t>
  </si>
  <si>
    <t>DP Tổng</t>
  </si>
  <si>
    <r>
      <t>Thời gian tính toán I</t>
    </r>
    <r>
      <rPr>
        <b/>
        <vertAlign val="subscript"/>
        <sz val="12"/>
        <rFont val="Times New Roman"/>
        <family val="1"/>
      </rPr>
      <t>XDCT</t>
    </r>
    <r>
      <rPr>
        <b/>
        <sz val="12"/>
        <rFont val="Times New Roman"/>
        <family val="1"/>
      </rPr>
      <t xml:space="preserve"> (năm)</t>
    </r>
  </si>
  <si>
    <r>
      <t>Hệ số trượt giá (I</t>
    </r>
    <r>
      <rPr>
        <vertAlign val="subscript"/>
        <sz val="12"/>
        <rFont val="Times New Roman"/>
        <family val="1"/>
      </rPr>
      <t>n+1</t>
    </r>
    <r>
      <rPr>
        <sz val="12"/>
        <rFont val="Times New Roman"/>
        <family val="1"/>
      </rPr>
      <t>/I</t>
    </r>
    <r>
      <rPr>
        <vertAlign val="subscript"/>
        <sz val="12"/>
        <rFont val="Times New Roman"/>
        <family val="1"/>
      </rPr>
      <t>n</t>
    </r>
    <r>
      <rPr>
        <sz val="12"/>
        <rFont val="Times New Roman"/>
        <family val="1"/>
      </rPr>
      <t>)</t>
    </r>
  </si>
  <si>
    <r>
      <t>Chi phí thực hiện dự án theo tiến độ chưa có trượt giá  (V</t>
    </r>
    <r>
      <rPr>
        <vertAlign val="subscript"/>
        <sz val="12"/>
        <rFont val="Times New Roman"/>
        <family val="1"/>
      </rPr>
      <t>T</t>
    </r>
    <r>
      <rPr>
        <sz val="12"/>
        <rFont val="Times New Roman"/>
        <family val="1"/>
      </rPr>
      <t>)</t>
    </r>
  </si>
  <si>
    <r>
      <t>Lãi vay (L</t>
    </r>
    <r>
      <rPr>
        <vertAlign val="subscript"/>
        <sz val="12"/>
        <rFont val="Times New Roman"/>
        <family val="1"/>
      </rPr>
      <t>Vay</t>
    </r>
    <r>
      <rPr>
        <sz val="12"/>
        <rFont val="Times New Roman"/>
        <family val="1"/>
      </rPr>
      <t>)</t>
    </r>
  </si>
  <si>
    <r>
      <t>Chi phí thực hiện dự án đã trừ lãi vay 
(V</t>
    </r>
    <r>
      <rPr>
        <vertAlign val="subscript"/>
        <sz val="12"/>
        <rFont val="Times New Roman"/>
        <family val="1"/>
      </rPr>
      <t>T</t>
    </r>
    <r>
      <rPr>
        <sz val="12"/>
        <rFont val="Times New Roman"/>
        <family val="1"/>
      </rPr>
      <t>-L</t>
    </r>
    <r>
      <rPr>
        <vertAlign val="subscript"/>
        <sz val="12"/>
        <rFont val="Times New Roman"/>
        <family val="1"/>
      </rPr>
      <t>Vay</t>
    </r>
    <r>
      <rPr>
        <sz val="12"/>
        <rFont val="Times New Roman"/>
        <family val="1"/>
      </rPr>
      <t>)</t>
    </r>
  </si>
  <si>
    <t>Knc</t>
  </si>
  <si>
    <t>tyleDemNC</t>
  </si>
  <si>
    <t>Kmtc</t>
  </si>
  <si>
    <t>TyleDemM</t>
  </si>
  <si>
    <t>THÀNH TIỀN DỰ TOÁN XD</t>
  </si>
  <si>
    <t>HCM1</t>
  </si>
  <si>
    <t>HCM2</t>
  </si>
  <si>
    <t>HCM3</t>
  </si>
  <si>
    <t>TỶ LỆ HMC</t>
  </si>
  <si>
    <t>TỶ LỆ DỰ PHÒNG</t>
  </si>
  <si>
    <r>
      <t>Hệ số nhân công làm đêm (Knc): Knc=1+T</t>
    </r>
    <r>
      <rPr>
        <b/>
        <vertAlign val="subscript"/>
        <sz val="12"/>
        <rFont val="Times New Roman"/>
        <family val="1"/>
      </rPr>
      <t>1</t>
    </r>
    <r>
      <rPr>
        <b/>
        <sz val="12"/>
        <rFont val="Times New Roman"/>
        <family val="1"/>
      </rPr>
      <t>*30%</t>
    </r>
  </si>
  <si>
    <r>
      <t>Tỷ lệ khối lượng công việc phải làm đêm (T</t>
    </r>
    <r>
      <rPr>
        <vertAlign val="subscript"/>
        <sz val="12"/>
        <rFont val="Times New Roman"/>
        <family val="1"/>
      </rPr>
      <t>1</t>
    </r>
    <r>
      <rPr>
        <sz val="12"/>
        <rFont val="Times New Roman"/>
        <family val="1"/>
      </rPr>
      <t>)</t>
    </r>
  </si>
  <si>
    <t>Hệ số máy thi công làm đêm (Km): Km=1-g+g*Knc</t>
  </si>
  <si>
    <r>
      <t xml:space="preserve">Tỷ lệ tiền lương bình quân trong giá ca máy </t>
    </r>
    <r>
      <rPr>
        <b/>
        <sz val="12"/>
        <rFont val="Times New Roman"/>
        <family val="1"/>
      </rPr>
      <t>(g)</t>
    </r>
  </si>
  <si>
    <t>Tỷ lệ tiền lương bình quân trong GCM</t>
  </si>
  <si>
    <t>(Theo hướng dẫn tại Thông tư số 05/2016/TT-BXD)</t>
  </si>
  <si>
    <t>HỆ SỐ
MTC</t>
  </si>
  <si>
    <t>PP TÍNH</t>
  </si>
  <si>
    <t>HS MÁY TC</t>
  </si>
  <si>
    <t>HS CONFIG</t>
  </si>
  <si>
    <t>KL NL-TL</t>
  </si>
  <si>
    <t>BẢNG CHI TIẾT GIÁ DỰ THẦU</t>
  </si>
  <si>
    <t>BẢNG SỐ 1: HẠNG MỤC 1-  HẠNG MỤC CHUNG</t>
  </si>
  <si>
    <t>Công việc số</t>
  </si>
  <si>
    <t>Mô tả công việc</t>
  </si>
  <si>
    <t>Yêu cầu kỹ thuật/
Chỉ dẫn kỹ thuật</t>
  </si>
  <si>
    <t>Khối lượng</t>
  </si>
  <si>
    <t>C_BL</t>
  </si>
  <si>
    <t>Bảo lãnh thực hiện hợp đồng</t>
  </si>
  <si>
    <t>Khoản</t>
  </si>
  <si>
    <t>C_BH</t>
  </si>
  <si>
    <t>Bảo hiểm Công trình đối với phần thuộc trách nhiệm của nhà thầu</t>
  </si>
  <si>
    <t>C_BHTB</t>
  </si>
  <si>
    <t>Bảo hiểm thiết bị của nhà thầu</t>
  </si>
  <si>
    <t>C_BHTN</t>
  </si>
  <si>
    <t>Bảo hiểm trách nhiệm bên thứ ba</t>
  </si>
  <si>
    <t>C_BTCT</t>
  </si>
  <si>
    <t>Chi phí bảo trì Công trình</t>
  </si>
  <si>
    <t>Tháng</t>
  </si>
  <si>
    <t>C_NT</t>
  </si>
  <si>
    <t>Chi phí xây dựng nhà tạm tại hiện trường để ở và điều hành thi công</t>
  </si>
  <si>
    <t>C_DCTB</t>
  </si>
  <si>
    <t>Chi phí di chuyển thiết bị thi công và lực lượng lao động đến công trường</t>
  </si>
  <si>
    <t>C_Dgtr</t>
  </si>
  <si>
    <t>Chi phí làm đường tránh</t>
  </si>
  <si>
    <t>C_KSGT</t>
  </si>
  <si>
    <t>Chi phí kiểm soát giao thông và bảo trì đường tránh</t>
  </si>
  <si>
    <t>C_DDCT</t>
  </si>
  <si>
    <t>Chi phí dọn dẹp công trường khi hoàn thành</t>
  </si>
  <si>
    <t>ĐẠI DIỆN HỢP PHÁP CỦA NHÀ THẦU</t>
  </si>
  <si>
    <t xml:space="preserve">ĐẠI DIỆN HỢP PHÁP CỦA CHỦ ĐẦU TƯ  </t>
  </si>
  <si>
    <t>[ghi tên, chức danh, ký tên và đóng dấu]</t>
  </si>
  <si>
    <t xml:space="preserve">     [ghi tên, chức danh, ký tên và đóng dấu]</t>
  </si>
  <si>
    <r>
      <rPr>
        <b/>
        <sz val="14"/>
        <rFont val="Times New Roman"/>
        <family val="1"/>
      </rPr>
      <t xml:space="preserve">BẢNG TỔNG HỢP GIÁ DỰ THẦU </t>
    </r>
    <r>
      <rPr>
        <b/>
        <sz val="11"/>
        <rFont val="Times New Roman"/>
        <family val="1"/>
      </rPr>
      <t xml:space="preserve">
(Áp dụng đối với hợp đồng trọn gói)</t>
    </r>
  </si>
  <si>
    <r>
      <t>Mô tả công việc mời thầu</t>
    </r>
    <r>
      <rPr>
        <b/>
        <vertAlign val="superscript"/>
        <sz val="11"/>
        <rFont val="Times New Roman"/>
        <family val="1"/>
      </rPr>
      <t>(1)</t>
    </r>
  </si>
  <si>
    <t>Yêu cầu kỹ thuật/Chỉ dẫn kỹ thuật</t>
  </si>
  <si>
    <t>Khối lượng mời thầu</t>
  </si>
  <si>
    <t>Đơn giá dự thầu</t>
  </si>
  <si>
    <t>Hạng mục 1: Hạng mục chung</t>
  </si>
  <si>
    <t>A</t>
  </si>
  <si>
    <t>TCDT</t>
  </si>
  <si>
    <t>GIÁ DỰ THẦU
(Kết chuyển sang đơn dự thầu thuộc hồ sơ đề xuất về tài chính, trang số ….)</t>
  </si>
  <si>
    <t>H_VL</t>
  </si>
  <si>
    <t>BẢNG ĐƠN GIÁ CÔNG NHẬT: 1. NHÂN CÔNG</t>
  </si>
  <si>
    <t>STT_NC</t>
  </si>
  <si>
    <r>
      <t>Mô tả</t>
    </r>
    <r>
      <rPr>
        <b/>
        <vertAlign val="superscript"/>
        <sz val="11"/>
        <rFont val="Times New Roman"/>
        <family val="1"/>
      </rPr>
      <t>(1)</t>
    </r>
  </si>
  <si>
    <r>
      <t>Đơn vị</t>
    </r>
    <r>
      <rPr>
        <b/>
        <vertAlign val="superscript"/>
        <sz val="12"/>
        <rFont val="Times New Roman"/>
        <family val="1"/>
      </rPr>
      <t>(2)</t>
    </r>
  </si>
  <si>
    <r>
      <t>Số lượng danh nghĩa</t>
    </r>
    <r>
      <rPr>
        <b/>
        <vertAlign val="superscript"/>
        <sz val="12"/>
        <rFont val="Times New Roman"/>
        <family val="1"/>
      </rPr>
      <t>(3)</t>
    </r>
  </si>
  <si>
    <r>
      <t>Đơn giá</t>
    </r>
    <r>
      <rPr>
        <b/>
        <vertAlign val="superscript"/>
        <sz val="12"/>
        <rFont val="Times New Roman"/>
        <family val="1"/>
      </rPr>
      <t>(4)</t>
    </r>
  </si>
  <si>
    <r>
      <t>Thành tiền</t>
    </r>
    <r>
      <rPr>
        <b/>
        <vertAlign val="superscript"/>
        <sz val="12"/>
        <rFont val="Times New Roman"/>
        <family val="1"/>
      </rPr>
      <t xml:space="preserve">(5)
</t>
    </r>
    <r>
      <rPr>
        <b/>
        <sz val="12"/>
        <rFont val="Times New Roman"/>
        <family val="1"/>
      </rPr>
      <t>(VNĐ)</t>
    </r>
  </si>
  <si>
    <t>Trưởng nhóm</t>
  </si>
  <si>
    <t>giờ</t>
  </si>
  <si>
    <t>Công nhân phổ thông</t>
  </si>
  <si>
    <t>Thợ nề</t>
  </si>
  <si>
    <t>Thợ hồ</t>
  </si>
  <si>
    <t>Thợ mộc</t>
  </si>
  <si>
    <t>Thợ sắt</t>
  </si>
  <si>
    <t>Lái xe đến 10 tấn</t>
  </si>
  <si>
    <t>…</t>
  </si>
  <si>
    <t>….</t>
  </si>
  <si>
    <t>TC_NC</t>
  </si>
  <si>
    <r>
      <t xml:space="preserve">Tổng giá cho Công nhật: Nhân công
</t>
    </r>
    <r>
      <rPr>
        <sz val="11"/>
        <rFont val="Times New Roman"/>
        <family val="1"/>
      </rPr>
      <t>(kết chuyển sang Bảng Công nhật tổng hợp, trang số ….)</t>
    </r>
  </si>
  <si>
    <t>NC_DD</t>
  </si>
  <si>
    <t>KT_VL</t>
  </si>
  <si>
    <t>H_NC</t>
  </si>
  <si>
    <t>BẢNG ĐƠN GIÁ CÔNG NHẬT: 2. VẬT LIỆU</t>
  </si>
  <si>
    <t>STT_VL</t>
  </si>
  <si>
    <t xml:space="preserve">Xi măng Portland </t>
  </si>
  <si>
    <t>Thanh gia cố thép dẻo có đường kính 16mmØ đến M-31 hoặc tương đương</t>
  </si>
  <si>
    <t>Đường ống gang dẻo (800mm Ø)</t>
  </si>
  <si>
    <t>m</t>
  </si>
  <si>
    <t>TC_VL</t>
  </si>
  <si>
    <r>
      <t xml:space="preserve">Tổng giá cho Công nhật: Vật liệu
</t>
    </r>
    <r>
      <rPr>
        <sz val="11"/>
        <rFont val="Times New Roman"/>
        <family val="1"/>
      </rPr>
      <t>(kết chuyển sang Bảng Công nhật tổng hợp, trang số ….)</t>
    </r>
  </si>
  <si>
    <t>VL_DD</t>
  </si>
  <si>
    <t>KT_NC</t>
  </si>
  <si>
    <t>H_MTC</t>
  </si>
  <si>
    <t>BẢNG ĐƠN GIÁ CÔNG NHẬT: 3. THIẾT BỊ CỦA NHÀ THẦU</t>
  </si>
  <si>
    <t>STT_MTC</t>
  </si>
  <si>
    <t>Máy cẩu bánh xích, 10 -15 tấn</t>
  </si>
  <si>
    <t>Ô tô cần trục, 25-50 tấn</t>
  </si>
  <si>
    <t>Máy đào thủy lực, 170Hp</t>
  </si>
  <si>
    <t>Máy san ủi, 3m, 100Hp</t>
  </si>
  <si>
    <t>Xe téc chở nước, 5000 lít</t>
  </si>
  <si>
    <t>Máy nén khí, 6000 lít/phút</t>
  </si>
  <si>
    <t>TC_MTC</t>
  </si>
  <si>
    <r>
      <t xml:space="preserve">Tổng giá cho Công nhật: Thiết bị của nhà thầu
</t>
    </r>
    <r>
      <rPr>
        <sz val="11"/>
        <rFont val="Times New Roman"/>
        <family val="1"/>
      </rPr>
      <t>(kết chuyển sang Bảng Công nhật tổng hợp, trang số ….)</t>
    </r>
  </si>
  <si>
    <t>MTC_DD</t>
  </si>
  <si>
    <t>KT_MTC</t>
  </si>
  <si>
    <t>H_TH</t>
  </si>
  <si>
    <t>BẢNG CÔNG NHẬT TỔNG HỢP</t>
  </si>
  <si>
    <t>STT_TH</t>
  </si>
  <si>
    <r>
      <t>Thành tiền</t>
    </r>
    <r>
      <rPr>
        <b/>
        <vertAlign val="superscript"/>
        <sz val="12"/>
        <rFont val="Times New Roman"/>
        <family val="1"/>
      </rPr>
      <t xml:space="preserve">
</t>
    </r>
    <r>
      <rPr>
        <b/>
        <sz val="12"/>
        <rFont val="Times New Roman"/>
        <family val="1"/>
      </rPr>
      <t>(VNĐ)</t>
    </r>
  </si>
  <si>
    <t>NC_TH</t>
  </si>
  <si>
    <t>Tổng giá cho Công nhật: Nhân công</t>
  </si>
  <si>
    <t>VL_TH</t>
  </si>
  <si>
    <t>Tổng giá cho Công nhật: Vật liệu</t>
  </si>
  <si>
    <t>MTC_TH</t>
  </si>
  <si>
    <t>Tổng giá cho Công nhật: Thiết bị của nhà thầu.</t>
  </si>
  <si>
    <t>TC_TH</t>
  </si>
  <si>
    <r>
      <t xml:space="preserve">Tổng giá cho Công nhật (B1.1)
</t>
    </r>
    <r>
      <rPr>
        <sz val="11"/>
        <rFont val="Times New Roman"/>
        <family val="1"/>
      </rPr>
      <t>(kết chuyển sang cột “số tiền” của Chi phí công nhật trong Bảng tổng hợp giá dự thầu, trang số ….)</t>
    </r>
  </si>
  <si>
    <t>KT_TH</t>
  </si>
  <si>
    <t>BẢNG KÊ CÁC KHOẢN TẠM TÍNH</t>
  </si>
  <si>
    <t xml:space="preserve">         Phần chi phí cho các khoản tạm tính sẽ được tách riêng và không được xem xét trong quá trình đánh giá hồ sơ dự thầu để so sánh các hồ sơ dự thầu. Giá trúng thầu và giá hợp đồng sẽ bao gồm chi phí cho các khoản tạm tính do nhà thầu chào trong hồ sơ dự thầu. Trường hợp trong quá trình thực hiện hợp đồng, nếu có phát sinh các công việc theo mô tả thì chủ đầu tư sẽ dùng khoản kinh phí cho các khoản tạm tính để thanh toán cho nhà thầu theo quy định trong hợp đồng</t>
  </si>
  <si>
    <t>STT_TT</t>
  </si>
  <si>
    <t>Bảng số</t>
  </si>
  <si>
    <t>Cung cấp và lắp đặt thiết bị tại trạm bơm</t>
  </si>
  <si>
    <t>Cung cấp hệ thống thông khí trong đường ống ngầm</t>
  </si>
  <si>
    <t>TC_TT</t>
  </si>
  <si>
    <r>
      <t xml:space="preserve">Tổng các khoản tạm tính (B1.2)
</t>
    </r>
    <r>
      <rPr>
        <sz val="11"/>
        <rFont val="Times New Roman"/>
        <family val="1"/>
      </rPr>
      <t>(kết chuyển sang cột “số tiền” của Chi phí cho các khoản tạm tính trong Bảng tổng hợp giá dự thầu, trang số ….)</t>
    </r>
  </si>
  <si>
    <t>CT</t>
  </si>
  <si>
    <t>HM</t>
  </si>
  <si>
    <t>DD</t>
  </si>
  <si>
    <t>KT</t>
  </si>
  <si>
    <r>
      <rPr>
        <b/>
        <sz val="14"/>
        <rFont val="Times New Roman"/>
        <family val="1"/>
      </rPr>
      <t xml:space="preserve">BẢNG TỔNG HỢP GIÁ DỰ THẦU </t>
    </r>
    <r>
      <rPr>
        <b/>
        <sz val="11"/>
        <rFont val="Times New Roman"/>
        <family val="1"/>
      </rPr>
      <t xml:space="preserve">
(Áp dụng đối với hợp đồng đơn giá cố định)</t>
    </r>
  </si>
  <si>
    <t>Trang số</t>
  </si>
  <si>
    <t>Số tiền</t>
  </si>
  <si>
    <t>Các hạng mục</t>
  </si>
  <si>
    <t>A1+...+A3</t>
  </si>
  <si>
    <t>HMC1</t>
  </si>
  <si>
    <t>Bảng CP HMC</t>
  </si>
  <si>
    <t>Chi phí dự phòng (B1 + B2)</t>
  </si>
  <si>
    <t>B1+B2</t>
  </si>
  <si>
    <t>Chi phí dự phòng cho các khoản tạm tính</t>
  </si>
  <si>
    <t>B1.1+B1.1</t>
  </si>
  <si>
    <t>CPCN</t>
  </si>
  <si>
    <t>Chi phí công nhật</t>
  </si>
  <si>
    <t>Bảng chi phí công nhật</t>
  </si>
  <si>
    <t>B1.1</t>
  </si>
  <si>
    <t>Chi phí cho các khoản tạm tính khác</t>
  </si>
  <si>
    <t>Bảng chi phí tạm tính</t>
  </si>
  <si>
    <t>B1.2</t>
  </si>
  <si>
    <t>Chi phí dự phòng cho khối lượng phát sinh</t>
  </si>
  <si>
    <t>B2</t>
  </si>
  <si>
    <t>GIÁ DỰ THẦU</t>
  </si>
  <si>
    <t>A+B</t>
  </si>
  <si>
    <r>
      <rPr>
        <b/>
        <sz val="14"/>
        <rFont val="Times New Roman"/>
        <family val="1"/>
      </rPr>
      <t xml:space="preserve">BẢNG TỔNG HỢP GIÁ DỰ THẦU </t>
    </r>
    <r>
      <rPr>
        <b/>
        <sz val="11"/>
        <rFont val="Times New Roman"/>
        <family val="1"/>
      </rPr>
      <t xml:space="preserve">
(Áp dụng đối với hợp đồng đơn giá điều chỉnh)</t>
    </r>
  </si>
  <si>
    <t>B1+B2+Bb</t>
  </si>
  <si>
    <t>Chi phí dự phòng trượt giá</t>
  </si>
  <si>
    <t>Bb</t>
  </si>
  <si>
    <t>HMC_Goithau</t>
  </si>
  <si>
    <t>HD_Trongoi</t>
  </si>
  <si>
    <t>HD_DGCodinh</t>
  </si>
  <si>
    <t>HD_DGDieuchinh</t>
  </si>
  <si>
    <t>CongNhat</t>
  </si>
  <si>
    <t>Tamtinh</t>
  </si>
  <si>
    <t>Duthau_HM</t>
  </si>
  <si>
    <t>Tổng cộng bảng số 01
(Kết chuyển sang cột “số tiền” của hạng mục tương ứng trong Bảng tổng hợp giá dự thầu, trang số ….)</t>
  </si>
  <si>
    <t>C_Mau</t>
  </si>
  <si>
    <t>Chi phí mẫu</t>
  </si>
  <si>
    <t>KSDG</t>
  </si>
  <si>
    <t>THKP_Doc</t>
  </si>
  <si>
    <t>BẢNG ĐƠN GIÁ CHI TIẾT GÓI THẦU</t>
  </si>
  <si>
    <t>(Ký, ghi rõ họ tên chức vụ và đóng dấu)</t>
  </si>
  <si>
    <t xml:space="preserve">Đại diện chủ đầu tư </t>
  </si>
  <si>
    <t>Đại diện tư vấn giám sát ( nếu có )</t>
  </si>
  <si>
    <t>Đại diện nhà thầu</t>
  </si>
  <si>
    <t>Ngày….. tháng….. năm 20…</t>
  </si>
  <si>
    <t xml:space="preserve"> Luỹ kế giá trị thanh toán:</t>
  </si>
  <si>
    <t xml:space="preserve"> + Thanh toán khối lượng hoàn thành:</t>
  </si>
  <si>
    <t xml:space="preserve"> + Thanh toán tạm ứng:</t>
  </si>
  <si>
    <t>6. Giá trị đề nghị thanh toán kỳ này:</t>
  </si>
  <si>
    <t xml:space="preserve">5. Chiết khấu tiền tạm ứng: </t>
  </si>
  <si>
    <t>4. Luỹ kế giá trị khối lượng thực hiện đến cuối kỳ này:</t>
  </si>
  <si>
    <t>3. Số tiền đã thanh toán khối lượng hoàn thành đến cuối kỳ trước:</t>
  </si>
  <si>
    <t>2. Giá trị tạm ứng theo hợp đồng còn lại chưa thu hồi đến cuối kỳ trước:</t>
  </si>
  <si>
    <t xml:space="preserve">1. Giá trị hợp đồng: </t>
  </si>
  <si>
    <t xml:space="preserve">Tổng số: </t>
  </si>
  <si>
    <t>Thực hiện
 kỳ này</t>
  </si>
  <si>
    <t>Luỹ kế đến hết kỳ trước</t>
  </si>
  <si>
    <t>Thực hiện kỳ này</t>
  </si>
  <si>
    <t>Thực hiện</t>
  </si>
  <si>
    <t>Theo hợp đồng</t>
  </si>
  <si>
    <t>Ghi chú</t>
  </si>
  <si>
    <t>Đơn giá
thanh toán</t>
  </si>
  <si>
    <t xml:space="preserve">Khối lượng </t>
  </si>
  <si>
    <t>Tên công việc</t>
  </si>
  <si>
    <t>Số TT</t>
  </si>
  <si>
    <t>Biên bản nghiệm thu số ….. ngày…..tháng…..năm.….</t>
  </si>
  <si>
    <t>Căn cứ xác định:</t>
  </si>
  <si>
    <t>Thanh toán lần thứ:</t>
  </si>
  <si>
    <t>Bên nhận thầu:</t>
  </si>
  <si>
    <t>Bên giao thầu:</t>
  </si>
  <si>
    <t xml:space="preserve">Hợp đồng số:      ngày      tháng      năm  </t>
  </si>
  <si>
    <t xml:space="preserve">Tên gói thầu: </t>
  </si>
  <si>
    <t>BẢNG XÁC ĐỊNH GIÁ TRỊ KHỐI LƯỢNG CÔNG VIỆC HOÀN THÀNH THEO HỢP ĐỒNG ĐỀ NGHỊ THANH TOÁN</t>
  </si>
  <si>
    <t>Phụ lục 03.a</t>
  </si>
  <si>
    <t xml:space="preserve">Tên dự án:                                                                  </t>
  </si>
  <si>
    <t>Mã dự án:</t>
  </si>
  <si>
    <t>đ</t>
  </si>
  <si>
    <t>PL03a</t>
  </si>
  <si>
    <t>Phụ lục bổ sung hợp đồng số:     ngày     tháng      năm</t>
  </si>
  <si>
    <t>Chủ đầu tư:</t>
  </si>
  <si>
    <t>Nhà thầu:</t>
  </si>
  <si>
    <t>Theo đơn giá 
bổ sung</t>
  </si>
  <si>
    <t>Luỹ kế đến hết kỳ này</t>
  </si>
  <si>
    <t>5. Thanh toán để thu hồi tạm ứng</t>
  </si>
  <si>
    <t xml:space="preserve"> 7. Luỹ kế giá trị thanh toán:</t>
  </si>
  <si>
    <t xml:space="preserve">BẢNG KHỐI LƯỢNG NGHIỆM THU GIAI ĐOẠN </t>
  </si>
  <si>
    <t>HỢP ĐỒNG</t>
  </si>
  <si>
    <t>THỰC HIỆN</t>
  </si>
  <si>
    <t>GIAI ĐOẠN 1</t>
  </si>
  <si>
    <t>LUỸ KẾ
THỰC HIỆN</t>
  </si>
  <si>
    <t>CẦN THỰC HIỆN</t>
  </si>
  <si>
    <t xml:space="preserve">BẢNG QUẢN LÝ KHỐI LƯỢNG NGHIỆM THU GIAI ĐOẠN </t>
  </si>
  <si>
    <t>Mau</t>
  </si>
  <si>
    <t>aaaa</t>
  </si>
  <si>
    <t xml:space="preserve">BẢNG QUẢN LÝ TIỀN TẠM ỨNG THEO GIAI ĐOẠN </t>
  </si>
  <si>
    <t>NỘI DUNG TẠM ỨNG</t>
  </si>
  <si>
    <t>GHI CHÚ TẠM ỨNG</t>
  </si>
  <si>
    <t>GHI CHÚ 1</t>
  </si>
  <si>
    <t>GHI CHÚ 2</t>
  </si>
  <si>
    <t>GHI CHÚ 3</t>
  </si>
  <si>
    <t>GHI CHÚ 4</t>
  </si>
  <si>
    <t>6.1</t>
  </si>
  <si>
    <t>6.2</t>
  </si>
  <si>
    <t>PL03a_A</t>
  </si>
  <si>
    <t>NT_GD</t>
  </si>
  <si>
    <t>QLNT</t>
  </si>
  <si>
    <t>QLTU</t>
  </si>
  <si>
    <t>BẢNG DỰ TOÁN PHÂN THEO NHÓM CÔNG VIỆC</t>
  </si>
  <si>
    <t>Dutoan_Nhom</t>
  </si>
  <si>
    <t>NHÓM</t>
  </si>
  <si>
    <t>VT CHÍNH</t>
  </si>
  <si>
    <t>VL CHÍNH</t>
  </si>
  <si>
    <t>VL PHỤ</t>
  </si>
  <si>
    <t>MÁY THI CÔNG</t>
  </si>
  <si>
    <t>ĐƠN GIÁ GỐC</t>
  </si>
  <si>
    <t>MÁY TC</t>
  </si>
  <si>
    <t>VL+NC+M+TT</t>
  </si>
  <si>
    <t>Bằng chữ : không đồng</t>
  </si>
  <si>
    <t>Bằng chữ: không đồng</t>
  </si>
  <si>
    <t>không đồng</t>
  </si>
  <si>
    <t>Số tiền bằng chữ: không</t>
  </si>
  <si>
    <t>Số tiền bằng chữ: #REF!</t>
  </si>
  <si>
    <t>THKP_Nhom</t>
  </si>
  <si>
    <t>AP</t>
  </si>
  <si>
    <t>Chi phí vật liệu phụ</t>
  </si>
  <si>
    <t>A2</t>
  </si>
  <si>
    <t>TỔNG TẠM ỨNG</t>
  </si>
  <si>
    <t>+ Chi phí lập hồ sơ mời thầu</t>
  </si>
  <si>
    <t>+ Chi phí đánh giá hồ sơ dự thầu</t>
  </si>
  <si>
    <t>Chi phí lập hồ sơ mời thầu và phân tích đánh giá  hồ sơ dự thầu thiết bị</t>
  </si>
  <si>
    <t>LOẠI TRỪ</t>
  </si>
  <si>
    <t>Bảng chi phí khảo sát</t>
  </si>
  <si>
    <t>GGPMB</t>
  </si>
  <si>
    <t>Tổng mức đầu tư dùng để nội suy</t>
  </si>
  <si>
    <t>TV2.1</t>
  </si>
  <si>
    <t>THU NHẬP CHỊU THUẾ TÍNH TRƯỚC</t>
  </si>
  <si>
    <t>CHI PHÍ KHÁC PHỤC VỤ CÔNG TÁC KHẢO SÁT XÂY DỰNG</t>
  </si>
  <si>
    <t>THUẾ GIÁ TRỊ GIA TĂNG</t>
  </si>
  <si>
    <t>CHI PHÍ DỰ PHÒNG</t>
  </si>
  <si>
    <r>
      <t>C</t>
    </r>
    <r>
      <rPr>
        <b/>
        <vertAlign val="subscript"/>
        <sz val="11"/>
        <rFont val="Times New Roman"/>
        <family val="1"/>
      </rPr>
      <t>pvks</t>
    </r>
  </si>
  <si>
    <r>
      <t>T</t>
    </r>
    <r>
      <rPr>
        <b/>
        <vertAlign val="superscript"/>
        <sz val="11"/>
        <rFont val="Times New Roman"/>
        <family val="1"/>
      </rPr>
      <t>GTGT</t>
    </r>
  </si>
  <si>
    <r>
      <t>C</t>
    </r>
    <r>
      <rPr>
        <b/>
        <vertAlign val="subscript"/>
        <sz val="11"/>
        <rFont val="Times New Roman"/>
        <family val="1"/>
      </rPr>
      <t>DP</t>
    </r>
  </si>
  <si>
    <t>Chi phí lập phương án kỹ thuật khảo sát, lập báo cáo kết quả khảo sát xây dựng </t>
  </si>
  <si>
    <t>GIÁ THÀNH KHẢO SÁT XÂY DỰNG</t>
  </si>
  <si>
    <r>
      <t>G</t>
    </r>
    <r>
      <rPr>
        <b/>
        <vertAlign val="subscript"/>
        <sz val="11"/>
        <rFont val="Times New Roman"/>
        <family val="1"/>
      </rPr>
      <t>pabc</t>
    </r>
    <r>
      <rPr>
        <b/>
        <sz val="11"/>
        <rFont val="Times New Roman"/>
        <family val="1"/>
      </rPr>
      <t>+G</t>
    </r>
    <r>
      <rPr>
        <b/>
        <vertAlign val="subscript"/>
        <sz val="11"/>
        <rFont val="Times New Roman"/>
        <family val="1"/>
      </rPr>
      <t>hmc</t>
    </r>
  </si>
  <si>
    <r>
      <t>G</t>
    </r>
    <r>
      <rPr>
        <b/>
        <i/>
        <vertAlign val="subscript"/>
        <sz val="11"/>
        <rFont val="Times New Roman"/>
        <family val="1"/>
      </rPr>
      <t>hmc</t>
    </r>
  </si>
  <si>
    <r>
      <t>G</t>
    </r>
    <r>
      <rPr>
        <b/>
        <i/>
        <vertAlign val="subscript"/>
        <sz val="11"/>
        <rFont val="Times New Roman"/>
        <family val="1"/>
      </rPr>
      <t>pabc</t>
    </r>
  </si>
  <si>
    <r>
      <t>G</t>
    </r>
    <r>
      <rPr>
        <b/>
        <i/>
        <vertAlign val="subscript"/>
        <sz val="11"/>
        <rFont val="Times New Roman"/>
        <family val="1"/>
      </rPr>
      <t>pa</t>
    </r>
    <r>
      <rPr>
        <b/>
        <i/>
        <sz val="11"/>
        <rFont val="Times New Roman"/>
        <family val="1"/>
      </rPr>
      <t>+G</t>
    </r>
    <r>
      <rPr>
        <b/>
        <i/>
        <vertAlign val="subscript"/>
        <sz val="11"/>
        <rFont val="Times New Roman"/>
        <family val="1"/>
      </rPr>
      <t>bc</t>
    </r>
  </si>
  <si>
    <r>
      <t>G+C</t>
    </r>
    <r>
      <rPr>
        <b/>
        <vertAlign val="subscript"/>
        <sz val="12"/>
        <rFont val="Times New Roman"/>
        <family val="1"/>
      </rPr>
      <t>pvks</t>
    </r>
  </si>
  <si>
    <r>
      <t>G</t>
    </r>
    <r>
      <rPr>
        <b/>
        <vertAlign val="subscript"/>
        <sz val="11"/>
        <rFont val="Times New Roman"/>
        <family val="1"/>
      </rPr>
      <t>KS</t>
    </r>
  </si>
  <si>
    <r>
      <t>G</t>
    </r>
    <r>
      <rPr>
        <b/>
        <vertAlign val="subscript"/>
        <sz val="11"/>
        <rFont val="Times New Roman"/>
        <family val="1"/>
      </rPr>
      <t>KS</t>
    </r>
    <r>
      <rPr>
        <b/>
        <sz val="11"/>
        <rFont val="Times New Roman"/>
        <family val="1"/>
      </rPr>
      <t>+G</t>
    </r>
    <r>
      <rPr>
        <b/>
        <vertAlign val="subscript"/>
        <sz val="11"/>
        <rFont val="Times New Roman"/>
        <family val="1"/>
      </rPr>
      <t>DP</t>
    </r>
  </si>
  <si>
    <r>
      <t>Gt+T</t>
    </r>
    <r>
      <rPr>
        <b/>
        <vertAlign val="superscript"/>
        <sz val="11"/>
        <rFont val="Times New Roman"/>
        <family val="1"/>
      </rPr>
      <t>GTGT</t>
    </r>
  </si>
  <si>
    <t>Gks+Gdp</t>
  </si>
  <si>
    <t>VIII</t>
  </si>
  <si>
    <t>G+Gpa+Gbc+Gnt+Gdc</t>
  </si>
  <si>
    <t>Gdc</t>
  </si>
  <si>
    <t>Chi phí chuyển máy, thiết bị</t>
  </si>
  <si>
    <t>Ct+P+Lt</t>
  </si>
  <si>
    <t>Giá thành khảo sát</t>
  </si>
  <si>
    <t>THKP_KS_tt17</t>
  </si>
  <si>
    <t>Tong hop kinh phi_KS_tt17</t>
  </si>
  <si>
    <t>Gpabc</t>
  </si>
  <si>
    <t>Gpvks</t>
  </si>
  <si>
    <t>Các hệ số khác:</t>
  </si>
  <si>
    <t>hspa</t>
  </si>
  <si>
    <t>hsbc</t>
  </si>
  <si>
    <t>hsdp</t>
  </si>
  <si>
    <t>THEO MẶC ĐỊNH</t>
  </si>
  <si>
    <t>rHschoo</t>
  </si>
  <si>
    <t>rHsmaytb</t>
  </si>
  <si>
    <t>Phí thẩm định thiết kế</t>
  </si>
  <si>
    <t>Phí thẩm định dự toán</t>
  </si>
  <si>
    <t>Chi phí giám sát khảo sát</t>
  </si>
  <si>
    <t>NĐ 63/NĐ-CP</t>
  </si>
  <si>
    <t xml:space="preserve">Chi phí lập nhiệm vụ khảo sát </t>
  </si>
  <si>
    <t>TV5.1</t>
  </si>
  <si>
    <t>TV5.2</t>
  </si>
  <si>
    <t>9.1</t>
  </si>
  <si>
    <t>TV9.1</t>
  </si>
  <si>
    <t>9.2</t>
  </si>
  <si>
    <t>TV9.2</t>
  </si>
  <si>
    <t>Mức lương đầu vào tính toán theo Thông tư số 05/2016/TT-BXD ngày 20/3/2015</t>
  </si>
  <si>
    <t>Hệ số chi phí lập phương án kỹ thuật (%) - HsPa</t>
  </si>
  <si>
    <t>Hệ số chi phí lập báo cáo kết quả khảo sát (%) - Hsbc</t>
  </si>
  <si>
    <r>
      <t>Hệ số chi phí lập báo cáo kết quả khảo sát (%) - HS</t>
    </r>
    <r>
      <rPr>
        <vertAlign val="subscript"/>
        <sz val="11"/>
        <rFont val="Times New Roman"/>
        <family val="1"/>
      </rPr>
      <t>bc</t>
    </r>
  </si>
  <si>
    <r>
      <t>Hệ số chi phí chỗ ở tạm thời (%) - Hs</t>
    </r>
    <r>
      <rPr>
        <vertAlign val="subscript"/>
        <sz val="11"/>
        <rFont val="Times New Roman"/>
        <family val="1"/>
      </rPr>
      <t>nt</t>
    </r>
  </si>
  <si>
    <r>
      <t>Hệ số chi phí chuyển máy, thiết bị (%) - Hs</t>
    </r>
    <r>
      <rPr>
        <vertAlign val="subscript"/>
        <sz val="11"/>
        <rFont val="Times New Roman"/>
        <family val="1"/>
      </rPr>
      <t>dc</t>
    </r>
  </si>
  <si>
    <r>
      <t>Hệ số chi phí dự phòng (%) Hs</t>
    </r>
    <r>
      <rPr>
        <vertAlign val="subscript"/>
        <sz val="11"/>
        <rFont val="Times New Roman"/>
        <family val="1"/>
      </rPr>
      <t>dp</t>
    </r>
  </si>
  <si>
    <r>
      <t>Hệ số chi phí lập phương án kỹ thuật (%) - Hs</t>
    </r>
    <r>
      <rPr>
        <vertAlign val="subscript"/>
        <sz val="11"/>
        <rFont val="Times New Roman"/>
        <family val="1"/>
      </rPr>
      <t>Pa</t>
    </r>
  </si>
  <si>
    <r>
      <t>NC*Hs</t>
    </r>
    <r>
      <rPr>
        <vertAlign val="subscript"/>
        <sz val="12"/>
        <rFont val="Times New Roman"/>
        <family val="1"/>
      </rPr>
      <t>CPC</t>
    </r>
  </si>
  <si>
    <r>
      <t>A1*Hs</t>
    </r>
    <r>
      <rPr>
        <vertAlign val="subscript"/>
        <sz val="12"/>
        <rFont val="Times New Roman"/>
        <family val="1"/>
      </rPr>
      <t>VL</t>
    </r>
  </si>
  <si>
    <r>
      <t>B1*Hs</t>
    </r>
    <r>
      <rPr>
        <vertAlign val="subscript"/>
        <sz val="12"/>
        <rFont val="Times New Roman"/>
        <family val="1"/>
      </rPr>
      <t>NC</t>
    </r>
  </si>
  <si>
    <r>
      <t>C1*Hs</t>
    </r>
    <r>
      <rPr>
        <vertAlign val="subscript"/>
        <sz val="12"/>
        <rFont val="Times New Roman"/>
        <family val="1"/>
      </rPr>
      <t>MTC</t>
    </r>
  </si>
  <si>
    <r>
      <t>(Ct+P)*Hs</t>
    </r>
    <r>
      <rPr>
        <vertAlign val="subscript"/>
        <sz val="12"/>
        <rFont val="Times New Roman"/>
        <family val="1"/>
      </rPr>
      <t>TNCTTT</t>
    </r>
  </si>
  <si>
    <r>
      <t>G * Hs</t>
    </r>
    <r>
      <rPr>
        <vertAlign val="subscript"/>
        <sz val="12"/>
        <rFont val="Times New Roman"/>
        <family val="1"/>
      </rPr>
      <t>PA</t>
    </r>
  </si>
  <si>
    <r>
      <t>G * Hs</t>
    </r>
    <r>
      <rPr>
        <vertAlign val="subscript"/>
        <sz val="12"/>
        <rFont val="Times New Roman"/>
        <family val="1"/>
      </rPr>
      <t>BC</t>
    </r>
  </si>
  <si>
    <r>
      <t>G *Hs</t>
    </r>
    <r>
      <rPr>
        <vertAlign val="subscript"/>
        <sz val="12"/>
        <rFont val="Times New Roman"/>
        <family val="1"/>
      </rPr>
      <t>NT</t>
    </r>
  </si>
  <si>
    <r>
      <t>G * Hs</t>
    </r>
    <r>
      <rPr>
        <vertAlign val="subscript"/>
        <sz val="12"/>
        <rFont val="Times New Roman"/>
        <family val="1"/>
      </rPr>
      <t>DC</t>
    </r>
  </si>
  <si>
    <r>
      <t>G * HS</t>
    </r>
    <r>
      <rPr>
        <vertAlign val="subscript"/>
        <sz val="12"/>
        <rFont val="Times New Roman"/>
        <family val="1"/>
      </rPr>
      <t>VAT</t>
    </r>
  </si>
  <si>
    <r>
      <t>Gks*Hs</t>
    </r>
    <r>
      <rPr>
        <vertAlign val="subscript"/>
        <sz val="12"/>
        <rFont val="Times New Roman"/>
        <family val="1"/>
      </rPr>
      <t>DP</t>
    </r>
  </si>
  <si>
    <r>
      <t>G * Hs</t>
    </r>
    <r>
      <rPr>
        <vertAlign val="subscript"/>
        <sz val="12"/>
        <rFont val="Times New Roman"/>
        <family val="1"/>
      </rPr>
      <t>HMC</t>
    </r>
  </si>
  <si>
    <t>Hệ số chi phí hạng mục chung (%) - HsHMC</t>
  </si>
  <si>
    <t>Hệ số chi phí dự phòng (%) - HsDP</t>
  </si>
  <si>
    <r>
      <t xml:space="preserve"> - Hệ số Chi phí chung (%) - Hs</t>
    </r>
    <r>
      <rPr>
        <vertAlign val="subscript"/>
        <sz val="11"/>
        <rFont val="Times New Roman"/>
        <family val="1"/>
      </rPr>
      <t>CPC</t>
    </r>
  </si>
  <si>
    <r>
      <t xml:space="preserve"> - Hệ số Thu nhập chịu thuế tính trước (%) - Hs</t>
    </r>
    <r>
      <rPr>
        <vertAlign val="subscript"/>
        <sz val="11"/>
        <rFont val="Times New Roman"/>
        <family val="1"/>
      </rPr>
      <t>TNCTTT</t>
    </r>
  </si>
  <si>
    <r>
      <t xml:space="preserve"> - Hệ số Vật liệu của từng hạng mục tương ứng - Hs</t>
    </r>
    <r>
      <rPr>
        <vertAlign val="subscript"/>
        <sz val="11"/>
        <rFont val="Times New Roman"/>
        <family val="1"/>
      </rPr>
      <t>VL</t>
    </r>
  </si>
  <si>
    <r>
      <t xml:space="preserve"> - Hệ số Nhân công của từng hạng mục tương ứng - Hs</t>
    </r>
    <r>
      <rPr>
        <vertAlign val="subscript"/>
        <sz val="11"/>
        <rFont val="Times New Roman"/>
        <family val="1"/>
      </rPr>
      <t>NC</t>
    </r>
  </si>
  <si>
    <r>
      <t xml:space="preserve"> - Hệ số Máy thi công của từng hạng mục tương ứng  - Hs</t>
    </r>
    <r>
      <rPr>
        <vertAlign val="subscript"/>
        <sz val="11"/>
        <rFont val="Times New Roman"/>
        <family val="1"/>
      </rPr>
      <t>MTC</t>
    </r>
  </si>
  <si>
    <r>
      <t>(T+C)*Hs</t>
    </r>
    <r>
      <rPr>
        <b/>
        <vertAlign val="subscript"/>
        <sz val="11"/>
        <rFont val="Times New Roman"/>
        <family val="1"/>
      </rPr>
      <t>TNCTTT</t>
    </r>
  </si>
  <si>
    <t>Chênh lệch Nhân công</t>
  </si>
  <si>
    <t>Chênh lệch Máy thi công</t>
  </si>
  <si>
    <t>K9</t>
  </si>
  <si>
    <t>2.2</t>
  </si>
  <si>
    <t>TV2.2</t>
  </si>
  <si>
    <t>TV6.1</t>
  </si>
  <si>
    <t>TV6.2</t>
  </si>
  <si>
    <t>TV1+...+TV0</t>
  </si>
  <si>
    <t>K1+...+K0</t>
  </si>
  <si>
    <t>03.3134</t>
  </si>
  <si>
    <t>cột</t>
  </si>
  <si>
    <t>BẢNG ĐÈN LED P5</t>
  </si>
  <si>
    <t>bảng</t>
  </si>
  <si>
    <t>Phần khung bảng pano</t>
  </si>
  <si>
    <t>Kích thước bảng 2m x 1m, sử dụng đèn led P5, mỗi vị trí cột đèn gắn 02 bảng (từ đoạn Km3 đường mỡ rộng đến Km3+400)
- Khung bảo vệ ca bin nguyên khối.
- Nguồn điện được sử dụng 5V.
- Bộ điều khiển bằng cổng USB,
- Các nội dung tuyên truyền chạy trên bảng tùy theo nội dung tuyên truyền.</t>
  </si>
  <si>
    <t>mét</t>
  </si>
  <si>
    <t>Đào đất mương cáp ngầm (đất cấp 4),kích thước mương: 0,5m*0,3m sâu 0,6m =0,24m3/m tới</t>
  </si>
  <si>
    <t>07.2101</t>
  </si>
  <si>
    <t>Rải cát đệm mương cáp: 0,059m3/m tới; hao hụt 3,5%</t>
  </si>
  <si>
    <t xml:space="preserve">Gạch thẻ làm dấu mương cáp (6 viên/m tới): </t>
  </si>
  <si>
    <t>07.2104</t>
  </si>
  <si>
    <t>Xếp gạch thẻ làm dấu mương cáp</t>
  </si>
  <si>
    <t>03.4122</t>
  </si>
  <si>
    <t>Lấp đất mương cáp: (0,048+0,087)m3/m tới</t>
  </si>
  <si>
    <t>Phần ống bảo vệ - Cáp dẫn điện</t>
  </si>
  <si>
    <t>1</t>
  </si>
  <si>
    <t>Ống nhựa gân xoắn HDPE 30/40</t>
  </si>
  <si>
    <t>Ống ruột gà xám Ø20: 08 mét/ bảng</t>
  </si>
  <si>
    <t>mét</t>
  </si>
  <si>
    <t>Dây điện CVmềm 2x4mm2: 8m/bảng  (đi bên trong trụ chiếu sáng luồn ra)</t>
  </si>
  <si>
    <t>4</t>
  </si>
  <si>
    <r>
      <t>Cáp ngầm CXV/DSTA-2x16mm</t>
    </r>
    <r>
      <rPr>
        <vertAlign val="superscript"/>
        <sz val="11"/>
        <rFont val="Times New Roman"/>
        <family val="1"/>
      </rPr>
      <t>2-</t>
    </r>
    <r>
      <rPr>
        <sz val="11"/>
        <rFont val="Times New Roman"/>
        <family val="1"/>
      </rPr>
      <t>0,6/1kV: 1,05*cd</t>
    </r>
  </si>
  <si>
    <t>CS.2.03.11</t>
  </si>
  <si>
    <t>Rải cáp ngầm</t>
  </si>
  <si>
    <t>100m</t>
  </si>
  <si>
    <t>CS.2.04.11</t>
  </si>
  <si>
    <t>Luồn cáp cửa trụ</t>
  </si>
  <si>
    <t>bộ</t>
  </si>
  <si>
    <t>Cọc tiếp đất Φ16x2400mm mạ đồng</t>
  </si>
  <si>
    <t>cọc</t>
  </si>
  <si>
    <t>2</t>
  </si>
  <si>
    <t>Kẹp cọc tiếp đất đồng</t>
  </si>
  <si>
    <t>cái</t>
  </si>
  <si>
    <t>3</t>
  </si>
  <si>
    <t>Ốc siết cáp đồng M11mm2</t>
  </si>
  <si>
    <t>Bulông Φ8x30 + longđền: bắt dây nối đất vào đèn</t>
  </si>
  <si>
    <t>5</t>
  </si>
  <si>
    <t>Cáp đồng trần Cu11mm2 (0,096kg/mét), hao hụt 1,02%</t>
  </si>
  <si>
    <t>6</t>
  </si>
  <si>
    <t>Đầu cosse ép đồng Cu11mm2</t>
  </si>
  <si>
    <t>CS.1.07.21</t>
  </si>
  <si>
    <t>Làm tiếp địa bảng trang trí</t>
  </si>
  <si>
    <t>vị trí</t>
  </si>
  <si>
    <t>tủ</t>
  </si>
  <si>
    <t>Tủ điều khiển chiếu sáng đứng 2 ngăn, dày 2mm kích thước 450x300x200mm-sơn tĩnh điện (các thiết bị chính gồm: 01 MCCB 1P-30A,  timer 24h có pin, 02 công tắc tơ 50A loại tốt).</t>
  </si>
  <si>
    <t>trọn bộ</t>
  </si>
  <si>
    <t>CS.2.08.21</t>
  </si>
  <si>
    <t>Lắp đặt tủ điều khiển (cao &lt;=2m)</t>
  </si>
  <si>
    <t>Collier bắt tủ điều khiển vào trụ chiếu sáng</t>
  </si>
  <si>
    <t>Led dây 50X50mm (20m một trụ) (sử dụng nguồn điện 220V.</t>
  </si>
  <si>
    <t>Bộ chuyển đổi nguồn điện AC sang nguồn điện DC</t>
  </si>
  <si>
    <t>Keo alu (500ml/chai))</t>
  </si>
  <si>
    <t>Chai</t>
  </si>
  <si>
    <t xml:space="preserve">Nhân công lắp đặt </t>
  </si>
  <si>
    <t xml:space="preserve">Camera an ninh </t>
  </si>
  <si>
    <t>Bộ</t>
  </si>
  <si>
    <t>Camera an ninh</t>
  </si>
  <si>
    <t>Dây điện CVmềm 2x2,5mm2: 15m/vị trí</t>
  </si>
  <si>
    <t>Bộ bas bằng thép không rỉ</t>
  </si>
  <si>
    <t>Phần mương cáp 440M</t>
  </si>
  <si>
    <t>CS594</t>
  </si>
  <si>
    <t>1 đầu cáp</t>
  </si>
  <si>
    <t>1 tủ</t>
  </si>
  <si>
    <t>V.0547</t>
  </si>
  <si>
    <t>Cáp ngầm</t>
  </si>
  <si>
    <t>Nhân công Nhóm I, DVCI (cung cấp điện, nước sạch) , Bậc 3,5/7</t>
  </si>
  <si>
    <t>Vật liệu</t>
  </si>
  <si>
    <t>Nhân công</t>
  </si>
  <si>
    <t>V.3397</t>
  </si>
  <si>
    <t>Tủ điện</t>
  </si>
  <si>
    <t>V.2030</t>
  </si>
  <si>
    <t>Khung &gt;1mx2m H &gt;= 3m</t>
  </si>
  <si>
    <t>Nhân công Nhóm I, DVCI (cung cấp điện, nước sạch) , Bậc 4,0/7</t>
  </si>
  <si>
    <t>M0610.0646CI</t>
  </si>
  <si>
    <t>Xe nâng - chiều cao nâng: 12 m</t>
  </si>
  <si>
    <t>ca</t>
  </si>
  <si>
    <t>Máy thi công</t>
  </si>
  <si>
    <t>V.0989</t>
  </si>
  <si>
    <t>Cột đèn, cột thép, cột gang, chiều cao&lt;= 8m</t>
  </si>
  <si>
    <t>M0610.0201CI</t>
  </si>
  <si>
    <t>Cần trục ô tô - sức nâng: 3 t</t>
  </si>
  <si>
    <t>NCI.6.1.35.07C1</t>
  </si>
  <si>
    <t>V.3397C1</t>
  </si>
  <si>
    <t>V.2030C1</t>
  </si>
  <si>
    <t>NCI.6.1.40.07C1</t>
  </si>
  <si>
    <t>M0610.0646CIC1</t>
  </si>
  <si>
    <t>V.0989C1</t>
  </si>
  <si>
    <t>M0610.0201CIC1</t>
  </si>
  <si>
    <t>TCVL</t>
  </si>
  <si>
    <t>TCNC</t>
  </si>
  <si>
    <t>TCMTC</t>
  </si>
  <si>
    <t>ĐƠN GIÁ DỰ TOÁN XD</t>
  </si>
  <si>
    <t>Tủ điều khiển 2 tủ</t>
  </si>
  <si>
    <t>Tiếp đất bảo vệ trụ bảng pano 6 bộ</t>
  </si>
  <si>
    <t>LÀM TRÒN</t>
  </si>
  <si>
    <t>I-</t>
  </si>
  <si>
    <t>Nguồn cấp Camera</t>
  </si>
  <si>
    <t>Hộp nhựa bảo vệ nguồn</t>
  </si>
  <si>
    <t>Nối chữ T</t>
  </si>
  <si>
    <t>Co nối</t>
  </si>
  <si>
    <t>Công nhân lắp đặt</t>
  </si>
  <si>
    <t>Tiếp đất bảo vệ trụ bảng pano 17 bộ</t>
  </si>
  <si>
    <t>Dây điện nguồn  CVV 3.5</t>
  </si>
  <si>
    <t>Ống nhựa PVC-D21 bảo vệ dây nguồn (cây dài 4m)</t>
  </si>
  <si>
    <t>Xi bi sử dụng cho màn hình Led</t>
  </si>
  <si>
    <t>CÔNG TRÌNH: ĐƯỜNG NGUYỄN THỊ MINH KHAI, HUYỆN XUÂN LỘC</t>
  </si>
  <si>
    <t>BẢNG DỰ TOÁN CHI TIẾT</t>
  </si>
  <si>
    <t>ĐÈN LED TRANG TRÍ CỘT ĐÈN CHIẾU SÁNG</t>
  </si>
  <si>
    <t>CAMERA AN NINH</t>
  </si>
  <si>
    <t>Bộ tủ dự trữ điện</t>
  </si>
  <si>
    <t>A1 x 1</t>
  </si>
  <si>
    <t>B1 x 1,75</t>
  </si>
  <si>
    <t>C1 x 1,05</t>
  </si>
  <si>
    <t>T x 5%</t>
  </si>
  <si>
    <t>(T+C) x 5,5%</t>
  </si>
  <si>
    <t>G x 10%</t>
  </si>
  <si>
    <t>Kích thước bảng 2,2m x 1m, sử dụng đèn led P5, mỗi vị trí cột đèn gắn 02 bảng
- Khung bảo vệ ca bin nguyên khối.
- Nguồn điện được sử dụng 5V.
- Bộ điều khiển bằng cổng USB,
- Các nội dung tuyên truyền chạy trên bảng tùy theo nội dung tuyên truyền.</t>
  </si>
  <si>
    <t>Dây điện CV mềm 2x4mm2: 8m/bảng (đi bên trong trụ chiếu sáng luồn ra)</t>
  </si>
  <si>
    <t>Bulông Φ8x30 + long đền: bắt dây nối đất vào đèn</t>
  </si>
  <si>
    <t>Dây điện nguồn 2x1,5mm2</t>
  </si>
  <si>
    <t>Tủ điện lưu trữ</t>
  </si>
  <si>
    <t>Keo alu (500ml/chai)</t>
  </si>
  <si>
    <t>BẢNG TỔNG HỢP ĐƠN GIÁ</t>
  </si>
  <si>
    <t>ĐƠN GIÁ
 TỔNG HỢP</t>
  </si>
  <si>
    <t>HẠNG MỤC: PANO HỘP ĐÈN TRANG TRÍ + CAMERA AN NINH + DÂY ĐÈN LED TRANG TRÍ TRỤ ĐÈN CHIẾU SÁNG</t>
  </si>
</sst>
</file>

<file path=xl/styles.xml><?xml version="1.0" encoding="utf-8"?>
<styleSheet xmlns="http://schemas.openxmlformats.org/spreadsheetml/2006/main">
  <numFmts count="16">
    <numFmt numFmtId="164" formatCode="_-* #,##0.00\ _₫_-;\-* #,##0.00\ _₫_-;_-* &quot;-&quot;??\ _₫_-;_-@_-"/>
    <numFmt numFmtId="165" formatCode="dd"/>
    <numFmt numFmtId="166" formatCode="mm"/>
    <numFmt numFmtId="167" formatCode="yyyy"/>
    <numFmt numFmtId="168" formatCode=";;;"/>
    <numFmt numFmtId="169" formatCode="_(* #,##0_);_(* \(#,##0\);_(* &quot;-&quot;??_);_(@_)"/>
    <numFmt numFmtId="170" formatCode="#,##0.0000"/>
    <numFmt numFmtId="171" formatCode="#,##0.000"/>
    <numFmt numFmtId="172" formatCode="#,###"/>
    <numFmt numFmtId="173" formatCode="0.000%"/>
    <numFmt numFmtId="174" formatCode="0.000"/>
    <numFmt numFmtId="175" formatCode="0.0000"/>
    <numFmt numFmtId="176" formatCode="0.00000"/>
    <numFmt numFmtId="177" formatCode="0.0%"/>
    <numFmt numFmtId="178" formatCode="\=\ \R\3\7\C\+\R\3\8\C\+\R\3\9\C"/>
    <numFmt numFmtId="179" formatCode="_(* #,##0.000000_);_(* \(#,##0.000000\);_(* &quot;-&quot;??_);_(@_)"/>
  </numFmts>
  <fonts count="77">
    <font>
      <sz val="10"/>
      <name val="Arial"/>
    </font>
    <font>
      <sz val="10"/>
      <name val="Arial"/>
      <family val="2"/>
    </font>
    <font>
      <sz val="8"/>
      <name val="Arial"/>
      <family val="2"/>
    </font>
    <font>
      <sz val="10"/>
      <name val="Times New Roman"/>
      <family val="1"/>
    </font>
    <font>
      <sz val="11"/>
      <name val="Times New Roman"/>
      <family val="1"/>
    </font>
    <font>
      <sz val="12"/>
      <name val="Times New Roman"/>
      <family val="1"/>
    </font>
    <font>
      <b/>
      <sz val="11"/>
      <name val="Times New Roman"/>
      <family val="1"/>
    </font>
    <font>
      <b/>
      <sz val="12"/>
      <name val="Times New Roman"/>
      <family val="1"/>
    </font>
    <font>
      <i/>
      <sz val="12"/>
      <name val="Times New Roman"/>
      <family val="1"/>
    </font>
    <font>
      <b/>
      <sz val="28"/>
      <name val="Times New Roman"/>
      <family val="1"/>
    </font>
    <font>
      <b/>
      <sz val="20"/>
      <name val="Times New Roman"/>
      <family val="1"/>
    </font>
    <font>
      <b/>
      <sz val="10"/>
      <name val="Times New Roman"/>
      <family val="1"/>
    </font>
    <font>
      <b/>
      <u/>
      <sz val="12"/>
      <name val="Times New Roman"/>
      <family val="1"/>
    </font>
    <font>
      <sz val="12"/>
      <name val="Symbol"/>
      <family val="1"/>
      <charset val="2"/>
    </font>
    <font>
      <b/>
      <sz val="9"/>
      <name val="Times New Roman"/>
      <family val="1"/>
    </font>
    <font>
      <b/>
      <sz val="16"/>
      <name val="Times New Roman"/>
      <family val="1"/>
    </font>
    <font>
      <sz val="9"/>
      <color indexed="81"/>
      <name val="Tahoma"/>
      <family val="2"/>
    </font>
    <font>
      <b/>
      <i/>
      <sz val="12"/>
      <name val="Times New Roman"/>
      <family val="1"/>
    </font>
    <font>
      <b/>
      <i/>
      <sz val="11"/>
      <name val="Times New Roman"/>
      <family val="1"/>
    </font>
    <font>
      <i/>
      <sz val="11"/>
      <name val="Times New Roman"/>
      <family val="1"/>
    </font>
    <font>
      <sz val="14"/>
      <name val="Times New Roman"/>
      <family val="1"/>
    </font>
    <font>
      <b/>
      <u/>
      <sz val="11"/>
      <name val="Times New Roman"/>
      <family val="1"/>
    </font>
    <font>
      <i/>
      <sz val="10"/>
      <name val="Times New Roman"/>
      <family val="1"/>
    </font>
    <font>
      <sz val="9"/>
      <name val="Times New Roman"/>
      <family val="1"/>
    </font>
    <font>
      <sz val="16"/>
      <name val="Times New Roman"/>
      <family val="1"/>
    </font>
    <font>
      <sz val="16"/>
      <color indexed="8"/>
      <name val="Times New Roman"/>
      <family val="1"/>
    </font>
    <font>
      <i/>
      <sz val="11"/>
      <color indexed="8"/>
      <name val="Times New Roman"/>
      <family val="1"/>
    </font>
    <font>
      <sz val="11"/>
      <color indexed="8"/>
      <name val="Times New Roman"/>
      <family val="1"/>
    </font>
    <font>
      <b/>
      <vertAlign val="subscript"/>
      <sz val="11"/>
      <name val="Times New Roman"/>
      <family val="1"/>
    </font>
    <font>
      <vertAlign val="subscript"/>
      <sz val="11"/>
      <name val="Times New Roman"/>
      <family val="1"/>
    </font>
    <font>
      <sz val="11"/>
      <color indexed="9"/>
      <name val="Times New Roman"/>
      <family val="1"/>
    </font>
    <font>
      <b/>
      <sz val="11"/>
      <color indexed="9"/>
      <name val="Times New Roman"/>
      <family val="1"/>
    </font>
    <font>
      <sz val="11"/>
      <color indexed="18"/>
      <name val="Times New Roman"/>
      <family val="1"/>
    </font>
    <font>
      <b/>
      <sz val="8"/>
      <name val="Times New Roman"/>
      <family val="1"/>
    </font>
    <font>
      <b/>
      <sz val="8"/>
      <name val="Arial"/>
      <family val="2"/>
    </font>
    <font>
      <sz val="8"/>
      <name val="Times New Roman"/>
      <family val="1"/>
    </font>
    <font>
      <vertAlign val="subscript"/>
      <sz val="12"/>
      <name val="Times New Roman"/>
      <family val="1"/>
    </font>
    <font>
      <b/>
      <i/>
      <u/>
      <sz val="11"/>
      <name val="Times New Roman"/>
      <family val="1"/>
    </font>
    <font>
      <b/>
      <sz val="10"/>
      <name val="Arial"/>
      <family val="2"/>
    </font>
    <font>
      <sz val="12"/>
      <name val="Times New Roman"/>
      <family val="1"/>
      <charset val="163"/>
    </font>
    <font>
      <vertAlign val="subscript"/>
      <sz val="12"/>
      <name val="Times New Roman"/>
      <family val="1"/>
      <charset val="163"/>
    </font>
    <font>
      <b/>
      <vertAlign val="subscript"/>
      <sz val="12"/>
      <name val="Times New Roman"/>
      <family val="1"/>
    </font>
    <font>
      <b/>
      <vertAlign val="superscript"/>
      <sz val="12"/>
      <name val="Times New Roman"/>
      <family val="1"/>
    </font>
    <font>
      <vertAlign val="superscript"/>
      <sz val="12"/>
      <name val="Times New Roman"/>
      <family val="1"/>
    </font>
    <font>
      <vertAlign val="superscript"/>
      <sz val="11"/>
      <name val="Times New Roman"/>
      <family val="1"/>
    </font>
    <font>
      <sz val="12"/>
      <name val="Calibri"/>
      <family val="2"/>
    </font>
    <font>
      <b/>
      <sz val="12"/>
      <name val="Arial"/>
      <family val="2"/>
    </font>
    <font>
      <u/>
      <sz val="12"/>
      <name val="Times New Roman"/>
      <family val="1"/>
    </font>
    <font>
      <sz val="12"/>
      <name val="Arial"/>
      <family val="2"/>
    </font>
    <font>
      <u/>
      <sz val="12"/>
      <color indexed="8"/>
      <name val="Calibri"/>
      <family val="2"/>
    </font>
    <font>
      <b/>
      <vertAlign val="subscript"/>
      <sz val="10"/>
      <name val="Times New Roman"/>
      <family val="1"/>
    </font>
    <font>
      <b/>
      <vertAlign val="subscript"/>
      <sz val="9"/>
      <name val="Times New Roman"/>
      <family val="1"/>
    </font>
    <font>
      <b/>
      <i/>
      <u/>
      <sz val="12"/>
      <name val="Times New Roman"/>
      <family val="1"/>
    </font>
    <font>
      <b/>
      <sz val="13"/>
      <name val="Times New Roman"/>
      <family val="1"/>
    </font>
    <font>
      <b/>
      <vertAlign val="superscript"/>
      <sz val="13"/>
      <name val="Times New Roman"/>
      <family val="1"/>
    </font>
    <font>
      <b/>
      <vertAlign val="subscript"/>
      <sz val="8"/>
      <name val="Arial"/>
      <family val="2"/>
    </font>
    <font>
      <sz val="13"/>
      <name val="Times New Roman"/>
      <family val="1"/>
    </font>
    <font>
      <vertAlign val="subscript"/>
      <sz val="13"/>
      <name val="Times New Roman"/>
      <family val="1"/>
    </font>
    <font>
      <b/>
      <sz val="16"/>
      <color indexed="10"/>
      <name val="Times New Roman"/>
      <family val="1"/>
    </font>
    <font>
      <i/>
      <sz val="13"/>
      <name val="Times New Roman"/>
      <family val="1"/>
    </font>
    <font>
      <b/>
      <sz val="9"/>
      <color indexed="81"/>
      <name val="Tahoma"/>
      <family val="2"/>
    </font>
    <font>
      <b/>
      <sz val="14"/>
      <name val="Times New Roman"/>
      <family val="1"/>
    </font>
    <font>
      <b/>
      <vertAlign val="superscript"/>
      <sz val="11"/>
      <name val="Times New Roman"/>
      <family val="1"/>
    </font>
    <font>
      <b/>
      <i/>
      <sz val="13"/>
      <name val="Times New Roman"/>
      <family val="1"/>
    </font>
    <font>
      <b/>
      <i/>
      <vertAlign val="subscript"/>
      <sz val="11"/>
      <name val="Times New Roman"/>
      <family val="1"/>
    </font>
    <font>
      <b/>
      <sz val="10.5"/>
      <name val="Times New Roman"/>
      <family val="1"/>
    </font>
    <font>
      <sz val="10.5"/>
      <name val="Times New Roman"/>
      <family val="1"/>
    </font>
    <font>
      <b/>
      <sz val="10"/>
      <name val="VnBookman"/>
    </font>
    <font>
      <u/>
      <sz val="10"/>
      <color theme="10"/>
      <name val="Arial"/>
      <family val="2"/>
    </font>
    <font>
      <sz val="11"/>
      <color theme="3"/>
      <name val="Times New Roman"/>
      <family val="1"/>
    </font>
    <font>
      <sz val="11"/>
      <color rgb="FF000000"/>
      <name val="Times New Roman"/>
      <family val="1"/>
    </font>
    <font>
      <sz val="11"/>
      <color theme="1"/>
      <name val="Times New Roman"/>
      <family val="1"/>
    </font>
    <font>
      <sz val="12"/>
      <color rgb="FFFF0000"/>
      <name val="Times New Roman"/>
      <family val="1"/>
    </font>
    <font>
      <b/>
      <sz val="10"/>
      <color rgb="FFFF0000"/>
      <name val="Arial"/>
      <family val="2"/>
    </font>
    <font>
      <sz val="11"/>
      <color rgb="FFFF0000"/>
      <name val="Times New Roman"/>
      <family val="1"/>
    </font>
    <font>
      <b/>
      <sz val="11"/>
      <color theme="0"/>
      <name val="Times New Roman"/>
      <family val="1"/>
    </font>
    <font>
      <sz val="8"/>
      <color rgb="FF000000"/>
      <name val="Tahoma"/>
      <family val="2"/>
    </font>
  </fonts>
  <fills count="16">
    <fill>
      <patternFill patternType="none"/>
    </fill>
    <fill>
      <patternFill patternType="gray125"/>
    </fill>
    <fill>
      <patternFill patternType="solid">
        <fgColor indexed="47"/>
        <bgColor indexed="64"/>
      </patternFill>
    </fill>
    <fill>
      <patternFill patternType="solid">
        <fgColor indexed="9"/>
        <bgColor indexed="64"/>
      </patternFill>
    </fill>
    <fill>
      <patternFill patternType="solid">
        <fgColor indexed="13"/>
        <bgColor indexed="64"/>
      </patternFill>
    </fill>
    <fill>
      <patternFill patternType="solid">
        <fgColor indexed="56"/>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theme="9"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FFCC"/>
        <bgColor indexed="64"/>
      </patternFill>
    </fill>
  </fills>
  <borders count="36">
    <border>
      <left/>
      <right/>
      <top/>
      <bottom/>
      <diagonal/>
    </border>
    <border>
      <left style="thin">
        <color indexed="64"/>
      </left>
      <right style="thin">
        <color indexed="64"/>
      </right>
      <top style="hair">
        <color indexed="64"/>
      </top>
      <bottom style="hair">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diagonal/>
    </border>
    <border>
      <left/>
      <right style="thin">
        <color indexed="64"/>
      </right>
      <top style="hair">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diagonal/>
    </border>
  </borders>
  <cellStyleXfs count="7">
    <xf numFmtId="0" fontId="0" fillId="0" borderId="0"/>
    <xf numFmtId="164" fontId="1" fillId="0" borderId="0" applyFont="0" applyFill="0" applyBorder="0" applyAlignment="0" applyProtection="0"/>
    <xf numFmtId="0" fontId="68" fillId="0" borderId="0" applyNumberFormat="0" applyFill="0" applyBorder="0" applyAlignment="0" applyProtection="0"/>
    <xf numFmtId="0" fontId="67" fillId="0" borderId="1" applyBorder="0"/>
    <xf numFmtId="0" fontId="5" fillId="0" borderId="0"/>
    <xf numFmtId="0" fontId="5" fillId="0" borderId="0"/>
    <xf numFmtId="9" fontId="1" fillId="0" borderId="0" applyFont="0" applyFill="0" applyBorder="0" applyAlignment="0" applyProtection="0"/>
  </cellStyleXfs>
  <cellXfs count="1538">
    <xf numFmtId="0" fontId="0" fillId="0" borderId="0" xfId="0"/>
    <xf numFmtId="0" fontId="3" fillId="0" borderId="0" xfId="0" applyFont="1"/>
    <xf numFmtId="0" fontId="4" fillId="0" borderId="0" xfId="0" applyFont="1"/>
    <xf numFmtId="0" fontId="5" fillId="0" borderId="2" xfId="0" applyFont="1" applyFill="1" applyBorder="1" applyAlignment="1" applyProtection="1"/>
    <xf numFmtId="0" fontId="5" fillId="0" borderId="3" xfId="0" applyFont="1" applyFill="1" applyBorder="1" applyAlignment="1" applyProtection="1"/>
    <xf numFmtId="0" fontId="5" fillId="0" borderId="4" xfId="0" applyFont="1" applyFill="1" applyBorder="1" applyAlignment="1" applyProtection="1"/>
    <xf numFmtId="0" fontId="5" fillId="0" borderId="0" xfId="0" applyFont="1" applyFill="1" applyBorder="1" applyAlignment="1" applyProtection="1"/>
    <xf numFmtId="0" fontId="6" fillId="0" borderId="5" xfId="0" applyFont="1" applyFill="1" applyBorder="1" applyAlignment="1" applyProtection="1">
      <alignment horizontal="centerContinuous"/>
    </xf>
    <xf numFmtId="0" fontId="7" fillId="0" borderId="0" xfId="0" applyFont="1" applyFill="1" applyBorder="1" applyAlignment="1" applyProtection="1">
      <alignment horizontal="centerContinuous"/>
    </xf>
    <xf numFmtId="0" fontId="5" fillId="0" borderId="0" xfId="0" applyFont="1" applyFill="1" applyBorder="1" applyAlignment="1" applyProtection="1">
      <alignment horizontal="centerContinuous"/>
    </xf>
    <xf numFmtId="0" fontId="5" fillId="0" borderId="6" xfId="0" applyFont="1" applyFill="1" applyBorder="1" applyAlignment="1" applyProtection="1"/>
    <xf numFmtId="0" fontId="5" fillId="0" borderId="5" xfId="0" applyFont="1" applyFill="1" applyBorder="1" applyAlignment="1" applyProtection="1">
      <alignment horizontal="centerContinuous" vertical="top"/>
    </xf>
    <xf numFmtId="0" fontId="5" fillId="0" borderId="0" xfId="0" applyFont="1" applyFill="1" applyBorder="1" applyAlignment="1" applyProtection="1">
      <alignment horizontal="centerContinuous" vertical="top"/>
    </xf>
    <xf numFmtId="0" fontId="5" fillId="0" borderId="5" xfId="0" applyFont="1" applyFill="1" applyBorder="1" applyAlignment="1" applyProtection="1"/>
    <xf numFmtId="0" fontId="8" fillId="0" borderId="0" xfId="0" applyFont="1" applyFill="1" applyBorder="1" applyAlignment="1" applyProtection="1">
      <alignment horizontal="right"/>
    </xf>
    <xf numFmtId="0" fontId="8" fillId="0" borderId="0" xfId="0" applyFont="1" applyFill="1" applyBorder="1" applyAlignment="1" applyProtection="1"/>
    <xf numFmtId="167" fontId="8" fillId="0" borderId="0" xfId="0" applyNumberFormat="1" applyFont="1" applyFill="1" applyBorder="1" applyAlignment="1" applyProtection="1">
      <alignment horizontal="left"/>
    </xf>
    <xf numFmtId="0" fontId="9" fillId="0" borderId="5" xfId="0" applyFont="1" applyFill="1" applyBorder="1" applyAlignment="1" applyProtection="1">
      <alignment horizontal="centerContinuous"/>
    </xf>
    <xf numFmtId="0" fontId="10" fillId="0" borderId="0" xfId="0" applyFont="1" applyFill="1" applyBorder="1" applyAlignment="1" applyProtection="1">
      <alignment horizontal="centerContinuous"/>
    </xf>
    <xf numFmtId="0" fontId="7" fillId="0" borderId="5" xfId="0" applyFont="1" applyFill="1" applyBorder="1" applyAlignment="1" applyProtection="1"/>
    <xf numFmtId="0" fontId="7" fillId="0" borderId="0" xfId="0" applyFont="1" applyFill="1" applyBorder="1" applyAlignment="1" applyProtection="1"/>
    <xf numFmtId="2" fontId="7" fillId="0" borderId="0" xfId="0" applyNumberFormat="1" applyFont="1" applyFill="1" applyBorder="1" applyAlignment="1" applyProtection="1"/>
    <xf numFmtId="0" fontId="7" fillId="0" borderId="6" xfId="0" applyFont="1" applyFill="1" applyBorder="1" applyAlignment="1" applyProtection="1"/>
    <xf numFmtId="0" fontId="11" fillId="0" borderId="0" xfId="0" applyFont="1" applyFill="1" applyBorder="1" applyAlignment="1" applyProtection="1"/>
    <xf numFmtId="0" fontId="5" fillId="0" borderId="7" xfId="0" applyFont="1" applyFill="1" applyBorder="1" applyAlignment="1" applyProtection="1"/>
    <xf numFmtId="0" fontId="5" fillId="0" borderId="8" xfId="0" applyFont="1" applyFill="1" applyBorder="1" applyAlignment="1" applyProtection="1"/>
    <xf numFmtId="0" fontId="5" fillId="0" borderId="9" xfId="0" applyFont="1" applyFill="1" applyBorder="1" applyAlignment="1" applyProtection="1"/>
    <xf numFmtId="0" fontId="4" fillId="0" borderId="0" xfId="0" applyFont="1" applyAlignment="1">
      <alignment horizontal="centerContinuous"/>
    </xf>
    <xf numFmtId="0" fontId="15" fillId="0" borderId="0" xfId="0" applyFont="1" applyFill="1" applyBorder="1" applyAlignment="1" applyProtection="1">
      <alignment horizontal="centerContinuous"/>
    </xf>
    <xf numFmtId="0" fontId="5" fillId="0" borderId="10" xfId="0" applyFont="1" applyFill="1" applyBorder="1" applyAlignment="1" applyProtection="1">
      <alignment horizontal="center" vertical="center" wrapText="1"/>
    </xf>
    <xf numFmtId="0" fontId="5" fillId="2" borderId="10"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0" fontId="5" fillId="2" borderId="1" xfId="0" applyFont="1" applyFill="1" applyBorder="1" applyAlignment="1" applyProtection="1">
      <alignment horizontal="center" vertical="center" wrapText="1"/>
    </xf>
    <xf numFmtId="0" fontId="5" fillId="0" borderId="1" xfId="0" applyFont="1" applyFill="1" applyBorder="1" applyAlignment="1" applyProtection="1">
      <alignment vertical="center" wrapText="1"/>
    </xf>
    <xf numFmtId="0" fontId="4" fillId="0" borderId="1" xfId="0" applyFont="1" applyFill="1" applyBorder="1" applyAlignment="1" applyProtection="1">
      <alignment horizontal="center" vertical="center" wrapText="1"/>
    </xf>
    <xf numFmtId="0" fontId="4" fillId="0" borderId="1" xfId="0" applyFont="1" applyFill="1" applyBorder="1" applyAlignment="1" applyProtection="1">
      <alignment vertical="center" wrapText="1"/>
    </xf>
    <xf numFmtId="0" fontId="7" fillId="0" borderId="1" xfId="0" applyFont="1" applyFill="1" applyBorder="1" applyAlignment="1" applyProtection="1">
      <alignment vertical="center" wrapText="1"/>
    </xf>
    <xf numFmtId="0" fontId="6" fillId="0" borderId="1" xfId="0" applyFont="1" applyFill="1" applyBorder="1" applyAlignment="1" applyProtection="1">
      <alignment vertical="center" wrapText="1"/>
    </xf>
    <xf numFmtId="0" fontId="17" fillId="0" borderId="1" xfId="0" applyFont="1" applyFill="1" applyBorder="1" applyAlignment="1" applyProtection="1">
      <alignment vertical="center" wrapText="1"/>
    </xf>
    <xf numFmtId="0" fontId="6" fillId="0" borderId="11" xfId="0" applyFont="1" applyFill="1" applyBorder="1" applyAlignment="1" applyProtection="1">
      <alignment horizontal="center" vertical="center" wrapText="1"/>
    </xf>
    <xf numFmtId="0" fontId="17" fillId="0" borderId="0" xfId="0" applyFont="1" applyFill="1" applyBorder="1" applyAlignment="1" applyProtection="1">
      <alignment horizontal="centerContinuous"/>
    </xf>
    <xf numFmtId="0" fontId="6" fillId="0" borderId="0" xfId="0" applyFont="1" applyFill="1" applyBorder="1" applyAlignment="1" applyProtection="1">
      <alignment horizontal="center"/>
    </xf>
    <xf numFmtId="0" fontId="6" fillId="0" borderId="0" xfId="0" applyFont="1" applyFill="1" applyBorder="1" applyAlignment="1" applyProtection="1">
      <alignment horizontal="centerContinuous"/>
    </xf>
    <xf numFmtId="0" fontId="8" fillId="0" borderId="0" xfId="0" applyFont="1" applyFill="1" applyBorder="1" applyAlignment="1" applyProtection="1">
      <alignment horizontal="center"/>
    </xf>
    <xf numFmtId="0" fontId="8" fillId="0" borderId="0" xfId="0" applyFont="1" applyFill="1" applyBorder="1" applyAlignment="1" applyProtection="1">
      <alignment horizontal="centerContinuous"/>
    </xf>
    <xf numFmtId="0" fontId="15" fillId="0" borderId="0" xfId="0" applyFont="1" applyFill="1" applyBorder="1" applyAlignment="1" applyProtection="1">
      <alignment horizontal="centerContinuous" vertical="center"/>
    </xf>
    <xf numFmtId="0" fontId="3" fillId="0" borderId="0" xfId="0" applyFont="1" applyFill="1" applyBorder="1" applyAlignment="1" applyProtection="1">
      <protection locked="0"/>
    </xf>
    <xf numFmtId="0" fontId="4" fillId="0" borderId="0" xfId="0" applyFont="1" applyFill="1" applyBorder="1" applyAlignment="1" applyProtection="1">
      <alignment wrapText="1"/>
      <protection locked="0"/>
    </xf>
    <xf numFmtId="0" fontId="4" fillId="0" borderId="0" xfId="0" applyFont="1" applyFill="1" applyBorder="1" applyAlignment="1" applyProtection="1">
      <protection locked="0"/>
    </xf>
    <xf numFmtId="0" fontId="23" fillId="0" borderId="0" xfId="0" applyFont="1"/>
    <xf numFmtId="0" fontId="15" fillId="0" borderId="0" xfId="0" applyNumberFormat="1" applyFont="1" applyFill="1" applyBorder="1" applyAlignment="1" applyProtection="1">
      <alignment horizontal="centerContinuous" vertical="center"/>
    </xf>
    <xf numFmtId="0" fontId="4" fillId="0" borderId="0" xfId="0" applyFont="1" applyFill="1" applyBorder="1" applyAlignment="1" applyProtection="1"/>
    <xf numFmtId="3" fontId="4" fillId="0" borderId="0" xfId="0" applyNumberFormat="1" applyFont="1" applyFill="1" applyBorder="1" applyAlignment="1" applyProtection="1"/>
    <xf numFmtId="0" fontId="25" fillId="0" borderId="0" xfId="0" applyFont="1" applyAlignment="1">
      <alignment horizontal="centerContinuous"/>
    </xf>
    <xf numFmtId="0" fontId="24" fillId="0" borderId="0" xfId="0" applyFont="1"/>
    <xf numFmtId="0" fontId="18" fillId="0" borderId="0" xfId="0" applyNumberFormat="1" applyFont="1" applyFill="1" applyBorder="1" applyAlignment="1" applyProtection="1">
      <alignment horizontal="centerContinuous" vertical="center"/>
    </xf>
    <xf numFmtId="0" fontId="26" fillId="0" borderId="0" xfId="0" applyFont="1" applyAlignment="1">
      <alignment horizontal="centerContinuous"/>
    </xf>
    <xf numFmtId="0" fontId="22" fillId="0" borderId="0" xfId="0" applyFont="1"/>
    <xf numFmtId="0" fontId="6" fillId="0" borderId="0" xfId="0" applyFont="1" applyFill="1" applyBorder="1" applyAlignment="1" applyProtection="1">
      <alignment horizontal="centerContinuous" wrapText="1"/>
    </xf>
    <xf numFmtId="0" fontId="27" fillId="0" borderId="0" xfId="0" applyFont="1" applyAlignment="1">
      <alignment horizontal="centerContinuous"/>
    </xf>
    <xf numFmtId="0" fontId="27" fillId="0" borderId="0" xfId="0" applyFont="1"/>
    <xf numFmtId="0" fontId="4" fillId="0" borderId="1" xfId="0" applyNumberFormat="1" applyFont="1" applyFill="1" applyBorder="1" applyAlignment="1" applyProtection="1">
      <alignment horizontal="center" vertical="center"/>
    </xf>
    <xf numFmtId="0" fontId="4" fillId="0" borderId="1" xfId="0" applyNumberFormat="1" applyFont="1" applyFill="1" applyBorder="1" applyAlignment="1" applyProtection="1">
      <alignment horizontal="center"/>
    </xf>
    <xf numFmtId="0" fontId="4" fillId="0" borderId="1" xfId="0" applyNumberFormat="1" applyFont="1" applyFill="1" applyBorder="1" applyAlignment="1" applyProtection="1">
      <alignment vertical="center"/>
    </xf>
    <xf numFmtId="0" fontId="4" fillId="0" borderId="1" xfId="0" applyFont="1" applyBorder="1" applyAlignment="1">
      <alignment horizontal="center" vertical="center" wrapText="1"/>
    </xf>
    <xf numFmtId="3" fontId="4" fillId="0" borderId="1" xfId="0" applyNumberFormat="1" applyFont="1" applyFill="1" applyBorder="1" applyAlignment="1" applyProtection="1">
      <alignment horizontal="right" vertical="center"/>
    </xf>
    <xf numFmtId="3" fontId="4" fillId="0" borderId="1" xfId="0" applyNumberFormat="1" applyFont="1" applyFill="1" applyBorder="1" applyAlignment="1">
      <alignment horizontal="right" vertical="center" wrapText="1"/>
    </xf>
    <xf numFmtId="0" fontId="4" fillId="0" borderId="1" xfId="0" applyFont="1" applyBorder="1"/>
    <xf numFmtId="0" fontId="4" fillId="0" borderId="11" xfId="0" applyFont="1" applyBorder="1" applyAlignment="1">
      <alignment horizontal="center" vertical="center" wrapText="1"/>
    </xf>
    <xf numFmtId="0" fontId="15" fillId="0" borderId="0" xfId="0" applyFont="1" applyFill="1" applyBorder="1" applyAlignment="1" applyProtection="1">
      <alignment horizontal="centerContinuous" vertical="center" wrapText="1"/>
    </xf>
    <xf numFmtId="0" fontId="6" fillId="0" borderId="1" xfId="0" applyFont="1" applyFill="1" applyBorder="1" applyAlignment="1" applyProtection="1">
      <alignment horizontal="center" vertical="center" wrapText="1"/>
    </xf>
    <xf numFmtId="0" fontId="4" fillId="0" borderId="0" xfId="0" applyFont="1" applyFill="1" applyBorder="1" applyAlignment="1" applyProtection="1">
      <alignment horizontal="centerContinuous"/>
    </xf>
    <xf numFmtId="0" fontId="19" fillId="0" borderId="0" xfId="0" applyFont="1" applyFill="1" applyBorder="1" applyAlignment="1" applyProtection="1">
      <alignment horizontal="center"/>
    </xf>
    <xf numFmtId="0" fontId="20" fillId="0" borderId="0" xfId="0" applyFont="1"/>
    <xf numFmtId="0" fontId="18" fillId="0" borderId="0" xfId="0" applyFont="1" applyFill="1" applyBorder="1" applyAlignment="1" applyProtection="1"/>
    <xf numFmtId="0" fontId="6" fillId="0" borderId="0" xfId="0" applyFont="1"/>
    <xf numFmtId="0" fontId="15" fillId="0" borderId="0" xfId="0" applyFont="1" applyFill="1" applyBorder="1" applyAlignment="1" applyProtection="1">
      <alignment horizontal="centerContinuous" vertical="center"/>
      <protection locked="0"/>
    </xf>
    <xf numFmtId="0" fontId="4" fillId="0" borderId="0" xfId="0" applyFont="1" applyAlignment="1">
      <alignment wrapText="1"/>
    </xf>
    <xf numFmtId="0" fontId="15" fillId="0" borderId="0" xfId="0" applyFont="1" applyAlignment="1">
      <alignment horizontal="centerContinuous" vertical="center"/>
    </xf>
    <xf numFmtId="0" fontId="6" fillId="0" borderId="0" xfId="0" applyFont="1" applyAlignment="1">
      <alignment horizontal="centerContinuous"/>
    </xf>
    <xf numFmtId="0" fontId="23" fillId="0" borderId="0" xfId="0" applyFont="1" applyAlignment="1">
      <alignment vertical="center" wrapText="1"/>
    </xf>
    <xf numFmtId="0" fontId="3" fillId="0" borderId="0" xfId="0" applyFont="1" applyFill="1" applyBorder="1" applyAlignment="1" applyProtection="1">
      <alignment horizontal="centerContinuous"/>
      <protection locked="0"/>
    </xf>
    <xf numFmtId="3" fontId="4" fillId="0" borderId="0" xfId="0" applyNumberFormat="1" applyFont="1" applyAlignment="1">
      <alignment horizontal="centerContinuous"/>
    </xf>
    <xf numFmtId="3" fontId="4" fillId="0" borderId="0" xfId="0" applyNumberFormat="1" applyFont="1"/>
    <xf numFmtId="0" fontId="4" fillId="0" borderId="0" xfId="0" applyFont="1" applyAlignment="1">
      <alignment vertical="center" wrapText="1"/>
    </xf>
    <xf numFmtId="171" fontId="4" fillId="0" borderId="0" xfId="0" applyNumberFormat="1" applyFont="1"/>
    <xf numFmtId="0" fontId="4" fillId="0" borderId="10" xfId="0" applyFont="1" applyBorder="1" applyAlignment="1">
      <alignment horizontal="center" vertical="center" wrapText="1"/>
    </xf>
    <xf numFmtId="0" fontId="4" fillId="0" borderId="1" xfId="0" applyFont="1" applyBorder="1" applyAlignment="1">
      <alignment vertical="center" wrapText="1"/>
    </xf>
    <xf numFmtId="0" fontId="4" fillId="0" borderId="11" xfId="0" applyFont="1" applyBorder="1" applyAlignment="1">
      <alignment vertical="center" wrapText="1"/>
    </xf>
    <xf numFmtId="0" fontId="4" fillId="0" borderId="0" xfId="0" applyFont="1" applyAlignment="1">
      <alignment horizontal="center" vertical="center" wrapText="1"/>
    </xf>
    <xf numFmtId="3" fontId="6" fillId="0" borderId="0" xfId="0" applyNumberFormat="1" applyFont="1" applyAlignment="1">
      <alignment horizontal="centerContinuous"/>
    </xf>
    <xf numFmtId="3" fontId="4" fillId="0" borderId="0" xfId="0" applyNumberFormat="1" applyFont="1" applyFill="1" applyBorder="1" applyAlignment="1" applyProtection="1">
      <alignment wrapText="1"/>
      <protection locked="0"/>
    </xf>
    <xf numFmtId="0" fontId="30" fillId="5" borderId="10" xfId="0" applyFont="1" applyFill="1" applyBorder="1"/>
    <xf numFmtId="0" fontId="31" fillId="5" borderId="10" xfId="0" applyFont="1" applyFill="1" applyBorder="1"/>
    <xf numFmtId="0" fontId="31" fillId="5" borderId="0" xfId="0" applyFont="1" applyFill="1"/>
    <xf numFmtId="0" fontId="32" fillId="0" borderId="1" xfId="0" applyFont="1" applyBorder="1"/>
    <xf numFmtId="0" fontId="32" fillId="0" borderId="12" xfId="0" applyFont="1" applyBorder="1"/>
    <xf numFmtId="0" fontId="32" fillId="0" borderId="11" xfId="0" applyFont="1" applyBorder="1"/>
    <xf numFmtId="0" fontId="32" fillId="0" borderId="13" xfId="0" applyFont="1" applyBorder="1"/>
    <xf numFmtId="171" fontId="4" fillId="0" borderId="0" xfId="0" applyNumberFormat="1" applyFont="1" applyFill="1" applyBorder="1" applyAlignment="1" applyProtection="1">
      <alignment horizontal="centerContinuous"/>
    </xf>
    <xf numFmtId="169" fontId="4" fillId="0" borderId="0" xfId="0" applyNumberFormat="1" applyFont="1" applyFill="1" applyBorder="1" applyAlignment="1" applyProtection="1">
      <alignment horizontal="centerContinuous"/>
    </xf>
    <xf numFmtId="0" fontId="4" fillId="0" borderId="0" xfId="0" applyFont="1" applyAlignment="1">
      <alignment horizontal="center" wrapText="1"/>
    </xf>
    <xf numFmtId="0" fontId="0" fillId="0" borderId="0" xfId="0" applyAlignment="1">
      <alignment horizontal="center"/>
    </xf>
    <xf numFmtId="171" fontId="0" fillId="0" borderId="0" xfId="0" applyNumberFormat="1"/>
    <xf numFmtId="3" fontId="0" fillId="0" borderId="0" xfId="0" applyNumberFormat="1"/>
    <xf numFmtId="0" fontId="4" fillId="0" borderId="0" xfId="0" applyFont="1" applyAlignment="1">
      <alignment horizontal="center"/>
    </xf>
    <xf numFmtId="174" fontId="4" fillId="0" borderId="0" xfId="0" applyNumberFormat="1" applyFont="1"/>
    <xf numFmtId="3" fontId="6" fillId="0" borderId="0" xfId="0" applyNumberFormat="1" applyFont="1" applyFill="1" applyBorder="1" applyAlignment="1" applyProtection="1">
      <alignment horizontal="centerContinuous"/>
    </xf>
    <xf numFmtId="3" fontId="19" fillId="0" borderId="0" xfId="0" applyNumberFormat="1" applyFont="1" applyFill="1" applyBorder="1" applyAlignment="1" applyProtection="1">
      <alignment horizontal="centerContinuous"/>
    </xf>
    <xf numFmtId="3" fontId="4" fillId="0" borderId="0" xfId="0" applyNumberFormat="1" applyFont="1" applyFill="1" applyBorder="1" applyAlignment="1" applyProtection="1">
      <alignment horizontal="centerContinuous"/>
    </xf>
    <xf numFmtId="0" fontId="4" fillId="0" borderId="0" xfId="0" applyFont="1" applyFill="1" applyBorder="1" applyAlignment="1" applyProtection="1">
      <alignment horizontal="center" wrapText="1"/>
      <protection locked="0"/>
    </xf>
    <xf numFmtId="49" fontId="7" fillId="6" borderId="14" xfId="0" applyNumberFormat="1" applyFont="1" applyFill="1" applyBorder="1" applyAlignment="1" applyProtection="1">
      <alignment vertical="center" wrapText="1"/>
    </xf>
    <xf numFmtId="0" fontId="14" fillId="6" borderId="14" xfId="0" applyFont="1" applyFill="1" applyBorder="1" applyAlignment="1" applyProtection="1">
      <alignment horizontal="center" vertical="center" wrapText="1"/>
    </xf>
    <xf numFmtId="0" fontId="7" fillId="6" borderId="14" xfId="0" applyFont="1" applyFill="1" applyBorder="1" applyAlignment="1" applyProtection="1">
      <alignment horizontal="center" vertical="center" wrapText="1"/>
    </xf>
    <xf numFmtId="3" fontId="33" fillId="6" borderId="15" xfId="0" applyNumberFormat="1" applyFont="1" applyFill="1" applyBorder="1" applyAlignment="1" applyProtection="1">
      <alignment horizontal="centerContinuous" vertical="center" wrapText="1"/>
      <protection locked="0"/>
    </xf>
    <xf numFmtId="49" fontId="33" fillId="6" borderId="15" xfId="0" applyNumberFormat="1" applyFont="1" applyFill="1" applyBorder="1" applyAlignment="1" applyProtection="1">
      <alignment horizontal="center" vertical="center" wrapText="1"/>
    </xf>
    <xf numFmtId="165" fontId="8" fillId="0" borderId="0" xfId="0" applyNumberFormat="1" applyFont="1" applyFill="1" applyBorder="1" applyAlignment="1" applyProtection="1">
      <alignment horizontal="center"/>
    </xf>
    <xf numFmtId="166" fontId="8" fillId="0" borderId="0" xfId="0" applyNumberFormat="1" applyFont="1" applyFill="1" applyBorder="1" applyAlignment="1" applyProtection="1">
      <alignment horizontal="center"/>
    </xf>
    <xf numFmtId="171" fontId="33" fillId="6" borderId="16" xfId="0" applyNumberFormat="1" applyFont="1" applyFill="1" applyBorder="1" applyAlignment="1" applyProtection="1">
      <alignment horizontal="center" vertical="center"/>
    </xf>
    <xf numFmtId="169" fontId="33" fillId="6" borderId="16" xfId="0" applyNumberFormat="1" applyFont="1" applyFill="1" applyBorder="1" applyAlignment="1" applyProtection="1">
      <alignment horizontal="center" vertical="center"/>
    </xf>
    <xf numFmtId="171" fontId="33" fillId="6" borderId="14" xfId="0" applyNumberFormat="1" applyFont="1" applyFill="1" applyBorder="1" applyAlignment="1" applyProtection="1">
      <alignment horizontal="center" vertical="center"/>
    </xf>
    <xf numFmtId="169" fontId="33" fillId="6" borderId="14" xfId="0" applyNumberFormat="1" applyFont="1" applyFill="1" applyBorder="1" applyAlignment="1" applyProtection="1">
      <alignment horizontal="center" vertical="center"/>
    </xf>
    <xf numFmtId="0" fontId="14" fillId="6" borderId="15" xfId="0" applyFont="1" applyFill="1" applyBorder="1" applyAlignment="1" applyProtection="1">
      <alignment horizontal="centerContinuous" vertical="center" wrapText="1"/>
      <protection locked="0"/>
    </xf>
    <xf numFmtId="0" fontId="14" fillId="6" borderId="15" xfId="0" applyFont="1" applyFill="1" applyBorder="1" applyAlignment="1" applyProtection="1">
      <alignment horizontal="center" vertical="center" wrapText="1"/>
      <protection locked="0"/>
    </xf>
    <xf numFmtId="0" fontId="35" fillId="0" borderId="0" xfId="0" applyFont="1"/>
    <xf numFmtId="3" fontId="33" fillId="6" borderId="15" xfId="1" applyNumberFormat="1" applyFont="1" applyFill="1" applyBorder="1" applyAlignment="1">
      <alignment horizontal="center" vertical="center" wrapText="1"/>
    </xf>
    <xf numFmtId="3" fontId="33" fillId="6" borderId="15" xfId="0" applyNumberFormat="1" applyFont="1" applyFill="1" applyBorder="1" applyAlignment="1" applyProtection="1">
      <alignment horizontal="center" vertical="center" wrapText="1"/>
    </xf>
    <xf numFmtId="0" fontId="33" fillId="6" borderId="15" xfId="0" applyNumberFormat="1" applyFont="1" applyFill="1" applyBorder="1" applyAlignment="1" applyProtection="1">
      <alignment horizontal="center" vertical="center" wrapText="1"/>
    </xf>
    <xf numFmtId="0" fontId="14" fillId="6" borderId="15" xfId="0" applyFont="1" applyFill="1" applyBorder="1" applyAlignment="1" applyProtection="1">
      <alignment horizontal="centerContinuous" wrapText="1"/>
      <protection locked="0"/>
    </xf>
    <xf numFmtId="3" fontId="14" fillId="6" borderId="16" xfId="0" applyNumberFormat="1" applyFont="1" applyFill="1" applyBorder="1" applyAlignment="1" applyProtection="1">
      <alignment horizontal="centerContinuous" vertical="center" wrapText="1"/>
      <protection locked="0"/>
    </xf>
    <xf numFmtId="0" fontId="14" fillId="6" borderId="15" xfId="0" applyFont="1" applyFill="1" applyBorder="1" applyAlignment="1" applyProtection="1">
      <alignment horizontal="center" vertical="top" wrapText="1"/>
      <protection locked="0"/>
    </xf>
    <xf numFmtId="3" fontId="14" fillId="6" borderId="15" xfId="0" applyNumberFormat="1" applyFont="1" applyFill="1" applyBorder="1" applyAlignment="1" applyProtection="1">
      <alignment horizontal="center" vertical="top" wrapText="1"/>
      <protection locked="0"/>
    </xf>
    <xf numFmtId="3" fontId="14" fillId="6" borderId="17" xfId="0" applyNumberFormat="1" applyFont="1" applyFill="1" applyBorder="1" applyAlignment="1" applyProtection="1">
      <alignment horizontal="center" vertical="top" wrapText="1"/>
      <protection locked="0"/>
    </xf>
    <xf numFmtId="0" fontId="4" fillId="0" borderId="0" xfId="0" applyFont="1" applyAlignment="1">
      <alignment horizontal="left"/>
    </xf>
    <xf numFmtId="0" fontId="5" fillId="2" borderId="0" xfId="0" applyFont="1" applyFill="1" applyBorder="1" applyAlignment="1" applyProtection="1">
      <alignment horizontal="center" vertical="center" wrapText="1"/>
    </xf>
    <xf numFmtId="3" fontId="5" fillId="0" borderId="0" xfId="0" applyNumberFormat="1" applyFont="1" applyAlignment="1">
      <alignment vertical="center"/>
    </xf>
    <xf numFmtId="0" fontId="5" fillId="0" borderId="0" xfId="0" applyNumberFormat="1" applyFont="1" applyAlignment="1">
      <alignment vertical="center"/>
    </xf>
    <xf numFmtId="0" fontId="7" fillId="0" borderId="0" xfId="0" applyNumberFormat="1" applyFont="1" applyAlignment="1">
      <alignment vertical="center"/>
    </xf>
    <xf numFmtId="0" fontId="37" fillId="0" borderId="0" xfId="0" applyFont="1" applyAlignment="1">
      <alignment horizontal="left"/>
    </xf>
    <xf numFmtId="3" fontId="6" fillId="0" borderId="0" xfId="0" applyNumberFormat="1" applyFont="1"/>
    <xf numFmtId="0" fontId="69" fillId="0" borderId="10" xfId="0" applyFont="1" applyBorder="1"/>
    <xf numFmtId="0" fontId="69" fillId="0" borderId="1" xfId="0" applyFont="1" applyBorder="1"/>
    <xf numFmtId="3" fontId="14" fillId="0" borderId="15" xfId="0" applyNumberFormat="1" applyFont="1" applyFill="1" applyBorder="1" applyAlignment="1" applyProtection="1">
      <alignment horizontal="center" vertical="center" wrapText="1"/>
    </xf>
    <xf numFmtId="0" fontId="15" fillId="0" borderId="0" xfId="0" applyFont="1" applyFill="1" applyBorder="1" applyAlignment="1" applyProtection="1">
      <alignment horizontal="centerContinuous" wrapText="1"/>
    </xf>
    <xf numFmtId="0" fontId="4" fillId="0" borderId="0" xfId="0" applyFont="1" applyAlignment="1">
      <alignment horizontal="centerContinuous" wrapText="1"/>
    </xf>
    <xf numFmtId="3" fontId="4" fillId="0" borderId="0" xfId="0" applyNumberFormat="1" applyFont="1" applyAlignment="1">
      <alignment horizontal="centerContinuous" wrapText="1"/>
    </xf>
    <xf numFmtId="0" fontId="7" fillId="0" borderId="0" xfId="0" applyFont="1" applyFill="1" applyBorder="1" applyAlignment="1" applyProtection="1">
      <alignment horizontal="centerContinuous" wrapText="1"/>
    </xf>
    <xf numFmtId="168" fontId="4" fillId="0" borderId="0" xfId="0" applyNumberFormat="1" applyFont="1" applyAlignment="1">
      <alignment vertical="center" wrapText="1"/>
    </xf>
    <xf numFmtId="171" fontId="4" fillId="0" borderId="1" xfId="0" applyNumberFormat="1" applyFont="1" applyBorder="1" applyAlignment="1">
      <alignment vertical="center" wrapText="1"/>
    </xf>
    <xf numFmtId="3" fontId="4" fillId="0" borderId="1" xfId="0" applyNumberFormat="1" applyFont="1" applyBorder="1" applyAlignment="1">
      <alignment vertical="center" wrapText="1"/>
    </xf>
    <xf numFmtId="168" fontId="4" fillId="0" borderId="1" xfId="0" applyNumberFormat="1" applyFont="1" applyBorder="1" applyAlignment="1">
      <alignment vertical="center" wrapText="1"/>
    </xf>
    <xf numFmtId="168" fontId="5" fillId="6" borderId="14" xfId="0" applyNumberFormat="1" applyFont="1" applyFill="1" applyBorder="1" applyAlignment="1" applyProtection="1">
      <alignment vertical="center" wrapText="1"/>
    </xf>
    <xf numFmtId="171" fontId="7" fillId="6" borderId="14" xfId="0" applyNumberFormat="1" applyFont="1" applyFill="1" applyBorder="1" applyAlignment="1" applyProtection="1">
      <alignment vertical="center" wrapText="1"/>
    </xf>
    <xf numFmtId="3" fontId="7" fillId="6" borderId="14" xfId="0" applyNumberFormat="1" applyFont="1" applyFill="1" applyBorder="1" applyAlignment="1" applyProtection="1">
      <alignment vertical="center" wrapText="1"/>
    </xf>
    <xf numFmtId="172" fontId="7" fillId="6" borderId="14" xfId="0" applyNumberFormat="1" applyFont="1" applyFill="1" applyBorder="1" applyAlignment="1" applyProtection="1">
      <alignment vertical="center" wrapText="1"/>
    </xf>
    <xf numFmtId="168" fontId="7" fillId="6" borderId="14" xfId="0" applyNumberFormat="1" applyFont="1" applyFill="1" applyBorder="1" applyAlignment="1" applyProtection="1">
      <alignment vertical="center" wrapText="1"/>
    </xf>
    <xf numFmtId="171" fontId="4" fillId="0" borderId="0" xfId="0" applyNumberFormat="1" applyFont="1" applyAlignment="1">
      <alignment vertical="center" wrapText="1"/>
    </xf>
    <xf numFmtId="3" fontId="4" fillId="0" borderId="0" xfId="0" applyNumberFormat="1" applyFont="1" applyAlignment="1">
      <alignment vertical="center" wrapText="1"/>
    </xf>
    <xf numFmtId="174" fontId="4" fillId="0" borderId="0" xfId="0" applyNumberFormat="1" applyFont="1" applyAlignment="1">
      <alignment horizontal="centerContinuous" wrapText="1"/>
    </xf>
    <xf numFmtId="0" fontId="5" fillId="6" borderId="15" xfId="0" applyFont="1" applyFill="1" applyBorder="1" applyAlignment="1" applyProtection="1">
      <alignment horizontal="centerContinuous" wrapText="1"/>
    </xf>
    <xf numFmtId="174" fontId="33" fillId="6" borderId="15" xfId="0" applyNumberFormat="1" applyFont="1" applyFill="1" applyBorder="1" applyAlignment="1" applyProtection="1">
      <alignment horizontal="center" vertical="center" wrapText="1"/>
    </xf>
    <xf numFmtId="171" fontId="33" fillId="6" borderId="15" xfId="0" applyNumberFormat="1" applyFont="1" applyFill="1" applyBorder="1" applyAlignment="1" applyProtection="1">
      <alignment horizontal="centerContinuous" wrapText="1"/>
    </xf>
    <xf numFmtId="174" fontId="4" fillId="0" borderId="0" xfId="0" applyNumberFormat="1" applyFont="1" applyAlignment="1">
      <alignment vertical="center" wrapText="1"/>
    </xf>
    <xf numFmtId="0" fontId="6" fillId="0" borderId="0" xfId="0" applyFont="1" applyAlignment="1">
      <alignment horizontal="centerContinuous" wrapText="1"/>
    </xf>
    <xf numFmtId="0" fontId="6" fillId="0" borderId="0" xfId="0" applyFont="1" applyAlignment="1">
      <alignment wrapText="1"/>
    </xf>
    <xf numFmtId="174" fontId="6" fillId="0" borderId="0" xfId="0" applyNumberFormat="1" applyFont="1" applyAlignment="1">
      <alignment horizontal="centerContinuous" wrapText="1"/>
    </xf>
    <xf numFmtId="3" fontId="6" fillId="0" borderId="0" xfId="0" applyNumberFormat="1" applyFont="1" applyAlignment="1">
      <alignment horizontal="centerContinuous" wrapText="1"/>
    </xf>
    <xf numFmtId="171" fontId="4" fillId="0" borderId="0" xfId="0" applyNumberFormat="1" applyFont="1" applyAlignment="1">
      <alignment horizontal="centerContinuous" wrapText="1"/>
    </xf>
    <xf numFmtId="171" fontId="6" fillId="0" borderId="0" xfId="0" applyNumberFormat="1" applyFont="1" applyAlignment="1">
      <alignment horizontal="centerContinuous" wrapText="1"/>
    </xf>
    <xf numFmtId="171" fontId="4" fillId="0" borderId="0" xfId="0" applyNumberFormat="1" applyFont="1" applyAlignment="1">
      <alignment wrapText="1"/>
    </xf>
    <xf numFmtId="3" fontId="4" fillId="0" borderId="0" xfId="0" applyNumberFormat="1" applyFont="1" applyAlignment="1">
      <alignment wrapText="1"/>
    </xf>
    <xf numFmtId="0" fontId="4" fillId="0" borderId="10" xfId="0" applyNumberFormat="1" applyFont="1" applyFill="1" applyBorder="1" applyAlignment="1" applyProtection="1">
      <alignment horizontal="center" vertical="center"/>
    </xf>
    <xf numFmtId="0" fontId="4" fillId="0" borderId="10" xfId="0" applyNumberFormat="1" applyFont="1" applyFill="1" applyBorder="1" applyAlignment="1" applyProtection="1">
      <alignment horizontal="center"/>
    </xf>
    <xf numFmtId="0" fontId="4" fillId="0" borderId="10" xfId="0" applyNumberFormat="1" applyFont="1" applyFill="1" applyBorder="1" applyAlignment="1" applyProtection="1">
      <alignment vertical="center"/>
    </xf>
    <xf numFmtId="3" fontId="4" fillId="0" borderId="10" xfId="0" applyNumberFormat="1" applyFont="1" applyFill="1" applyBorder="1" applyAlignment="1" applyProtection="1">
      <alignment horizontal="right" vertical="center"/>
    </xf>
    <xf numFmtId="3" fontId="4" fillId="0" borderId="10" xfId="0" applyNumberFormat="1" applyFont="1" applyFill="1" applyBorder="1" applyAlignment="1">
      <alignment horizontal="right" vertical="center" wrapText="1"/>
    </xf>
    <xf numFmtId="0" fontId="4" fillId="0" borderId="10" xfId="0" applyFont="1" applyBorder="1"/>
    <xf numFmtId="171" fontId="33" fillId="6" borderId="16" xfId="0" applyNumberFormat="1" applyFont="1" applyFill="1" applyBorder="1" applyAlignment="1" applyProtection="1">
      <alignment horizontal="center" vertical="center" wrapText="1"/>
    </xf>
    <xf numFmtId="174" fontId="33" fillId="6" borderId="16" xfId="0" applyNumberFormat="1" applyFont="1" applyFill="1" applyBorder="1" applyAlignment="1" applyProtection="1">
      <alignment horizontal="center" vertical="center" wrapText="1"/>
    </xf>
    <xf numFmtId="0" fontId="6" fillId="0" borderId="15" xfId="0" applyFont="1" applyBorder="1" applyAlignment="1">
      <alignment horizontal="center"/>
    </xf>
    <xf numFmtId="0" fontId="4" fillId="0" borderId="15" xfId="0" applyFont="1" applyBorder="1"/>
    <xf numFmtId="0" fontId="4" fillId="0" borderId="15" xfId="0" applyFont="1" applyFill="1" applyBorder="1" applyAlignment="1">
      <alignment horizontal="left" vertical="center"/>
    </xf>
    <xf numFmtId="0" fontId="4" fillId="0" borderId="15" xfId="0" applyFont="1" applyBorder="1" applyAlignment="1">
      <alignment horizontal="center"/>
    </xf>
    <xf numFmtId="0" fontId="6" fillId="0" borderId="15" xfId="0" applyFont="1" applyBorder="1"/>
    <xf numFmtId="3" fontId="4" fillId="0" borderId="15" xfId="0" applyNumberFormat="1" applyFont="1" applyBorder="1"/>
    <xf numFmtId="3" fontId="6" fillId="0" borderId="15" xfId="0" applyNumberFormat="1" applyFont="1" applyBorder="1"/>
    <xf numFmtId="0" fontId="21" fillId="0" borderId="0" xfId="0" applyFont="1"/>
    <xf numFmtId="0" fontId="21" fillId="0" borderId="0" xfId="0" applyFont="1" applyAlignment="1">
      <alignment vertical="top"/>
    </xf>
    <xf numFmtId="0" fontId="39" fillId="0" borderId="0" xfId="0" quotePrefix="1" applyFont="1" applyFill="1"/>
    <xf numFmtId="0" fontId="5" fillId="0" borderId="0" xfId="0" quotePrefix="1" applyFont="1" applyFill="1"/>
    <xf numFmtId="0" fontId="4" fillId="8" borderId="0" xfId="0" quotePrefix="1" applyFont="1" applyFill="1"/>
    <xf numFmtId="0" fontId="13" fillId="8" borderId="0" xfId="0" quotePrefix="1" applyFont="1" applyFill="1"/>
    <xf numFmtId="0" fontId="37" fillId="0" borderId="0" xfId="0" applyFont="1"/>
    <xf numFmtId="0" fontId="7" fillId="0" borderId="15" xfId="0" applyFont="1" applyFill="1" applyBorder="1" applyAlignment="1">
      <alignment horizontal="centerContinuous" vertical="center"/>
    </xf>
    <xf numFmtId="0" fontId="7" fillId="0" borderId="14" xfId="0" applyFont="1" applyFill="1" applyBorder="1" applyAlignment="1">
      <alignment horizontal="center" vertical="center"/>
    </xf>
    <xf numFmtId="0" fontId="7" fillId="8" borderId="15" xfId="0" applyFont="1" applyFill="1" applyBorder="1" applyAlignment="1">
      <alignment horizontal="centerContinuous" vertical="center"/>
    </xf>
    <xf numFmtId="0" fontId="7" fillId="8" borderId="15" xfId="0" applyFont="1" applyFill="1" applyBorder="1" applyAlignment="1">
      <alignment horizontal="center" vertical="center"/>
    </xf>
    <xf numFmtId="0" fontId="5" fillId="8" borderId="15" xfId="0" applyFont="1" applyFill="1" applyBorder="1" applyAlignment="1">
      <alignment horizontal="center" vertical="center"/>
    </xf>
    <xf numFmtId="0" fontId="5" fillId="8" borderId="15" xfId="0" applyFont="1" applyFill="1" applyBorder="1" applyAlignment="1">
      <alignment horizontal="justify" vertical="center" wrapText="1"/>
    </xf>
    <xf numFmtId="169" fontId="5" fillId="8" borderId="15" xfId="0" applyNumberFormat="1" applyFont="1" applyFill="1" applyBorder="1" applyAlignment="1" applyProtection="1">
      <alignment horizontal="center" vertical="center"/>
    </xf>
    <xf numFmtId="0" fontId="5" fillId="0" borderId="15" xfId="0" applyFont="1" applyFill="1" applyBorder="1" applyAlignment="1">
      <alignment horizontal="center" vertical="center"/>
    </xf>
    <xf numFmtId="0" fontId="5" fillId="0" borderId="15" xfId="0" applyFont="1" applyFill="1" applyBorder="1" applyAlignment="1">
      <alignment horizontal="justify" vertical="center" wrapText="1"/>
    </xf>
    <xf numFmtId="0" fontId="5" fillId="7" borderId="15" xfId="0" applyFont="1" applyFill="1" applyBorder="1" applyAlignment="1">
      <alignment horizontal="center" vertical="center"/>
    </xf>
    <xf numFmtId="174" fontId="5" fillId="0" borderId="15" xfId="0" applyNumberFormat="1" applyFont="1" applyFill="1" applyBorder="1" applyAlignment="1">
      <alignment horizontal="center" vertical="center"/>
    </xf>
    <xf numFmtId="0" fontId="13" fillId="8" borderId="15" xfId="0" quotePrefix="1" applyFont="1" applyFill="1" applyBorder="1"/>
    <xf numFmtId="3" fontId="5" fillId="8" borderId="15" xfId="0" applyNumberFormat="1" applyFont="1" applyFill="1" applyBorder="1" applyAlignment="1" applyProtection="1">
      <alignment horizontal="center" vertical="center"/>
    </xf>
    <xf numFmtId="0" fontId="33" fillId="6" borderId="16" xfId="0" applyFont="1" applyFill="1" applyBorder="1" applyAlignment="1" applyProtection="1">
      <alignment horizontal="center" vertical="center" wrapText="1"/>
    </xf>
    <xf numFmtId="0" fontId="33" fillId="6" borderId="16" xfId="0" applyFont="1" applyFill="1" applyBorder="1" applyAlignment="1" applyProtection="1">
      <alignment horizontal="center" vertical="center" wrapText="1"/>
      <protection locked="0"/>
    </xf>
    <xf numFmtId="0" fontId="70" fillId="0" borderId="0" xfId="0" applyFont="1" applyFill="1" applyAlignment="1">
      <alignment vertical="center" wrapText="1"/>
    </xf>
    <xf numFmtId="0" fontId="70" fillId="0" borderId="0" xfId="0" applyFont="1" applyFill="1" applyAlignment="1">
      <alignment horizontal="center" vertical="center" wrapText="1"/>
    </xf>
    <xf numFmtId="171" fontId="70" fillId="0" borderId="0" xfId="0" applyNumberFormat="1" applyFont="1" applyFill="1" applyAlignment="1">
      <alignment vertical="center" wrapText="1"/>
    </xf>
    <xf numFmtId="171" fontId="33" fillId="6" borderId="20" xfId="0" applyNumberFormat="1" applyFont="1" applyFill="1" applyBorder="1" applyAlignment="1" applyProtection="1">
      <alignment horizontal="center" vertical="center" wrapText="1"/>
    </xf>
    <xf numFmtId="0" fontId="14" fillId="6" borderId="16" xfId="0" applyFont="1" applyFill="1" applyBorder="1" applyAlignment="1" applyProtection="1">
      <alignment horizontal="center" vertical="top" wrapText="1"/>
      <protection locked="0"/>
    </xf>
    <xf numFmtId="3" fontId="33" fillId="6" borderId="16" xfId="0" applyNumberFormat="1" applyFont="1" applyFill="1" applyBorder="1" applyAlignment="1" applyProtection="1">
      <alignment horizontal="center" vertical="center" wrapText="1"/>
      <protection locked="0"/>
    </xf>
    <xf numFmtId="0" fontId="33" fillId="6" borderId="15" xfId="0" applyFont="1" applyFill="1" applyBorder="1" applyAlignment="1" applyProtection="1">
      <alignment horizontal="center" vertical="center" wrapText="1"/>
    </xf>
    <xf numFmtId="3" fontId="33" fillId="6" borderId="15" xfId="0" applyNumberFormat="1" applyFont="1" applyFill="1" applyBorder="1" applyAlignment="1" applyProtection="1">
      <alignment horizontal="center" vertical="center" wrapText="1"/>
    </xf>
    <xf numFmtId="171" fontId="33" fillId="6" borderId="16" xfId="0" applyNumberFormat="1" applyFont="1" applyFill="1" applyBorder="1" applyAlignment="1" applyProtection="1">
      <alignment horizontal="center" vertical="center" wrapText="1"/>
    </xf>
    <xf numFmtId="174" fontId="33" fillId="6" borderId="16" xfId="0" applyNumberFormat="1" applyFont="1" applyFill="1" applyBorder="1" applyAlignment="1" applyProtection="1">
      <alignment horizontal="center" vertical="center" wrapText="1"/>
    </xf>
    <xf numFmtId="0" fontId="33" fillId="6" borderId="20" xfId="0" applyFont="1" applyFill="1" applyBorder="1" applyAlignment="1" applyProtection="1">
      <alignment horizontal="center" vertical="center" wrapText="1"/>
    </xf>
    <xf numFmtId="0" fontId="33" fillId="6" borderId="16" xfId="0" applyFont="1" applyFill="1" applyBorder="1" applyAlignment="1" applyProtection="1">
      <alignment horizontal="center" vertical="center" wrapText="1"/>
    </xf>
    <xf numFmtId="0" fontId="3" fillId="0" borderId="0" xfId="0" applyFont="1" applyFill="1" applyBorder="1" applyAlignment="1" applyProtection="1">
      <alignment horizontal="center"/>
      <protection locked="0"/>
    </xf>
    <xf numFmtId="0" fontId="14" fillId="6" borderId="16" xfId="0" applyFont="1" applyFill="1" applyBorder="1" applyAlignment="1" applyProtection="1">
      <alignment horizontal="center" vertical="center" wrapText="1"/>
      <protection locked="0"/>
    </xf>
    <xf numFmtId="0" fontId="4" fillId="0" borderId="0" xfId="0" applyFont="1" applyFill="1" applyBorder="1" applyAlignment="1" applyProtection="1">
      <alignment horizontal="center" vertical="center" wrapText="1"/>
      <protection locked="0"/>
    </xf>
    <xf numFmtId="0" fontId="4" fillId="0" borderId="0" xfId="0" applyFont="1" applyFill="1" applyBorder="1" applyAlignment="1" applyProtection="1">
      <alignment vertical="center"/>
      <protection locked="0"/>
    </xf>
    <xf numFmtId="0" fontId="4" fillId="0" borderId="0" xfId="0" applyFont="1" applyFill="1" applyBorder="1" applyAlignment="1" applyProtection="1">
      <alignment horizontal="centerContinuous" vertical="center" wrapText="1"/>
      <protection locked="0"/>
    </xf>
    <xf numFmtId="0" fontId="4" fillId="0" borderId="0" xfId="0" applyFont="1" applyFill="1" applyBorder="1" applyAlignment="1" applyProtection="1">
      <alignment horizontal="centerContinuous" vertical="center"/>
      <protection locked="0"/>
    </xf>
    <xf numFmtId="0" fontId="6" fillId="0" borderId="0" xfId="0" applyFont="1" applyBorder="1" applyAlignment="1">
      <alignment horizontal="centerContinuous" vertical="center"/>
    </xf>
    <xf numFmtId="3" fontId="3" fillId="0" borderId="0" xfId="0" applyNumberFormat="1" applyFont="1" applyFill="1" applyBorder="1" applyAlignment="1" applyProtection="1">
      <protection locked="0"/>
    </xf>
    <xf numFmtId="0" fontId="7" fillId="0" borderId="0" xfId="0" applyFont="1" applyFill="1" applyBorder="1" applyAlignment="1" applyProtection="1">
      <alignment horizontal="centerContinuous" vertical="center"/>
      <protection locked="0"/>
    </xf>
    <xf numFmtId="0" fontId="3" fillId="0" borderId="0" xfId="0" applyFont="1" applyFill="1" applyBorder="1" applyAlignment="1" applyProtection="1">
      <alignment horizontal="centerContinuous" vertical="center"/>
      <protection locked="0"/>
    </xf>
    <xf numFmtId="0" fontId="33" fillId="6" borderId="16" xfId="0" applyFont="1" applyFill="1" applyBorder="1" applyAlignment="1" applyProtection="1">
      <alignment horizontal="center" vertical="center" wrapText="1"/>
    </xf>
    <xf numFmtId="0" fontId="1" fillId="0" borderId="0" xfId="0" applyFont="1"/>
    <xf numFmtId="0" fontId="7" fillId="0" borderId="0" xfId="0" applyFont="1"/>
    <xf numFmtId="0" fontId="15" fillId="0" borderId="0" xfId="0" applyFont="1" applyAlignment="1">
      <alignment horizontal="centerContinuous"/>
    </xf>
    <xf numFmtId="0" fontId="11" fillId="0" borderId="0" xfId="0" applyFont="1"/>
    <xf numFmtId="0" fontId="5" fillId="0" borderId="0" xfId="0" applyFont="1"/>
    <xf numFmtId="0" fontId="7" fillId="0" borderId="0" xfId="0" applyFont="1" applyAlignment="1">
      <alignment horizontal="centerContinuous"/>
    </xf>
    <xf numFmtId="0" fontId="5"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5" xfId="0" applyFont="1" applyBorder="1" applyAlignment="1">
      <alignment horizontal="justify" vertical="center" wrapText="1"/>
    </xf>
    <xf numFmtId="0" fontId="5" fillId="0" borderId="15" xfId="0" applyFont="1" applyBorder="1" applyAlignment="1">
      <alignment horizontal="justify" vertical="center" wrapText="1"/>
    </xf>
    <xf numFmtId="0" fontId="3" fillId="0" borderId="15" xfId="0" applyFont="1" applyBorder="1"/>
    <xf numFmtId="0" fontId="7" fillId="10" borderId="15" xfId="0" applyFont="1" applyFill="1" applyBorder="1" applyAlignment="1">
      <alignment horizontal="center" vertical="center" wrapText="1"/>
    </xf>
    <xf numFmtId="169" fontId="5" fillId="10" borderId="15" xfId="1" applyNumberFormat="1" applyFont="1" applyFill="1" applyBorder="1" applyAlignment="1">
      <alignment horizontal="right" vertical="center" wrapText="1"/>
    </xf>
    <xf numFmtId="169" fontId="7" fillId="10" borderId="15" xfId="1" applyNumberFormat="1" applyFont="1" applyFill="1" applyBorder="1" applyAlignment="1">
      <alignment horizontal="right" vertical="center" wrapText="1"/>
    </xf>
    <xf numFmtId="0" fontId="3" fillId="0" borderId="0" xfId="0" applyFont="1" applyAlignment="1"/>
    <xf numFmtId="0" fontId="7" fillId="10" borderId="15" xfId="0" applyFont="1" applyFill="1" applyBorder="1" applyAlignment="1">
      <alignment horizontal="center" vertical="center"/>
    </xf>
    <xf numFmtId="0" fontId="6" fillId="0" borderId="1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0" xfId="0" applyFont="1" applyBorder="1" applyAlignment="1">
      <alignment horizontal="center" vertical="center"/>
    </xf>
    <xf numFmtId="169" fontId="5" fillId="0" borderId="10" xfId="1" applyNumberFormat="1" applyFont="1" applyBorder="1" applyAlignment="1">
      <alignment horizontal="right" vertical="center" wrapText="1"/>
    </xf>
    <xf numFmtId="0" fontId="5" fillId="0" borderId="1" xfId="0" applyFont="1" applyBorder="1" applyAlignment="1">
      <alignment horizontal="center"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xf>
    <xf numFmtId="169" fontId="5" fillId="0" borderId="1" xfId="1" applyNumberFormat="1" applyFont="1" applyBorder="1" applyAlignment="1">
      <alignment horizontal="right" vertical="center" wrapText="1"/>
    </xf>
    <xf numFmtId="169" fontId="5" fillId="0" borderId="1" xfId="1" applyNumberFormat="1" applyFont="1" applyBorder="1" applyAlignment="1">
      <alignment horizontal="right" vertical="center"/>
    </xf>
    <xf numFmtId="0" fontId="5" fillId="0" borderId="11" xfId="0" applyFont="1" applyBorder="1" applyAlignment="1">
      <alignment horizontal="center" vertical="center" wrapText="1"/>
    </xf>
    <xf numFmtId="0" fontId="5" fillId="0" borderId="11" xfId="0" applyFont="1" applyBorder="1" applyAlignment="1">
      <alignment horizontal="center" vertical="center"/>
    </xf>
    <xf numFmtId="169" fontId="5" fillId="0" borderId="11" xfId="1" applyNumberFormat="1" applyFont="1" applyBorder="1" applyAlignment="1">
      <alignment horizontal="right"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5" fillId="10" borderId="15" xfId="0" applyFont="1" applyFill="1" applyBorder="1" applyAlignment="1">
      <alignment horizontal="center" vertical="center" wrapText="1"/>
    </xf>
    <xf numFmtId="0" fontId="6" fillId="0" borderId="15" xfId="0" applyFont="1" applyBorder="1" applyAlignment="1">
      <alignment vertical="center" wrapText="1"/>
    </xf>
    <xf numFmtId="169" fontId="7" fillId="0" borderId="15" xfId="1" applyNumberFormat="1" applyFont="1" applyBorder="1" applyAlignment="1">
      <alignment horizontal="justify" vertical="center" wrapText="1"/>
    </xf>
    <xf numFmtId="169" fontId="5" fillId="0" borderId="15" xfId="1" applyNumberFormat="1" applyFont="1" applyBorder="1" applyAlignment="1">
      <alignment horizontal="justify" vertical="center" wrapText="1"/>
    </xf>
    <xf numFmtId="169" fontId="5" fillId="0" borderId="10" xfId="1" applyNumberFormat="1" applyFont="1" applyBorder="1" applyAlignment="1">
      <alignment horizontal="right" vertical="center"/>
    </xf>
    <xf numFmtId="0" fontId="6" fillId="0" borderId="15" xfId="0" applyFont="1" applyBorder="1" applyAlignment="1">
      <alignment horizontal="center" vertical="center"/>
    </xf>
    <xf numFmtId="3" fontId="33" fillId="6" borderId="18" xfId="0" applyNumberFormat="1" applyFont="1" applyFill="1" applyBorder="1" applyAlignment="1" applyProtection="1">
      <alignment horizontal="center" vertical="center" wrapText="1"/>
    </xf>
    <xf numFmtId="3" fontId="7" fillId="0" borderId="0" xfId="0" applyNumberFormat="1" applyFont="1" applyAlignment="1">
      <alignment vertical="center"/>
    </xf>
    <xf numFmtId="3" fontId="4" fillId="0" borderId="0" xfId="1" applyNumberFormat="1" applyFont="1" applyAlignment="1">
      <alignment vertical="center" wrapText="1"/>
    </xf>
    <xf numFmtId="0" fontId="4" fillId="0" borderId="0" xfId="0" applyFont="1" applyAlignment="1">
      <alignment vertical="center"/>
    </xf>
    <xf numFmtId="49" fontId="33" fillId="6" borderId="16" xfId="0" applyNumberFormat="1" applyFont="1" applyFill="1" applyBorder="1" applyAlignment="1" applyProtection="1">
      <alignment horizontal="center" vertical="center" wrapText="1"/>
    </xf>
    <xf numFmtId="171" fontId="33" fillId="6" borderId="16" xfId="0" applyNumberFormat="1" applyFont="1" applyFill="1" applyBorder="1" applyAlignment="1" applyProtection="1">
      <alignment horizontal="center" vertical="center" wrapText="1"/>
    </xf>
    <xf numFmtId="3" fontId="33" fillId="6" borderId="16" xfId="0" applyNumberFormat="1" applyFont="1" applyFill="1" applyBorder="1" applyAlignment="1" applyProtection="1">
      <alignment horizontal="center" vertical="center" wrapText="1"/>
    </xf>
    <xf numFmtId="0" fontId="5" fillId="0" borderId="15" xfId="0" applyFont="1" applyBorder="1"/>
    <xf numFmtId="0" fontId="7" fillId="0" borderId="15" xfId="0" applyFont="1" applyBorder="1"/>
    <xf numFmtId="0" fontId="5" fillId="0" borderId="0" xfId="0" applyNumberFormat="1" applyFont="1" applyAlignment="1">
      <alignment horizontal="centerContinuous" vertical="center"/>
    </xf>
    <xf numFmtId="0" fontId="7" fillId="0" borderId="0" xfId="0" applyNumberFormat="1" applyFont="1" applyAlignment="1">
      <alignment horizontal="centerContinuous" vertical="center"/>
    </xf>
    <xf numFmtId="0" fontId="4" fillId="0" borderId="0" xfId="0" quotePrefix="1" applyFont="1"/>
    <xf numFmtId="0" fontId="5" fillId="0" borderId="15" xfId="0" applyFont="1" applyFill="1" applyBorder="1" applyAlignment="1">
      <alignment horizontal="justify" vertical="top" wrapText="1"/>
    </xf>
    <xf numFmtId="0" fontId="39" fillId="8" borderId="15" xfId="0" quotePrefix="1" applyFont="1" applyFill="1" applyBorder="1"/>
    <xf numFmtId="169" fontId="5" fillId="8" borderId="15" xfId="1" applyNumberFormat="1" applyFont="1" applyFill="1" applyBorder="1" applyAlignment="1">
      <alignment horizontal="center" vertical="center"/>
    </xf>
    <xf numFmtId="0" fontId="8" fillId="0" borderId="15" xfId="0" applyFont="1" applyBorder="1" applyAlignment="1">
      <alignment horizontal="center" vertical="center" wrapText="1"/>
    </xf>
    <xf numFmtId="0" fontId="13" fillId="8" borderId="0" xfId="0" quotePrefix="1" applyFont="1" applyFill="1" applyBorder="1"/>
    <xf numFmtId="9" fontId="5" fillId="7" borderId="15" xfId="6" applyFont="1" applyFill="1" applyBorder="1" applyAlignment="1">
      <alignment horizontal="center" vertical="center"/>
    </xf>
    <xf numFmtId="0" fontId="5" fillId="8" borderId="0" xfId="0" applyFont="1" applyFill="1" applyBorder="1" applyAlignment="1">
      <alignment horizontal="center" vertical="center"/>
    </xf>
    <xf numFmtId="0" fontId="4" fillId="8" borderId="0" xfId="0" applyFont="1" applyFill="1" applyBorder="1" applyAlignment="1">
      <alignment horizontal="center"/>
    </xf>
    <xf numFmtId="0" fontId="4" fillId="8" borderId="0" xfId="0" applyFont="1" applyFill="1"/>
    <xf numFmtId="0" fontId="15" fillId="0" borderId="0" xfId="0" applyFont="1" applyFill="1" applyBorder="1" applyAlignment="1" applyProtection="1">
      <alignment horizontal="centerContinuous" vertical="top"/>
    </xf>
    <xf numFmtId="0" fontId="5" fillId="0" borderId="0" xfId="0" applyNumberFormat="1" applyFont="1" applyAlignment="1">
      <alignment horizontal="centerContinuous" vertical="top"/>
    </xf>
    <xf numFmtId="0" fontId="4" fillId="0" borderId="0" xfId="0" applyFont="1" applyAlignment="1">
      <alignment horizontal="centerContinuous" vertical="top"/>
    </xf>
    <xf numFmtId="0" fontId="6" fillId="0" borderId="0" xfId="0" applyFont="1" applyAlignment="1">
      <alignment horizontal="centerContinuous" vertical="top"/>
    </xf>
    <xf numFmtId="0" fontId="7" fillId="0" borderId="0" xfId="0" applyNumberFormat="1" applyFont="1" applyAlignment="1">
      <alignment horizontal="centerContinuous" vertical="top"/>
    </xf>
    <xf numFmtId="0" fontId="3" fillId="0" borderId="0" xfId="0" applyFont="1" applyAlignment="1">
      <alignment horizontal="centerContinuous" vertical="top"/>
    </xf>
    <xf numFmtId="0" fontId="6" fillId="0" borderId="11" xfId="0" applyFont="1" applyFill="1" applyBorder="1" applyAlignment="1" applyProtection="1">
      <alignment vertical="center" wrapText="1"/>
    </xf>
    <xf numFmtId="49" fontId="4" fillId="0" borderId="1" xfId="0" applyNumberFormat="1"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7" fillId="0" borderId="11" xfId="0" applyFont="1" applyBorder="1" applyAlignment="1">
      <alignment horizontal="justify" vertical="center" wrapText="1"/>
    </xf>
    <xf numFmtId="0" fontId="7" fillId="0" borderId="21" xfId="0" applyFont="1" applyBorder="1" applyAlignment="1">
      <alignment horizontal="center" vertical="center" wrapText="1"/>
    </xf>
    <xf numFmtId="0" fontId="7" fillId="0" borderId="21" xfId="0" applyFont="1" applyBorder="1" applyAlignment="1">
      <alignment horizontal="justify" vertical="center" wrapText="1"/>
    </xf>
    <xf numFmtId="0" fontId="11" fillId="0" borderId="15" xfId="0" applyFont="1" applyBorder="1" applyAlignment="1">
      <alignment horizontal="center" vertical="center" wrapText="1"/>
    </xf>
    <xf numFmtId="169" fontId="5" fillId="0" borderId="21" xfId="1" applyNumberFormat="1" applyFont="1" applyBorder="1" applyAlignment="1">
      <alignment horizontal="justify" vertical="center" wrapText="1"/>
    </xf>
    <xf numFmtId="169" fontId="5" fillId="0" borderId="1" xfId="1" applyNumberFormat="1" applyFont="1" applyBorder="1" applyAlignment="1">
      <alignment horizontal="justify" vertical="center" wrapText="1"/>
    </xf>
    <xf numFmtId="169" fontId="7" fillId="0" borderId="1" xfId="1" applyNumberFormat="1" applyFont="1" applyBorder="1" applyAlignment="1">
      <alignment horizontal="justify" vertical="center" wrapText="1"/>
    </xf>
    <xf numFmtId="169" fontId="5" fillId="0" borderId="1" xfId="1" applyNumberFormat="1" applyFont="1" applyBorder="1" applyAlignment="1">
      <alignment horizontal="center" vertical="center" wrapText="1"/>
    </xf>
    <xf numFmtId="169" fontId="7" fillId="0" borderId="11" xfId="1" applyNumberFormat="1" applyFont="1" applyBorder="1" applyAlignment="1">
      <alignment horizontal="justify" vertical="center" wrapText="1"/>
    </xf>
    <xf numFmtId="171" fontId="34" fillId="6" borderId="15" xfId="0" applyNumberFormat="1" applyFont="1" applyFill="1" applyBorder="1" applyAlignment="1">
      <alignment horizontal="center" vertical="center" wrapText="1"/>
    </xf>
    <xf numFmtId="0" fontId="34" fillId="6" borderId="15" xfId="0" applyFont="1" applyFill="1" applyBorder="1" applyAlignment="1">
      <alignment horizontal="center" vertical="center" wrapText="1"/>
    </xf>
    <xf numFmtId="0" fontId="0" fillId="0" borderId="0" xfId="0" applyNumberFormat="1" applyAlignment="1"/>
    <xf numFmtId="0" fontId="7" fillId="3" borderId="0" xfId="0" applyFont="1" applyFill="1" applyAlignment="1">
      <alignment horizontal="centerContinuous"/>
    </xf>
    <xf numFmtId="0" fontId="5" fillId="3" borderId="0" xfId="0" applyFont="1" applyFill="1" applyAlignment="1">
      <alignment horizontal="centerContinuous"/>
    </xf>
    <xf numFmtId="0" fontId="5" fillId="3" borderId="0" xfId="0" applyFont="1" applyFill="1"/>
    <xf numFmtId="169" fontId="5" fillId="3" borderId="0" xfId="1" applyNumberFormat="1" applyFont="1" applyFill="1" applyAlignment="1">
      <alignment horizontal="centerContinuous"/>
    </xf>
    <xf numFmtId="0" fontId="7" fillId="3" borderId="0" xfId="0" applyFont="1" applyFill="1"/>
    <xf numFmtId="169" fontId="7" fillId="3" borderId="0" xfId="1" applyNumberFormat="1" applyFont="1" applyFill="1" applyAlignment="1">
      <alignment horizontal="centerContinuous"/>
    </xf>
    <xf numFmtId="0" fontId="7" fillId="3" borderId="0" xfId="0" applyFont="1" applyFill="1" applyAlignment="1">
      <alignment vertical="center"/>
    </xf>
    <xf numFmtId="0" fontId="12" fillId="3" borderId="0" xfId="0" applyFont="1" applyFill="1" applyAlignment="1">
      <alignment vertical="center"/>
    </xf>
    <xf numFmtId="0" fontId="5" fillId="3" borderId="15" xfId="0" applyFont="1" applyFill="1" applyBorder="1" applyAlignment="1">
      <alignment horizontal="center" vertical="center" wrapText="1"/>
    </xf>
    <xf numFmtId="3" fontId="5" fillId="3" borderId="15" xfId="0" applyNumberFormat="1" applyFont="1" applyFill="1" applyBorder="1" applyAlignment="1">
      <alignment horizontal="right" vertical="center" wrapText="1"/>
    </xf>
    <xf numFmtId="3" fontId="5" fillId="3" borderId="22" xfId="0" applyNumberFormat="1" applyFont="1" applyFill="1" applyBorder="1" applyAlignment="1">
      <alignment horizontal="right" vertical="center" wrapText="1"/>
    </xf>
    <xf numFmtId="0" fontId="5" fillId="3" borderId="15" xfId="0" applyFont="1" applyFill="1" applyBorder="1" applyAlignment="1">
      <alignment horizontal="right"/>
    </xf>
    <xf numFmtId="0" fontId="5" fillId="3" borderId="15" xfId="0" applyFont="1" applyFill="1" applyBorder="1"/>
    <xf numFmtId="0" fontId="5" fillId="3" borderId="15" xfId="0" applyFont="1" applyFill="1" applyBorder="1" applyAlignment="1">
      <alignment horizontal="center"/>
    </xf>
    <xf numFmtId="169" fontId="5" fillId="3" borderId="15" xfId="1" applyNumberFormat="1" applyFont="1" applyFill="1" applyBorder="1"/>
    <xf numFmtId="3" fontId="5" fillId="3" borderId="15" xfId="0" applyNumberFormat="1" applyFont="1" applyFill="1" applyBorder="1" applyAlignment="1">
      <alignment vertical="center" wrapText="1"/>
    </xf>
    <xf numFmtId="0" fontId="5" fillId="3" borderId="0" xfId="0" applyFont="1" applyFill="1" applyBorder="1" applyAlignment="1">
      <alignment horizontal="center" vertical="center" wrapText="1"/>
    </xf>
    <xf numFmtId="0" fontId="5" fillId="3" borderId="0" xfId="0" applyFont="1" applyFill="1" applyBorder="1" applyAlignment="1">
      <alignment horizontal="right"/>
    </xf>
    <xf numFmtId="0" fontId="47" fillId="3" borderId="0" xfId="0" applyFont="1" applyFill="1"/>
    <xf numFmtId="0" fontId="48" fillId="0" borderId="0" xfId="0" applyFont="1"/>
    <xf numFmtId="0" fontId="49" fillId="0" borderId="0" xfId="0" applyFont="1"/>
    <xf numFmtId="0" fontId="5" fillId="3" borderId="15" xfId="0" applyFont="1" applyFill="1" applyBorder="1" applyAlignment="1">
      <alignment horizontal="right" vertical="center" wrapText="1"/>
    </xf>
    <xf numFmtId="0" fontId="5" fillId="4" borderId="15" xfId="0" applyFont="1" applyFill="1" applyBorder="1"/>
    <xf numFmtId="169" fontId="5" fillId="3" borderId="0" xfId="1" applyNumberFormat="1" applyFont="1" applyFill="1"/>
    <xf numFmtId="0" fontId="7" fillId="3" borderId="15" xfId="0" applyFont="1" applyFill="1" applyBorder="1" applyAlignment="1">
      <alignment horizontal="center"/>
    </xf>
    <xf numFmtId="0" fontId="12" fillId="3" borderId="0" xfId="0" applyFont="1" applyFill="1"/>
    <xf numFmtId="0" fontId="7" fillId="3" borderId="15" xfId="0" applyFont="1" applyFill="1" applyBorder="1"/>
    <xf numFmtId="9" fontId="5" fillId="3" borderId="15" xfId="6" applyFont="1" applyFill="1" applyBorder="1"/>
    <xf numFmtId="171" fontId="34" fillId="6" borderId="15" xfId="0" applyNumberFormat="1" applyFont="1" applyFill="1" applyBorder="1" applyAlignment="1">
      <alignment horizontal="center" vertical="center" wrapText="1"/>
    </xf>
    <xf numFmtId="0" fontId="34" fillId="6" borderId="15" xfId="0" applyFont="1" applyFill="1" applyBorder="1" applyAlignment="1">
      <alignment horizontal="center" vertical="center" wrapText="1"/>
    </xf>
    <xf numFmtId="0" fontId="5" fillId="3" borderId="1" xfId="0" applyFont="1" applyFill="1" applyBorder="1"/>
    <xf numFmtId="0" fontId="5" fillId="3" borderId="11" xfId="0" applyFont="1" applyFill="1" applyBorder="1"/>
    <xf numFmtId="0" fontId="11" fillId="6" borderId="16"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5" fillId="3" borderId="10" xfId="0" applyFont="1" applyFill="1" applyBorder="1"/>
    <xf numFmtId="0" fontId="5" fillId="3" borderId="10" xfId="0" applyFont="1" applyFill="1" applyBorder="1" applyAlignment="1">
      <alignment horizontal="center"/>
    </xf>
    <xf numFmtId="169" fontId="5" fillId="3" borderId="10" xfId="1" applyNumberFormat="1" applyFont="1" applyFill="1" applyBorder="1"/>
    <xf numFmtId="0" fontId="5" fillId="3" borderId="1" xfId="0" applyFont="1" applyFill="1" applyBorder="1" applyAlignment="1">
      <alignment horizontal="center"/>
    </xf>
    <xf numFmtId="169" fontId="5" fillId="3" borderId="1" xfId="1" applyNumberFormat="1" applyFont="1" applyFill="1" applyBorder="1"/>
    <xf numFmtId="169" fontId="5" fillId="3" borderId="11" xfId="1" applyNumberFormat="1" applyFont="1" applyFill="1" applyBorder="1"/>
    <xf numFmtId="0" fontId="0" fillId="0" borderId="0" xfId="0" applyNumberFormat="1" applyAlignment="1">
      <alignment horizontal="center"/>
    </xf>
    <xf numFmtId="3" fontId="34" fillId="6" borderId="15" xfId="0" applyNumberFormat="1" applyFont="1" applyFill="1" applyBorder="1" applyAlignment="1">
      <alignment horizontal="center" vertical="center" wrapText="1"/>
    </xf>
    <xf numFmtId="0" fontId="34" fillId="6" borderId="15" xfId="0" applyFont="1" applyFill="1" applyBorder="1" applyAlignment="1">
      <alignment horizontal="center" vertical="center" wrapText="1"/>
    </xf>
    <xf numFmtId="0" fontId="15" fillId="0" borderId="0" xfId="0" applyNumberFormat="1" applyFont="1" applyAlignment="1">
      <alignment horizontal="centerContinuous" vertical="center"/>
    </xf>
    <xf numFmtId="0" fontId="4" fillId="0" borderId="0" xfId="0" applyNumberFormat="1" applyFont="1" applyAlignment="1">
      <alignment horizontal="centerContinuous"/>
    </xf>
    <xf numFmtId="169" fontId="4" fillId="0" borderId="0" xfId="1" applyNumberFormat="1" applyFont="1" applyAlignment="1">
      <alignment horizontal="centerContinuous"/>
    </xf>
    <xf numFmtId="171" fontId="6" fillId="0" borderId="0" xfId="0" applyNumberFormat="1" applyFont="1" applyAlignment="1">
      <alignment horizontal="centerContinuous"/>
    </xf>
    <xf numFmtId="169" fontId="6" fillId="0" borderId="0" xfId="1" applyNumberFormat="1" applyFont="1" applyAlignment="1">
      <alignment horizontal="centerContinuous"/>
    </xf>
    <xf numFmtId="171" fontId="4" fillId="0" borderId="0" xfId="0" applyNumberFormat="1" applyFont="1" applyAlignment="1">
      <alignment horizontal="centerContinuous"/>
    </xf>
    <xf numFmtId="0" fontId="34" fillId="6" borderId="16" xfId="0" applyFont="1" applyFill="1" applyBorder="1" applyAlignment="1">
      <alignment vertical="center" wrapText="1"/>
    </xf>
    <xf numFmtId="171" fontId="34" fillId="6" borderId="16" xfId="0" applyNumberFormat="1" applyFont="1" applyFill="1" applyBorder="1" applyAlignment="1">
      <alignment horizontal="center" vertical="center" wrapText="1"/>
    </xf>
    <xf numFmtId="169" fontId="34" fillId="6" borderId="16" xfId="1" applyNumberFormat="1" applyFont="1" applyFill="1" applyBorder="1" applyAlignment="1">
      <alignment horizontal="center" vertical="center" wrapText="1"/>
    </xf>
    <xf numFmtId="171" fontId="4" fillId="0" borderId="10" xfId="0" applyNumberFormat="1" applyFont="1" applyBorder="1"/>
    <xf numFmtId="169" fontId="4" fillId="0" borderId="10" xfId="1" applyNumberFormat="1" applyFont="1" applyBorder="1"/>
    <xf numFmtId="171" fontId="4" fillId="0" borderId="1" xfId="0" applyNumberFormat="1" applyFont="1" applyBorder="1"/>
    <xf numFmtId="169" fontId="4" fillId="0" borderId="1" xfId="1" applyNumberFormat="1" applyFont="1" applyBorder="1"/>
    <xf numFmtId="0" fontId="4" fillId="0" borderId="11" xfId="0" applyFont="1" applyBorder="1"/>
    <xf numFmtId="171" fontId="4" fillId="0" borderId="11" xfId="0" applyNumberFormat="1" applyFont="1" applyBorder="1"/>
    <xf numFmtId="169" fontId="4" fillId="0" borderId="11" xfId="1" applyNumberFormat="1" applyFont="1" applyBorder="1"/>
    <xf numFmtId="0" fontId="6" fillId="11" borderId="14" xfId="0" applyFont="1" applyFill="1" applyBorder="1"/>
    <xf numFmtId="171" fontId="6" fillId="11" borderId="14" xfId="0" applyNumberFormat="1" applyFont="1" applyFill="1" applyBorder="1"/>
    <xf numFmtId="169" fontId="6" fillId="11" borderId="14" xfId="1" applyNumberFormat="1" applyFont="1" applyFill="1" applyBorder="1"/>
    <xf numFmtId="0" fontId="19" fillId="0" borderId="0" xfId="0" applyFont="1"/>
    <xf numFmtId="169" fontId="4" fillId="0" borderId="0" xfId="1" applyNumberFormat="1" applyFont="1"/>
    <xf numFmtId="0" fontId="34" fillId="6" borderId="10" xfId="0" applyFont="1" applyFill="1" applyBorder="1" applyAlignment="1">
      <alignment vertical="center" wrapText="1"/>
    </xf>
    <xf numFmtId="0" fontId="34" fillId="6" borderId="10" xfId="0" applyFont="1" applyFill="1" applyBorder="1" applyAlignment="1">
      <alignment horizontal="center" vertical="center" wrapText="1"/>
    </xf>
    <xf numFmtId="171" fontId="34" fillId="6" borderId="10" xfId="0" applyNumberFormat="1" applyFont="1" applyFill="1" applyBorder="1" applyAlignment="1">
      <alignment horizontal="center" vertical="center" wrapText="1"/>
    </xf>
    <xf numFmtId="0" fontId="4" fillId="0" borderId="1" xfId="0" applyFont="1" applyBorder="1" applyAlignment="1"/>
    <xf numFmtId="171" fontId="4" fillId="0" borderId="1" xfId="0" applyNumberFormat="1" applyFont="1" applyBorder="1" applyAlignment="1"/>
    <xf numFmtId="169" fontId="4" fillId="0" borderId="1" xfId="1" applyNumberFormat="1" applyFont="1" applyBorder="1" applyAlignment="1"/>
    <xf numFmtId="0" fontId="6" fillId="11" borderId="15" xfId="0" applyFont="1" applyFill="1" applyBorder="1" applyAlignment="1"/>
    <xf numFmtId="169" fontId="6" fillId="11" borderId="15" xfId="1" applyNumberFormat="1" applyFont="1" applyFill="1" applyBorder="1" applyAlignment="1"/>
    <xf numFmtId="169" fontId="4" fillId="0" borderId="15" xfId="1" applyNumberFormat="1" applyFont="1" applyBorder="1" applyAlignment="1"/>
    <xf numFmtId="0" fontId="6" fillId="11" borderId="11" xfId="0" applyFont="1" applyFill="1" applyBorder="1" applyAlignment="1"/>
    <xf numFmtId="171" fontId="6" fillId="11" borderId="11" xfId="0" applyNumberFormat="1" applyFont="1" applyFill="1" applyBorder="1" applyAlignment="1"/>
    <xf numFmtId="169" fontId="6" fillId="11" borderId="11" xfId="1" applyNumberFormat="1" applyFont="1" applyFill="1" applyBorder="1" applyAlignment="1"/>
    <xf numFmtId="169" fontId="38" fillId="6" borderId="15" xfId="1" applyNumberFormat="1" applyFont="1" applyFill="1" applyBorder="1" applyAlignment="1">
      <alignment horizontal="center" vertical="center" wrapText="1"/>
    </xf>
    <xf numFmtId="0" fontId="7" fillId="8" borderId="15" xfId="0" applyFont="1" applyFill="1" applyBorder="1" applyAlignment="1">
      <alignment horizontal="center" vertical="center"/>
    </xf>
    <xf numFmtId="0" fontId="15" fillId="0" borderId="0" xfId="0" applyFont="1" applyAlignment="1">
      <alignment horizontal="centerContinuous" vertical="center" wrapText="1"/>
    </xf>
    <xf numFmtId="0" fontId="7" fillId="3" borderId="0" xfId="0" applyFont="1" applyFill="1" applyAlignment="1">
      <alignment horizontal="centerContinuous" wrapText="1"/>
    </xf>
    <xf numFmtId="0" fontId="5" fillId="3" borderId="0" xfId="0" applyFont="1" applyFill="1" applyBorder="1" applyAlignment="1">
      <alignment horizontal="centerContinuous"/>
    </xf>
    <xf numFmtId="0" fontId="7" fillId="3" borderId="0" xfId="0" applyFont="1" applyFill="1" applyBorder="1" applyAlignment="1">
      <alignment horizontal="centerContinuous"/>
    </xf>
    <xf numFmtId="3" fontId="5" fillId="3" borderId="18" xfId="0" applyNumberFormat="1" applyFont="1" applyFill="1" applyBorder="1" applyAlignment="1">
      <alignment horizontal="right" vertical="center" wrapText="1"/>
    </xf>
    <xf numFmtId="0" fontId="5" fillId="3" borderId="0" xfId="0" quotePrefix="1" applyFont="1" applyFill="1"/>
    <xf numFmtId="9" fontId="5" fillId="3" borderId="15" xfId="0" applyNumberFormat="1" applyFont="1" applyFill="1" applyBorder="1"/>
    <xf numFmtId="3" fontId="5" fillId="3" borderId="24" xfId="0" applyNumberFormat="1" applyFont="1" applyFill="1" applyBorder="1" applyAlignment="1">
      <alignment horizontal="right" vertical="center" wrapText="1"/>
    </xf>
    <xf numFmtId="0" fontId="5" fillId="3" borderId="0" xfId="0" applyFont="1" applyFill="1" applyBorder="1"/>
    <xf numFmtId="0" fontId="7" fillId="3" borderId="0" xfId="0" applyFont="1" applyFill="1" applyBorder="1"/>
    <xf numFmtId="169" fontId="5" fillId="3" borderId="0" xfId="1" applyNumberFormat="1" applyFont="1" applyFill="1" applyBorder="1"/>
    <xf numFmtId="171" fontId="34" fillId="6" borderId="15" xfId="0" applyNumberFormat="1" applyFont="1" applyFill="1" applyBorder="1" applyAlignment="1">
      <alignment horizontal="center" vertical="center" wrapText="1"/>
    </xf>
    <xf numFmtId="0" fontId="34" fillId="6" borderId="15" xfId="0" applyFont="1" applyFill="1" applyBorder="1" applyAlignment="1">
      <alignment horizontal="center" vertical="center" wrapText="1"/>
    </xf>
    <xf numFmtId="0" fontId="5" fillId="0" borderId="21"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4" fillId="0" borderId="21" xfId="0" applyFont="1" applyFill="1" applyBorder="1" applyAlignment="1" applyProtection="1">
      <alignment vertical="center" wrapText="1"/>
    </xf>
    <xf numFmtId="0" fontId="4" fillId="2" borderId="1" xfId="0" applyFont="1" applyFill="1" applyBorder="1" applyAlignment="1" applyProtection="1">
      <alignment horizontal="center" vertical="center" wrapText="1"/>
    </xf>
    <xf numFmtId="0" fontId="6" fillId="2" borderId="1" xfId="0" applyFont="1" applyFill="1" applyBorder="1" applyAlignment="1" applyProtection="1">
      <alignment horizontal="center" vertical="center" wrapText="1"/>
    </xf>
    <xf numFmtId="0" fontId="18" fillId="0" borderId="1" xfId="0" applyFont="1" applyFill="1" applyBorder="1" applyAlignment="1" applyProtection="1">
      <alignment vertical="center" wrapText="1"/>
    </xf>
    <xf numFmtId="0" fontId="6" fillId="2" borderId="11"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0" fontId="18" fillId="0" borderId="0" xfId="0" applyFont="1" applyFill="1" applyBorder="1" applyAlignment="1" applyProtection="1">
      <alignment horizontal="centerContinuous" vertical="center" wrapText="1"/>
    </xf>
    <xf numFmtId="0" fontId="4" fillId="0" borderId="0" xfId="0" applyFont="1" applyFill="1" applyBorder="1" applyAlignment="1" applyProtection="1">
      <alignment horizontal="centerContinuous" vertical="center" wrapText="1"/>
    </xf>
    <xf numFmtId="9" fontId="4" fillId="7" borderId="15" xfId="6" applyFont="1" applyFill="1" applyBorder="1"/>
    <xf numFmtId="169" fontId="6" fillId="0" borderId="0" xfId="1" quotePrefix="1" applyNumberFormat="1" applyFont="1" applyAlignment="1">
      <alignment horizontal="centerContinuous"/>
    </xf>
    <xf numFmtId="171" fontId="4" fillId="7" borderId="15" xfId="0" applyNumberFormat="1" applyFont="1" applyFill="1" applyBorder="1"/>
    <xf numFmtId="170" fontId="6" fillId="7" borderId="15" xfId="0" applyNumberFormat="1" applyFont="1" applyFill="1" applyBorder="1"/>
    <xf numFmtId="3" fontId="4" fillId="0" borderId="0" xfId="0" quotePrefix="1" applyNumberFormat="1" applyFont="1" applyAlignment="1">
      <alignment vertical="center" wrapText="1"/>
    </xf>
    <xf numFmtId="0" fontId="0" fillId="0" borderId="0" xfId="0" applyNumberFormat="1"/>
    <xf numFmtId="0" fontId="4" fillId="0" borderId="0" xfId="0" applyFont="1" applyBorder="1" applyAlignment="1">
      <alignment wrapText="1"/>
    </xf>
    <xf numFmtId="0" fontId="4" fillId="0" borderId="0" xfId="0" applyFont="1" applyBorder="1" applyAlignment="1">
      <alignment vertical="center" wrapText="1"/>
    </xf>
    <xf numFmtId="3" fontId="33" fillId="6" borderId="15" xfId="0" applyNumberFormat="1" applyFont="1" applyFill="1" applyBorder="1" applyAlignment="1" applyProtection="1">
      <alignment horizontal="centerContinuous" vertical="center" wrapText="1"/>
    </xf>
    <xf numFmtId="0" fontId="71" fillId="7" borderId="15" xfId="0" applyFont="1" applyFill="1" applyBorder="1" applyAlignment="1">
      <alignment horizontal="center"/>
    </xf>
    <xf numFmtId="0" fontId="3" fillId="0" borderId="0" xfId="0" applyFont="1" applyAlignment="1">
      <alignment horizontal="centerContinuous"/>
    </xf>
    <xf numFmtId="0" fontId="11" fillId="6" borderId="15" xfId="0" applyFont="1" applyFill="1" applyBorder="1" applyAlignment="1">
      <alignment horizontal="center" vertical="center" wrapText="1"/>
    </xf>
    <xf numFmtId="3" fontId="11" fillId="6" borderId="15" xfId="0" applyNumberFormat="1" applyFont="1" applyFill="1" applyBorder="1" applyAlignment="1">
      <alignment horizontal="center" vertical="center" wrapText="1"/>
    </xf>
    <xf numFmtId="0" fontId="23" fillId="0" borderId="0" xfId="0" applyFont="1" applyFill="1" applyBorder="1" applyAlignment="1" applyProtection="1">
      <alignment horizontal="center"/>
      <protection locked="0"/>
    </xf>
    <xf numFmtId="0" fontId="23" fillId="0" borderId="0" xfId="0" applyFont="1" applyFill="1" applyBorder="1" applyAlignment="1" applyProtection="1">
      <protection locked="0"/>
    </xf>
    <xf numFmtId="3" fontId="3" fillId="0" borderId="0" xfId="0" applyNumberFormat="1" applyFont="1" applyFill="1" applyBorder="1" applyAlignment="1" applyProtection="1">
      <alignment horizontal="centerContinuous"/>
      <protection locked="0"/>
    </xf>
    <xf numFmtId="169" fontId="15" fillId="0" borderId="0" xfId="1" applyNumberFormat="1" applyFont="1" applyFill="1" applyBorder="1" applyAlignment="1" applyProtection="1">
      <alignment horizontal="centerContinuous" vertical="center"/>
      <protection locked="0"/>
    </xf>
    <xf numFmtId="169" fontId="7" fillId="0" borderId="0" xfId="1" applyNumberFormat="1" applyFont="1" applyFill="1" applyBorder="1" applyAlignment="1" applyProtection="1">
      <alignment horizontal="centerContinuous" vertical="center"/>
      <protection locked="0"/>
    </xf>
    <xf numFmtId="169" fontId="4" fillId="0" borderId="0" xfId="1" applyNumberFormat="1" applyFont="1" applyFill="1" applyBorder="1" applyAlignment="1" applyProtection="1">
      <alignment horizontal="centerContinuous" vertical="center" wrapText="1"/>
      <protection locked="0"/>
    </xf>
    <xf numFmtId="169" fontId="3" fillId="0" borderId="0" xfId="1" applyNumberFormat="1" applyFont="1" applyFill="1" applyBorder="1" applyAlignment="1" applyProtection="1">
      <alignment horizontal="centerContinuous"/>
      <protection locked="0"/>
    </xf>
    <xf numFmtId="169" fontId="4" fillId="0" borderId="0" xfId="1" applyNumberFormat="1" applyFont="1" applyFill="1" applyBorder="1" applyAlignment="1" applyProtection="1">
      <protection locked="0"/>
    </xf>
    <xf numFmtId="0" fontId="14" fillId="11" borderId="15" xfId="0" applyNumberFormat="1" applyFont="1" applyFill="1" applyBorder="1" applyAlignment="1">
      <alignment horizontal="center" vertical="center" wrapText="1"/>
    </xf>
    <xf numFmtId="0" fontId="4" fillId="0" borderId="0" xfId="0" applyFont="1" applyFill="1" applyBorder="1" applyAlignment="1" applyProtection="1">
      <alignment horizontal="right"/>
      <protection locked="0"/>
    </xf>
    <xf numFmtId="169" fontId="4" fillId="0" borderId="0" xfId="1" applyNumberFormat="1" applyFont="1" applyFill="1" applyBorder="1" applyAlignment="1" applyProtection="1">
      <alignment horizontal="right" wrapText="1"/>
      <protection locked="0"/>
    </xf>
    <xf numFmtId="0" fontId="14" fillId="6" borderId="15" xfId="0" applyFont="1" applyFill="1" applyBorder="1" applyAlignment="1" applyProtection="1">
      <alignment horizontal="center" vertical="center" wrapText="1"/>
      <protection locked="0"/>
    </xf>
    <xf numFmtId="168" fontId="7" fillId="6" borderId="11" xfId="0" applyNumberFormat="1" applyFont="1" applyFill="1" applyBorder="1" applyAlignment="1" applyProtection="1">
      <alignment vertical="center" wrapText="1"/>
    </xf>
    <xf numFmtId="0" fontId="15" fillId="0" borderId="0" xfId="0" applyFont="1" applyFill="1" applyBorder="1" applyAlignment="1" applyProtection="1">
      <alignment vertical="center"/>
      <protection locked="0"/>
    </xf>
    <xf numFmtId="0" fontId="3" fillId="0" borderId="0" xfId="0" applyFont="1" applyFill="1" applyBorder="1" applyAlignment="1" applyProtection="1">
      <alignment vertical="center"/>
      <protection locked="0"/>
    </xf>
    <xf numFmtId="0" fontId="7" fillId="0" borderId="0" xfId="0" applyFont="1" applyFill="1" applyBorder="1" applyAlignment="1" applyProtection="1">
      <alignment vertical="center"/>
      <protection locked="0"/>
    </xf>
    <xf numFmtId="3" fontId="14" fillId="6" borderId="16" xfId="0" applyNumberFormat="1" applyFont="1" applyFill="1" applyBorder="1" applyAlignment="1" applyProtection="1">
      <alignment horizontal="center" vertical="center" wrapText="1"/>
      <protection locked="0"/>
    </xf>
    <xf numFmtId="3" fontId="3" fillId="0" borderId="0" xfId="0" applyNumberFormat="1" applyFont="1" applyFill="1" applyBorder="1" applyAlignment="1" applyProtection="1">
      <alignment horizontal="center"/>
      <protection locked="0"/>
    </xf>
    <xf numFmtId="0" fontId="33" fillId="6" borderId="15" xfId="0" applyNumberFormat="1" applyFont="1" applyFill="1" applyBorder="1" applyAlignment="1" applyProtection="1">
      <alignment horizontal="center" vertical="center" wrapText="1"/>
    </xf>
    <xf numFmtId="0" fontId="33" fillId="6" borderId="22" xfId="0" applyNumberFormat="1" applyFont="1" applyFill="1" applyBorder="1" applyAlignment="1" applyProtection="1">
      <alignment horizontal="center" vertical="center" wrapText="1"/>
    </xf>
    <xf numFmtId="0" fontId="11" fillId="0" borderId="15" xfId="0" applyFont="1" applyBorder="1" applyAlignment="1">
      <alignment horizontal="centerContinuous"/>
    </xf>
    <xf numFmtId="0" fontId="24" fillId="0" borderId="0" xfId="0" applyFont="1" applyAlignment="1">
      <alignment horizontal="centerContinuous"/>
    </xf>
    <xf numFmtId="0" fontId="22" fillId="0" borderId="0" xfId="0" applyFont="1" applyAlignment="1">
      <alignment horizontal="centerContinuous"/>
    </xf>
    <xf numFmtId="3" fontId="33" fillId="6" borderId="15" xfId="0" applyNumberFormat="1" applyFont="1" applyFill="1" applyBorder="1" applyAlignment="1" applyProtection="1">
      <alignment horizontal="center" vertical="center" wrapText="1"/>
      <protection locked="0"/>
    </xf>
    <xf numFmtId="170" fontId="33" fillId="6" borderId="15" xfId="0" applyNumberFormat="1" applyFont="1" applyFill="1" applyBorder="1" applyAlignment="1" applyProtection="1">
      <alignment horizontal="center" vertical="center" wrapText="1"/>
      <protection locked="0"/>
    </xf>
    <xf numFmtId="0" fontId="4" fillId="0" borderId="0" xfId="0" applyFont="1" applyAlignment="1">
      <alignment horizontal="center" vertical="center"/>
    </xf>
    <xf numFmtId="171" fontId="4" fillId="0" borderId="0" xfId="0" applyNumberFormat="1" applyFont="1" applyAlignment="1">
      <alignment vertical="center"/>
    </xf>
    <xf numFmtId="3" fontId="4" fillId="0" borderId="0" xfId="0" applyNumberFormat="1" applyFont="1" applyAlignment="1">
      <alignment vertical="center"/>
    </xf>
    <xf numFmtId="168" fontId="4" fillId="0" borderId="0" xfId="0" applyNumberFormat="1" applyFont="1" applyAlignment="1">
      <alignment vertical="center"/>
    </xf>
    <xf numFmtId="0" fontId="4" fillId="0" borderId="0" xfId="0" applyFont="1" applyBorder="1" applyAlignment="1">
      <alignment vertical="center"/>
    </xf>
    <xf numFmtId="0" fontId="5" fillId="0" borderId="10" xfId="0" applyFont="1" applyFill="1" applyBorder="1" applyAlignment="1" applyProtection="1">
      <alignment vertical="center" wrapText="1"/>
    </xf>
    <xf numFmtId="0" fontId="7" fillId="0" borderId="11" xfId="0" applyFont="1" applyFill="1" applyBorder="1" applyAlignment="1" applyProtection="1">
      <alignment horizontal="center" vertical="center" wrapText="1"/>
    </xf>
    <xf numFmtId="0" fontId="7" fillId="2" borderId="11" xfId="0" applyFont="1" applyFill="1" applyBorder="1" applyAlignment="1" applyProtection="1">
      <alignment horizontal="center" vertical="center" wrapText="1"/>
    </xf>
    <xf numFmtId="0" fontId="8" fillId="0" borderId="1" xfId="0" applyFont="1" applyFill="1" applyBorder="1" applyAlignment="1" applyProtection="1">
      <alignment vertical="center" wrapText="1"/>
    </xf>
    <xf numFmtId="0" fontId="5" fillId="0" borderId="0" xfId="0" applyFont="1" applyFill="1" applyBorder="1" applyAlignment="1" applyProtection="1">
      <alignment horizontal="center" vertical="center" wrapText="1"/>
    </xf>
    <xf numFmtId="0" fontId="17" fillId="0" borderId="0" xfId="0" applyFont="1" applyFill="1" applyBorder="1" applyAlignment="1" applyProtection="1">
      <alignment horizontal="centerContinuous" vertical="center" wrapText="1"/>
    </xf>
    <xf numFmtId="0" fontId="5" fillId="0" borderId="0" xfId="0" applyFont="1" applyFill="1" applyBorder="1" applyAlignment="1" applyProtection="1">
      <alignment horizontal="centerContinuous" vertical="center" wrapText="1"/>
    </xf>
    <xf numFmtId="0" fontId="7" fillId="0" borderId="0" xfId="0" applyFont="1" applyFill="1" applyBorder="1" applyAlignment="1" applyProtection="1">
      <alignment horizontal="center"/>
    </xf>
    <xf numFmtId="0" fontId="52" fillId="0" borderId="0" xfId="0" applyFont="1" applyAlignment="1">
      <alignment horizontal="left"/>
    </xf>
    <xf numFmtId="0" fontId="5" fillId="0" borderId="0" xfId="0" applyFont="1" applyAlignment="1">
      <alignment horizontal="centerContinuous"/>
    </xf>
    <xf numFmtId="0" fontId="5" fillId="0" borderId="0" xfId="0" applyFont="1" applyAlignment="1">
      <alignment horizontal="left"/>
    </xf>
    <xf numFmtId="2" fontId="5" fillId="0" borderId="0" xfId="0" applyNumberFormat="1" applyFont="1" applyAlignment="1">
      <alignment horizontal="center"/>
    </xf>
    <xf numFmtId="0" fontId="11" fillId="6" borderId="16" xfId="0" applyFont="1" applyFill="1" applyBorder="1" applyAlignment="1" applyProtection="1">
      <alignment horizontal="center" vertical="center"/>
    </xf>
    <xf numFmtId="0" fontId="0" fillId="0" borderId="0" xfId="0" quotePrefix="1"/>
    <xf numFmtId="0" fontId="33" fillId="6" borderId="16" xfId="0" applyFont="1" applyFill="1" applyBorder="1" applyAlignment="1" applyProtection="1">
      <alignment horizontal="center" vertical="center" wrapText="1"/>
    </xf>
    <xf numFmtId="171" fontId="4" fillId="0" borderId="0" xfId="1" applyNumberFormat="1" applyFont="1"/>
    <xf numFmtId="0" fontId="4" fillId="0" borderId="0" xfId="0" applyNumberFormat="1" applyFont="1"/>
    <xf numFmtId="0" fontId="4" fillId="0" borderId="0" xfId="0" applyNumberFormat="1" applyFont="1" applyAlignment="1">
      <alignment horizontal="center"/>
    </xf>
    <xf numFmtId="171" fontId="4" fillId="0" borderId="0" xfId="1" applyNumberFormat="1" applyFont="1" applyAlignment="1">
      <alignment horizontal="centerContinuous"/>
    </xf>
    <xf numFmtId="171" fontId="6" fillId="0" borderId="0" xfId="1" applyNumberFormat="1" applyFont="1" applyAlignment="1">
      <alignment horizontal="centerContinuous"/>
    </xf>
    <xf numFmtId="0" fontId="6" fillId="0" borderId="0" xfId="0" applyNumberFormat="1" applyFont="1" applyAlignment="1">
      <alignment horizontal="centerContinuous"/>
    </xf>
    <xf numFmtId="0" fontId="5" fillId="8" borderId="0" xfId="0" applyFont="1" applyFill="1" applyAlignment="1"/>
    <xf numFmtId="0" fontId="5" fillId="0" borderId="15" xfId="0" applyFont="1" applyBorder="1" applyAlignment="1">
      <alignment horizontal="center"/>
    </xf>
    <xf numFmtId="0" fontId="5" fillId="0" borderId="15" xfId="0" applyFont="1" applyBorder="1" applyAlignment="1">
      <alignment horizontal="left"/>
    </xf>
    <xf numFmtId="0" fontId="56" fillId="0" borderId="15" xfId="0" applyFont="1" applyBorder="1" applyAlignment="1">
      <alignment vertical="center" wrapText="1"/>
    </xf>
    <xf numFmtId="0" fontId="56" fillId="0" borderId="15" xfId="0" applyFont="1" applyBorder="1" applyAlignment="1">
      <alignment horizontal="center" vertical="center" wrapText="1"/>
    </xf>
    <xf numFmtId="0" fontId="53" fillId="0" borderId="15" xfId="0" applyFont="1" applyBorder="1" applyAlignment="1">
      <alignment horizontal="center" vertical="center" wrapText="1"/>
    </xf>
    <xf numFmtId="0" fontId="7" fillId="0" borderId="15" xfId="0" applyFont="1" applyBorder="1" applyAlignment="1">
      <alignment horizontal="center"/>
    </xf>
    <xf numFmtId="0" fontId="5" fillId="7" borderId="0" xfId="0" applyFont="1" applyFill="1"/>
    <xf numFmtId="0" fontId="72" fillId="7" borderId="0" xfId="0" applyFont="1" applyFill="1"/>
    <xf numFmtId="3" fontId="34" fillId="6" borderId="15" xfId="1" quotePrefix="1" applyNumberFormat="1" applyFont="1" applyFill="1" applyBorder="1" applyAlignment="1">
      <alignment horizontal="center" vertical="center" wrapText="1"/>
    </xf>
    <xf numFmtId="3" fontId="33" fillId="6" borderId="15" xfId="0" applyNumberFormat="1" applyFont="1" applyFill="1" applyBorder="1" applyAlignment="1" applyProtection="1">
      <alignment horizontal="center" vertical="center" wrapText="1"/>
    </xf>
    <xf numFmtId="0" fontId="20" fillId="8" borderId="15" xfId="0" applyFont="1" applyFill="1" applyBorder="1" applyAlignment="1">
      <alignment horizontal="center" vertical="center" wrapText="1"/>
    </xf>
    <xf numFmtId="0" fontId="3" fillId="8" borderId="15" xfId="0" applyFont="1" applyFill="1" applyBorder="1" applyAlignment="1">
      <alignment horizontal="left" vertical="center"/>
    </xf>
    <xf numFmtId="0" fontId="5" fillId="8" borderId="15" xfId="0" applyFont="1" applyFill="1" applyBorder="1"/>
    <xf numFmtId="0" fontId="20" fillId="8" borderId="15" xfId="0" applyFont="1" applyFill="1" applyBorder="1" applyAlignment="1">
      <alignment horizontal="center" vertical="center" wrapText="1"/>
    </xf>
    <xf numFmtId="0" fontId="3" fillId="8" borderId="15" xfId="0" applyFont="1" applyFill="1" applyBorder="1" applyAlignment="1">
      <alignment horizontal="left" vertical="center"/>
    </xf>
    <xf numFmtId="0" fontId="5" fillId="8" borderId="15" xfId="0" applyFont="1" applyFill="1" applyBorder="1" applyAlignment="1"/>
    <xf numFmtId="0" fontId="56" fillId="8" borderId="15" xfId="0" applyFont="1" applyFill="1" applyBorder="1" applyAlignment="1">
      <alignment horizontal="center" vertical="center"/>
    </xf>
    <xf numFmtId="0" fontId="15" fillId="0" borderId="0" xfId="0" applyNumberFormat="1" applyFont="1" applyFill="1" applyBorder="1" applyAlignment="1" applyProtection="1">
      <alignment horizontal="centerContinuous" vertical="center" wrapText="1"/>
    </xf>
    <xf numFmtId="3" fontId="33" fillId="6" borderId="16" xfId="1" applyNumberFormat="1" applyFont="1" applyFill="1" applyBorder="1" applyAlignment="1">
      <alignment horizontal="center" vertical="center" wrapText="1"/>
    </xf>
    <xf numFmtId="0" fontId="4" fillId="0" borderId="0" xfId="0" applyFont="1" applyAlignment="1"/>
    <xf numFmtId="0" fontId="5" fillId="0" borderId="0" xfId="0" applyFont="1" applyAlignment="1">
      <alignment horizontal="centerContinuous" vertical="center"/>
    </xf>
    <xf numFmtId="0" fontId="7" fillId="0" borderId="0" xfId="0" applyFont="1" applyAlignment="1">
      <alignment horizontal="centerContinuous" vertical="center"/>
    </xf>
    <xf numFmtId="2" fontId="5" fillId="0" borderId="0" xfId="0" applyNumberFormat="1" applyFont="1" applyAlignment="1">
      <alignment horizontal="center" vertical="center"/>
    </xf>
    <xf numFmtId="169" fontId="5" fillId="0" borderId="0" xfId="1" applyNumberFormat="1" applyFont="1" applyAlignment="1">
      <alignment vertical="center"/>
    </xf>
    <xf numFmtId="169" fontId="5" fillId="0" borderId="10" xfId="1" applyNumberFormat="1" applyFont="1" applyFill="1" applyBorder="1" applyAlignment="1" applyProtection="1">
      <alignment horizontal="center" vertical="center" wrapText="1"/>
    </xf>
    <xf numFmtId="169" fontId="5" fillId="0" borderId="1" xfId="1" applyNumberFormat="1" applyFont="1" applyFill="1" applyBorder="1" applyAlignment="1" applyProtection="1">
      <alignment horizontal="center" vertical="center" wrapText="1"/>
    </xf>
    <xf numFmtId="169" fontId="5" fillId="0" borderId="1" xfId="1" applyNumberFormat="1" applyFont="1" applyFill="1" applyBorder="1" applyAlignment="1" applyProtection="1">
      <alignment vertical="center" wrapText="1"/>
    </xf>
    <xf numFmtId="169" fontId="7" fillId="0" borderId="0" xfId="1" applyNumberFormat="1" applyFont="1" applyAlignment="1">
      <alignment vertical="center"/>
    </xf>
    <xf numFmtId="169" fontId="7" fillId="0" borderId="11" xfId="1" applyNumberFormat="1" applyFont="1" applyFill="1" applyBorder="1" applyAlignment="1" applyProtection="1">
      <alignment vertical="center" wrapText="1"/>
    </xf>
    <xf numFmtId="169" fontId="5" fillId="0" borderId="0" xfId="1" applyNumberFormat="1" applyFont="1" applyFill="1" applyBorder="1" applyAlignment="1" applyProtection="1">
      <alignment horizontal="centerContinuous" vertical="center" wrapText="1"/>
    </xf>
    <xf numFmtId="169" fontId="5" fillId="0" borderId="0" xfId="1" applyNumberFormat="1" applyFont="1" applyFill="1" applyBorder="1" applyAlignment="1" applyProtection="1">
      <alignment vertical="center"/>
    </xf>
    <xf numFmtId="169" fontId="17" fillId="0" borderId="0" xfId="1" applyNumberFormat="1" applyFont="1" applyFill="1" applyBorder="1" applyAlignment="1" applyProtection="1">
      <alignment horizontal="centerContinuous" vertical="center"/>
    </xf>
    <xf numFmtId="169" fontId="7" fillId="0" borderId="0" xfId="1" applyNumberFormat="1" applyFont="1" applyFill="1" applyBorder="1" applyAlignment="1" applyProtection="1">
      <alignment horizontal="centerContinuous" vertical="center"/>
    </xf>
    <xf numFmtId="169" fontId="8" fillId="0" borderId="0" xfId="1" applyNumberFormat="1" applyFont="1" applyFill="1" applyBorder="1" applyAlignment="1" applyProtection="1">
      <alignment horizontal="centerContinuous" vertical="center"/>
    </xf>
    <xf numFmtId="169" fontId="5" fillId="0" borderId="0" xfId="1" applyNumberFormat="1" applyFont="1" applyFill="1" applyBorder="1" applyAlignment="1" applyProtection="1">
      <alignment horizontal="centerContinuous" vertical="center"/>
    </xf>
    <xf numFmtId="3" fontId="5" fillId="0" borderId="0" xfId="0" applyNumberFormat="1" applyFont="1" applyAlignment="1">
      <alignment horizontal="centerContinuous" vertical="center"/>
    </xf>
    <xf numFmtId="3" fontId="7" fillId="0" borderId="0" xfId="0" applyNumberFormat="1" applyFont="1" applyAlignment="1">
      <alignment horizontal="centerContinuous" vertical="center"/>
    </xf>
    <xf numFmtId="169" fontId="5" fillId="0" borderId="10" xfId="1" applyNumberFormat="1" applyFont="1" applyFill="1" applyBorder="1" applyAlignment="1" applyProtection="1">
      <alignment vertical="center" wrapText="1"/>
    </xf>
    <xf numFmtId="0" fontId="7" fillId="0" borderId="1" xfId="0" applyFont="1" applyFill="1" applyBorder="1" applyAlignment="1" applyProtection="1">
      <alignment horizontal="center" vertical="center" wrapText="1"/>
    </xf>
    <xf numFmtId="0" fontId="7" fillId="2" borderId="1" xfId="0" applyFont="1" applyFill="1" applyBorder="1" applyAlignment="1" applyProtection="1">
      <alignment horizontal="center" vertical="center" wrapText="1"/>
    </xf>
    <xf numFmtId="169" fontId="5" fillId="0" borderId="21" xfId="1" applyNumberFormat="1" applyFont="1" applyFill="1" applyBorder="1" applyAlignment="1" applyProtection="1">
      <alignment vertical="center" wrapText="1"/>
    </xf>
    <xf numFmtId="169" fontId="7" fillId="0" borderId="1" xfId="1" applyNumberFormat="1" applyFont="1" applyFill="1" applyBorder="1" applyAlignment="1" applyProtection="1">
      <alignment vertical="center" wrapText="1"/>
    </xf>
    <xf numFmtId="169" fontId="17" fillId="0" borderId="1" xfId="1" applyNumberFormat="1" applyFont="1" applyFill="1" applyBorder="1" applyAlignment="1" applyProtection="1">
      <alignment vertical="center" wrapText="1"/>
    </xf>
    <xf numFmtId="3" fontId="4" fillId="0" borderId="0" xfId="0" applyNumberFormat="1" applyFont="1" applyAlignment="1">
      <alignment horizontal="centerContinuous" vertical="center"/>
    </xf>
    <xf numFmtId="3" fontId="6" fillId="0" borderId="0" xfId="0" applyNumberFormat="1" applyFont="1" applyAlignment="1">
      <alignment horizontal="centerContinuous" vertical="center"/>
    </xf>
    <xf numFmtId="3" fontId="6" fillId="0" borderId="0" xfId="0" applyNumberFormat="1" applyFont="1" applyAlignment="1">
      <alignment vertical="center"/>
    </xf>
    <xf numFmtId="0" fontId="7" fillId="0" borderId="16" xfId="0" applyFont="1" applyBorder="1" applyAlignment="1">
      <alignment horizontal="center" vertical="center" wrapText="1"/>
    </xf>
    <xf numFmtId="0" fontId="7" fillId="0" borderId="19" xfId="0" applyFont="1" applyBorder="1" applyAlignment="1">
      <alignment horizontal="center" vertical="center" wrapText="1"/>
    </xf>
    <xf numFmtId="0" fontId="5" fillId="10" borderId="22" xfId="0" applyFont="1" applyFill="1" applyBorder="1"/>
    <xf numFmtId="169" fontId="5" fillId="10" borderId="15" xfId="1" applyNumberFormat="1" applyFont="1" applyFill="1" applyBorder="1"/>
    <xf numFmtId="0" fontId="5" fillId="10" borderId="15" xfId="0" applyFont="1" applyFill="1" applyBorder="1"/>
    <xf numFmtId="0" fontId="5" fillId="0" borderId="10" xfId="0" applyFont="1" applyBorder="1"/>
    <xf numFmtId="0" fontId="5" fillId="10" borderId="10" xfId="0" applyFont="1" applyFill="1" applyBorder="1"/>
    <xf numFmtId="169" fontId="5" fillId="0" borderId="1" xfId="1" applyNumberFormat="1" applyFont="1" applyBorder="1"/>
    <xf numFmtId="0" fontId="5" fillId="0" borderId="1" xfId="0" applyFont="1" applyBorder="1"/>
    <xf numFmtId="0" fontId="5" fillId="10" borderId="1" xfId="0" applyFont="1" applyFill="1" applyBorder="1"/>
    <xf numFmtId="0" fontId="5" fillId="10" borderId="11" xfId="0" applyFont="1" applyFill="1" applyBorder="1"/>
    <xf numFmtId="0" fontId="5" fillId="0" borderId="11" xfId="0" applyFont="1" applyBorder="1"/>
    <xf numFmtId="169" fontId="5" fillId="0" borderId="11" xfId="1" applyNumberFormat="1" applyFont="1" applyBorder="1"/>
    <xf numFmtId="169" fontId="5" fillId="0" borderId="10" xfId="1" applyNumberFormat="1" applyFont="1" applyBorder="1"/>
    <xf numFmtId="10" fontId="5" fillId="0" borderId="11" xfId="6" applyNumberFormat="1" applyFont="1" applyBorder="1"/>
    <xf numFmtId="0" fontId="7" fillId="10" borderId="22" xfId="0" applyFont="1" applyFill="1" applyBorder="1"/>
    <xf numFmtId="169" fontId="7" fillId="10" borderId="15" xfId="1" applyNumberFormat="1" applyFont="1" applyFill="1" applyBorder="1"/>
    <xf numFmtId="0" fontId="7" fillId="10" borderId="15" xfId="0" applyFont="1" applyFill="1" applyBorder="1"/>
    <xf numFmtId="3" fontId="34" fillId="6" borderId="16" xfId="1" quotePrefix="1" applyNumberFormat="1" applyFont="1" applyFill="1" applyBorder="1" applyAlignment="1">
      <alignment horizontal="center" vertical="center" wrapText="1"/>
    </xf>
    <xf numFmtId="0" fontId="38" fillId="0" borderId="0" xfId="0" applyFont="1" applyAlignment="1">
      <alignment horizontal="centerContinuous"/>
    </xf>
    <xf numFmtId="0" fontId="38" fillId="0" borderId="0" xfId="0" applyFont="1"/>
    <xf numFmtId="0" fontId="38" fillId="0" borderId="15" xfId="0" applyFont="1" applyBorder="1"/>
    <xf numFmtId="0" fontId="38" fillId="0" borderId="15" xfId="0" applyFont="1" applyBorder="1" applyAlignment="1">
      <alignment horizontal="center"/>
    </xf>
    <xf numFmtId="0" fontId="0" fillId="0" borderId="15" xfId="0" applyBorder="1"/>
    <xf numFmtId="0" fontId="0" fillId="0" borderId="15" xfId="0" applyBorder="1" applyAlignment="1">
      <alignment horizontal="center"/>
    </xf>
    <xf numFmtId="0" fontId="1" fillId="0" borderId="15" xfId="0" applyFont="1" applyBorder="1" applyAlignment="1">
      <alignment horizontal="center"/>
    </xf>
    <xf numFmtId="0" fontId="38" fillId="12" borderId="0" xfId="0" applyFont="1" applyFill="1"/>
    <xf numFmtId="0" fontId="38" fillId="12" borderId="15" xfId="0" applyFont="1" applyFill="1" applyBorder="1"/>
    <xf numFmtId="0" fontId="38" fillId="12" borderId="15" xfId="0" applyFont="1" applyFill="1" applyBorder="1" applyAlignment="1">
      <alignment horizontal="center"/>
    </xf>
    <xf numFmtId="0" fontId="1" fillId="0" borderId="15" xfId="0" applyFont="1" applyBorder="1"/>
    <xf numFmtId="0" fontId="0" fillId="7" borderId="15" xfId="0" applyFill="1" applyBorder="1"/>
    <xf numFmtId="0" fontId="73" fillId="0" borderId="15" xfId="0" applyFont="1" applyBorder="1"/>
    <xf numFmtId="0" fontId="0" fillId="12" borderId="15" xfId="0" applyFill="1" applyBorder="1"/>
    <xf numFmtId="0" fontId="0" fillId="12" borderId="15" xfId="0" applyFill="1" applyBorder="1" applyAlignment="1">
      <alignment horizontal="center"/>
    </xf>
    <xf numFmtId="0" fontId="34" fillId="6" borderId="16" xfId="0" applyFont="1" applyFill="1" applyBorder="1" applyAlignment="1">
      <alignment horizontal="center" vertical="center" wrapText="1"/>
    </xf>
    <xf numFmtId="0" fontId="34" fillId="6" borderId="15" xfId="0" applyFont="1" applyFill="1" applyBorder="1" applyAlignment="1">
      <alignment horizontal="center" vertical="center" wrapText="1"/>
    </xf>
    <xf numFmtId="0" fontId="34" fillId="6" borderId="15" xfId="0" applyFont="1" applyFill="1" applyBorder="1" applyAlignment="1">
      <alignment horizontal="center" vertical="center" wrapText="1"/>
    </xf>
    <xf numFmtId="171" fontId="34" fillId="6" borderId="15" xfId="0" applyNumberFormat="1" applyFont="1" applyFill="1" applyBorder="1" applyAlignment="1">
      <alignment horizontal="center" vertical="center" wrapText="1"/>
    </xf>
    <xf numFmtId="3" fontId="34" fillId="6" borderId="15" xfId="0" applyNumberFormat="1" applyFont="1" applyFill="1" applyBorder="1" applyAlignment="1">
      <alignment horizontal="center" vertical="center" wrapText="1"/>
    </xf>
    <xf numFmtId="0" fontId="4" fillId="0" borderId="0" xfId="1" applyNumberFormat="1" applyFont="1" applyAlignment="1">
      <alignment horizontal="centerContinuous"/>
    </xf>
    <xf numFmtId="0" fontId="4" fillId="0" borderId="0" xfId="0" applyNumberFormat="1" applyFont="1" applyAlignment="1"/>
    <xf numFmtId="0" fontId="6" fillId="0" borderId="0" xfId="1" applyNumberFormat="1" applyFont="1" applyAlignment="1">
      <alignment horizontal="centerContinuous"/>
    </xf>
    <xf numFmtId="0" fontId="6" fillId="0" borderId="0" xfId="0" applyNumberFormat="1" applyFont="1" applyAlignment="1"/>
    <xf numFmtId="3" fontId="4" fillId="0" borderId="0" xfId="0" applyNumberFormat="1" applyFont="1" applyAlignment="1">
      <alignment horizontal="center" vertical="center"/>
    </xf>
    <xf numFmtId="171" fontId="4" fillId="0" borderId="0" xfId="0" applyNumberFormat="1" applyFont="1" applyAlignment="1">
      <alignment horizontal="center" vertical="center"/>
    </xf>
    <xf numFmtId="3" fontId="4" fillId="0" borderId="0" xfId="0" applyNumberFormat="1" applyFont="1" applyAlignment="1">
      <alignment horizontal="center"/>
    </xf>
    <xf numFmtId="3" fontId="23" fillId="0" borderId="0" xfId="0" applyNumberFormat="1" applyFont="1" applyAlignment="1">
      <alignment vertical="center" wrapText="1"/>
    </xf>
    <xf numFmtId="0" fontId="7" fillId="0" borderId="22" xfId="0" applyFont="1" applyBorder="1"/>
    <xf numFmtId="0" fontId="34" fillId="6" borderId="15" xfId="0" applyFont="1" applyFill="1" applyBorder="1" applyAlignment="1">
      <alignment horizontal="center" vertical="center" wrapText="1"/>
    </xf>
    <xf numFmtId="169" fontId="17" fillId="0" borderId="0" xfId="1" applyNumberFormat="1" applyFont="1" applyAlignment="1">
      <alignment vertical="center"/>
    </xf>
    <xf numFmtId="0" fontId="17" fillId="0" borderId="1" xfId="0" applyFont="1" applyFill="1" applyBorder="1" applyAlignment="1" applyProtection="1">
      <alignment horizontal="center" vertical="center" wrapText="1"/>
    </xf>
    <xf numFmtId="0" fontId="17" fillId="2" borderId="1" xfId="0" applyFont="1" applyFill="1" applyBorder="1" applyAlignment="1" applyProtection="1">
      <alignment horizontal="center" vertical="center" wrapText="1"/>
    </xf>
    <xf numFmtId="169" fontId="7" fillId="0" borderId="1" xfId="1" applyNumberFormat="1" applyFont="1" applyFill="1" applyBorder="1" applyAlignment="1" applyProtection="1">
      <alignment horizontal="center" vertical="center" wrapText="1"/>
    </xf>
    <xf numFmtId="3" fontId="34" fillId="6" borderId="15" xfId="0" applyNumberFormat="1" applyFont="1" applyFill="1" applyBorder="1" applyAlignment="1">
      <alignment horizontal="center" vertical="center"/>
    </xf>
    <xf numFmtId="171" fontId="34" fillId="6" borderId="15" xfId="0" applyNumberFormat="1" applyFont="1" applyFill="1" applyBorder="1" applyAlignment="1">
      <alignment horizontal="center" vertical="center"/>
    </xf>
    <xf numFmtId="171" fontId="4" fillId="0" borderId="0" xfId="1" applyNumberFormat="1" applyFont="1" applyAlignment="1"/>
    <xf numFmtId="3" fontId="4" fillId="0" borderId="0" xfId="0" applyNumberFormat="1" applyFont="1" applyAlignment="1"/>
    <xf numFmtId="171" fontId="4" fillId="0" borderId="0" xfId="0" applyNumberFormat="1" applyFont="1" applyAlignment="1"/>
    <xf numFmtId="171" fontId="34" fillId="6" borderId="15" xfId="0" applyNumberFormat="1" applyFont="1" applyFill="1" applyBorder="1" applyAlignment="1">
      <alignment horizontal="center" vertical="center" wrapText="1"/>
    </xf>
    <xf numFmtId="169" fontId="17" fillId="0" borderId="1" xfId="1" applyNumberFormat="1" applyFont="1" applyFill="1" applyBorder="1" applyAlignment="1" applyProtection="1">
      <alignment horizontal="center" vertical="center" wrapText="1"/>
    </xf>
    <xf numFmtId="169" fontId="7" fillId="0" borderId="11" xfId="1" applyNumberFormat="1" applyFont="1" applyFill="1" applyBorder="1" applyAlignment="1" applyProtection="1">
      <alignment horizontal="center" vertical="center" wrapText="1"/>
    </xf>
    <xf numFmtId="0" fontId="33" fillId="6" borderId="15" xfId="0" applyFont="1" applyFill="1" applyBorder="1" applyAlignment="1" applyProtection="1">
      <alignment horizontal="center" vertical="center" wrapText="1"/>
    </xf>
    <xf numFmtId="3" fontId="33" fillId="6" borderId="15" xfId="0" applyNumberFormat="1" applyFont="1" applyFill="1" applyBorder="1" applyAlignment="1" applyProtection="1">
      <alignment horizontal="center" vertical="center" wrapText="1"/>
    </xf>
    <xf numFmtId="0" fontId="11" fillId="6" borderId="15" xfId="0" applyFont="1" applyFill="1" applyBorder="1" applyAlignment="1">
      <alignment horizontal="center" vertical="center" wrapText="1"/>
    </xf>
    <xf numFmtId="0" fontId="33" fillId="6" borderId="15" xfId="0" applyNumberFormat="1" applyFont="1" applyFill="1" applyBorder="1" applyAlignment="1" applyProtection="1">
      <alignment horizontal="center" vertical="center" wrapText="1"/>
    </xf>
    <xf numFmtId="3" fontId="11" fillId="6" borderId="15" xfId="0" applyNumberFormat="1" applyFont="1" applyFill="1" applyBorder="1" applyAlignment="1">
      <alignment horizontal="center" vertical="center" wrapText="1"/>
    </xf>
    <xf numFmtId="0" fontId="33" fillId="6" borderId="15" xfId="0" applyNumberFormat="1" applyFont="1" applyFill="1" applyBorder="1" applyAlignment="1" applyProtection="1">
      <alignment horizontal="center" vertical="center"/>
    </xf>
    <xf numFmtId="3" fontId="33" fillId="6" borderId="16" xfId="0" applyNumberFormat="1" applyFont="1" applyFill="1" applyBorder="1" applyAlignment="1" applyProtection="1">
      <alignment horizontal="center" vertical="center" wrapText="1"/>
    </xf>
    <xf numFmtId="171" fontId="33" fillId="6" borderId="15" xfId="0" applyNumberFormat="1" applyFont="1" applyFill="1" applyBorder="1" applyAlignment="1" applyProtection="1">
      <alignment horizontal="center" vertical="center"/>
    </xf>
    <xf numFmtId="0" fontId="7" fillId="8" borderId="15" xfId="0" applyFont="1" applyFill="1" applyBorder="1" applyAlignment="1">
      <alignment horizontal="center" vertical="center"/>
    </xf>
    <xf numFmtId="0" fontId="4" fillId="0" borderId="0" xfId="0" applyNumberFormat="1" applyFont="1" applyAlignment="1">
      <alignment vertical="center"/>
    </xf>
    <xf numFmtId="0" fontId="4" fillId="0" borderId="0" xfId="0" applyNumberFormat="1" applyFont="1" applyAlignment="1">
      <alignment horizontal="center" vertical="center"/>
    </xf>
    <xf numFmtId="0" fontId="70" fillId="0" borderId="0" xfId="0" applyFont="1" applyFill="1" applyAlignment="1">
      <alignment vertical="center"/>
    </xf>
    <xf numFmtId="0" fontId="70" fillId="0" borderId="0" xfId="0" applyFont="1" applyFill="1" applyAlignment="1">
      <alignment horizontal="center" vertical="center"/>
    </xf>
    <xf numFmtId="3" fontId="4" fillId="0" borderId="0" xfId="0" quotePrefix="1" applyNumberFormat="1" applyFont="1" applyAlignment="1">
      <alignment vertical="center"/>
    </xf>
    <xf numFmtId="171" fontId="33" fillId="6" borderId="15" xfId="0" applyNumberFormat="1" applyFont="1" applyFill="1" applyBorder="1" applyAlignment="1" applyProtection="1">
      <alignment horizontal="centerContinuous" vertical="center" wrapText="1"/>
    </xf>
    <xf numFmtId="174" fontId="33" fillId="6" borderId="15" xfId="0" applyNumberFormat="1" applyFont="1" applyFill="1" applyBorder="1" applyAlignment="1" applyProtection="1">
      <alignment horizontal="centerContinuous" vertical="center" wrapText="1"/>
    </xf>
    <xf numFmtId="0" fontId="5" fillId="6" borderId="15" xfId="0" applyFont="1" applyFill="1" applyBorder="1" applyAlignment="1" applyProtection="1">
      <alignment horizontal="centerContinuous" vertical="center" wrapText="1"/>
    </xf>
    <xf numFmtId="171" fontId="14" fillId="6" borderId="16" xfId="0" applyNumberFormat="1" applyFont="1" applyFill="1" applyBorder="1" applyAlignment="1" applyProtection="1">
      <alignment horizontal="center" vertical="center" wrapText="1"/>
    </xf>
    <xf numFmtId="171" fontId="14" fillId="6" borderId="18" xfId="0" applyNumberFormat="1" applyFont="1" applyFill="1" applyBorder="1" applyAlignment="1" applyProtection="1">
      <alignment horizontal="center" vertical="center" wrapText="1"/>
    </xf>
    <xf numFmtId="171" fontId="33" fillId="6" borderId="16" xfId="0" applyNumberFormat="1" applyFont="1" applyFill="1" applyBorder="1" applyAlignment="1" applyProtection="1">
      <alignment horizontal="centerContinuous" vertical="center" wrapText="1"/>
    </xf>
    <xf numFmtId="174" fontId="4" fillId="0" borderId="0" xfId="0" applyNumberFormat="1" applyFont="1" applyAlignment="1">
      <alignment vertical="center"/>
    </xf>
    <xf numFmtId="171" fontId="33" fillId="6" borderId="22" xfId="0" applyNumberFormat="1" applyFont="1" applyFill="1" applyBorder="1" applyAlignment="1" applyProtection="1">
      <alignment horizontal="centerContinuous" vertical="center" wrapText="1"/>
    </xf>
    <xf numFmtId="0" fontId="6" fillId="6" borderId="15" xfId="0" applyFont="1" applyFill="1" applyBorder="1" applyAlignment="1">
      <alignment horizontal="centerContinuous" vertical="center" wrapText="1"/>
    </xf>
    <xf numFmtId="0" fontId="6" fillId="6" borderId="15" xfId="0" applyFont="1" applyFill="1" applyBorder="1" applyAlignment="1">
      <alignment horizontal="centerContinuous" vertical="center"/>
    </xf>
    <xf numFmtId="0" fontId="8" fillId="0" borderId="15" xfId="0" applyFont="1" applyBorder="1" applyAlignment="1">
      <alignment horizontal="justify" vertical="center" wrapText="1"/>
    </xf>
    <xf numFmtId="0" fontId="5" fillId="2" borderId="0" xfId="0" applyFont="1" applyFill="1" applyBorder="1" applyAlignment="1" applyProtection="1">
      <alignment horizontal="center" vertical="center"/>
    </xf>
    <xf numFmtId="0" fontId="5" fillId="2" borderId="21" xfId="0" applyFont="1" applyFill="1" applyBorder="1" applyAlignment="1" applyProtection="1">
      <alignment horizontal="center" vertical="center"/>
    </xf>
    <xf numFmtId="0" fontId="5" fillId="0" borderId="21" xfId="0" applyFont="1" applyFill="1" applyBorder="1" applyAlignment="1" applyProtection="1">
      <alignment vertical="center"/>
    </xf>
    <xf numFmtId="0" fontId="5" fillId="0" borderId="21" xfId="0" applyFont="1" applyFill="1" applyBorder="1" applyAlignment="1" applyProtection="1">
      <alignment horizontal="center" vertical="center"/>
    </xf>
    <xf numFmtId="169" fontId="5" fillId="0" borderId="21" xfId="1" applyNumberFormat="1" applyFont="1" applyFill="1" applyBorder="1" applyAlignment="1" applyProtection="1">
      <alignment vertical="center"/>
    </xf>
    <xf numFmtId="0" fontId="5" fillId="2" borderId="1" xfId="0" applyFont="1" applyFill="1" applyBorder="1" applyAlignment="1" applyProtection="1">
      <alignment horizontal="center" vertical="center"/>
    </xf>
    <xf numFmtId="0" fontId="5" fillId="0" borderId="1" xfId="0" applyFont="1" applyFill="1" applyBorder="1" applyAlignment="1" applyProtection="1">
      <alignment vertical="center"/>
    </xf>
    <xf numFmtId="0" fontId="5" fillId="0" borderId="1" xfId="0" applyFont="1" applyFill="1" applyBorder="1" applyAlignment="1" applyProtection="1">
      <alignment horizontal="center" vertical="center"/>
    </xf>
    <xf numFmtId="169" fontId="5" fillId="0" borderId="1" xfId="1" applyNumberFormat="1" applyFont="1" applyFill="1" applyBorder="1" applyAlignment="1" applyProtection="1">
      <alignment vertical="center"/>
    </xf>
    <xf numFmtId="0" fontId="7" fillId="2" borderId="1" xfId="0" applyFont="1" applyFill="1" applyBorder="1" applyAlignment="1" applyProtection="1">
      <alignment horizontal="center" vertical="center"/>
    </xf>
    <xf numFmtId="0" fontId="7" fillId="0" borderId="1" xfId="0" applyFont="1" applyFill="1" applyBorder="1" applyAlignment="1" applyProtection="1">
      <alignment vertical="center"/>
    </xf>
    <xf numFmtId="0" fontId="7" fillId="0" borderId="1" xfId="0" applyFont="1" applyFill="1" applyBorder="1" applyAlignment="1" applyProtection="1">
      <alignment horizontal="center" vertical="center"/>
    </xf>
    <xf numFmtId="169" fontId="7" fillId="0" borderId="1" xfId="1" applyNumberFormat="1" applyFont="1" applyFill="1" applyBorder="1" applyAlignment="1" applyProtection="1">
      <alignment vertical="center"/>
    </xf>
    <xf numFmtId="0" fontId="5" fillId="0" borderId="0" xfId="0" applyFont="1" applyFill="1" applyBorder="1" applyAlignment="1" applyProtection="1">
      <alignment horizontal="center" vertical="center"/>
    </xf>
    <xf numFmtId="0" fontId="17" fillId="0" borderId="0" xfId="0" applyFont="1" applyFill="1" applyBorder="1" applyAlignment="1" applyProtection="1">
      <alignment horizontal="centerContinuous" vertical="center"/>
    </xf>
    <xf numFmtId="0" fontId="5" fillId="0" borderId="0" xfId="0" applyFont="1" applyAlignment="1"/>
    <xf numFmtId="0" fontId="23" fillId="0" borderId="0" xfId="0" applyFont="1" applyAlignment="1">
      <alignment wrapText="1"/>
    </xf>
    <xf numFmtId="0" fontId="0" fillId="0" borderId="0" xfId="0" applyAlignment="1">
      <alignment vertical="center"/>
    </xf>
    <xf numFmtId="0" fontId="23" fillId="0" borderId="0" xfId="0" applyFont="1" applyFill="1" applyBorder="1" applyAlignment="1" applyProtection="1">
      <alignment horizontal="center" vertical="center" wrapText="1"/>
      <protection locked="0"/>
    </xf>
    <xf numFmtId="0" fontId="23" fillId="0" borderId="0" xfId="0" applyFont="1" applyFill="1" applyBorder="1" applyAlignment="1" applyProtection="1">
      <alignment vertical="center" wrapText="1"/>
      <protection locked="0"/>
    </xf>
    <xf numFmtId="0" fontId="61" fillId="0" borderId="0" xfId="0" applyFont="1" applyFill="1" applyBorder="1" applyAlignment="1" applyProtection="1">
      <alignment horizontal="centerContinuous" vertical="center"/>
      <protection locked="0"/>
    </xf>
    <xf numFmtId="0" fontId="61" fillId="0" borderId="0" xfId="0" applyNumberFormat="1" applyFont="1" applyFill="1" applyBorder="1" applyAlignment="1" applyProtection="1">
      <alignment horizontal="centerContinuous" vertical="center"/>
    </xf>
    <xf numFmtId="0" fontId="20" fillId="0" borderId="0" xfId="0" applyFont="1" applyAlignment="1">
      <alignment horizontal="centerContinuous"/>
    </xf>
    <xf numFmtId="0" fontId="4" fillId="13" borderId="1" xfId="0" applyNumberFormat="1" applyFont="1" applyFill="1" applyBorder="1" applyAlignment="1" applyProtection="1">
      <alignment horizontal="center" vertical="center"/>
    </xf>
    <xf numFmtId="0" fontId="4" fillId="13" borderId="1" xfId="0" applyFont="1" applyFill="1" applyBorder="1" applyAlignment="1">
      <alignment horizontal="left" vertical="center" wrapText="1"/>
    </xf>
    <xf numFmtId="0" fontId="4" fillId="13" borderId="1" xfId="0" applyFont="1" applyFill="1" applyBorder="1" applyAlignment="1">
      <alignment horizontal="center" vertical="center" wrapText="1"/>
    </xf>
    <xf numFmtId="0" fontId="4" fillId="13" borderId="1" xfId="0" applyFont="1" applyFill="1" applyBorder="1"/>
    <xf numFmtId="169" fontId="4" fillId="13" borderId="1" xfId="1" applyNumberFormat="1" applyFont="1" applyFill="1" applyBorder="1" applyAlignment="1">
      <alignment horizontal="right" vertical="center" wrapText="1"/>
    </xf>
    <xf numFmtId="0" fontId="3" fillId="13" borderId="0" xfId="0" applyFont="1" applyFill="1"/>
    <xf numFmtId="0" fontId="4" fillId="13" borderId="1" xfId="0" applyNumberFormat="1" applyFont="1" applyFill="1" applyBorder="1" applyAlignment="1">
      <alignment horizontal="right" vertical="center" wrapText="1"/>
    </xf>
    <xf numFmtId="0" fontId="4" fillId="13" borderId="25" xfId="0" applyNumberFormat="1" applyFont="1" applyFill="1" applyBorder="1" applyAlignment="1" applyProtection="1">
      <alignment horizontal="center" vertical="center"/>
    </xf>
    <xf numFmtId="0" fontId="4" fillId="13" borderId="25" xfId="0" applyFont="1" applyFill="1" applyBorder="1" applyAlignment="1">
      <alignment horizontal="left" vertical="center" wrapText="1"/>
    </xf>
    <xf numFmtId="0" fontId="4" fillId="13" borderId="25" xfId="0" applyFont="1" applyFill="1" applyBorder="1" applyAlignment="1">
      <alignment horizontal="center" vertical="center" wrapText="1"/>
    </xf>
    <xf numFmtId="0" fontId="4" fillId="13" borderId="25" xfId="0" applyFont="1" applyFill="1" applyBorder="1"/>
    <xf numFmtId="0" fontId="4" fillId="13" borderId="25" xfId="0" applyNumberFormat="1" applyFont="1" applyFill="1" applyBorder="1" applyAlignment="1">
      <alignment horizontal="right" vertical="center" wrapText="1"/>
    </xf>
    <xf numFmtId="0" fontId="4" fillId="13" borderId="21" xfId="0" applyNumberFormat="1" applyFont="1" applyFill="1" applyBorder="1" applyAlignment="1" applyProtection="1">
      <alignment horizontal="center" vertical="center"/>
    </xf>
    <xf numFmtId="0" fontId="4" fillId="13" borderId="21" xfId="0" applyFont="1" applyFill="1" applyBorder="1" applyAlignment="1">
      <alignment horizontal="left" vertical="center" wrapText="1"/>
    </xf>
    <xf numFmtId="0" fontId="4" fillId="13" borderId="21" xfId="0" applyFont="1" applyFill="1" applyBorder="1" applyAlignment="1">
      <alignment horizontal="center" vertical="center" wrapText="1"/>
    </xf>
    <xf numFmtId="0" fontId="4" fillId="13" borderId="21" xfId="0" applyFont="1" applyFill="1" applyBorder="1"/>
    <xf numFmtId="0" fontId="4" fillId="13" borderId="21" xfId="0" applyNumberFormat="1" applyFont="1" applyFill="1" applyBorder="1" applyAlignment="1">
      <alignment horizontal="right" vertical="center" wrapText="1"/>
    </xf>
    <xf numFmtId="0" fontId="3" fillId="13" borderId="1" xfId="0" applyFont="1" applyFill="1" applyBorder="1"/>
    <xf numFmtId="0" fontId="4" fillId="13" borderId="11" xfId="0" applyNumberFormat="1" applyFont="1" applyFill="1" applyBorder="1" applyAlignment="1" applyProtection="1">
      <alignment horizontal="center" vertical="center"/>
    </xf>
    <xf numFmtId="0" fontId="3" fillId="13" borderId="11" xfId="0" applyFont="1" applyFill="1" applyBorder="1"/>
    <xf numFmtId="0" fontId="4" fillId="6" borderId="1" xfId="0" applyNumberFormat="1" applyFont="1" applyFill="1" applyBorder="1" applyAlignment="1" applyProtection="1">
      <alignment horizontal="center" vertical="center"/>
    </xf>
    <xf numFmtId="0" fontId="4" fillId="6" borderId="1" xfId="0" applyFont="1" applyFill="1" applyBorder="1" applyAlignment="1">
      <alignment horizontal="left" vertical="center" wrapText="1"/>
    </xf>
    <xf numFmtId="0" fontId="3" fillId="6" borderId="1" xfId="0" applyFont="1" applyFill="1" applyBorder="1"/>
    <xf numFmtId="3" fontId="4" fillId="6" borderId="1" xfId="0" applyNumberFormat="1" applyFont="1" applyFill="1" applyBorder="1" applyAlignment="1">
      <alignment horizontal="right" vertical="center" wrapText="1"/>
    </xf>
    <xf numFmtId="0" fontId="3" fillId="6" borderId="0" xfId="0" applyFont="1" applyFill="1"/>
    <xf numFmtId="0" fontId="4" fillId="14" borderId="1" xfId="0" applyNumberFormat="1" applyFont="1" applyFill="1" applyBorder="1" applyAlignment="1" applyProtection="1">
      <alignment horizontal="center" vertical="center"/>
    </xf>
    <xf numFmtId="0" fontId="4" fillId="14" borderId="1" xfId="0" applyFont="1" applyFill="1" applyBorder="1" applyAlignment="1">
      <alignment horizontal="left" vertical="center" wrapText="1"/>
    </xf>
    <xf numFmtId="0" fontId="4" fillId="14" borderId="1" xfId="0" applyFont="1" applyFill="1" applyBorder="1" applyAlignment="1">
      <alignment horizontal="center" vertical="center" wrapText="1"/>
    </xf>
    <xf numFmtId="0" fontId="4" fillId="14" borderId="1" xfId="0" applyFont="1" applyFill="1" applyBorder="1"/>
    <xf numFmtId="3" fontId="4" fillId="14" borderId="1" xfId="0" applyNumberFormat="1" applyFont="1" applyFill="1" applyBorder="1" applyAlignment="1">
      <alignment horizontal="right" vertical="center" wrapText="1"/>
    </xf>
    <xf numFmtId="0" fontId="3" fillId="14" borderId="0" xfId="0" applyFont="1" applyFill="1"/>
    <xf numFmtId="9" fontId="4" fillId="14" borderId="1" xfId="0" applyNumberFormat="1" applyFont="1" applyFill="1" applyBorder="1" applyAlignment="1">
      <alignment horizontal="right" vertical="center" wrapText="1"/>
    </xf>
    <xf numFmtId="0" fontId="4" fillId="14" borderId="1" xfId="0" applyNumberFormat="1" applyFont="1" applyFill="1" applyBorder="1" applyAlignment="1">
      <alignment horizontal="right" vertical="center" wrapText="1"/>
    </xf>
    <xf numFmtId="0" fontId="6" fillId="13" borderId="1" xfId="0" applyNumberFormat="1" applyFont="1" applyFill="1" applyBorder="1" applyAlignment="1" applyProtection="1">
      <alignment horizontal="center" vertical="center"/>
    </xf>
    <xf numFmtId="0" fontId="6" fillId="13" borderId="1" xfId="0" applyFont="1" applyFill="1" applyBorder="1" applyAlignment="1">
      <alignment horizontal="left" vertical="center"/>
    </xf>
    <xf numFmtId="0" fontId="6" fillId="13" borderId="1" xfId="0" applyFont="1" applyFill="1" applyBorder="1" applyAlignment="1">
      <alignment horizontal="center" vertical="center" wrapText="1"/>
    </xf>
    <xf numFmtId="0" fontId="6" fillId="13" borderId="1" xfId="0" applyFont="1" applyFill="1" applyBorder="1"/>
    <xf numFmtId="9" fontId="6" fillId="13" borderId="1" xfId="0" applyNumberFormat="1" applyFont="1" applyFill="1" applyBorder="1" applyAlignment="1">
      <alignment horizontal="right" vertical="center" wrapText="1"/>
    </xf>
    <xf numFmtId="0" fontId="6" fillId="13" borderId="1" xfId="0" applyNumberFormat="1" applyFont="1" applyFill="1" applyBorder="1" applyAlignment="1">
      <alignment horizontal="right" vertical="center" wrapText="1"/>
    </xf>
    <xf numFmtId="169" fontId="15" fillId="0" borderId="0" xfId="1" applyNumberFormat="1" applyFont="1" applyAlignment="1">
      <alignment horizontal="centerContinuous"/>
    </xf>
    <xf numFmtId="169" fontId="7" fillId="0" borderId="0" xfId="1" applyNumberFormat="1" applyFont="1" applyAlignment="1">
      <alignment horizontal="centerContinuous"/>
    </xf>
    <xf numFmtId="169" fontId="11" fillId="0" borderId="15" xfId="1" applyNumberFormat="1" applyFont="1" applyBorder="1" applyAlignment="1">
      <alignment horizontal="center" vertical="center" wrapText="1"/>
    </xf>
    <xf numFmtId="169" fontId="6" fillId="0" borderId="0" xfId="1" applyNumberFormat="1" applyFont="1" applyFill="1" applyBorder="1" applyAlignment="1" applyProtection="1">
      <alignment horizontal="centerContinuous"/>
    </xf>
    <xf numFmtId="169" fontId="4" fillId="0" borderId="0" xfId="1" applyNumberFormat="1" applyFont="1" applyFill="1" applyBorder="1" applyAlignment="1" applyProtection="1"/>
    <xf numFmtId="169" fontId="19" fillId="0" borderId="0" xfId="1" applyNumberFormat="1" applyFont="1" applyFill="1" applyBorder="1" applyAlignment="1" applyProtection="1">
      <alignment horizontal="centerContinuous"/>
    </xf>
    <xf numFmtId="169" fontId="4" fillId="0" borderId="0" xfId="1" applyNumberFormat="1" applyFont="1" applyFill="1" applyBorder="1" applyAlignment="1" applyProtection="1">
      <alignment horizontal="centerContinuous"/>
    </xf>
    <xf numFmtId="169" fontId="3" fillId="0" borderId="0" xfId="1" applyNumberFormat="1" applyFont="1"/>
    <xf numFmtId="0" fontId="5" fillId="7" borderId="10" xfId="0" applyFont="1" applyFill="1" applyBorder="1"/>
    <xf numFmtId="0" fontId="61" fillId="0" borderId="0" xfId="0" applyFont="1" applyAlignment="1">
      <alignment horizontal="centerContinuous"/>
    </xf>
    <xf numFmtId="0" fontId="61" fillId="0" borderId="0" xfId="0" applyFont="1"/>
    <xf numFmtId="9" fontId="7" fillId="0" borderId="1" xfId="6" applyFont="1" applyBorder="1" applyAlignment="1">
      <alignment horizontal="center" vertical="center" wrapText="1"/>
    </xf>
    <xf numFmtId="0" fontId="61" fillId="0" borderId="0" xfId="0" applyFont="1" applyAlignment="1">
      <alignment horizontal="centerContinuous" wrapText="1"/>
    </xf>
    <xf numFmtId="169" fontId="11" fillId="6" borderId="16" xfId="1" applyNumberFormat="1" applyFont="1" applyFill="1" applyBorder="1" applyAlignment="1" applyProtection="1">
      <alignment horizontal="center" vertical="center"/>
    </xf>
    <xf numFmtId="169" fontId="3" fillId="0" borderId="0" xfId="1" applyNumberFormat="1" applyFont="1" applyAlignment="1">
      <alignment vertical="center"/>
    </xf>
    <xf numFmtId="169" fontId="3" fillId="0" borderId="0" xfId="1" applyNumberFormat="1" applyFont="1" applyFill="1" applyBorder="1" applyAlignment="1" applyProtection="1">
      <alignment vertical="center"/>
    </xf>
    <xf numFmtId="0" fontId="11" fillId="6" borderId="15" xfId="0" applyFont="1" applyFill="1" applyBorder="1" applyAlignment="1" applyProtection="1">
      <alignment horizontal="center" vertical="center"/>
    </xf>
    <xf numFmtId="3" fontId="11" fillId="6" borderId="15" xfId="0" applyNumberFormat="1" applyFont="1" applyFill="1" applyBorder="1" applyAlignment="1" applyProtection="1">
      <alignment horizontal="center" vertical="center"/>
    </xf>
    <xf numFmtId="3" fontId="3" fillId="0" borderId="0" xfId="0" applyNumberFormat="1" applyFont="1" applyAlignment="1">
      <alignment vertical="center"/>
    </xf>
    <xf numFmtId="3" fontId="3" fillId="0" borderId="0" xfId="0" applyNumberFormat="1" applyFont="1" applyAlignment="1"/>
    <xf numFmtId="169" fontId="3" fillId="0" borderId="0" xfId="1" applyNumberFormat="1" applyFont="1" applyAlignment="1">
      <alignment horizontal="centerContinuous"/>
    </xf>
    <xf numFmtId="3" fontId="33" fillId="6" borderId="16" xfId="0" applyNumberFormat="1" applyFont="1" applyFill="1" applyBorder="1" applyAlignment="1" applyProtection="1">
      <alignment horizontal="center" vertical="center" wrapText="1"/>
    </xf>
    <xf numFmtId="0" fontId="7" fillId="0" borderId="0" xfId="0" applyFont="1" applyAlignment="1">
      <alignment horizontal="left"/>
    </xf>
    <xf numFmtId="2" fontId="7" fillId="0" borderId="0" xfId="0" applyNumberFormat="1" applyFont="1" applyAlignment="1">
      <alignment horizontal="center" vertical="center"/>
    </xf>
    <xf numFmtId="3" fontId="33" fillId="7" borderId="14" xfId="0" applyNumberFormat="1" applyFont="1" applyFill="1" applyBorder="1" applyAlignment="1" applyProtection="1">
      <alignment vertical="center"/>
    </xf>
    <xf numFmtId="3" fontId="33" fillId="6" borderId="15" xfId="0" applyNumberFormat="1" applyFont="1" applyFill="1" applyBorder="1" applyAlignment="1" applyProtection="1">
      <alignment horizontal="center" vertical="center" wrapText="1"/>
    </xf>
    <xf numFmtId="0" fontId="35" fillId="0" borderId="15" xfId="0" applyFont="1" applyBorder="1"/>
    <xf numFmtId="3" fontId="15" fillId="0" borderId="0" xfId="0" applyNumberFormat="1" applyFont="1" applyAlignment="1">
      <alignment horizontal="centerContinuous"/>
    </xf>
    <xf numFmtId="3" fontId="7" fillId="0" borderId="0" xfId="0" applyNumberFormat="1" applyFont="1" applyAlignment="1">
      <alignment horizontal="centerContinuous"/>
    </xf>
    <xf numFmtId="3" fontId="6" fillId="0" borderId="16" xfId="0" applyNumberFormat="1" applyFont="1" applyBorder="1" applyAlignment="1">
      <alignment horizontal="center" vertical="center" wrapText="1"/>
    </xf>
    <xf numFmtId="3" fontId="6" fillId="0" borderId="15" xfId="0" applyNumberFormat="1" applyFont="1" applyBorder="1" applyAlignment="1">
      <alignment horizontal="center" vertical="center" wrapText="1"/>
    </xf>
    <xf numFmtId="3" fontId="4" fillId="0" borderId="15" xfId="0" applyNumberFormat="1" applyFont="1" applyBorder="1" applyAlignment="1">
      <alignment horizontal="center" vertical="center" wrapText="1"/>
    </xf>
    <xf numFmtId="3" fontId="4" fillId="0" borderId="15" xfId="0" applyNumberFormat="1" applyFont="1" applyBorder="1" applyAlignment="1">
      <alignment horizontal="justify" vertical="center" wrapText="1"/>
    </xf>
    <xf numFmtId="3" fontId="4" fillId="0" borderId="15" xfId="1" applyNumberFormat="1" applyFont="1" applyBorder="1" applyAlignment="1">
      <alignment horizontal="right" vertical="center" wrapText="1"/>
    </xf>
    <xf numFmtId="3" fontId="6" fillId="0" borderId="15" xfId="1" applyNumberFormat="1" applyFont="1" applyBorder="1"/>
    <xf numFmtId="3" fontId="6" fillId="0" borderId="15" xfId="1" applyNumberFormat="1" applyFont="1" applyBorder="1" applyAlignment="1">
      <alignment vertical="center" wrapText="1"/>
    </xf>
    <xf numFmtId="3" fontId="6" fillId="0" borderId="15" xfId="1" applyNumberFormat="1" applyFont="1" applyBorder="1" applyAlignment="1">
      <alignment horizontal="center" vertical="center" wrapText="1"/>
    </xf>
    <xf numFmtId="169" fontId="6" fillId="0" borderId="0" xfId="1" applyNumberFormat="1" applyFont="1"/>
    <xf numFmtId="3" fontId="56" fillId="0" borderId="0" xfId="0" applyNumberFormat="1" applyFont="1"/>
    <xf numFmtId="0" fontId="56" fillId="0" borderId="0" xfId="0" applyFont="1"/>
    <xf numFmtId="3" fontId="7" fillId="0" borderId="0" xfId="0" applyNumberFormat="1" applyFont="1" applyAlignment="1">
      <alignment horizontal="center" vertical="center" wrapText="1"/>
    </xf>
    <xf numFmtId="3" fontId="8" fillId="0" borderId="0" xfId="0" applyNumberFormat="1" applyFont="1" applyAlignment="1">
      <alignment horizontal="center" vertical="center" wrapText="1"/>
    </xf>
    <xf numFmtId="3" fontId="56" fillId="0" borderId="0" xfId="0" applyNumberFormat="1" applyFont="1" applyAlignment="1">
      <alignment horizontal="center"/>
    </xf>
    <xf numFmtId="3" fontId="6" fillId="0" borderId="0" xfId="0" applyNumberFormat="1" applyFont="1" applyAlignment="1">
      <alignment horizontal="center"/>
    </xf>
    <xf numFmtId="3" fontId="6" fillId="13" borderId="16" xfId="0" applyNumberFormat="1" applyFont="1" applyFill="1" applyBorder="1" applyAlignment="1">
      <alignment horizontal="center" vertical="center" wrapText="1"/>
    </xf>
    <xf numFmtId="3" fontId="6" fillId="13" borderId="0" xfId="0" applyNumberFormat="1" applyFont="1" applyFill="1"/>
    <xf numFmtId="3" fontId="56" fillId="0" borderId="0" xfId="0" applyNumberFormat="1" applyFont="1" applyAlignment="1">
      <alignment wrapText="1"/>
    </xf>
    <xf numFmtId="3" fontId="6" fillId="0" borderId="0" xfId="0" applyNumberFormat="1" applyFont="1" applyAlignment="1">
      <alignment horizontal="center" wrapText="1"/>
    </xf>
    <xf numFmtId="3" fontId="15" fillId="0" borderId="0" xfId="0" applyNumberFormat="1" applyFont="1" applyAlignment="1">
      <alignment horizontal="centerContinuous" wrapText="1"/>
    </xf>
    <xf numFmtId="3" fontId="7" fillId="0" borderId="0" xfId="0" applyNumberFormat="1" applyFont="1" applyAlignment="1">
      <alignment horizontal="centerContinuous" wrapText="1"/>
    </xf>
    <xf numFmtId="3" fontId="3" fillId="0" borderId="0" xfId="0" applyNumberFormat="1" applyFont="1" applyAlignment="1">
      <alignment horizontal="centerContinuous"/>
    </xf>
    <xf numFmtId="3" fontId="3" fillId="0" borderId="0" xfId="0" applyNumberFormat="1" applyFont="1" applyAlignment="1">
      <alignment horizontal="centerContinuous" wrapText="1"/>
    </xf>
    <xf numFmtId="3" fontId="4" fillId="13" borderId="0" xfId="0" applyNumberFormat="1" applyFont="1" applyFill="1"/>
    <xf numFmtId="3" fontId="6" fillId="0" borderId="0" xfId="0" applyNumberFormat="1" applyFont="1" applyAlignment="1">
      <alignment horizontal="center" vertical="center" wrapText="1"/>
    </xf>
    <xf numFmtId="3" fontId="6" fillId="0" borderId="0" xfId="0" applyNumberFormat="1" applyFont="1" applyAlignment="1">
      <alignment horizontal="centerContinuous" vertical="center" wrapText="1"/>
    </xf>
    <xf numFmtId="3" fontId="6" fillId="0" borderId="0" xfId="1" applyNumberFormat="1" applyFont="1" applyAlignment="1">
      <alignment horizontal="centerContinuous"/>
    </xf>
    <xf numFmtId="3" fontId="4" fillId="0" borderId="0" xfId="1" applyNumberFormat="1" applyFont="1" applyAlignment="1">
      <alignment horizontal="centerContinuous"/>
    </xf>
    <xf numFmtId="3" fontId="6" fillId="0" borderId="10" xfId="0" applyNumberFormat="1" applyFont="1" applyBorder="1" applyAlignment="1">
      <alignment horizontal="center" vertical="center" wrapText="1"/>
    </xf>
    <xf numFmtId="3" fontId="6" fillId="0" borderId="10" xfId="0" applyNumberFormat="1" applyFont="1" applyBorder="1" applyAlignment="1">
      <alignment vertical="center" wrapText="1"/>
    </xf>
    <xf numFmtId="3" fontId="6" fillId="0" borderId="10" xfId="1" applyNumberFormat="1" applyFont="1" applyBorder="1" applyAlignment="1">
      <alignment horizontal="right" vertical="center" wrapText="1"/>
    </xf>
    <xf numFmtId="3" fontId="6" fillId="0" borderId="14" xfId="0" applyNumberFormat="1" applyFont="1" applyBorder="1" applyAlignment="1">
      <alignment horizontal="center" vertical="center" wrapText="1"/>
    </xf>
    <xf numFmtId="3" fontId="6" fillId="0" borderId="14" xfId="0" applyNumberFormat="1" applyFont="1" applyBorder="1" applyAlignment="1">
      <alignment horizontal="justify" vertical="center" wrapText="1"/>
    </xf>
    <xf numFmtId="3" fontId="6" fillId="0" borderId="14" xfId="1" applyNumberFormat="1" applyFont="1" applyBorder="1" applyAlignment="1">
      <alignment horizontal="right" vertical="center" wrapText="1"/>
    </xf>
    <xf numFmtId="3" fontId="4" fillId="0" borderId="0" xfId="1" applyNumberFormat="1" applyFont="1" applyAlignment="1">
      <alignment horizontal="right"/>
    </xf>
    <xf numFmtId="3" fontId="6" fillId="0" borderId="0" xfId="0" applyNumberFormat="1" applyFont="1" applyAlignment="1">
      <alignment wrapText="1"/>
    </xf>
    <xf numFmtId="3" fontId="6" fillId="0" borderId="0" xfId="1" applyNumberFormat="1" applyFont="1" applyAlignment="1">
      <alignment horizontal="right" vertical="center"/>
    </xf>
    <xf numFmtId="3" fontId="6" fillId="13" borderId="0" xfId="0" applyNumberFormat="1" applyFont="1" applyFill="1" applyAlignment="1">
      <alignment horizontal="centerContinuous" wrapText="1"/>
    </xf>
    <xf numFmtId="3" fontId="4" fillId="13" borderId="0" xfId="0" applyNumberFormat="1" applyFont="1" applyFill="1" applyAlignment="1">
      <alignment horizontal="centerContinuous"/>
    </xf>
    <xf numFmtId="3" fontId="6" fillId="13" borderId="10" xfId="0" applyNumberFormat="1" applyFont="1" applyFill="1" applyBorder="1" applyAlignment="1">
      <alignment horizontal="center" vertical="center" wrapText="1"/>
    </xf>
    <xf numFmtId="3" fontId="6" fillId="13" borderId="14" xfId="0" applyNumberFormat="1" applyFont="1" applyFill="1" applyBorder="1" applyAlignment="1">
      <alignment horizontal="center" vertical="center" wrapText="1"/>
    </xf>
    <xf numFmtId="3" fontId="6" fillId="13" borderId="0" xfId="0" applyNumberFormat="1" applyFont="1" applyFill="1" applyAlignment="1">
      <alignment wrapText="1"/>
    </xf>
    <xf numFmtId="3" fontId="61" fillId="8" borderId="0" xfId="0" applyNumberFormat="1" applyFont="1" applyFill="1" applyAlignment="1">
      <alignment horizontal="centerContinuous" vertical="center" wrapText="1"/>
    </xf>
    <xf numFmtId="3" fontId="6" fillId="8" borderId="0" xfId="0" applyNumberFormat="1" applyFont="1" applyFill="1" applyAlignment="1">
      <alignment horizontal="centerContinuous" vertical="center"/>
    </xf>
    <xf numFmtId="3" fontId="6" fillId="8" borderId="0" xfId="1" applyNumberFormat="1" applyFont="1" applyFill="1" applyAlignment="1">
      <alignment horizontal="centerContinuous" vertical="center"/>
    </xf>
    <xf numFmtId="3" fontId="6" fillId="8" borderId="0" xfId="0" applyNumberFormat="1" applyFont="1" applyFill="1" applyAlignment="1">
      <alignment vertical="center"/>
    </xf>
    <xf numFmtId="3" fontId="6" fillId="8" borderId="0" xfId="0" applyNumberFormat="1" applyFont="1" applyFill="1" applyAlignment="1">
      <alignment horizontal="centerContinuous" vertical="center" wrapText="1"/>
    </xf>
    <xf numFmtId="3" fontId="4" fillId="8" borderId="0" xfId="0" applyNumberFormat="1" applyFont="1" applyFill="1" applyAlignment="1">
      <alignment horizontal="centerContinuous" vertical="center"/>
    </xf>
    <xf numFmtId="3" fontId="4" fillId="8" borderId="0" xfId="1" applyNumberFormat="1" applyFont="1" applyFill="1" applyAlignment="1">
      <alignment horizontal="centerContinuous" vertical="center"/>
    </xf>
    <xf numFmtId="3" fontId="4" fillId="8" borderId="0" xfId="0" applyNumberFormat="1" applyFont="1" applyFill="1" applyAlignment="1">
      <alignment vertical="center"/>
    </xf>
    <xf numFmtId="0" fontId="7" fillId="0" borderId="16" xfId="0" applyFont="1" applyBorder="1" applyAlignment="1">
      <alignment vertical="center" wrapText="1"/>
    </xf>
    <xf numFmtId="3" fontId="6" fillId="8" borderId="16" xfId="0" applyNumberFormat="1" applyFont="1" applyFill="1" applyBorder="1" applyAlignment="1">
      <alignment horizontal="center" vertical="center" wrapText="1"/>
    </xf>
    <xf numFmtId="3" fontId="7" fillId="0" borderId="16" xfId="0" applyNumberFormat="1" applyFont="1" applyBorder="1" applyAlignment="1">
      <alignment horizontal="center" vertical="center" wrapText="1"/>
    </xf>
    <xf numFmtId="3" fontId="6" fillId="8" borderId="17" xfId="0" applyNumberFormat="1" applyFont="1" applyFill="1" applyBorder="1" applyAlignment="1">
      <alignment horizontal="center" vertical="center" wrapText="1"/>
    </xf>
    <xf numFmtId="3" fontId="6" fillId="8" borderId="15" xfId="0" applyNumberFormat="1" applyFont="1" applyFill="1" applyBorder="1" applyAlignment="1">
      <alignment horizontal="center" vertical="center" wrapText="1"/>
    </xf>
    <xf numFmtId="3" fontId="4" fillId="8" borderId="0" xfId="0" applyNumberFormat="1" applyFont="1" applyFill="1" applyAlignment="1">
      <alignment vertical="center" wrapText="1"/>
    </xf>
    <xf numFmtId="3" fontId="4" fillId="8" borderId="15" xfId="0" applyNumberFormat="1" applyFont="1" applyFill="1" applyBorder="1" applyAlignment="1">
      <alignment horizontal="center" vertical="center" wrapText="1"/>
    </xf>
    <xf numFmtId="3" fontId="5" fillId="0" borderId="15" xfId="0" applyNumberFormat="1" applyFont="1" applyBorder="1" applyAlignment="1">
      <alignment horizontal="right" vertical="center" wrapText="1"/>
    </xf>
    <xf numFmtId="3" fontId="4" fillId="8" borderId="17" xfId="0" applyNumberFormat="1" applyFont="1" applyFill="1" applyBorder="1" applyAlignment="1">
      <alignment horizontal="center" vertical="center"/>
    </xf>
    <xf numFmtId="3" fontId="4" fillId="8" borderId="15" xfId="0" applyNumberFormat="1" applyFont="1" applyFill="1" applyBorder="1" applyAlignment="1">
      <alignment vertical="center"/>
    </xf>
    <xf numFmtId="3" fontId="4" fillId="8" borderId="15" xfId="1" applyNumberFormat="1" applyFont="1" applyFill="1" applyBorder="1" applyAlignment="1">
      <alignment horizontal="right" vertical="center" wrapText="1"/>
    </xf>
    <xf numFmtId="3" fontId="19" fillId="12" borderId="15" xfId="0" applyNumberFormat="1" applyFont="1" applyFill="1" applyBorder="1" applyAlignment="1">
      <alignment horizontal="center" vertical="center" wrapText="1"/>
    </xf>
    <xf numFmtId="3" fontId="19" fillId="8" borderId="15" xfId="1" applyNumberFormat="1" applyFont="1" applyFill="1" applyBorder="1" applyAlignment="1">
      <alignment horizontal="right" vertical="center" wrapText="1"/>
    </xf>
    <xf numFmtId="3" fontId="19" fillId="8" borderId="17" xfId="0" applyNumberFormat="1" applyFont="1" applyFill="1" applyBorder="1" applyAlignment="1">
      <alignment horizontal="center" vertical="center"/>
    </xf>
    <xf numFmtId="3" fontId="19" fillId="8" borderId="15" xfId="0" applyNumberFormat="1" applyFont="1" applyFill="1" applyBorder="1" applyAlignment="1">
      <alignment vertical="center"/>
    </xf>
    <xf numFmtId="3" fontId="19" fillId="8" borderId="0" xfId="0" applyNumberFormat="1" applyFont="1" applyFill="1" applyAlignment="1">
      <alignment vertical="center"/>
    </xf>
    <xf numFmtId="3" fontId="6" fillId="12" borderId="15" xfId="0" applyNumberFormat="1" applyFont="1" applyFill="1" applyBorder="1" applyAlignment="1">
      <alignment horizontal="center" vertical="center" wrapText="1"/>
    </xf>
    <xf numFmtId="3" fontId="6" fillId="8" borderId="15" xfId="1" applyNumberFormat="1" applyFont="1" applyFill="1" applyBorder="1" applyAlignment="1">
      <alignment horizontal="right" vertical="center" wrapText="1"/>
    </xf>
    <xf numFmtId="3" fontId="6" fillId="8" borderId="15" xfId="0" applyNumberFormat="1" applyFont="1" applyFill="1" applyBorder="1" applyAlignment="1">
      <alignment horizontal="right" vertical="center" wrapText="1"/>
    </xf>
    <xf numFmtId="3" fontId="6" fillId="8" borderId="17" xfId="0" applyNumberFormat="1" applyFont="1" applyFill="1" applyBorder="1" applyAlignment="1">
      <alignment vertical="center"/>
    </xf>
    <xf numFmtId="3" fontId="6" fillId="8" borderId="15" xfId="0" applyNumberFormat="1" applyFont="1" applyFill="1" applyBorder="1" applyAlignment="1">
      <alignment vertical="center"/>
    </xf>
    <xf numFmtId="3" fontId="4" fillId="12" borderId="0" xfId="0" applyNumberFormat="1" applyFont="1" applyFill="1" applyAlignment="1">
      <alignment vertical="center"/>
    </xf>
    <xf numFmtId="3" fontId="4" fillId="8" borderId="0" xfId="1" applyNumberFormat="1" applyFont="1" applyFill="1" applyAlignment="1">
      <alignment vertical="center"/>
    </xf>
    <xf numFmtId="3" fontId="6" fillId="8" borderId="0" xfId="0" applyNumberFormat="1" applyFont="1" applyFill="1" applyAlignment="1">
      <alignment vertical="center" wrapText="1"/>
    </xf>
    <xf numFmtId="3" fontId="6" fillId="8" borderId="0" xfId="0" applyNumberFormat="1" applyFont="1" applyFill="1" applyAlignment="1">
      <alignment horizontal="center" vertical="center" wrapText="1"/>
    </xf>
    <xf numFmtId="3" fontId="5" fillId="0" borderId="17" xfId="0" applyNumberFormat="1" applyFont="1" applyBorder="1" applyAlignment="1">
      <alignment horizontal="right" vertical="center" wrapText="1"/>
    </xf>
    <xf numFmtId="3" fontId="4" fillId="8" borderId="17" xfId="1" applyNumberFormat="1" applyFont="1" applyFill="1" applyBorder="1" applyAlignment="1">
      <alignment horizontal="right" vertical="center" wrapText="1"/>
    </xf>
    <xf numFmtId="3" fontId="19" fillId="8" borderId="17" xfId="1" applyNumberFormat="1" applyFont="1" applyFill="1" applyBorder="1" applyAlignment="1">
      <alignment horizontal="right" vertical="center" wrapText="1"/>
    </xf>
    <xf numFmtId="0" fontId="8" fillId="0" borderId="14" xfId="0" applyFont="1" applyBorder="1" applyAlignment="1">
      <alignment horizontal="justify" vertical="center" wrapText="1"/>
    </xf>
    <xf numFmtId="0" fontId="8" fillId="0" borderId="14" xfId="0" applyFont="1" applyBorder="1" applyAlignment="1">
      <alignment horizontal="center" vertical="center" wrapText="1"/>
    </xf>
    <xf numFmtId="0" fontId="7" fillId="0" borderId="15" xfId="0" applyFont="1" applyBorder="1" applyAlignment="1">
      <alignment vertical="center" wrapText="1"/>
    </xf>
    <xf numFmtId="3" fontId="7" fillId="0" borderId="15" xfId="0" applyNumberFormat="1" applyFont="1" applyBorder="1" applyAlignment="1">
      <alignment horizontal="center" vertical="center" wrapText="1"/>
    </xf>
    <xf numFmtId="3" fontId="6" fillId="8" borderId="15" xfId="0" applyNumberFormat="1" applyFont="1" applyFill="1" applyBorder="1" applyAlignment="1">
      <alignment vertical="center" wrapText="1"/>
    </xf>
    <xf numFmtId="0" fontId="4" fillId="8" borderId="0" xfId="0" applyNumberFormat="1" applyFont="1" applyFill="1" applyAlignment="1">
      <alignment vertical="center" wrapText="1"/>
    </xf>
    <xf numFmtId="0" fontId="6" fillId="8" borderId="0" xfId="0" applyNumberFormat="1" applyFont="1" applyFill="1" applyAlignment="1">
      <alignment vertical="center" wrapText="1"/>
    </xf>
    <xf numFmtId="0" fontId="6" fillId="8" borderId="0" xfId="0" applyNumberFormat="1" applyFont="1" applyFill="1" applyAlignment="1">
      <alignment horizontal="centerContinuous" vertical="center" wrapText="1"/>
    </xf>
    <xf numFmtId="0" fontId="6" fillId="8" borderId="0" xfId="1" applyNumberFormat="1" applyFont="1" applyFill="1" applyAlignment="1">
      <alignment horizontal="centerContinuous" vertical="center" wrapText="1"/>
    </xf>
    <xf numFmtId="0" fontId="4" fillId="8" borderId="0" xfId="0" applyNumberFormat="1" applyFont="1" applyFill="1" applyAlignment="1">
      <alignment horizontal="centerContinuous" vertical="center" wrapText="1"/>
    </xf>
    <xf numFmtId="0" fontId="4" fillId="8" borderId="0" xfId="1" applyNumberFormat="1" applyFont="1" applyFill="1" applyAlignment="1">
      <alignment horizontal="centerContinuous" vertical="center" wrapText="1"/>
    </xf>
    <xf numFmtId="3" fontId="6" fillId="13" borderId="0" xfId="0" applyNumberFormat="1" applyFont="1" applyFill="1" applyBorder="1" applyAlignment="1">
      <alignment horizontal="center" vertical="center"/>
    </xf>
    <xf numFmtId="3" fontId="61" fillId="8" borderId="0" xfId="0" applyNumberFormat="1" applyFont="1" applyFill="1" applyBorder="1" applyAlignment="1">
      <alignment horizontal="centerContinuous" vertical="center" wrapText="1"/>
    </xf>
    <xf numFmtId="3" fontId="6" fillId="8" borderId="0" xfId="0" applyNumberFormat="1" applyFont="1" applyFill="1" applyBorder="1" applyAlignment="1">
      <alignment horizontal="centerContinuous" vertical="center"/>
    </xf>
    <xf numFmtId="0" fontId="0" fillId="0" borderId="0" xfId="0" applyBorder="1"/>
    <xf numFmtId="3" fontId="6" fillId="8" borderId="0" xfId="0" applyNumberFormat="1" applyFont="1" applyFill="1" applyBorder="1" applyAlignment="1">
      <alignment horizontal="centerContinuous" vertical="center" wrapText="1"/>
    </xf>
    <xf numFmtId="3" fontId="4" fillId="13" borderId="0" xfId="0" applyNumberFormat="1" applyFont="1" applyFill="1" applyBorder="1" applyAlignment="1">
      <alignment horizontal="center" vertical="center"/>
    </xf>
    <xf numFmtId="3" fontId="4" fillId="8" borderId="0" xfId="0" applyNumberFormat="1" applyFont="1" applyFill="1" applyBorder="1" applyAlignment="1">
      <alignment horizontal="centerContinuous" vertical="center"/>
    </xf>
    <xf numFmtId="3" fontId="4" fillId="13" borderId="0" xfId="0" applyNumberFormat="1" applyFont="1" applyFill="1" applyBorder="1" applyAlignment="1">
      <alignment vertical="center"/>
    </xf>
    <xf numFmtId="0" fontId="5" fillId="0" borderId="15" xfId="0" applyNumberFormat="1" applyFont="1" applyBorder="1" applyAlignment="1">
      <alignment vertical="center" wrapText="1"/>
    </xf>
    <xf numFmtId="3" fontId="4" fillId="8" borderId="0" xfId="0" applyNumberFormat="1" applyFont="1" applyFill="1" applyBorder="1" applyAlignment="1">
      <alignment vertical="center"/>
    </xf>
    <xf numFmtId="0" fontId="4" fillId="8" borderId="0" xfId="0" applyNumberFormat="1" applyFont="1" applyFill="1" applyBorder="1" applyAlignment="1">
      <alignment vertical="center" wrapText="1"/>
    </xf>
    <xf numFmtId="3" fontId="6" fillId="13" borderId="0" xfId="0" applyNumberFormat="1" applyFont="1" applyFill="1" applyBorder="1" applyAlignment="1">
      <alignment vertical="center"/>
    </xf>
    <xf numFmtId="3" fontId="6" fillId="8" borderId="0" xfId="0" applyNumberFormat="1" applyFont="1" applyFill="1" applyBorder="1" applyAlignment="1">
      <alignment vertical="center" wrapText="1"/>
    </xf>
    <xf numFmtId="0" fontId="6" fillId="8" borderId="0" xfId="0" applyNumberFormat="1" applyFont="1" applyFill="1" applyBorder="1" applyAlignment="1">
      <alignment vertical="center" wrapText="1"/>
    </xf>
    <xf numFmtId="0" fontId="6" fillId="8" borderId="0" xfId="0" applyNumberFormat="1" applyFont="1" applyFill="1" applyBorder="1" applyAlignment="1">
      <alignment horizontal="centerContinuous" vertical="center" wrapText="1"/>
    </xf>
    <xf numFmtId="0" fontId="4" fillId="8" borderId="0" xfId="0" applyNumberFormat="1" applyFont="1" applyFill="1" applyBorder="1" applyAlignment="1">
      <alignment horizontal="centerContinuous" vertical="center" wrapText="1"/>
    </xf>
    <xf numFmtId="0" fontId="0" fillId="13" borderId="0" xfId="0" applyFill="1" applyBorder="1" applyAlignment="1"/>
    <xf numFmtId="0" fontId="15" fillId="12" borderId="0" xfId="0" applyNumberFormat="1" applyFont="1" applyFill="1" applyAlignment="1">
      <alignment horizontal="center"/>
    </xf>
    <xf numFmtId="0" fontId="7" fillId="12" borderId="0" xfId="0" applyNumberFormat="1" applyFont="1" applyFill="1" applyAlignment="1">
      <alignment horizontal="center"/>
    </xf>
    <xf numFmtId="171" fontId="6" fillId="0" borderId="16" xfId="0" applyNumberFormat="1" applyFont="1" applyBorder="1" applyAlignment="1">
      <alignment horizontal="center" vertical="center" wrapText="1"/>
    </xf>
    <xf numFmtId="171" fontId="56" fillId="0" borderId="0" xfId="0" applyNumberFormat="1" applyFont="1" applyAlignment="1">
      <alignment horizontal="center"/>
    </xf>
    <xf numFmtId="3" fontId="6" fillId="8" borderId="0" xfId="0" applyNumberFormat="1" applyFont="1" applyFill="1" applyAlignment="1">
      <alignment horizontal="centerContinuous" wrapText="1"/>
    </xf>
    <xf numFmtId="3" fontId="6" fillId="8" borderId="0" xfId="0" applyNumberFormat="1" applyFont="1" applyFill="1" applyAlignment="1">
      <alignment horizontal="centerContinuous"/>
    </xf>
    <xf numFmtId="3" fontId="6" fillId="8" borderId="0" xfId="1" applyNumberFormat="1" applyFont="1" applyFill="1" applyAlignment="1">
      <alignment horizontal="centerContinuous"/>
    </xf>
    <xf numFmtId="3" fontId="6" fillId="8" borderId="0" xfId="0" applyNumberFormat="1" applyFont="1" applyFill="1" applyAlignment="1"/>
    <xf numFmtId="3" fontId="4" fillId="8" borderId="0" xfId="0" applyNumberFormat="1" applyFont="1" applyFill="1" applyAlignment="1"/>
    <xf numFmtId="3" fontId="4" fillId="8" borderId="0" xfId="1" applyNumberFormat="1" applyFont="1" applyFill="1" applyAlignment="1"/>
    <xf numFmtId="3" fontId="6" fillId="8" borderId="15" xfId="1" applyNumberFormat="1" applyFont="1" applyFill="1" applyBorder="1" applyAlignment="1">
      <alignment horizontal="center" vertical="center" wrapText="1"/>
    </xf>
    <xf numFmtId="3" fontId="6" fillId="8" borderId="15" xfId="1" applyNumberFormat="1" applyFont="1" applyFill="1" applyBorder="1" applyAlignment="1">
      <alignment vertical="center" wrapText="1"/>
    </xf>
    <xf numFmtId="3" fontId="4" fillId="8" borderId="15" xfId="0" applyNumberFormat="1" applyFont="1" applyFill="1" applyBorder="1" applyAlignment="1">
      <alignment horizontal="center"/>
    </xf>
    <xf numFmtId="3" fontId="4" fillId="8" borderId="15" xfId="0" applyNumberFormat="1" applyFont="1" applyFill="1" applyBorder="1" applyAlignment="1"/>
    <xf numFmtId="3" fontId="7" fillId="8" borderId="15" xfId="0" applyNumberFormat="1" applyFont="1" applyFill="1" applyBorder="1" applyAlignment="1">
      <alignment horizontal="justify" vertical="center" wrapText="1"/>
    </xf>
    <xf numFmtId="3" fontId="17" fillId="8" borderId="15" xfId="0" applyNumberFormat="1" applyFont="1" applyFill="1" applyBorder="1" applyAlignment="1">
      <alignment horizontal="justify" vertical="center" wrapText="1"/>
    </xf>
    <xf numFmtId="3" fontId="19" fillId="8" borderId="15" xfId="0" applyNumberFormat="1" applyFont="1" applyFill="1" applyBorder="1" applyAlignment="1">
      <alignment horizontal="center" vertical="center" wrapText="1"/>
    </xf>
    <xf numFmtId="3" fontId="8" fillId="8" borderId="15" xfId="0" applyNumberFormat="1" applyFont="1" applyFill="1" applyBorder="1" applyAlignment="1">
      <alignment horizontal="justify" vertical="center" wrapText="1"/>
    </xf>
    <xf numFmtId="3" fontId="19" fillId="8" borderId="15" xfId="0" applyNumberFormat="1" applyFont="1" applyFill="1" applyBorder="1" applyAlignment="1">
      <alignment vertical="center" wrapText="1"/>
    </xf>
    <xf numFmtId="3" fontId="19" fillId="8" borderId="15" xfId="0" applyNumberFormat="1" applyFont="1" applyFill="1" applyBorder="1" applyAlignment="1">
      <alignment horizontal="center"/>
    </xf>
    <xf numFmtId="3" fontId="19" fillId="8" borderId="15" xfId="0" applyNumberFormat="1" applyFont="1" applyFill="1" applyBorder="1" applyAlignment="1"/>
    <xf numFmtId="3" fontId="19" fillId="8" borderId="0" xfId="0" applyNumberFormat="1" applyFont="1" applyFill="1" applyAlignment="1"/>
    <xf numFmtId="3" fontId="6" fillId="8" borderId="15" xfId="0" applyNumberFormat="1" applyFont="1" applyFill="1" applyBorder="1" applyAlignment="1">
      <alignment horizontal="justify" vertical="center" wrapText="1"/>
    </xf>
    <xf numFmtId="3" fontId="6" fillId="8" borderId="15" xfId="0" applyNumberFormat="1" applyFont="1" applyFill="1" applyBorder="1" applyAlignment="1"/>
    <xf numFmtId="3" fontId="6" fillId="8" borderId="0" xfId="0" applyNumberFormat="1" applyFont="1" applyFill="1" applyAlignment="1">
      <alignment wrapText="1"/>
    </xf>
    <xf numFmtId="3" fontId="4" fillId="8" borderId="0" xfId="0" applyNumberFormat="1" applyFont="1" applyFill="1" applyAlignment="1">
      <alignment horizontal="centerContinuous"/>
    </xf>
    <xf numFmtId="3" fontId="4" fillId="8" borderId="0" xfId="1" applyNumberFormat="1" applyFont="1" applyFill="1" applyAlignment="1">
      <alignment horizontal="centerContinuous"/>
    </xf>
    <xf numFmtId="3" fontId="6" fillId="8" borderId="0" xfId="0" applyNumberFormat="1" applyFont="1" applyFill="1"/>
    <xf numFmtId="3" fontId="4" fillId="8" borderId="0" xfId="0" applyNumberFormat="1" applyFont="1" applyFill="1"/>
    <xf numFmtId="3" fontId="4" fillId="8" borderId="0" xfId="1" applyNumberFormat="1" applyFont="1" applyFill="1"/>
    <xf numFmtId="3" fontId="4" fillId="8" borderId="15" xfId="0" applyNumberFormat="1" applyFont="1" applyFill="1" applyBorder="1"/>
    <xf numFmtId="3" fontId="19" fillId="8" borderId="15" xfId="0" applyNumberFormat="1" applyFont="1" applyFill="1" applyBorder="1"/>
    <xf numFmtId="3" fontId="19" fillId="8" borderId="0" xfId="0" applyNumberFormat="1" applyFont="1" applyFill="1"/>
    <xf numFmtId="3" fontId="6" fillId="8" borderId="15" xfId="0" applyNumberFormat="1" applyFont="1" applyFill="1" applyBorder="1"/>
    <xf numFmtId="0" fontId="74" fillId="0" borderId="0" xfId="0" applyFont="1"/>
    <xf numFmtId="3" fontId="6" fillId="0" borderId="16" xfId="1" applyNumberFormat="1" applyFont="1" applyBorder="1" applyAlignment="1">
      <alignment horizontal="center" vertical="center" wrapText="1"/>
    </xf>
    <xf numFmtId="171" fontId="6" fillId="0" borderId="10" xfId="0" applyNumberFormat="1" applyFont="1" applyBorder="1" applyAlignment="1">
      <alignment vertical="center" wrapText="1"/>
    </xf>
    <xf numFmtId="171" fontId="6" fillId="0" borderId="14" xfId="0" applyNumberFormat="1" applyFont="1" applyBorder="1" applyAlignment="1">
      <alignment horizontal="center" vertical="center" wrapText="1"/>
    </xf>
    <xf numFmtId="171" fontId="6" fillId="0" borderId="0" xfId="0" applyNumberFormat="1" applyFont="1" applyAlignment="1">
      <alignment horizontal="centerContinuous" vertical="center"/>
    </xf>
    <xf numFmtId="3" fontId="4" fillId="12" borderId="0" xfId="0" applyNumberFormat="1" applyFont="1" applyFill="1" applyAlignment="1">
      <alignment horizontal="center" vertical="center"/>
    </xf>
    <xf numFmtId="3" fontId="6" fillId="12" borderId="0" xfId="0" applyNumberFormat="1" applyFont="1" applyFill="1" applyAlignment="1">
      <alignment horizontal="center" vertical="center"/>
    </xf>
    <xf numFmtId="3" fontId="6" fillId="12" borderId="16" xfId="0" applyNumberFormat="1" applyFont="1" applyFill="1" applyBorder="1" applyAlignment="1">
      <alignment horizontal="center" vertical="center"/>
    </xf>
    <xf numFmtId="3" fontId="4" fillId="12" borderId="15" xfId="0" applyNumberFormat="1" applyFont="1" applyFill="1" applyBorder="1" applyAlignment="1">
      <alignment horizontal="center" vertical="center"/>
    </xf>
    <xf numFmtId="3" fontId="19" fillId="12" borderId="15" xfId="0" applyNumberFormat="1" applyFont="1" applyFill="1" applyBorder="1" applyAlignment="1">
      <alignment horizontal="center" vertical="center"/>
    </xf>
    <xf numFmtId="3" fontId="6" fillId="12" borderId="15" xfId="0" applyNumberFormat="1" applyFont="1" applyFill="1" applyBorder="1" applyAlignment="1">
      <alignment horizontal="center" vertical="center"/>
    </xf>
    <xf numFmtId="3" fontId="6" fillId="12" borderId="0" xfId="0" applyNumberFormat="1" applyFont="1" applyFill="1" applyAlignment="1">
      <alignment vertical="center"/>
    </xf>
    <xf numFmtId="3" fontId="4" fillId="12" borderId="22" xfId="0" applyNumberFormat="1" applyFont="1" applyFill="1" applyBorder="1" applyAlignment="1">
      <alignment horizontal="center" vertical="center"/>
    </xf>
    <xf numFmtId="3" fontId="19" fillId="12" borderId="22" xfId="0" applyNumberFormat="1" applyFont="1" applyFill="1" applyBorder="1" applyAlignment="1">
      <alignment horizontal="center" vertical="center"/>
    </xf>
    <xf numFmtId="3" fontId="8" fillId="0" borderId="15" xfId="0" applyNumberFormat="1" applyFont="1" applyBorder="1" applyAlignment="1">
      <alignment horizontal="right" vertical="center" wrapText="1"/>
    </xf>
    <xf numFmtId="0" fontId="8" fillId="0" borderId="15" xfId="0" applyNumberFormat="1" applyFont="1" applyBorder="1" applyAlignment="1">
      <alignment horizontal="right" vertical="center" wrapText="1"/>
    </xf>
    <xf numFmtId="3" fontId="6" fillId="8" borderId="0" xfId="0" applyNumberFormat="1" applyFont="1" applyFill="1" applyAlignment="1">
      <alignment horizontal="center" vertical="center"/>
    </xf>
    <xf numFmtId="3" fontId="6" fillId="8" borderId="0" xfId="0" applyNumberFormat="1" applyFont="1" applyFill="1" applyBorder="1" applyAlignment="1">
      <alignment vertical="center"/>
    </xf>
    <xf numFmtId="0" fontId="38" fillId="0" borderId="0" xfId="0" applyFont="1" applyBorder="1"/>
    <xf numFmtId="3" fontId="1" fillId="8" borderId="15" xfId="2" applyNumberFormat="1" applyFont="1" applyFill="1" applyBorder="1" applyAlignment="1">
      <alignment horizontal="center" vertical="center" wrapText="1"/>
    </xf>
    <xf numFmtId="3" fontId="4" fillId="15" borderId="15" xfId="0" applyNumberFormat="1" applyFont="1" applyFill="1" applyBorder="1"/>
    <xf numFmtId="3" fontId="6" fillId="12" borderId="0" xfId="0" applyNumberFormat="1" applyFont="1" applyFill="1" applyAlignment="1">
      <alignment horizontal="centerContinuous" wrapText="1"/>
    </xf>
    <xf numFmtId="3" fontId="4" fillId="12" borderId="0" xfId="0" applyNumberFormat="1" applyFont="1" applyFill="1" applyAlignment="1">
      <alignment horizontal="centerContinuous"/>
    </xf>
    <xf numFmtId="3" fontId="4" fillId="12" borderId="0" xfId="0" applyNumberFormat="1" applyFont="1" applyFill="1"/>
    <xf numFmtId="3" fontId="6" fillId="12" borderId="0" xfId="0" applyNumberFormat="1" applyFont="1" applyFill="1" applyAlignment="1">
      <alignment wrapText="1"/>
    </xf>
    <xf numFmtId="3" fontId="6" fillId="12" borderId="0" xfId="0" applyNumberFormat="1" applyFont="1" applyFill="1"/>
    <xf numFmtId="0" fontId="6" fillId="13" borderId="0" xfId="0" applyNumberFormat="1" applyFont="1" applyFill="1" applyBorder="1" applyAlignment="1">
      <alignment vertical="center"/>
    </xf>
    <xf numFmtId="3" fontId="0" fillId="0" borderId="0" xfId="0" applyNumberFormat="1" applyBorder="1"/>
    <xf numFmtId="171" fontId="4" fillId="0" borderId="16" xfId="0" applyNumberFormat="1" applyFont="1" applyBorder="1" applyAlignment="1">
      <alignment horizontal="right" vertical="center" wrapText="1"/>
    </xf>
    <xf numFmtId="3" fontId="4" fillId="0" borderId="16" xfId="0" applyNumberFormat="1" applyFont="1" applyBorder="1" applyAlignment="1">
      <alignment horizontal="right" vertical="center" wrapText="1"/>
    </xf>
    <xf numFmtId="3" fontId="19" fillId="0" borderId="0" xfId="0" applyNumberFormat="1" applyFont="1" applyAlignment="1">
      <alignment horizontal="center" vertical="center" wrapText="1"/>
    </xf>
    <xf numFmtId="3" fontId="6" fillId="0" borderId="0" xfId="0" applyNumberFormat="1" applyFont="1" applyAlignment="1">
      <alignment vertical="center" wrapText="1"/>
    </xf>
    <xf numFmtId="3" fontId="3" fillId="13" borderId="0" xfId="0" applyNumberFormat="1" applyFont="1" applyFill="1" applyAlignment="1">
      <alignment horizontal="center"/>
    </xf>
    <xf numFmtId="3" fontId="6" fillId="13" borderId="16" xfId="0" applyNumberFormat="1" applyFont="1" applyFill="1" applyBorder="1" applyAlignment="1">
      <alignment horizontal="center" vertical="center"/>
    </xf>
    <xf numFmtId="3" fontId="4" fillId="13" borderId="15" xfId="0" applyNumberFormat="1" applyFont="1" applyFill="1" applyBorder="1" applyAlignment="1"/>
    <xf numFmtId="3" fontId="6" fillId="13" borderId="15" xfId="1" applyNumberFormat="1" applyFont="1" applyFill="1" applyBorder="1" applyAlignment="1">
      <alignment vertical="center"/>
    </xf>
    <xf numFmtId="3" fontId="4" fillId="13" borderId="0" xfId="0" applyNumberFormat="1" applyFont="1" applyFill="1" applyAlignment="1"/>
    <xf numFmtId="3" fontId="6" fillId="13" borderId="0" xfId="0" applyNumberFormat="1" applyFont="1" applyFill="1" applyAlignment="1"/>
    <xf numFmtId="3" fontId="56" fillId="13" borderId="0" xfId="0" applyNumberFormat="1" applyFont="1" applyFill="1" applyAlignment="1"/>
    <xf numFmtId="3" fontId="6" fillId="0" borderId="0" xfId="1" applyNumberFormat="1" applyFont="1" applyAlignment="1">
      <alignment horizontal="right"/>
    </xf>
    <xf numFmtId="3" fontId="4" fillId="12" borderId="0" xfId="0" applyNumberFormat="1" applyFont="1" applyFill="1" applyAlignment="1"/>
    <xf numFmtId="3" fontId="6" fillId="12" borderId="0" xfId="0" applyNumberFormat="1" applyFont="1" applyFill="1" applyAlignment="1"/>
    <xf numFmtId="0" fontId="4" fillId="9" borderId="0" xfId="0" applyFont="1" applyFill="1" applyAlignment="1">
      <alignment horizontal="centerContinuous"/>
    </xf>
    <xf numFmtId="0" fontId="6" fillId="9" borderId="0" xfId="0" applyFont="1" applyFill="1" applyAlignment="1">
      <alignment horizontal="centerContinuous"/>
    </xf>
    <xf numFmtId="0" fontId="5" fillId="9" borderId="0" xfId="0" applyFont="1" applyFill="1" applyBorder="1" applyAlignment="1" applyProtection="1">
      <alignment horizontal="center" vertical="center"/>
    </xf>
    <xf numFmtId="0" fontId="7" fillId="9" borderId="0" xfId="0" applyFont="1" applyFill="1" applyBorder="1" applyAlignment="1" applyProtection="1">
      <alignment horizontal="center" vertical="center"/>
    </xf>
    <xf numFmtId="0" fontId="11" fillId="9" borderId="16" xfId="0" applyFont="1" applyFill="1" applyBorder="1" applyAlignment="1" applyProtection="1">
      <alignment horizontal="center" vertical="center"/>
    </xf>
    <xf numFmtId="0" fontId="5" fillId="9" borderId="1" xfId="0" applyFont="1" applyFill="1" applyBorder="1" applyAlignment="1" applyProtection="1">
      <alignment horizontal="center" vertical="center" wrapText="1"/>
    </xf>
    <xf numFmtId="0" fontId="7" fillId="9" borderId="1" xfId="0" applyFont="1" applyFill="1" applyBorder="1" applyAlignment="1" applyProtection="1">
      <alignment horizontal="center" vertical="center" wrapText="1"/>
    </xf>
    <xf numFmtId="0" fontId="17" fillId="9" borderId="1" xfId="0" applyFont="1" applyFill="1" applyBorder="1" applyAlignment="1" applyProtection="1">
      <alignment horizontal="center" vertical="center" wrapText="1"/>
    </xf>
    <xf numFmtId="0" fontId="7" fillId="9" borderId="11" xfId="0" applyFont="1" applyFill="1" applyBorder="1" applyAlignment="1" applyProtection="1">
      <alignment horizontal="center" vertical="center" wrapText="1"/>
    </xf>
    <xf numFmtId="0" fontId="5" fillId="9" borderId="0" xfId="0" applyFont="1" applyFill="1" applyBorder="1" applyAlignment="1" applyProtection="1"/>
    <xf numFmtId="0" fontId="17" fillId="9" borderId="0" xfId="0" applyFont="1" applyFill="1" applyBorder="1" applyAlignment="1" applyProtection="1">
      <alignment horizontal="centerContinuous"/>
    </xf>
    <xf numFmtId="0" fontId="7" fillId="9" borderId="0" xfId="0" applyFont="1" applyFill="1" applyBorder="1" applyAlignment="1" applyProtection="1"/>
    <xf numFmtId="0" fontId="4" fillId="9" borderId="0" xfId="0" applyFont="1" applyFill="1"/>
    <xf numFmtId="0" fontId="5" fillId="9" borderId="0" xfId="0" applyFont="1" applyFill="1" applyAlignment="1">
      <alignment horizontal="centerContinuous"/>
    </xf>
    <xf numFmtId="0" fontId="5" fillId="9" borderId="10" xfId="0" applyFont="1" applyFill="1" applyBorder="1" applyAlignment="1" applyProtection="1">
      <alignment horizontal="center" vertical="center"/>
    </xf>
    <xf numFmtId="0" fontId="5" fillId="9" borderId="1" xfId="0" applyFont="1" applyFill="1" applyBorder="1" applyAlignment="1" applyProtection="1">
      <alignment horizontal="center" vertical="center"/>
    </xf>
    <xf numFmtId="0" fontId="7" fillId="9" borderId="1" xfId="0" applyFont="1" applyFill="1" applyBorder="1" applyAlignment="1" applyProtection="1">
      <alignment horizontal="center" vertical="center"/>
    </xf>
    <xf numFmtId="0" fontId="7" fillId="9" borderId="11" xfId="0" applyFont="1" applyFill="1" applyBorder="1" applyAlignment="1" applyProtection="1">
      <alignment horizontal="center" vertical="center"/>
    </xf>
    <xf numFmtId="0" fontId="4" fillId="9" borderId="0" xfId="0" applyFont="1" applyFill="1" applyAlignment="1"/>
    <xf numFmtId="0" fontId="33" fillId="6" borderId="16" xfId="0" applyFont="1" applyFill="1" applyBorder="1" applyAlignment="1" applyProtection="1">
      <alignment horizontal="center" vertical="center" wrapText="1"/>
    </xf>
    <xf numFmtId="3" fontId="33" fillId="6" borderId="16" xfId="0" applyNumberFormat="1" applyFont="1" applyFill="1" applyBorder="1" applyAlignment="1" applyProtection="1">
      <alignment horizontal="center" vertical="center" wrapText="1"/>
    </xf>
    <xf numFmtId="0" fontId="5" fillId="0" borderId="10" xfId="0" applyFont="1" applyFill="1" applyBorder="1" applyAlignment="1" applyProtection="1">
      <alignment horizontal="center" vertical="center"/>
    </xf>
    <xf numFmtId="0" fontId="17" fillId="0" borderId="1" xfId="0" applyFont="1" applyFill="1" applyBorder="1" applyAlignment="1" applyProtection="1">
      <alignment horizontal="center" vertical="center"/>
    </xf>
    <xf numFmtId="0" fontId="7" fillId="0" borderId="11" xfId="0" applyFont="1" applyFill="1" applyBorder="1" applyAlignment="1" applyProtection="1">
      <alignment horizontal="center" vertical="center"/>
    </xf>
    <xf numFmtId="3" fontId="14" fillId="0" borderId="16" xfId="0" applyNumberFormat="1" applyFont="1" applyFill="1" applyBorder="1" applyAlignment="1" applyProtection="1">
      <alignment horizontal="center" vertical="center" wrapText="1"/>
    </xf>
    <xf numFmtId="0" fontId="56" fillId="0" borderId="0" xfId="0" applyFont="1" applyBorder="1"/>
    <xf numFmtId="0" fontId="56" fillId="0" borderId="0" xfId="0" applyFont="1" applyBorder="1" applyAlignment="1">
      <alignment horizontal="left"/>
    </xf>
    <xf numFmtId="0" fontId="5" fillId="0" borderId="0" xfId="0" applyFont="1" applyBorder="1"/>
    <xf numFmtId="0" fontId="56" fillId="0" borderId="0" xfId="0" applyFont="1" applyBorder="1" applyAlignment="1"/>
    <xf numFmtId="0" fontId="7" fillId="0" borderId="11" xfId="0" applyFont="1" applyBorder="1"/>
    <xf numFmtId="0" fontId="8" fillId="0" borderId="0" xfId="0" applyFont="1"/>
    <xf numFmtId="0" fontId="61" fillId="0" borderId="0" xfId="0" applyFont="1" applyAlignment="1">
      <alignment horizontal="right"/>
    </xf>
    <xf numFmtId="0" fontId="20" fillId="13" borderId="0" xfId="0" applyFont="1" applyFill="1"/>
    <xf numFmtId="0" fontId="20" fillId="0" borderId="0" xfId="0" applyFont="1" applyAlignment="1">
      <alignment horizontal="left"/>
    </xf>
    <xf numFmtId="171" fontId="20" fillId="0" borderId="0" xfId="0" applyNumberFormat="1" applyFont="1"/>
    <xf numFmtId="3" fontId="20" fillId="0" borderId="0" xfId="0" applyNumberFormat="1" applyFont="1"/>
    <xf numFmtId="169" fontId="20" fillId="0" borderId="0" xfId="1" applyNumberFormat="1" applyFont="1"/>
    <xf numFmtId="0" fontId="56" fillId="0" borderId="0" xfId="0" applyFont="1" applyAlignment="1">
      <alignment horizontal="left"/>
    </xf>
    <xf numFmtId="171" fontId="56" fillId="0" borderId="0" xfId="0" applyNumberFormat="1" applyFont="1"/>
    <xf numFmtId="171" fontId="7" fillId="12" borderId="15" xfId="0" applyNumberFormat="1" applyFont="1" applyFill="1" applyBorder="1" applyAlignment="1">
      <alignment horizontal="center" vertical="center" wrapText="1"/>
    </xf>
    <xf numFmtId="3" fontId="7" fillId="12" borderId="15" xfId="0" applyNumberFormat="1" applyFont="1" applyFill="1" applyBorder="1" applyAlignment="1">
      <alignment horizontal="center" vertical="center" wrapText="1"/>
    </xf>
    <xf numFmtId="0" fontId="5" fillId="0" borderId="15" xfId="0" applyNumberFormat="1" applyFont="1" applyBorder="1" applyAlignment="1">
      <alignment horizontal="center"/>
    </xf>
    <xf numFmtId="0" fontId="61" fillId="13" borderId="0" xfId="0" applyFont="1" applyFill="1"/>
    <xf numFmtId="0" fontId="7" fillId="0" borderId="11" xfId="0" applyFont="1" applyBorder="1" applyAlignment="1">
      <alignment horizontal="left"/>
    </xf>
    <xf numFmtId="171" fontId="7" fillId="0" borderId="11" xfId="0" applyNumberFormat="1" applyFont="1" applyBorder="1"/>
    <xf numFmtId="3" fontId="7" fillId="0" borderId="11" xfId="0" applyNumberFormat="1" applyFont="1" applyBorder="1"/>
    <xf numFmtId="0" fontId="7" fillId="0" borderId="0" xfId="0" applyFont="1" applyBorder="1" applyAlignment="1">
      <alignment horizontal="left"/>
    </xf>
    <xf numFmtId="171" fontId="5" fillId="0" borderId="0" xfId="0" applyNumberFormat="1" applyFont="1" applyBorder="1"/>
    <xf numFmtId="3" fontId="5" fillId="0" borderId="0" xfId="0" applyNumberFormat="1" applyFont="1" applyBorder="1"/>
    <xf numFmtId="37" fontId="5" fillId="0" borderId="0" xfId="1" applyNumberFormat="1" applyFont="1" applyBorder="1"/>
    <xf numFmtId="0" fontId="53" fillId="0" borderId="0" xfId="0" applyFont="1" applyBorder="1" applyAlignment="1">
      <alignment horizontal="left"/>
    </xf>
    <xf numFmtId="171" fontId="56" fillId="0" borderId="0" xfId="0" applyNumberFormat="1" applyFont="1" applyBorder="1"/>
    <xf numFmtId="3" fontId="56" fillId="0" borderId="0" xfId="0" applyNumberFormat="1" applyFont="1" applyBorder="1"/>
    <xf numFmtId="37" fontId="53" fillId="0" borderId="0" xfId="1" applyNumberFormat="1" applyFont="1" applyBorder="1"/>
    <xf numFmtId="37" fontId="56" fillId="0" borderId="0" xfId="1" applyNumberFormat="1" applyFont="1" applyBorder="1"/>
    <xf numFmtId="0" fontId="59" fillId="0" borderId="0" xfId="0" applyFont="1" applyBorder="1" applyAlignment="1">
      <alignment horizontal="left"/>
    </xf>
    <xf numFmtId="37" fontId="56" fillId="0" borderId="0" xfId="1" applyNumberFormat="1" applyFont="1"/>
    <xf numFmtId="3" fontId="5" fillId="0" borderId="0" xfId="0" applyNumberFormat="1" applyFont="1"/>
    <xf numFmtId="171" fontId="5" fillId="0" borderId="0" xfId="0" applyNumberFormat="1" applyFont="1"/>
    <xf numFmtId="169" fontId="5" fillId="0" borderId="0" xfId="1" applyNumberFormat="1" applyFont="1"/>
    <xf numFmtId="169" fontId="61" fillId="0" borderId="0" xfId="1" applyNumberFormat="1" applyFont="1" applyAlignment="1">
      <alignment horizontal="center"/>
    </xf>
    <xf numFmtId="169" fontId="8" fillId="0" borderId="0" xfId="1" applyNumberFormat="1" applyFont="1" applyAlignment="1">
      <alignment horizontal="center"/>
    </xf>
    <xf numFmtId="171" fontId="33" fillId="6" borderId="15" xfId="0" applyNumberFormat="1" applyFont="1" applyFill="1" applyBorder="1" applyAlignment="1" applyProtection="1">
      <alignment horizontal="center" vertical="center" wrapText="1"/>
    </xf>
    <xf numFmtId="171" fontId="33" fillId="6" borderId="16" xfId="0" applyNumberFormat="1" applyFont="1" applyFill="1" applyBorder="1" applyAlignment="1" applyProtection="1">
      <alignment horizontal="center" vertical="center" wrapText="1"/>
    </xf>
    <xf numFmtId="3" fontId="20" fillId="0" borderId="0" xfId="1" applyNumberFormat="1" applyFont="1"/>
    <xf numFmtId="3" fontId="61" fillId="0" borderId="0" xfId="0" applyNumberFormat="1" applyFont="1" applyAlignment="1">
      <alignment horizontal="right"/>
    </xf>
    <xf numFmtId="3" fontId="8" fillId="0" borderId="0" xfId="0" applyNumberFormat="1" applyFont="1"/>
    <xf numFmtId="3" fontId="7" fillId="0" borderId="11" xfId="1" applyNumberFormat="1" applyFont="1" applyBorder="1"/>
    <xf numFmtId="3" fontId="5" fillId="0" borderId="0" xfId="1" applyNumberFormat="1" applyFont="1" applyBorder="1"/>
    <xf numFmtId="3" fontId="53" fillId="0" borderId="0" xfId="1" applyNumberFormat="1" applyFont="1" applyBorder="1"/>
    <xf numFmtId="3" fontId="56" fillId="0" borderId="0" xfId="1" applyNumberFormat="1" applyFont="1" applyBorder="1"/>
    <xf numFmtId="3" fontId="56" fillId="0" borderId="0" xfId="1" applyNumberFormat="1" applyFont="1"/>
    <xf numFmtId="3" fontId="5" fillId="0" borderId="0" xfId="1" applyNumberFormat="1" applyFont="1"/>
    <xf numFmtId="3" fontId="61" fillId="0" borderId="0" xfId="0" applyNumberFormat="1" applyFont="1" applyAlignment="1">
      <alignment horizontal="center"/>
    </xf>
    <xf numFmtId="3" fontId="61"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0" fontId="5" fillId="0" borderId="15" xfId="0" applyFont="1" applyBorder="1" applyAlignment="1">
      <alignment horizontal="left" wrapText="1"/>
    </xf>
    <xf numFmtId="171" fontId="5" fillId="0" borderId="15" xfId="0" applyNumberFormat="1" applyFont="1" applyBorder="1" applyAlignment="1">
      <alignment horizontal="right"/>
    </xf>
    <xf numFmtId="37" fontId="5" fillId="0" borderId="15" xfId="1" applyNumberFormat="1" applyFont="1" applyBorder="1" applyAlignment="1">
      <alignment horizontal="right"/>
    </xf>
    <xf numFmtId="0" fontId="5" fillId="0" borderId="15" xfId="0" applyNumberFormat="1" applyFont="1" applyBorder="1" applyAlignment="1">
      <alignment horizontal="center" wrapText="1"/>
    </xf>
    <xf numFmtId="0" fontId="5" fillId="0" borderId="15" xfId="1" applyNumberFormat="1" applyFont="1" applyBorder="1" applyAlignment="1">
      <alignment horizontal="center"/>
    </xf>
    <xf numFmtId="0" fontId="7" fillId="12" borderId="15" xfId="0" applyNumberFormat="1" applyFont="1" applyFill="1" applyBorder="1" applyAlignment="1">
      <alignment horizontal="center" vertical="center" wrapText="1"/>
    </xf>
    <xf numFmtId="0" fontId="7" fillId="0" borderId="11" xfId="0" applyNumberFormat="1" applyFont="1" applyBorder="1"/>
    <xf numFmtId="0" fontId="7" fillId="0" borderId="11" xfId="0" applyNumberFormat="1" applyFont="1" applyBorder="1" applyAlignment="1">
      <alignment horizontal="left"/>
    </xf>
    <xf numFmtId="0" fontId="7" fillId="0" borderId="11" xfId="1" applyNumberFormat="1" applyFont="1" applyBorder="1"/>
    <xf numFmtId="0" fontId="7" fillId="0" borderId="0" xfId="0" applyNumberFormat="1" applyFont="1"/>
    <xf numFmtId="0" fontId="61" fillId="0" borderId="0" xfId="0" applyNumberFormat="1" applyFont="1"/>
    <xf numFmtId="0" fontId="4" fillId="7" borderId="0" xfId="0" applyFont="1" applyFill="1"/>
    <xf numFmtId="0" fontId="74" fillId="7" borderId="0" xfId="0" applyFont="1" applyFill="1"/>
    <xf numFmtId="0" fontId="7" fillId="0" borderId="0" xfId="0" applyFont="1" applyAlignment="1">
      <alignment horizontal="left" wrapText="1"/>
    </xf>
    <xf numFmtId="0" fontId="5" fillId="0" borderId="0" xfId="0" applyFont="1" applyAlignment="1">
      <alignment horizontal="left" wrapText="1"/>
    </xf>
    <xf numFmtId="0" fontId="11" fillId="6" borderId="16" xfId="0" applyFont="1" applyFill="1" applyBorder="1" applyAlignment="1" applyProtection="1">
      <alignment horizontal="center" vertical="center" wrapText="1"/>
    </xf>
    <xf numFmtId="0" fontId="5" fillId="0" borderId="0" xfId="0" applyFont="1" applyFill="1" applyBorder="1" applyAlignment="1" applyProtection="1">
      <alignment wrapText="1"/>
    </xf>
    <xf numFmtId="0" fontId="17" fillId="0" borderId="0" xfId="0" applyFont="1" applyFill="1" applyBorder="1" applyAlignment="1" applyProtection="1">
      <alignment horizontal="centerContinuous" wrapText="1"/>
    </xf>
    <xf numFmtId="0" fontId="7" fillId="0" borderId="0" xfId="0" applyFont="1" applyFill="1" applyBorder="1" applyAlignment="1" applyProtection="1">
      <alignment horizontal="center" wrapText="1"/>
    </xf>
    <xf numFmtId="0" fontId="8" fillId="0" borderId="0" xfId="0" applyFont="1" applyFill="1" applyBorder="1" applyAlignment="1" applyProtection="1">
      <alignment horizontal="center" wrapText="1"/>
    </xf>
    <xf numFmtId="0" fontId="5" fillId="0" borderId="0" xfId="0" applyFont="1" applyAlignment="1">
      <alignment horizontal="centerContinuous" wrapText="1"/>
    </xf>
    <xf numFmtId="171" fontId="33" fillId="6" borderId="15" xfId="0" applyNumberFormat="1" applyFont="1" applyFill="1" applyBorder="1" applyAlignment="1" applyProtection="1">
      <alignment horizontal="center" vertical="center" wrapText="1"/>
    </xf>
    <xf numFmtId="171" fontId="14" fillId="6" borderId="15" xfId="0" applyNumberFormat="1" applyFont="1" applyFill="1" applyBorder="1" applyAlignment="1" applyProtection="1">
      <alignment horizontal="center" vertical="top" wrapText="1"/>
    </xf>
    <xf numFmtId="3" fontId="33" fillId="6" borderId="15" xfId="0" applyNumberFormat="1" applyFont="1" applyFill="1" applyBorder="1" applyAlignment="1" applyProtection="1">
      <alignment horizontal="center" vertical="center" wrapText="1"/>
    </xf>
    <xf numFmtId="0" fontId="33" fillId="6" borderId="16" xfId="0" applyFont="1" applyFill="1" applyBorder="1" applyAlignment="1" applyProtection="1">
      <alignment horizontal="center" vertical="center" wrapText="1"/>
    </xf>
    <xf numFmtId="0" fontId="11" fillId="6" borderId="10" xfId="0" applyNumberFormat="1" applyFont="1" applyFill="1" applyBorder="1" applyAlignment="1" applyProtection="1">
      <alignment horizontal="center" vertical="center"/>
    </xf>
    <xf numFmtId="0" fontId="11" fillId="9" borderId="10" xfId="0" applyNumberFormat="1" applyFont="1" applyFill="1" applyBorder="1" applyAlignment="1" applyProtection="1">
      <alignment horizontal="center" vertical="center"/>
    </xf>
    <xf numFmtId="0" fontId="11" fillId="6" borderId="10" xfId="0" applyNumberFormat="1" applyFont="1" applyFill="1" applyBorder="1" applyAlignment="1" applyProtection="1">
      <alignment horizontal="center" vertical="center" wrapText="1"/>
    </xf>
    <xf numFmtId="0" fontId="11" fillId="0" borderId="0" xfId="1" applyNumberFormat="1" applyFont="1" applyAlignment="1">
      <alignment vertical="center"/>
    </xf>
    <xf numFmtId="169" fontId="56" fillId="0" borderId="1" xfId="1" applyNumberFormat="1" applyFont="1" applyBorder="1" applyAlignment="1">
      <alignment vertical="center"/>
    </xf>
    <xf numFmtId="0" fontId="8" fillId="0" borderId="1" xfId="0" applyFont="1" applyFill="1" applyBorder="1" applyAlignment="1" applyProtection="1">
      <alignment horizontal="center" vertical="center" wrapText="1"/>
    </xf>
    <xf numFmtId="0" fontId="8" fillId="9" borderId="1" xfId="0" applyFont="1" applyFill="1" applyBorder="1" applyAlignment="1" applyProtection="1">
      <alignment horizontal="center" vertical="center" wrapText="1"/>
    </xf>
    <xf numFmtId="169" fontId="59" fillId="0" borderId="1" xfId="1" applyNumberFormat="1" applyFont="1" applyBorder="1" applyAlignment="1">
      <alignment vertical="center"/>
    </xf>
    <xf numFmtId="169" fontId="8" fillId="0" borderId="0" xfId="1" applyNumberFormat="1" applyFont="1" applyAlignment="1">
      <alignment vertical="center"/>
    </xf>
    <xf numFmtId="169" fontId="5" fillId="0" borderId="1" xfId="0" applyNumberFormat="1" applyFont="1" applyFill="1" applyBorder="1" applyAlignment="1" applyProtection="1">
      <alignment horizontal="center" vertical="center" wrapText="1"/>
    </xf>
    <xf numFmtId="178" fontId="5" fillId="0" borderId="1" xfId="0" applyNumberFormat="1" applyFont="1" applyFill="1" applyBorder="1" applyAlignment="1" applyProtection="1">
      <alignment horizontal="center" vertical="center" wrapText="1"/>
    </xf>
    <xf numFmtId="177" fontId="5" fillId="0" borderId="1" xfId="6" applyNumberFormat="1" applyFont="1" applyFill="1" applyBorder="1" applyAlignment="1" applyProtection="1">
      <alignment horizontal="center" vertical="center" wrapText="1"/>
    </xf>
    <xf numFmtId="177" fontId="7" fillId="0" borderId="1" xfId="0" applyNumberFormat="1" applyFont="1" applyFill="1" applyBorder="1" applyAlignment="1" applyProtection="1">
      <alignment horizontal="center" vertical="center" wrapText="1"/>
    </xf>
    <xf numFmtId="169" fontId="7" fillId="0" borderId="1" xfId="0" applyNumberFormat="1" applyFont="1" applyFill="1" applyBorder="1" applyAlignment="1" applyProtection="1">
      <alignment horizontal="center" vertical="center" wrapText="1"/>
    </xf>
    <xf numFmtId="169" fontId="53" fillId="0" borderId="1" xfId="1" applyNumberFormat="1" applyFont="1" applyBorder="1" applyAlignment="1">
      <alignment vertical="center"/>
    </xf>
    <xf numFmtId="177" fontId="5" fillId="0" borderId="1" xfId="0" applyNumberFormat="1" applyFont="1" applyFill="1" applyBorder="1" applyAlignment="1" applyProtection="1">
      <alignment horizontal="center" vertical="center" wrapText="1"/>
    </xf>
    <xf numFmtId="169" fontId="17" fillId="0" borderId="1" xfId="0" applyNumberFormat="1" applyFont="1" applyFill="1" applyBorder="1" applyAlignment="1" applyProtection="1">
      <alignment horizontal="center" vertical="center" wrapText="1"/>
    </xf>
    <xf numFmtId="169" fontId="63" fillId="0" borderId="1" xfId="1" applyNumberFormat="1" applyFont="1" applyBorder="1" applyAlignment="1">
      <alignment vertical="center"/>
    </xf>
    <xf numFmtId="169" fontId="53" fillId="0" borderId="11" xfId="1" applyNumberFormat="1" applyFont="1" applyBorder="1" applyAlignment="1">
      <alignment vertical="center"/>
    </xf>
    <xf numFmtId="0" fontId="5" fillId="9" borderId="21" xfId="0" applyFont="1" applyFill="1" applyBorder="1" applyAlignment="1" applyProtection="1">
      <alignment horizontal="center" vertical="center" wrapText="1"/>
    </xf>
    <xf numFmtId="169" fontId="5" fillId="0" borderId="0" xfId="1" applyNumberFormat="1" applyFont="1" applyAlignment="1">
      <alignment horizontal="centerContinuous" vertical="center"/>
    </xf>
    <xf numFmtId="171" fontId="33" fillId="6" borderId="14" xfId="0" applyNumberFormat="1" applyFont="1" applyFill="1" applyBorder="1" applyAlignment="1" applyProtection="1">
      <alignment horizontal="center" vertical="center" wrapText="1"/>
    </xf>
    <xf numFmtId="0" fontId="33" fillId="6" borderId="16" xfId="0" applyFont="1" applyFill="1" applyBorder="1" applyAlignment="1" applyProtection="1">
      <alignment horizontal="center" vertical="center" wrapText="1"/>
    </xf>
    <xf numFmtId="0" fontId="4" fillId="0" borderId="10" xfId="0" applyFont="1" applyBorder="1" applyAlignment="1">
      <alignment wrapText="1"/>
    </xf>
    <xf numFmtId="0" fontId="4" fillId="0" borderId="1" xfId="0" applyFont="1" applyBorder="1" applyAlignment="1">
      <alignment wrapText="1"/>
    </xf>
    <xf numFmtId="0" fontId="6" fillId="11" borderId="11" xfId="0" applyFont="1" applyFill="1" applyBorder="1" applyAlignment="1">
      <alignment wrapText="1"/>
    </xf>
    <xf numFmtId="168" fontId="75" fillId="11" borderId="11" xfId="0" applyNumberFormat="1" applyFont="1" applyFill="1" applyBorder="1" applyAlignment="1">
      <alignment wrapText="1"/>
    </xf>
    <xf numFmtId="3" fontId="4" fillId="0" borderId="0" xfId="1" applyNumberFormat="1" applyFont="1" applyAlignment="1">
      <alignment horizontal="centerContinuous" wrapText="1"/>
    </xf>
    <xf numFmtId="3" fontId="6" fillId="0" borderId="0" xfId="1" applyNumberFormat="1" applyFont="1" applyAlignment="1">
      <alignment horizontal="centerContinuous" wrapText="1"/>
    </xf>
    <xf numFmtId="3" fontId="4" fillId="0" borderId="10" xfId="1" applyNumberFormat="1" applyFont="1" applyBorder="1" applyAlignment="1">
      <alignment wrapText="1"/>
    </xf>
    <xf numFmtId="3" fontId="4" fillId="0" borderId="1" xfId="1" applyNumberFormat="1" applyFont="1" applyBorder="1" applyAlignment="1">
      <alignment wrapText="1"/>
    </xf>
    <xf numFmtId="3" fontId="6" fillId="11" borderId="11" xfId="1" applyNumberFormat="1" applyFont="1" applyFill="1" applyBorder="1" applyAlignment="1">
      <alignment wrapText="1"/>
    </xf>
    <xf numFmtId="3" fontId="4" fillId="0" borderId="0" xfId="1" applyNumberFormat="1" applyFont="1" applyAlignment="1">
      <alignment wrapText="1"/>
    </xf>
    <xf numFmtId="176" fontId="3" fillId="0" borderId="0" xfId="0" applyNumberFormat="1" applyFont="1"/>
    <xf numFmtId="179" fontId="5" fillId="10" borderId="15" xfId="1" applyNumberFormat="1" applyFont="1" applyFill="1" applyBorder="1"/>
    <xf numFmtId="0" fontId="5" fillId="8" borderId="1" xfId="0" applyFont="1" applyFill="1" applyBorder="1" applyAlignment="1">
      <alignment horizontal="center" vertical="center" wrapText="1"/>
    </xf>
    <xf numFmtId="0" fontId="5" fillId="8" borderId="1" xfId="0" applyFont="1" applyFill="1" applyBorder="1" applyAlignment="1">
      <alignment horizontal="justify" vertical="center" wrapText="1"/>
    </xf>
    <xf numFmtId="0" fontId="5" fillId="8" borderId="1" xfId="0" applyFont="1" applyFill="1" applyBorder="1" applyAlignment="1">
      <alignment horizontal="center" vertical="center"/>
    </xf>
    <xf numFmtId="169" fontId="5" fillId="8" borderId="1" xfId="1" applyNumberFormat="1" applyFont="1" applyFill="1" applyBorder="1" applyAlignment="1">
      <alignment horizontal="right" vertical="center" wrapText="1"/>
    </xf>
    <xf numFmtId="0" fontId="5" fillId="8" borderId="10" xfId="0" applyFont="1" applyFill="1" applyBorder="1" applyAlignment="1">
      <alignment horizontal="center" vertical="center" wrapText="1"/>
    </xf>
    <xf numFmtId="0" fontId="5" fillId="8" borderId="1" xfId="0" applyFont="1" applyFill="1" applyBorder="1" applyProtection="1">
      <protection locked="0"/>
    </xf>
    <xf numFmtId="169" fontId="5" fillId="8" borderId="1" xfId="1" applyNumberFormat="1" applyFont="1" applyFill="1" applyBorder="1"/>
    <xf numFmtId="0" fontId="5" fillId="8" borderId="1" xfId="0" applyFont="1" applyFill="1" applyBorder="1"/>
    <xf numFmtId="0" fontId="3" fillId="8" borderId="0" xfId="0" applyFont="1" applyFill="1"/>
    <xf numFmtId="169" fontId="5" fillId="8" borderId="1" xfId="1" applyNumberFormat="1" applyFont="1" applyFill="1" applyBorder="1" applyAlignment="1">
      <alignment horizontal="right" vertical="center"/>
    </xf>
    <xf numFmtId="169" fontId="5" fillId="8" borderId="1" xfId="1" applyNumberFormat="1" applyFont="1" applyFill="1" applyBorder="1" applyAlignment="1"/>
    <xf numFmtId="0" fontId="5" fillId="8" borderId="1" xfId="0" applyFont="1" applyFill="1" applyBorder="1" applyAlignment="1"/>
    <xf numFmtId="0" fontId="5" fillId="8" borderId="1" xfId="0" applyFont="1" applyFill="1" applyBorder="1" applyAlignment="1" applyProtection="1">
      <protection locked="0"/>
    </xf>
    <xf numFmtId="0" fontId="5" fillId="8" borderId="11" xfId="0" applyFont="1" applyFill="1" applyBorder="1" applyAlignment="1">
      <alignment horizontal="center" vertical="center" wrapText="1"/>
    </xf>
    <xf numFmtId="0" fontId="5" fillId="8" borderId="11" xfId="0" applyFont="1" applyFill="1" applyBorder="1" applyAlignment="1">
      <alignment horizontal="center" vertical="center"/>
    </xf>
    <xf numFmtId="169" fontId="5" fillId="8" borderId="11" xfId="1" applyNumberFormat="1" applyFont="1" applyFill="1" applyBorder="1" applyAlignment="1">
      <alignment horizontal="right" vertical="center"/>
    </xf>
    <xf numFmtId="0" fontId="5" fillId="8" borderId="11" xfId="0" applyFont="1" applyFill="1" applyBorder="1" applyAlignment="1" applyProtection="1">
      <protection locked="0"/>
    </xf>
    <xf numFmtId="169" fontId="5" fillId="8" borderId="11" xfId="1" applyNumberFormat="1" applyFont="1" applyFill="1" applyBorder="1" applyAlignment="1"/>
    <xf numFmtId="0" fontId="5" fillId="8" borderId="11" xfId="0" applyFont="1" applyFill="1" applyBorder="1"/>
    <xf numFmtId="0" fontId="5" fillId="8" borderId="10" xfId="0" applyFont="1" applyFill="1" applyBorder="1"/>
    <xf numFmtId="0" fontId="5" fillId="0" borderId="16" xfId="0" applyFont="1" applyBorder="1" applyAlignment="1">
      <alignment horizontal="center" vertical="center" wrapText="1"/>
    </xf>
    <xf numFmtId="169" fontId="5" fillId="0" borderId="25" xfId="1" applyNumberFormat="1" applyFont="1" applyBorder="1" applyAlignment="1">
      <alignment horizontal="right" vertical="center" wrapText="1"/>
    </xf>
    <xf numFmtId="0" fontId="5" fillId="8" borderId="1" xfId="0" quotePrefix="1" applyFont="1" applyFill="1" applyBorder="1" applyAlignment="1">
      <alignment horizontal="center" vertical="center" wrapText="1"/>
    </xf>
    <xf numFmtId="0" fontId="7" fillId="10" borderId="15" xfId="0" applyFont="1" applyFill="1" applyBorder="1" applyAlignment="1">
      <alignment horizontal="justify" vertical="center"/>
    </xf>
    <xf numFmtId="0" fontId="5" fillId="8" borderId="1" xfId="0" applyFont="1" applyFill="1" applyBorder="1" applyAlignment="1">
      <alignment horizontal="justify" vertical="center"/>
    </xf>
    <xf numFmtId="0" fontId="5" fillId="8" borderId="1" xfId="0" quotePrefix="1" applyFont="1" applyFill="1" applyBorder="1" applyAlignment="1">
      <alignment horizontal="justify" vertical="center"/>
    </xf>
    <xf numFmtId="0" fontId="5" fillId="8" borderId="11" xfId="0" applyFont="1" applyFill="1" applyBorder="1" applyAlignment="1">
      <alignment horizontal="justify" vertical="center"/>
    </xf>
    <xf numFmtId="0" fontId="5" fillId="0" borderId="10" xfId="0" applyFont="1" applyBorder="1" applyAlignment="1">
      <alignment horizontal="justify" vertical="center"/>
    </xf>
    <xf numFmtId="0" fontId="5" fillId="0" borderId="1" xfId="0" applyFont="1" applyBorder="1" applyAlignment="1">
      <alignment horizontal="justify" vertical="center"/>
    </xf>
    <xf numFmtId="0" fontId="5" fillId="0" borderId="11" xfId="0" applyFont="1" applyBorder="1" applyAlignment="1">
      <alignment horizontal="justify" vertical="center"/>
    </xf>
    <xf numFmtId="0" fontId="18" fillId="0" borderId="1" xfId="0" applyFont="1" applyFill="1" applyBorder="1" applyAlignment="1" applyProtection="1">
      <alignment horizontal="center" vertical="center" wrapText="1"/>
    </xf>
    <xf numFmtId="0" fontId="18" fillId="2" borderId="1" xfId="0" applyFont="1" applyFill="1" applyBorder="1" applyAlignment="1" applyProtection="1">
      <alignment horizontal="center" vertical="center" wrapText="1"/>
    </xf>
    <xf numFmtId="0" fontId="19" fillId="0" borderId="1" xfId="0" applyFont="1" applyFill="1" applyBorder="1" applyAlignment="1" applyProtection="1">
      <alignment vertical="center" wrapText="1"/>
    </xf>
    <xf numFmtId="0" fontId="6" fillId="8" borderId="1" xfId="0" applyFont="1" applyFill="1" applyBorder="1" applyAlignment="1" applyProtection="1">
      <alignment horizontal="center" vertical="center" wrapText="1"/>
    </xf>
    <xf numFmtId="0" fontId="6" fillId="8" borderId="1" xfId="0" applyFont="1" applyFill="1" applyBorder="1" applyAlignment="1" applyProtection="1">
      <alignment vertical="center" wrapText="1"/>
    </xf>
    <xf numFmtId="169" fontId="7" fillId="8" borderId="1" xfId="1" applyNumberFormat="1" applyFont="1" applyFill="1" applyBorder="1" applyAlignment="1" applyProtection="1">
      <alignment vertical="center" wrapText="1"/>
    </xf>
    <xf numFmtId="169" fontId="7" fillId="8" borderId="0" xfId="1" applyNumberFormat="1" applyFont="1" applyFill="1" applyAlignment="1">
      <alignment vertical="center"/>
    </xf>
    <xf numFmtId="0" fontId="5" fillId="0" borderId="0" xfId="0" applyFont="1" applyFill="1" applyBorder="1" applyAlignment="1" applyProtection="1">
      <alignment horizontal="centerContinuous" vertical="center"/>
    </xf>
    <xf numFmtId="169" fontId="7" fillId="0" borderId="11" xfId="1" applyNumberFormat="1" applyFont="1" applyFill="1" applyBorder="1" applyAlignment="1" applyProtection="1">
      <alignment vertical="center"/>
    </xf>
    <xf numFmtId="0" fontId="7" fillId="0" borderId="11" xfId="0" applyFont="1" applyFill="1" applyBorder="1" applyAlignment="1" applyProtection="1">
      <alignment vertical="center"/>
    </xf>
    <xf numFmtId="0" fontId="7" fillId="2" borderId="11" xfId="0" applyFont="1" applyFill="1" applyBorder="1" applyAlignment="1" applyProtection="1">
      <alignment horizontal="center" vertical="center"/>
    </xf>
    <xf numFmtId="169" fontId="17" fillId="0" borderId="1" xfId="1" applyNumberFormat="1" applyFont="1" applyFill="1" applyBorder="1" applyAlignment="1" applyProtection="1">
      <alignment vertical="center"/>
    </xf>
    <xf numFmtId="0" fontId="17" fillId="0" borderId="1" xfId="0" applyFont="1" applyFill="1" applyBorder="1" applyAlignment="1" applyProtection="1">
      <alignment vertical="center"/>
    </xf>
    <xf numFmtId="0" fontId="17" fillId="2" borderId="1" xfId="0" applyFont="1" applyFill="1" applyBorder="1" applyAlignment="1" applyProtection="1">
      <alignment horizontal="center" vertical="center"/>
    </xf>
    <xf numFmtId="0" fontId="18" fillId="0" borderId="0" xfId="0" applyFont="1" applyAlignment="1">
      <alignment horizontal="centerContinuous"/>
    </xf>
    <xf numFmtId="0" fontId="17" fillId="2" borderId="0" xfId="0" applyFont="1" applyFill="1" applyBorder="1" applyAlignment="1" applyProtection="1">
      <alignment horizontal="center" vertical="center"/>
    </xf>
    <xf numFmtId="0" fontId="18" fillId="0" borderId="0" xfId="0" quotePrefix="1" applyFont="1" applyAlignment="1">
      <alignment horizontal="left"/>
    </xf>
    <xf numFmtId="0" fontId="18" fillId="0" borderId="0" xfId="0" applyFont="1" applyAlignment="1">
      <alignment horizontal="left"/>
    </xf>
    <xf numFmtId="2" fontId="17" fillId="0" borderId="0" xfId="0" applyNumberFormat="1" applyFont="1" applyAlignment="1">
      <alignment horizontal="center"/>
    </xf>
    <xf numFmtId="0" fontId="17" fillId="0" borderId="0" xfId="0" applyNumberFormat="1" applyFont="1" applyAlignment="1">
      <alignment vertical="center"/>
    </xf>
    <xf numFmtId="0" fontId="5" fillId="0" borderId="1" xfId="0" applyFont="1" applyBorder="1" applyAlignment="1" applyProtection="1">
      <protection locked="0"/>
    </xf>
    <xf numFmtId="169" fontId="5" fillId="0" borderId="1" xfId="1" applyNumberFormat="1" applyFont="1" applyBorder="1" applyAlignment="1"/>
    <xf numFmtId="169" fontId="3" fillId="0" borderId="0" xfId="0" applyNumberFormat="1" applyFont="1"/>
    <xf numFmtId="0" fontId="5" fillId="7" borderId="1" xfId="0" applyFont="1" applyFill="1" applyBorder="1"/>
    <xf numFmtId="0" fontId="11" fillId="6" borderId="15" xfId="0" applyNumberFormat="1" applyFont="1" applyFill="1" applyBorder="1" applyAlignment="1" applyProtection="1">
      <alignment horizontal="center" vertical="center"/>
    </xf>
    <xf numFmtId="0" fontId="5" fillId="0" borderId="21" xfId="0" applyNumberFormat="1" applyFont="1" applyFill="1" applyBorder="1" applyAlignment="1" applyProtection="1">
      <alignment horizontal="center" vertical="center" wrapText="1"/>
    </xf>
    <xf numFmtId="0" fontId="5" fillId="0" borderId="1"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wrapText="1"/>
    </xf>
    <xf numFmtId="0" fontId="5" fillId="0" borderId="0" xfId="0" applyNumberFormat="1" applyFont="1" applyAlignment="1">
      <alignment horizontal="center"/>
    </xf>
    <xf numFmtId="0" fontId="7" fillId="0" borderId="1" xfId="0" applyNumberFormat="1" applyFont="1" applyFill="1" applyBorder="1" applyAlignment="1" applyProtection="1">
      <alignment horizontal="center" vertical="center" wrapText="1"/>
    </xf>
    <xf numFmtId="0" fontId="18"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xf>
    <xf numFmtId="0" fontId="5" fillId="0" borderId="0" xfId="1" applyNumberFormat="1" applyFont="1" applyAlignment="1">
      <alignment horizontal="center"/>
    </xf>
    <xf numFmtId="0" fontId="6" fillId="0" borderId="11" xfId="0" applyNumberFormat="1" applyFont="1" applyFill="1" applyBorder="1" applyAlignment="1" applyProtection="1">
      <alignment horizontal="center" vertical="center" wrapText="1"/>
    </xf>
    <xf numFmtId="0" fontId="4" fillId="0" borderId="0" xfId="0" applyNumberFormat="1" applyFont="1" applyFill="1" applyBorder="1" applyAlignment="1" applyProtection="1">
      <alignment horizontal="centerContinuous" vertical="center" wrapText="1"/>
    </xf>
    <xf numFmtId="0" fontId="5" fillId="0" borderId="0" xfId="0" applyNumberFormat="1" applyFont="1" applyFill="1" applyBorder="1" applyAlignment="1" applyProtection="1"/>
    <xf numFmtId="0" fontId="17" fillId="0" borderId="0" xfId="0" applyNumberFormat="1" applyFont="1" applyFill="1" applyBorder="1" applyAlignment="1" applyProtection="1">
      <alignment horizontal="centerContinuous"/>
    </xf>
    <xf numFmtId="0" fontId="6" fillId="0" borderId="0" xfId="0" applyNumberFormat="1" applyFont="1" applyFill="1" applyBorder="1" applyAlignment="1" applyProtection="1">
      <alignment horizontal="centerContinuous"/>
    </xf>
    <xf numFmtId="0" fontId="5" fillId="0" borderId="0" xfId="0" applyNumberFormat="1" applyFont="1" applyFill="1" applyBorder="1" applyAlignment="1" applyProtection="1">
      <alignment horizontal="centerContinuous"/>
    </xf>
    <xf numFmtId="0" fontId="7" fillId="0" borderId="0" xfId="1" applyNumberFormat="1" applyFont="1" applyAlignment="1">
      <alignment vertical="center"/>
    </xf>
    <xf numFmtId="0" fontId="17" fillId="0" borderId="1" xfId="0" applyNumberFormat="1" applyFont="1" applyFill="1" applyBorder="1" applyAlignment="1" applyProtection="1">
      <alignment horizontal="center" vertical="center" wrapText="1"/>
    </xf>
    <xf numFmtId="0" fontId="6" fillId="0" borderId="18" xfId="0" applyFont="1" applyBorder="1" applyAlignment="1">
      <alignment vertical="center" wrapText="1"/>
    </xf>
    <xf numFmtId="0" fontId="6" fillId="0" borderId="18" xfId="0" applyFont="1" applyBorder="1" applyAlignment="1">
      <alignment vertical="center"/>
    </xf>
    <xf numFmtId="0" fontId="6" fillId="0" borderId="18" xfId="0" applyFont="1" applyBorder="1" applyAlignment="1">
      <alignment horizontal="center" vertical="center"/>
    </xf>
    <xf numFmtId="0" fontId="6" fillId="0" borderId="18" xfId="0" applyFont="1" applyBorder="1" applyAlignment="1">
      <alignment horizontal="center" vertical="center" wrapText="1"/>
    </xf>
    <xf numFmtId="164" fontId="6" fillId="7" borderId="18" xfId="1" applyFont="1" applyFill="1" applyBorder="1" applyAlignment="1">
      <alignment horizontal="center" vertical="center" wrapText="1"/>
    </xf>
    <xf numFmtId="0" fontId="7" fillId="0" borderId="18" xfId="0" applyFont="1" applyBorder="1" applyAlignment="1">
      <alignment horizontal="center" vertical="center" wrapText="1"/>
    </xf>
    <xf numFmtId="0" fontId="7" fillId="0" borderId="14" xfId="0" applyFont="1" applyBorder="1"/>
    <xf numFmtId="0" fontId="6" fillId="0" borderId="15" xfId="0" applyFont="1" applyBorder="1" applyAlignment="1">
      <alignment vertical="center"/>
    </xf>
    <xf numFmtId="0" fontId="5" fillId="13" borderId="22" xfId="0" applyFont="1" applyFill="1" applyBorder="1"/>
    <xf numFmtId="0" fontId="5" fillId="8" borderId="10" xfId="0" quotePrefix="1" applyFont="1" applyFill="1" applyBorder="1" applyAlignment="1">
      <alignment horizontal="justify" vertical="center"/>
    </xf>
    <xf numFmtId="0" fontId="5" fillId="8" borderId="10" xfId="0" applyFont="1" applyFill="1" applyBorder="1" applyAlignment="1">
      <alignment horizontal="center" vertical="center"/>
    </xf>
    <xf numFmtId="169" fontId="5" fillId="8" borderId="10" xfId="1" applyNumberFormat="1" applyFont="1" applyFill="1" applyBorder="1" applyAlignment="1">
      <alignment horizontal="right" vertical="center" wrapText="1"/>
    </xf>
    <xf numFmtId="0" fontId="5" fillId="8" borderId="10" xfId="0" applyFont="1" applyFill="1" applyBorder="1" applyProtection="1">
      <protection locked="0"/>
    </xf>
    <xf numFmtId="169" fontId="5" fillId="8" borderId="10" xfId="1" applyNumberFormat="1" applyFont="1" applyFill="1" applyBorder="1"/>
    <xf numFmtId="169" fontId="5" fillId="8" borderId="1" xfId="0" applyNumberFormat="1" applyFont="1" applyFill="1" applyBorder="1"/>
    <xf numFmtId="0" fontId="5" fillId="0" borderId="1" xfId="0" applyFont="1" applyFill="1" applyBorder="1" applyAlignment="1" applyProtection="1">
      <alignment vertical="center"/>
      <protection locked="0"/>
    </xf>
    <xf numFmtId="173" fontId="5" fillId="0" borderId="1" xfId="0" applyNumberFormat="1" applyFont="1" applyFill="1" applyBorder="1" applyAlignment="1" applyProtection="1">
      <alignment horizontal="center" vertical="center"/>
      <protection locked="0"/>
    </xf>
    <xf numFmtId="0" fontId="5" fillId="0" borderId="1" xfId="0" applyFont="1" applyBorder="1" applyProtection="1">
      <protection locked="0"/>
    </xf>
    <xf numFmtId="173" fontId="5" fillId="0" borderId="1" xfId="0" quotePrefix="1" applyNumberFormat="1" applyFont="1" applyFill="1" applyBorder="1" applyAlignment="1" applyProtection="1">
      <alignment horizontal="center" vertical="center"/>
      <protection locked="0"/>
    </xf>
    <xf numFmtId="175" fontId="5" fillId="0" borderId="1" xfId="0" applyNumberFormat="1" applyFont="1" applyBorder="1" applyProtection="1">
      <protection locked="0"/>
    </xf>
    <xf numFmtId="0" fontId="4" fillId="0" borderId="0" xfId="0" applyNumberFormat="1" applyFont="1" applyAlignment="1">
      <alignment horizontal="centerContinuous" wrapText="1"/>
    </xf>
    <xf numFmtId="0" fontId="14" fillId="6" borderId="15" xfId="0" applyNumberFormat="1" applyFont="1" applyFill="1" applyBorder="1" applyAlignment="1" applyProtection="1">
      <alignment horizontal="center" vertical="top" wrapText="1"/>
    </xf>
    <xf numFmtId="0" fontId="4" fillId="0" borderId="0" xfId="0" applyNumberFormat="1" applyFont="1" applyAlignment="1">
      <alignment vertical="center" wrapText="1"/>
    </xf>
    <xf numFmtId="171" fontId="14" fillId="6" borderId="16" xfId="0" applyNumberFormat="1" applyFont="1" applyFill="1" applyBorder="1" applyAlignment="1" applyProtection="1">
      <alignment horizontal="center" vertical="top" wrapText="1"/>
    </xf>
    <xf numFmtId="0" fontId="14" fillId="6" borderId="16" xfId="0" applyNumberFormat="1" applyFont="1" applyFill="1" applyBorder="1" applyAlignment="1" applyProtection="1">
      <alignment horizontal="center" vertical="top" wrapText="1"/>
    </xf>
    <xf numFmtId="171" fontId="14" fillId="6" borderId="16" xfId="0" applyNumberFormat="1" applyFont="1" applyFill="1" applyBorder="1" applyAlignment="1" applyProtection="1">
      <alignment horizontal="center" vertical="top"/>
    </xf>
    <xf numFmtId="0" fontId="6" fillId="0" borderId="0" xfId="0" applyFont="1" applyAlignment="1"/>
    <xf numFmtId="3" fontId="33" fillId="6" borderId="16" xfId="0" applyNumberFormat="1" applyFont="1" applyFill="1" applyBorder="1" applyAlignment="1" applyProtection="1">
      <alignment horizontal="center" vertical="center"/>
    </xf>
    <xf numFmtId="3" fontId="33" fillId="6" borderId="18" xfId="0" applyNumberFormat="1" applyFont="1" applyFill="1" applyBorder="1" applyAlignment="1" applyProtection="1">
      <alignment horizontal="center" vertical="center"/>
    </xf>
    <xf numFmtId="0" fontId="5" fillId="8" borderId="16" xfId="0" applyFont="1" applyFill="1" applyBorder="1" applyAlignment="1">
      <alignment horizontal="center" vertical="center" wrapText="1"/>
    </xf>
    <xf numFmtId="0" fontId="5" fillId="8" borderId="16" xfId="0" applyFont="1" applyFill="1" applyBorder="1" applyAlignment="1">
      <alignment horizontal="justify" vertical="center"/>
    </xf>
    <xf numFmtId="0" fontId="5" fillId="8" borderId="16" xfId="0" applyFont="1" applyFill="1" applyBorder="1" applyAlignment="1">
      <alignment horizontal="center" vertical="center"/>
    </xf>
    <xf numFmtId="169" fontId="5" fillId="8" borderId="16" xfId="1" applyNumberFormat="1" applyFont="1" applyFill="1" applyBorder="1" applyAlignment="1">
      <alignment horizontal="right" vertical="center" wrapText="1"/>
    </xf>
    <xf numFmtId="0" fontId="5" fillId="8" borderId="16" xfId="0" applyFont="1" applyFill="1" applyBorder="1"/>
    <xf numFmtId="169" fontId="5" fillId="8" borderId="16" xfId="1" applyNumberFormat="1" applyFont="1" applyFill="1" applyBorder="1"/>
    <xf numFmtId="3" fontId="33" fillId="6" borderId="15" xfId="0" applyNumberFormat="1" applyFont="1" applyFill="1" applyBorder="1" applyAlignment="1" applyProtection="1">
      <alignment horizontal="center" vertical="center" wrapText="1"/>
      <protection locked="0"/>
    </xf>
    <xf numFmtId="170" fontId="33" fillId="6" borderId="15" xfId="0" applyNumberFormat="1" applyFont="1" applyFill="1" applyBorder="1" applyAlignment="1" applyProtection="1">
      <alignment horizontal="center" vertical="center" wrapText="1"/>
      <protection locked="0"/>
    </xf>
    <xf numFmtId="3" fontId="14" fillId="6" borderId="15" xfId="0" applyNumberFormat="1" applyFont="1" applyFill="1" applyBorder="1" applyAlignment="1" applyProtection="1">
      <alignment horizontal="center" vertical="center" wrapText="1"/>
      <protection locked="0"/>
    </xf>
    <xf numFmtId="3" fontId="14" fillId="6" borderId="17" xfId="0" applyNumberFormat="1" applyFont="1" applyFill="1" applyBorder="1" applyAlignment="1" applyProtection="1">
      <alignment horizontal="center" vertical="center" wrapText="1"/>
      <protection locked="0"/>
    </xf>
    <xf numFmtId="0" fontId="14" fillId="6" borderId="15" xfId="0" applyFont="1" applyFill="1" applyBorder="1" applyAlignment="1" applyProtection="1">
      <alignment horizontal="center" vertical="center" wrapText="1"/>
      <protection locked="0"/>
    </xf>
    <xf numFmtId="0" fontId="65" fillId="0" borderId="10" xfId="5" applyFont="1" applyBorder="1" applyAlignment="1">
      <alignment horizontal="center" vertical="center"/>
    </xf>
    <xf numFmtId="0" fontId="66" fillId="0" borderId="1" xfId="5" applyFont="1" applyBorder="1" applyAlignment="1">
      <alignment horizontal="center" vertical="center"/>
    </xf>
    <xf numFmtId="0" fontId="4" fillId="0" borderId="1" xfId="4" applyFont="1" applyBorder="1" applyAlignment="1">
      <alignment horizontal="center" vertical="center"/>
    </xf>
    <xf numFmtId="164" fontId="4" fillId="0" borderId="1" xfId="1" applyFont="1" applyBorder="1" applyAlignment="1">
      <alignment horizontal="right" vertical="center"/>
    </xf>
    <xf numFmtId="3" fontId="4" fillId="0" borderId="1" xfId="3" applyNumberFormat="1" applyFont="1" applyFill="1" applyBorder="1" applyAlignment="1">
      <alignment horizontal="left" vertical="center"/>
    </xf>
    <xf numFmtId="49" fontId="4" fillId="0" borderId="1" xfId="4" applyNumberFormat="1" applyFont="1" applyFill="1" applyBorder="1" applyAlignment="1" applyProtection="1">
      <alignment horizontal="center" vertical="center"/>
      <protection hidden="1"/>
    </xf>
    <xf numFmtId="169" fontId="4" fillId="0" borderId="1" xfId="1" applyNumberFormat="1" applyFont="1" applyFill="1" applyBorder="1" applyAlignment="1" applyProtection="1">
      <alignment horizontal="right" vertical="center"/>
      <protection hidden="1"/>
    </xf>
    <xf numFmtId="164" fontId="4" fillId="0" borderId="1" xfId="1" applyFont="1" applyFill="1" applyBorder="1" applyAlignment="1" applyProtection="1">
      <alignment horizontal="right" vertical="center"/>
      <protection hidden="1"/>
    </xf>
    <xf numFmtId="0" fontId="65" fillId="0" borderId="1" xfId="5" applyFont="1" applyBorder="1" applyAlignment="1">
      <alignment horizontal="center" vertical="center"/>
    </xf>
    <xf numFmtId="49" fontId="6" fillId="0" borderId="1" xfId="4" applyNumberFormat="1" applyFont="1" applyFill="1" applyBorder="1" applyAlignment="1" applyProtection="1">
      <alignment horizontal="center" vertical="center"/>
      <protection hidden="1"/>
    </xf>
    <xf numFmtId="169" fontId="4" fillId="0" borderId="1" xfId="1" applyNumberFormat="1" applyFont="1" applyBorder="1" applyAlignment="1">
      <alignment vertical="center"/>
    </xf>
    <xf numFmtId="169" fontId="66" fillId="0" borderId="1" xfId="1" applyNumberFormat="1" applyFont="1" applyBorder="1" applyAlignment="1">
      <alignment vertical="center"/>
    </xf>
    <xf numFmtId="49" fontId="4" fillId="0" borderId="0" xfId="0" applyNumberFormat="1" applyFont="1" applyAlignment="1">
      <alignment vertical="center" wrapText="1"/>
    </xf>
    <xf numFmtId="0" fontId="4" fillId="0" borderId="10" xfId="0" applyFont="1" applyBorder="1" applyAlignment="1">
      <alignment vertical="center" wrapText="1"/>
    </xf>
    <xf numFmtId="49" fontId="4" fillId="0" borderId="10" xfId="0" applyNumberFormat="1" applyFont="1" applyBorder="1" applyAlignment="1">
      <alignment vertical="center" wrapText="1"/>
    </xf>
    <xf numFmtId="0" fontId="4" fillId="0" borderId="10" xfId="0" applyFont="1" applyBorder="1" applyAlignment="1">
      <alignment vertical="center"/>
    </xf>
    <xf numFmtId="174" fontId="4" fillId="0" borderId="10" xfId="0" applyNumberFormat="1" applyFont="1" applyBorder="1" applyAlignment="1">
      <alignment vertical="center" wrapText="1"/>
    </xf>
    <xf numFmtId="0" fontId="4" fillId="0" borderId="1" xfId="0" applyFont="1" applyBorder="1" applyAlignment="1">
      <alignment vertical="center"/>
    </xf>
    <xf numFmtId="0" fontId="18" fillId="0" borderId="1" xfId="0" applyFont="1" applyBorder="1" applyAlignment="1">
      <alignment horizontal="center" vertical="center" wrapText="1"/>
    </xf>
    <xf numFmtId="174" fontId="4" fillId="0" borderId="1" xfId="0" applyNumberFormat="1" applyFont="1" applyBorder="1" applyAlignment="1">
      <alignment vertical="center" wrapText="1"/>
    </xf>
    <xf numFmtId="0" fontId="4" fillId="0" borderId="1" xfId="0" applyNumberFormat="1" applyFont="1" applyBorder="1" applyAlignment="1">
      <alignment vertical="center" wrapText="1"/>
    </xf>
    <xf numFmtId="0" fontId="4" fillId="0" borderId="11" xfId="0" applyFont="1" applyBorder="1" applyAlignment="1">
      <alignment vertical="center"/>
    </xf>
    <xf numFmtId="174" fontId="4" fillId="0" borderId="11" xfId="0" applyNumberFormat="1" applyFont="1" applyBorder="1" applyAlignment="1">
      <alignment vertical="center" wrapText="1"/>
    </xf>
    <xf numFmtId="0" fontId="4" fillId="0" borderId="25" xfId="0" applyFont="1" applyBorder="1" applyAlignment="1">
      <alignment vertical="center"/>
    </xf>
    <xf numFmtId="174" fontId="4" fillId="0" borderId="25" xfId="0" applyNumberFormat="1" applyFont="1" applyBorder="1" applyAlignment="1">
      <alignment vertical="center" wrapText="1"/>
    </xf>
    <xf numFmtId="3" fontId="4" fillId="0" borderId="10" xfId="0" applyNumberFormat="1" applyFont="1" applyBorder="1" applyAlignment="1">
      <alignment vertical="center" wrapText="1"/>
    </xf>
    <xf numFmtId="0" fontId="4" fillId="0" borderId="10" xfId="0" applyFont="1" applyBorder="1" applyAlignment="1">
      <alignment vertical="top" wrapText="1"/>
    </xf>
    <xf numFmtId="49" fontId="4" fillId="0" borderId="10" xfId="0" applyNumberFormat="1" applyFont="1" applyBorder="1" applyAlignment="1">
      <alignment vertical="top" wrapText="1"/>
    </xf>
    <xf numFmtId="49" fontId="4" fillId="0" borderId="10" xfId="0" applyNumberFormat="1" applyFont="1" applyBorder="1" applyAlignment="1">
      <alignment horizontal="center" vertical="top" wrapText="1"/>
    </xf>
    <xf numFmtId="171" fontId="4" fillId="0" borderId="10" xfId="0" applyNumberFormat="1" applyFont="1" applyBorder="1" applyAlignment="1">
      <alignment vertical="top" wrapText="1"/>
    </xf>
    <xf numFmtId="174" fontId="4" fillId="0" borderId="10" xfId="0" applyNumberFormat="1" applyFont="1" applyBorder="1" applyAlignment="1">
      <alignment vertical="top" wrapText="1"/>
    </xf>
    <xf numFmtId="0" fontId="4" fillId="0" borderId="1" xfId="0" applyFont="1" applyBorder="1" applyAlignment="1">
      <alignment vertical="top" wrapText="1"/>
    </xf>
    <xf numFmtId="0" fontId="18" fillId="0" borderId="1" xfId="0" applyFont="1" applyBorder="1" applyAlignment="1">
      <alignment horizontal="center" vertical="top" wrapText="1"/>
    </xf>
    <xf numFmtId="0" fontId="4" fillId="0" borderId="1" xfId="0" applyFont="1" applyBorder="1" applyAlignment="1">
      <alignment horizontal="center" vertical="top" wrapText="1"/>
    </xf>
    <xf numFmtId="171" fontId="4" fillId="0" borderId="1" xfId="0" applyNumberFormat="1" applyFont="1" applyBorder="1" applyAlignment="1">
      <alignment vertical="top" wrapText="1"/>
    </xf>
    <xf numFmtId="174" fontId="4" fillId="0" borderId="1" xfId="0" applyNumberFormat="1" applyFont="1" applyBorder="1" applyAlignment="1">
      <alignment vertical="top" wrapText="1"/>
    </xf>
    <xf numFmtId="0" fontId="4" fillId="0" borderId="25" xfId="0" applyFont="1" applyBorder="1" applyAlignment="1">
      <alignment vertical="top" wrapText="1"/>
    </xf>
    <xf numFmtId="0" fontId="4" fillId="0" borderId="25" xfId="0" applyFont="1" applyBorder="1" applyAlignment="1">
      <alignment horizontal="center" vertical="top" wrapText="1"/>
    </xf>
    <xf numFmtId="171" fontId="4" fillId="0" borderId="25" xfId="0" applyNumberFormat="1" applyFont="1" applyBorder="1" applyAlignment="1">
      <alignment vertical="top" wrapText="1"/>
    </xf>
    <xf numFmtId="174" fontId="4" fillId="0" borderId="25" xfId="0" applyNumberFormat="1" applyFont="1" applyBorder="1" applyAlignment="1">
      <alignment vertical="top" wrapText="1"/>
    </xf>
    <xf numFmtId="0" fontId="4" fillId="0" borderId="11" xfId="0" applyFont="1" applyBorder="1" applyAlignment="1">
      <alignment vertical="top" wrapText="1"/>
    </xf>
    <xf numFmtId="0" fontId="4" fillId="0" borderId="11" xfId="0" applyFont="1" applyBorder="1" applyAlignment="1">
      <alignment horizontal="center" vertical="top" wrapText="1"/>
    </xf>
    <xf numFmtId="171" fontId="4" fillId="0" borderId="11" xfId="0" applyNumberFormat="1" applyFont="1" applyBorder="1" applyAlignment="1">
      <alignment vertical="top" wrapText="1"/>
    </xf>
    <xf numFmtId="174" fontId="4" fillId="0" borderId="11" xfId="0" applyNumberFormat="1" applyFont="1" applyBorder="1" applyAlignment="1">
      <alignment vertical="top" wrapText="1"/>
    </xf>
    <xf numFmtId="0" fontId="4" fillId="0" borderId="10" xfId="0" applyFont="1" applyBorder="1" applyAlignment="1">
      <alignment horizontal="center" vertical="top" wrapText="1"/>
    </xf>
    <xf numFmtId="49" fontId="4" fillId="0" borderId="28" xfId="0" applyNumberFormat="1" applyFont="1" applyBorder="1" applyAlignment="1">
      <alignment vertical="center" wrapText="1"/>
    </xf>
    <xf numFmtId="0" fontId="4" fillId="0" borderId="29" xfId="0" applyFont="1" applyBorder="1" applyAlignment="1">
      <alignment vertical="center" wrapText="1"/>
    </xf>
    <xf numFmtId="0" fontId="4" fillId="0" borderId="30" xfId="0" applyFont="1" applyBorder="1" applyAlignment="1">
      <alignment vertical="center" wrapText="1"/>
    </xf>
    <xf numFmtId="0" fontId="4" fillId="0" borderId="31" xfId="0" applyFont="1" applyBorder="1" applyAlignment="1">
      <alignment vertical="center" wrapText="1"/>
    </xf>
    <xf numFmtId="0" fontId="4" fillId="0" borderId="16" xfId="0" applyFont="1" applyBorder="1" applyAlignment="1">
      <alignment vertical="top" wrapText="1"/>
    </xf>
    <xf numFmtId="49" fontId="4" fillId="0" borderId="16" xfId="0" applyNumberFormat="1" applyFont="1" applyBorder="1" applyAlignment="1">
      <alignment vertical="top" wrapText="1"/>
    </xf>
    <xf numFmtId="49" fontId="4" fillId="0" borderId="16" xfId="0" applyNumberFormat="1" applyFont="1" applyBorder="1" applyAlignment="1">
      <alignment horizontal="center" vertical="top" wrapText="1"/>
    </xf>
    <xf numFmtId="171" fontId="4" fillId="0" borderId="16" xfId="0" applyNumberFormat="1" applyFont="1" applyBorder="1" applyAlignment="1">
      <alignment vertical="top" wrapText="1"/>
    </xf>
    <xf numFmtId="174" fontId="4" fillId="0" borderId="16" xfId="0" applyNumberFormat="1" applyFont="1" applyBorder="1" applyAlignment="1">
      <alignment vertical="top" wrapText="1"/>
    </xf>
    <xf numFmtId="0" fontId="4" fillId="0" borderId="18" xfId="0" applyFont="1" applyBorder="1" applyAlignment="1">
      <alignment vertical="top" wrapText="1"/>
    </xf>
    <xf numFmtId="49" fontId="4" fillId="0" borderId="18" xfId="0" applyNumberFormat="1" applyFont="1" applyBorder="1" applyAlignment="1">
      <alignment vertical="top" wrapText="1"/>
    </xf>
    <xf numFmtId="3" fontId="4" fillId="0" borderId="18" xfId="0" applyNumberFormat="1" applyFont="1" applyBorder="1" applyAlignment="1">
      <alignment vertical="top" wrapText="1"/>
    </xf>
    <xf numFmtId="0" fontId="4" fillId="0" borderId="18" xfId="0" applyFont="1" applyBorder="1" applyAlignment="1">
      <alignment horizontal="center" vertical="top" wrapText="1"/>
    </xf>
    <xf numFmtId="171" fontId="4" fillId="0" borderId="18" xfId="0" applyNumberFormat="1" applyFont="1" applyBorder="1" applyAlignment="1">
      <alignment vertical="top" wrapText="1"/>
    </xf>
    <xf numFmtId="174" fontId="4" fillId="0" borderId="18" xfId="0" applyNumberFormat="1" applyFont="1" applyBorder="1" applyAlignment="1">
      <alignment vertical="top" wrapText="1"/>
    </xf>
    <xf numFmtId="49" fontId="4" fillId="0" borderId="18" xfId="0" applyNumberFormat="1" applyFont="1" applyBorder="1" applyAlignment="1">
      <alignment horizontal="center" vertical="top" wrapText="1"/>
    </xf>
    <xf numFmtId="0" fontId="4" fillId="0" borderId="14" xfId="0" applyFont="1" applyBorder="1" applyAlignment="1">
      <alignment vertical="top" wrapText="1"/>
    </xf>
    <xf numFmtId="3" fontId="4" fillId="0" borderId="14" xfId="0" applyNumberFormat="1" applyFont="1" applyBorder="1" applyAlignment="1">
      <alignment vertical="top" wrapText="1"/>
    </xf>
    <xf numFmtId="49" fontId="4" fillId="0" borderId="14" xfId="0" applyNumberFormat="1" applyFont="1" applyBorder="1" applyAlignment="1">
      <alignment horizontal="center" vertical="top" wrapText="1"/>
    </xf>
    <xf numFmtId="171" fontId="4" fillId="0" borderId="14" xfId="0" applyNumberFormat="1" applyFont="1" applyBorder="1" applyAlignment="1">
      <alignment vertical="top" wrapText="1"/>
    </xf>
    <xf numFmtId="174" fontId="4" fillId="0" borderId="14" xfId="0" applyNumberFormat="1" applyFont="1" applyBorder="1" applyAlignment="1">
      <alignment vertical="top" wrapText="1"/>
    </xf>
    <xf numFmtId="0" fontId="18" fillId="0" borderId="10" xfId="0" applyFont="1" applyBorder="1" applyAlignment="1">
      <alignment horizontal="center" vertical="center" wrapText="1"/>
    </xf>
    <xf numFmtId="3" fontId="4" fillId="0" borderId="10" xfId="1" applyNumberFormat="1" applyFont="1" applyBorder="1" applyAlignment="1">
      <alignment vertical="center" wrapText="1"/>
    </xf>
    <xf numFmtId="3" fontId="4" fillId="0" borderId="1" xfId="1" applyNumberFormat="1" applyFont="1" applyBorder="1" applyAlignment="1">
      <alignment vertical="center" wrapText="1"/>
    </xf>
    <xf numFmtId="49" fontId="4" fillId="0" borderId="1" xfId="0" applyNumberFormat="1" applyFont="1" applyBorder="1" applyAlignment="1">
      <alignment horizontal="center" vertical="center" wrapText="1"/>
    </xf>
    <xf numFmtId="0" fontId="6" fillId="0" borderId="1" xfId="0" applyFont="1" applyBorder="1" applyAlignment="1">
      <alignment vertical="center" wrapText="1"/>
    </xf>
    <xf numFmtId="3" fontId="6" fillId="0" borderId="1" xfId="0" applyNumberFormat="1" applyFont="1" applyBorder="1" applyAlignment="1">
      <alignment vertical="center" wrapText="1"/>
    </xf>
    <xf numFmtId="0" fontId="6" fillId="0" borderId="11" xfId="0" applyFont="1" applyBorder="1" applyAlignment="1">
      <alignment vertical="center" wrapText="1"/>
    </xf>
    <xf numFmtId="3" fontId="4" fillId="0" borderId="11" xfId="1" applyNumberFormat="1" applyFont="1" applyBorder="1" applyAlignment="1">
      <alignment vertical="center" wrapText="1"/>
    </xf>
    <xf numFmtId="3" fontId="6" fillId="0" borderId="11" xfId="0" applyNumberFormat="1" applyFont="1" applyBorder="1" applyAlignment="1">
      <alignment vertical="center" wrapText="1"/>
    </xf>
    <xf numFmtId="0" fontId="4" fillId="0" borderId="0" xfId="0" applyFont="1" applyAlignment="1">
      <alignment horizontal="centerContinuous" vertical="center" wrapText="1"/>
    </xf>
    <xf numFmtId="3" fontId="4" fillId="0" borderId="0" xfId="0" applyNumberFormat="1" applyFont="1" applyAlignment="1">
      <alignment horizontal="centerContinuous" vertical="center" wrapText="1"/>
    </xf>
    <xf numFmtId="0" fontId="6" fillId="0" borderId="0" xfId="0" applyFont="1" applyAlignment="1">
      <alignment horizontal="centerContinuous" vertical="center" wrapText="1"/>
    </xf>
    <xf numFmtId="0" fontId="7" fillId="0" borderId="0" xfId="0" applyFont="1" applyFill="1" applyBorder="1" applyAlignment="1" applyProtection="1">
      <alignment horizontal="centerContinuous" vertical="center" wrapText="1"/>
    </xf>
    <xf numFmtId="49" fontId="65" fillId="0" borderId="10" xfId="5" applyNumberFormat="1" applyFont="1" applyFill="1" applyBorder="1" applyAlignment="1" applyProtection="1">
      <alignment horizontal="left" vertical="center" wrapText="1"/>
      <protection hidden="1"/>
    </xf>
    <xf numFmtId="49" fontId="65" fillId="0" borderId="10" xfId="5" applyNumberFormat="1" applyFont="1" applyFill="1" applyBorder="1" applyAlignment="1" applyProtection="1">
      <alignment horizontal="center" vertical="center"/>
      <protection hidden="1"/>
    </xf>
    <xf numFmtId="0" fontId="6" fillId="0" borderId="1" xfId="4" applyFont="1" applyBorder="1" applyAlignment="1">
      <alignment horizontal="center" vertical="center"/>
    </xf>
    <xf numFmtId="169" fontId="6" fillId="0" borderId="1" xfId="1" applyNumberFormat="1" applyFont="1" applyBorder="1" applyAlignment="1">
      <alignment horizontal="right" vertical="center"/>
    </xf>
    <xf numFmtId="169" fontId="4" fillId="0" borderId="1" xfId="1" applyNumberFormat="1" applyFont="1" applyBorder="1" applyAlignment="1">
      <alignment horizontal="right" vertical="center"/>
    </xf>
    <xf numFmtId="169" fontId="4" fillId="0" borderId="1" xfId="1" applyNumberFormat="1" applyFont="1" applyFill="1" applyBorder="1" applyAlignment="1" applyProtection="1">
      <alignment vertical="center"/>
      <protection hidden="1"/>
    </xf>
    <xf numFmtId="3" fontId="6" fillId="0" borderId="1" xfId="0" applyNumberFormat="1" applyFont="1" applyFill="1" applyBorder="1" applyAlignment="1">
      <alignment horizontal="right" vertical="center"/>
    </xf>
    <xf numFmtId="0" fontId="4" fillId="0" borderId="1" xfId="4" applyFont="1" applyBorder="1" applyAlignment="1">
      <alignment vertical="center"/>
    </xf>
    <xf numFmtId="3" fontId="6" fillId="0" borderId="1" xfId="0" applyNumberFormat="1" applyFont="1" applyFill="1" applyBorder="1" applyAlignment="1">
      <alignment horizontal="center" vertical="center"/>
    </xf>
    <xf numFmtId="49" fontId="4" fillId="0" borderId="1" xfId="4" applyNumberFormat="1" applyFont="1" applyFill="1" applyBorder="1" applyAlignment="1" applyProtection="1">
      <alignment vertical="center"/>
      <protection hidden="1"/>
    </xf>
    <xf numFmtId="0" fontId="65" fillId="0" borderId="10" xfId="5" applyFont="1" applyBorder="1" applyAlignment="1">
      <alignment horizontal="right" vertical="center"/>
    </xf>
    <xf numFmtId="49" fontId="65" fillId="0" borderId="1" xfId="5" applyNumberFormat="1" applyFont="1" applyFill="1" applyBorder="1" applyAlignment="1" applyProtection="1">
      <alignment horizontal="center" vertical="center" wrapText="1"/>
      <protection hidden="1"/>
    </xf>
    <xf numFmtId="49" fontId="65" fillId="0" borderId="1" xfId="5" applyNumberFormat="1" applyFont="1" applyFill="1" applyBorder="1" applyAlignment="1" applyProtection="1">
      <alignment horizontal="center" vertical="center"/>
      <protection hidden="1"/>
    </xf>
    <xf numFmtId="0" fontId="65" fillId="0" borderId="1" xfId="5" applyFont="1" applyBorder="1" applyAlignment="1">
      <alignment horizontal="right" vertical="center"/>
    </xf>
    <xf numFmtId="3" fontId="66" fillId="0" borderId="1" xfId="5" applyNumberFormat="1" applyFont="1" applyFill="1" applyBorder="1" applyAlignment="1">
      <alignment vertical="center" wrapText="1"/>
    </xf>
    <xf numFmtId="164" fontId="66" fillId="0" borderId="1" xfId="1" applyFont="1" applyBorder="1" applyAlignment="1">
      <alignment horizontal="right" vertical="center"/>
    </xf>
    <xf numFmtId="3" fontId="4" fillId="0" borderId="1" xfId="4" applyNumberFormat="1" applyFont="1" applyFill="1" applyBorder="1" applyAlignment="1">
      <alignment vertical="center" wrapText="1"/>
    </xf>
    <xf numFmtId="49" fontId="4" fillId="0" borderId="1" xfId="4" applyNumberFormat="1" applyFont="1" applyFill="1" applyBorder="1" applyAlignment="1" applyProtection="1">
      <alignment vertical="center" wrapText="1"/>
      <protection hidden="1"/>
    </xf>
    <xf numFmtId="169" fontId="4" fillId="0" borderId="1" xfId="1" applyNumberFormat="1" applyFont="1" applyFill="1" applyBorder="1" applyAlignment="1">
      <alignment vertical="center"/>
    </xf>
    <xf numFmtId="3" fontId="4" fillId="0" borderId="1" xfId="4" applyNumberFormat="1" applyFont="1" applyFill="1" applyBorder="1" applyAlignment="1">
      <alignment vertical="center"/>
    </xf>
    <xf numFmtId="169" fontId="66" fillId="0" borderId="1" xfId="5" applyNumberFormat="1" applyFont="1" applyBorder="1" applyAlignment="1">
      <alignment horizontal="right" vertical="center"/>
    </xf>
    <xf numFmtId="169" fontId="66" fillId="0" borderId="1" xfId="1" applyNumberFormat="1" applyFont="1" applyFill="1" applyBorder="1" applyAlignment="1">
      <alignment vertical="center"/>
    </xf>
    <xf numFmtId="0" fontId="6" fillId="0" borderId="1" xfId="4" applyFont="1" applyBorder="1" applyAlignment="1">
      <alignment horizontal="center" vertical="center" wrapText="1"/>
    </xf>
    <xf numFmtId="0" fontId="4" fillId="0" borderId="1" xfId="4" applyFont="1" applyBorder="1" applyAlignment="1">
      <alignment vertical="center" wrapText="1"/>
    </xf>
    <xf numFmtId="0" fontId="66" fillId="0" borderId="1" xfId="5" applyFont="1" applyBorder="1" applyAlignment="1">
      <alignment vertical="center"/>
    </xf>
    <xf numFmtId="49" fontId="66" fillId="0" borderId="1" xfId="5" applyNumberFormat="1" applyFont="1" applyFill="1" applyBorder="1" applyAlignment="1" applyProtection="1">
      <alignment horizontal="center" vertical="center"/>
      <protection hidden="1"/>
    </xf>
    <xf numFmtId="169" fontId="66" fillId="0" borderId="1" xfId="1" applyNumberFormat="1" applyFont="1" applyFill="1" applyBorder="1" applyAlignment="1" applyProtection="1">
      <alignment vertical="center"/>
      <protection hidden="1"/>
    </xf>
    <xf numFmtId="0" fontId="6" fillId="0" borderId="0" xfId="0" applyFont="1" applyFill="1" applyBorder="1" applyAlignment="1" applyProtection="1">
      <alignment horizontal="centerContinuous" vertical="center" wrapText="1"/>
    </xf>
    <xf numFmtId="0" fontId="66" fillId="0" borderId="1" xfId="5" applyNumberFormat="1" applyFont="1" applyBorder="1" applyAlignment="1">
      <alignment horizontal="center" vertical="center"/>
    </xf>
    <xf numFmtId="0" fontId="4" fillId="0" borderId="1" xfId="4" applyNumberFormat="1" applyFont="1" applyBorder="1" applyAlignment="1">
      <alignment horizontal="center" vertical="center"/>
    </xf>
    <xf numFmtId="0" fontId="4" fillId="0" borderId="1" xfId="4" quotePrefix="1" applyNumberFormat="1" applyFont="1" applyBorder="1" applyAlignment="1">
      <alignment horizontal="center" vertical="center"/>
    </xf>
    <xf numFmtId="0" fontId="4" fillId="0" borderId="1" xfId="4" applyFont="1" applyBorder="1" applyAlignment="1">
      <alignment horizontal="center" vertical="center" wrapText="1"/>
    </xf>
    <xf numFmtId="0" fontId="4" fillId="0" borderId="1" xfId="4" quotePrefix="1" applyFont="1" applyBorder="1" applyAlignment="1">
      <alignment horizontal="center" vertical="center" wrapText="1"/>
    </xf>
    <xf numFmtId="49" fontId="4" fillId="0" borderId="1" xfId="4" applyNumberFormat="1" applyFont="1" applyBorder="1" applyAlignment="1">
      <alignment horizontal="center" vertical="center"/>
    </xf>
    <xf numFmtId="0" fontId="6" fillId="0" borderId="1" xfId="4" quotePrefix="1" applyFont="1" applyBorder="1" applyAlignment="1">
      <alignment horizontal="center" vertical="center" wrapText="1"/>
    </xf>
    <xf numFmtId="3" fontId="11" fillId="0" borderId="1" xfId="4" applyNumberFormat="1" applyFont="1" applyFill="1" applyBorder="1" applyAlignment="1">
      <alignment vertical="center"/>
    </xf>
    <xf numFmtId="3" fontId="3" fillId="0" borderId="1" xfId="5" applyNumberFormat="1" applyFont="1" applyFill="1" applyBorder="1" applyAlignment="1">
      <alignment vertical="center" wrapText="1"/>
    </xf>
    <xf numFmtId="0" fontId="3" fillId="0" borderId="1" xfId="5" applyFont="1" applyFill="1" applyBorder="1" applyAlignment="1">
      <alignment horizontal="center" vertical="center"/>
    </xf>
    <xf numFmtId="171" fontId="3" fillId="0" borderId="1" xfId="5" applyNumberFormat="1" applyFont="1" applyFill="1" applyBorder="1" applyAlignment="1">
      <alignment horizontal="right" vertical="center"/>
    </xf>
    <xf numFmtId="169" fontId="3" fillId="0" borderId="1" xfId="1" applyNumberFormat="1" applyFont="1" applyFill="1" applyBorder="1" applyAlignment="1">
      <alignment vertical="center"/>
    </xf>
    <xf numFmtId="3" fontId="3" fillId="0" borderId="1" xfId="0" applyNumberFormat="1" applyFont="1" applyFill="1" applyBorder="1" applyAlignment="1">
      <alignment vertical="center" wrapText="1"/>
    </xf>
    <xf numFmtId="0" fontId="4" fillId="0" borderId="1" xfId="4" quotePrefix="1" applyNumberFormat="1" applyFont="1" applyBorder="1" applyAlignment="1">
      <alignment horizontal="center" vertical="center" wrapText="1"/>
    </xf>
    <xf numFmtId="0" fontId="3" fillId="0" borderId="1" xfId="4" quotePrefix="1" applyNumberFormat="1" applyFont="1" applyFill="1" applyBorder="1" applyAlignment="1">
      <alignment horizontal="center" vertical="center" wrapText="1"/>
    </xf>
    <xf numFmtId="0" fontId="66" fillId="0" borderId="1" xfId="5" applyNumberFormat="1" applyFont="1" applyFill="1" applyBorder="1" applyAlignment="1" applyProtection="1">
      <alignment horizontal="center" vertical="center"/>
      <protection hidden="1"/>
    </xf>
    <xf numFmtId="171" fontId="3" fillId="0" borderId="1" xfId="1" applyNumberFormat="1" applyFont="1" applyFill="1" applyBorder="1" applyAlignment="1">
      <alignment horizontal="right" vertical="center"/>
    </xf>
    <xf numFmtId="171" fontId="3" fillId="0" borderId="1" xfId="1" applyNumberFormat="1" applyFont="1" applyFill="1" applyBorder="1" applyAlignment="1" applyProtection="1">
      <alignment horizontal="right" vertical="center"/>
      <protection hidden="1"/>
    </xf>
    <xf numFmtId="0" fontId="4" fillId="0" borderId="16" xfId="0" applyFont="1" applyBorder="1" applyAlignment="1">
      <alignment horizontal="center" vertical="top" wrapText="1"/>
    </xf>
    <xf numFmtId="0" fontId="4" fillId="0" borderId="16" xfId="0" applyFont="1" applyBorder="1" applyAlignment="1">
      <alignment horizontal="center" vertical="top"/>
    </xf>
    <xf numFmtId="0" fontId="4" fillId="0" borderId="18" xfId="0" applyFont="1" applyBorder="1" applyAlignment="1">
      <alignment horizontal="center" vertical="top"/>
    </xf>
    <xf numFmtId="0" fontId="4" fillId="0" borderId="10" xfId="0" applyFont="1" applyBorder="1" applyAlignment="1">
      <alignment horizontal="center" vertical="top"/>
    </xf>
    <xf numFmtId="0" fontId="4" fillId="0" borderId="1" xfId="0" applyFont="1" applyBorder="1" applyAlignment="1">
      <alignment horizontal="center" vertical="top"/>
    </xf>
    <xf numFmtId="0" fontId="4" fillId="0" borderId="25" xfId="0" applyFont="1" applyBorder="1" applyAlignment="1">
      <alignment horizontal="center" vertical="top"/>
    </xf>
    <xf numFmtId="0" fontId="4" fillId="0" borderId="11" xfId="0" applyFont="1" applyBorder="1" applyAlignment="1">
      <alignment horizontal="center" vertical="top"/>
    </xf>
    <xf numFmtId="0" fontId="4" fillId="0" borderId="14" xfId="0" applyFont="1" applyBorder="1" applyAlignment="1">
      <alignment horizontal="center" vertical="top" wrapText="1"/>
    </xf>
    <xf numFmtId="0" fontId="4" fillId="0" borderId="14" xfId="0" applyFont="1" applyBorder="1" applyAlignment="1">
      <alignment horizontal="center" vertical="top"/>
    </xf>
    <xf numFmtId="171" fontId="6" fillId="6" borderId="15" xfId="0" applyNumberFormat="1" applyFont="1" applyFill="1" applyBorder="1" applyAlignment="1" applyProtection="1">
      <alignment horizontal="centerContinuous" wrapText="1"/>
    </xf>
    <xf numFmtId="174" fontId="6" fillId="6" borderId="15" xfId="0" applyNumberFormat="1" applyFont="1" applyFill="1" applyBorder="1" applyAlignment="1" applyProtection="1">
      <alignment horizontal="centerContinuous" wrapText="1"/>
    </xf>
    <xf numFmtId="171" fontId="6" fillId="6" borderId="16" xfId="0" applyNumberFormat="1" applyFont="1" applyFill="1" applyBorder="1" applyAlignment="1" applyProtection="1">
      <alignment horizontal="center" vertical="center" wrapText="1"/>
    </xf>
    <xf numFmtId="174" fontId="6" fillId="6" borderId="16" xfId="0" applyNumberFormat="1" applyFont="1" applyFill="1" applyBorder="1" applyAlignment="1" applyProtection="1">
      <alignment horizontal="center" vertical="center" wrapText="1"/>
    </xf>
    <xf numFmtId="0" fontId="6" fillId="6" borderId="16" xfId="0" applyFont="1" applyFill="1" applyBorder="1" applyAlignment="1" applyProtection="1">
      <alignment horizontal="center" vertical="center" wrapText="1"/>
    </xf>
    <xf numFmtId="3" fontId="6" fillId="6" borderId="20" xfId="0" applyNumberFormat="1" applyFont="1" applyFill="1" applyBorder="1" applyAlignment="1" applyProtection="1">
      <alignment horizontal="center" vertical="center" wrapText="1"/>
    </xf>
    <xf numFmtId="3" fontId="6" fillId="6" borderId="16" xfId="0" applyNumberFormat="1" applyFont="1" applyFill="1" applyBorder="1" applyAlignment="1" applyProtection="1">
      <alignment horizontal="center" vertical="center" wrapText="1"/>
    </xf>
    <xf numFmtId="0" fontId="6" fillId="6" borderId="18" xfId="0" applyFont="1" applyFill="1" applyBorder="1" applyAlignment="1" applyProtection="1">
      <alignment horizontal="center" vertical="center" wrapText="1"/>
    </xf>
    <xf numFmtId="3" fontId="6" fillId="6" borderId="18" xfId="0" applyNumberFormat="1" applyFont="1" applyFill="1" applyBorder="1" applyAlignment="1" applyProtection="1">
      <alignment horizontal="center" vertical="center" wrapText="1"/>
    </xf>
    <xf numFmtId="0" fontId="6" fillId="9" borderId="0" xfId="0" applyFont="1" applyFill="1" applyAlignment="1">
      <alignment horizontal="centerContinuous" vertical="center" wrapText="1"/>
    </xf>
    <xf numFmtId="3" fontId="7" fillId="0" borderId="0" xfId="0" applyNumberFormat="1" applyFont="1" applyAlignment="1">
      <alignment horizontal="centerContinuous" vertical="center" wrapText="1"/>
    </xf>
    <xf numFmtId="3" fontId="6" fillId="0" borderId="1" xfId="4" applyNumberFormat="1" applyFont="1" applyFill="1" applyBorder="1" applyAlignment="1">
      <alignment vertical="center"/>
    </xf>
    <xf numFmtId="171" fontId="4" fillId="0" borderId="1" xfId="1" applyNumberFormat="1" applyFont="1" applyFill="1" applyBorder="1" applyAlignment="1">
      <alignment horizontal="right" vertical="center"/>
    </xf>
    <xf numFmtId="49" fontId="6" fillId="0" borderId="1" xfId="5" applyNumberFormat="1" applyFont="1" applyFill="1" applyBorder="1" applyAlignment="1" applyProtection="1">
      <alignment horizontal="center" wrapText="1"/>
      <protection hidden="1"/>
    </xf>
    <xf numFmtId="0" fontId="4" fillId="0" borderId="0" xfId="0" applyFont="1" applyFill="1" applyAlignment="1">
      <alignment horizontal="centerContinuous" vertical="center" wrapText="1"/>
    </xf>
    <xf numFmtId="171" fontId="4" fillId="0" borderId="0" xfId="0" applyNumberFormat="1" applyFont="1" applyFill="1" applyAlignment="1">
      <alignment horizontal="centerContinuous" vertical="center" wrapText="1"/>
    </xf>
    <xf numFmtId="3" fontId="4" fillId="0" borderId="0" xfId="0" applyNumberFormat="1" applyFont="1" applyFill="1" applyAlignment="1">
      <alignment horizontal="centerContinuous" vertical="center" wrapText="1"/>
    </xf>
    <xf numFmtId="3" fontId="4" fillId="0" borderId="0" xfId="0" applyNumberFormat="1" applyFont="1" applyFill="1" applyAlignment="1">
      <alignment vertical="center" wrapText="1"/>
    </xf>
    <xf numFmtId="0" fontId="4" fillId="0" borderId="0" xfId="0" applyFont="1" applyFill="1" applyAlignment="1">
      <alignment vertical="center" wrapText="1"/>
    </xf>
    <xf numFmtId="0" fontId="6" fillId="0" borderId="0" xfId="0" applyFont="1" applyFill="1" applyAlignment="1">
      <alignment horizontal="centerContinuous" vertical="center" wrapText="1"/>
    </xf>
    <xf numFmtId="171" fontId="6" fillId="0" borderId="0" xfId="0" applyNumberFormat="1" applyFont="1" applyFill="1" applyAlignment="1">
      <alignment horizontal="centerContinuous" vertical="center" wrapText="1"/>
    </xf>
    <xf numFmtId="3" fontId="6" fillId="0" borderId="0" xfId="0" applyNumberFormat="1" applyFont="1" applyFill="1" applyAlignment="1">
      <alignment horizontal="centerContinuous" vertical="center" wrapText="1"/>
    </xf>
    <xf numFmtId="3" fontId="6" fillId="0" borderId="0" xfId="0" applyNumberFormat="1" applyFont="1" applyFill="1" applyAlignment="1">
      <alignment vertical="center" wrapText="1"/>
    </xf>
    <xf numFmtId="0" fontId="6" fillId="0" borderId="0" xfId="0" applyFont="1" applyFill="1" applyAlignment="1">
      <alignment vertical="center" wrapText="1"/>
    </xf>
    <xf numFmtId="3" fontId="6" fillId="0" borderId="15" xfId="0" applyNumberFormat="1" applyFont="1" applyFill="1" applyBorder="1" applyAlignment="1" applyProtection="1">
      <alignment horizontal="centerContinuous" vertical="center" wrapText="1"/>
    </xf>
    <xf numFmtId="3" fontId="6" fillId="0" borderId="16" xfId="0" applyNumberFormat="1" applyFont="1" applyFill="1" applyBorder="1" applyAlignment="1" applyProtection="1">
      <alignment horizontal="center" vertical="center" wrapText="1"/>
    </xf>
    <xf numFmtId="3" fontId="33" fillId="0" borderId="15" xfId="0" applyNumberFormat="1" applyFont="1" applyFill="1" applyBorder="1" applyAlignment="1" applyProtection="1">
      <alignment horizontal="center" vertical="center" wrapText="1"/>
    </xf>
    <xf numFmtId="0" fontId="6" fillId="0" borderId="10" xfId="0" applyFont="1" applyFill="1" applyBorder="1" applyAlignment="1">
      <alignment horizontal="center" vertical="center" wrapText="1"/>
    </xf>
    <xf numFmtId="49" fontId="6" fillId="0" borderId="10" xfId="0" applyNumberFormat="1" applyFont="1" applyFill="1" applyBorder="1" applyAlignment="1">
      <alignment horizontal="left" vertical="center" wrapText="1"/>
    </xf>
    <xf numFmtId="49" fontId="4" fillId="0" borderId="10" xfId="0" applyNumberFormat="1" applyFont="1" applyFill="1" applyBorder="1" applyAlignment="1">
      <alignment horizontal="center" vertical="center" wrapText="1"/>
    </xf>
    <xf numFmtId="171" fontId="4" fillId="0" borderId="10" xfId="0" applyNumberFormat="1" applyFont="1" applyFill="1" applyBorder="1" applyAlignment="1">
      <alignment vertical="center" wrapText="1"/>
    </xf>
    <xf numFmtId="3" fontId="4" fillId="0" borderId="10" xfId="0" applyNumberFormat="1" applyFont="1" applyFill="1" applyBorder="1" applyAlignment="1">
      <alignment vertical="center" wrapText="1"/>
    </xf>
    <xf numFmtId="0" fontId="4"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49" fontId="4" fillId="0" borderId="1" xfId="0" applyNumberFormat="1" applyFont="1" applyFill="1" applyBorder="1" applyAlignment="1">
      <alignment horizontal="center" vertical="center" wrapText="1"/>
    </xf>
    <xf numFmtId="171" fontId="4" fillId="0" borderId="1" xfId="0" applyNumberFormat="1" applyFont="1" applyFill="1" applyBorder="1" applyAlignment="1">
      <alignment vertical="center" wrapText="1"/>
    </xf>
    <xf numFmtId="3" fontId="4" fillId="0" borderId="1" xfId="0" applyNumberFormat="1" applyFont="1" applyFill="1" applyBorder="1" applyAlignment="1">
      <alignment vertical="center" wrapText="1"/>
    </xf>
    <xf numFmtId="4" fontId="4" fillId="0" borderId="1" xfId="0" applyNumberFormat="1" applyFont="1" applyFill="1" applyBorder="1" applyAlignment="1">
      <alignment vertical="center" wrapText="1"/>
    </xf>
    <xf numFmtId="0" fontId="6" fillId="0" borderId="1" xfId="4" applyFont="1" applyFill="1" applyBorder="1" applyAlignment="1">
      <alignment horizontal="center"/>
    </xf>
    <xf numFmtId="49" fontId="4" fillId="0" borderId="1" xfId="0" applyNumberFormat="1" applyFont="1" applyFill="1" applyBorder="1" applyAlignment="1">
      <alignment vertical="center" wrapText="1"/>
    </xf>
    <xf numFmtId="0" fontId="4" fillId="0" borderId="1" xfId="0" applyFont="1" applyFill="1" applyBorder="1" applyAlignment="1">
      <alignment vertical="center" wrapText="1"/>
    </xf>
    <xf numFmtId="0" fontId="71" fillId="0" borderId="1" xfId="0" applyFont="1" applyFill="1" applyBorder="1" applyAlignment="1">
      <alignment horizontal="center" vertical="center" wrapText="1"/>
    </xf>
    <xf numFmtId="3" fontId="71" fillId="0" borderId="1" xfId="0" applyNumberFormat="1" applyFont="1" applyFill="1" applyBorder="1" applyAlignment="1">
      <alignment vertical="center" wrapText="1"/>
    </xf>
    <xf numFmtId="4" fontId="71" fillId="0" borderId="1" xfId="0" applyNumberFormat="1" applyFont="1" applyFill="1" applyBorder="1" applyAlignment="1">
      <alignment vertical="center" wrapText="1"/>
    </xf>
    <xf numFmtId="3" fontId="71" fillId="0" borderId="0" xfId="0" applyNumberFormat="1" applyFont="1" applyFill="1" applyAlignment="1">
      <alignment vertical="center" wrapText="1"/>
    </xf>
    <xf numFmtId="0" fontId="71" fillId="0" borderId="0" xfId="0" applyFont="1" applyFill="1" applyAlignment="1">
      <alignment vertical="center" wrapText="1"/>
    </xf>
    <xf numFmtId="0" fontId="4" fillId="0" borderId="1" xfId="4" quotePrefix="1" applyFont="1" applyFill="1" applyBorder="1" applyAlignment="1">
      <alignment horizontal="center" vertical="center" wrapText="1"/>
    </xf>
    <xf numFmtId="0" fontId="4" fillId="0" borderId="1" xfId="4" applyFont="1" applyFill="1" applyBorder="1" applyAlignment="1">
      <alignment horizontal="left" vertical="center" wrapText="1"/>
    </xf>
    <xf numFmtId="0" fontId="4" fillId="0" borderId="1" xfId="4" applyFont="1" applyFill="1" applyBorder="1" applyAlignment="1">
      <alignment horizontal="center" vertical="center"/>
    </xf>
    <xf numFmtId="0" fontId="4" fillId="0" borderId="11" xfId="0" applyFont="1" applyFill="1" applyBorder="1" applyAlignment="1">
      <alignment horizontal="center" vertical="center" wrapText="1"/>
    </xf>
    <xf numFmtId="0" fontId="4" fillId="0" borderId="11" xfId="0" applyFont="1" applyFill="1" applyBorder="1" applyAlignment="1">
      <alignment vertical="center" wrapText="1"/>
    </xf>
    <xf numFmtId="4" fontId="4" fillId="0" borderId="11" xfId="0" applyNumberFormat="1" applyFont="1" applyFill="1" applyBorder="1" applyAlignment="1">
      <alignment vertical="center" wrapText="1"/>
    </xf>
    <xf numFmtId="3" fontId="4" fillId="0" borderId="11" xfId="0" applyNumberFormat="1" applyFont="1" applyFill="1" applyBorder="1" applyAlignment="1">
      <alignment vertical="center" wrapText="1"/>
    </xf>
    <xf numFmtId="0" fontId="6" fillId="0" borderId="15" xfId="0" applyFont="1" applyFill="1" applyBorder="1" applyAlignment="1">
      <alignment horizontal="center" vertical="center" wrapText="1"/>
    </xf>
    <xf numFmtId="0" fontId="6" fillId="0" borderId="15" xfId="0" applyFont="1" applyFill="1" applyBorder="1" applyAlignment="1">
      <alignment vertical="center" wrapText="1"/>
    </xf>
    <xf numFmtId="171" fontId="6" fillId="0" borderId="15" xfId="0" applyNumberFormat="1" applyFont="1" applyFill="1" applyBorder="1" applyAlignment="1">
      <alignment vertical="center" wrapText="1"/>
    </xf>
    <xf numFmtId="3" fontId="6" fillId="0" borderId="15" xfId="0" applyNumberFormat="1" applyFont="1" applyFill="1" applyBorder="1" applyAlignment="1">
      <alignment vertical="center" wrapText="1"/>
    </xf>
    <xf numFmtId="0" fontId="4" fillId="0" borderId="15" xfId="0" applyFont="1" applyFill="1" applyBorder="1" applyAlignment="1">
      <alignment horizontal="center" vertical="center" wrapText="1"/>
    </xf>
    <xf numFmtId="0" fontId="4" fillId="0" borderId="15" xfId="0" applyFont="1" applyFill="1" applyBorder="1" applyAlignment="1">
      <alignment vertical="center" wrapText="1"/>
    </xf>
    <xf numFmtId="171" fontId="4" fillId="0" borderId="15" xfId="0" applyNumberFormat="1" applyFont="1" applyFill="1" applyBorder="1" applyAlignment="1">
      <alignment vertical="center" wrapText="1"/>
    </xf>
    <xf numFmtId="3" fontId="4" fillId="0" borderId="15" xfId="0" applyNumberFormat="1" applyFont="1" applyFill="1" applyBorder="1" applyAlignment="1">
      <alignment vertical="center" wrapText="1"/>
    </xf>
    <xf numFmtId="0" fontId="4" fillId="0" borderId="0" xfId="0" applyFont="1" applyFill="1" applyBorder="1" applyAlignment="1">
      <alignment vertical="center" wrapText="1"/>
    </xf>
    <xf numFmtId="0" fontId="6" fillId="0" borderId="0" xfId="0" applyFont="1" applyFill="1" applyAlignment="1">
      <alignment horizontal="center" vertical="center" wrapText="1"/>
    </xf>
    <xf numFmtId="0" fontId="4" fillId="0" borderId="0" xfId="0" applyFont="1" applyFill="1" applyBorder="1" applyAlignment="1">
      <alignment horizontal="center" vertical="center" wrapText="1"/>
    </xf>
    <xf numFmtId="171" fontId="4" fillId="0" borderId="0" xfId="0" applyNumberFormat="1" applyFont="1" applyFill="1" applyBorder="1" applyAlignment="1">
      <alignment vertical="center" wrapText="1"/>
    </xf>
    <xf numFmtId="3" fontId="4" fillId="0" borderId="0" xfId="0" applyNumberFormat="1" applyFont="1" applyFill="1" applyBorder="1" applyAlignment="1">
      <alignment vertical="center" wrapText="1"/>
    </xf>
    <xf numFmtId="3" fontId="6" fillId="0" borderId="0" xfId="0" applyNumberFormat="1" applyFont="1" applyFill="1" applyBorder="1" applyAlignment="1">
      <alignment vertical="center" wrapText="1"/>
    </xf>
    <xf numFmtId="0" fontId="6" fillId="0" borderId="0" xfId="0" applyFont="1" applyFill="1" applyBorder="1" applyAlignment="1">
      <alignment vertical="center" wrapText="1"/>
    </xf>
    <xf numFmtId="0" fontId="4" fillId="0" borderId="0" xfId="0" applyFont="1" applyFill="1" applyAlignment="1">
      <alignment horizontal="center" vertical="center" wrapText="1"/>
    </xf>
    <xf numFmtId="171" fontId="4" fillId="0" borderId="0" xfId="0" applyNumberFormat="1" applyFont="1" applyFill="1" applyAlignment="1">
      <alignment vertical="center" wrapText="1"/>
    </xf>
    <xf numFmtId="0" fontId="6" fillId="6" borderId="10" xfId="0" applyNumberFormat="1" applyFont="1" applyFill="1" applyBorder="1" applyAlignment="1" applyProtection="1">
      <alignment horizontal="center" vertical="center"/>
    </xf>
    <xf numFmtId="0" fontId="6" fillId="9" borderId="10" xfId="0" applyNumberFormat="1" applyFont="1" applyFill="1" applyBorder="1" applyAlignment="1" applyProtection="1">
      <alignment horizontal="center" vertical="center"/>
    </xf>
    <xf numFmtId="0" fontId="6" fillId="6" borderId="10" xfId="0" applyNumberFormat="1" applyFont="1" applyFill="1" applyBorder="1" applyAlignment="1" applyProtection="1">
      <alignment horizontal="center" vertical="center" wrapText="1"/>
    </xf>
    <xf numFmtId="0" fontId="4" fillId="9" borderId="1" xfId="0" applyFont="1" applyFill="1" applyBorder="1" applyAlignment="1" applyProtection="1">
      <alignment horizontal="center" vertical="center" wrapText="1"/>
    </xf>
    <xf numFmtId="0" fontId="6" fillId="9" borderId="1" xfId="0" applyFont="1" applyFill="1" applyBorder="1" applyAlignment="1" applyProtection="1">
      <alignment horizontal="center" vertical="center" wrapText="1"/>
    </xf>
    <xf numFmtId="169" fontId="6" fillId="0" borderId="1" xfId="1" applyNumberFormat="1" applyFont="1" applyBorder="1" applyAlignment="1">
      <alignment vertical="center"/>
    </xf>
    <xf numFmtId="0" fontId="18" fillId="9" borderId="1" xfId="0" applyFont="1" applyFill="1" applyBorder="1" applyAlignment="1" applyProtection="1">
      <alignment horizontal="center" vertical="center" wrapText="1"/>
    </xf>
    <xf numFmtId="169" fontId="18" fillId="0" borderId="1" xfId="1" applyNumberFormat="1" applyFont="1" applyBorder="1" applyAlignment="1">
      <alignment vertical="center"/>
    </xf>
    <xf numFmtId="0" fontId="6" fillId="9" borderId="11" xfId="0" applyFont="1" applyFill="1" applyBorder="1" applyAlignment="1" applyProtection="1">
      <alignment horizontal="center" vertical="center" wrapText="1"/>
    </xf>
    <xf numFmtId="169" fontId="6" fillId="0" borderId="11" xfId="1" applyNumberFormat="1" applyFont="1" applyBorder="1" applyAlignment="1">
      <alignment vertical="center"/>
    </xf>
    <xf numFmtId="0" fontId="6" fillId="0" borderId="10" xfId="4" quotePrefix="1" applyFont="1" applyFill="1" applyBorder="1" applyAlignment="1">
      <alignment horizontal="center" vertical="center" wrapText="1"/>
    </xf>
    <xf numFmtId="3" fontId="6" fillId="0" borderId="10" xfId="4" applyNumberFormat="1" applyFont="1" applyFill="1" applyBorder="1" applyAlignment="1">
      <alignment vertical="center"/>
    </xf>
    <xf numFmtId="169" fontId="6" fillId="0" borderId="10" xfId="1" applyNumberFormat="1" applyFont="1" applyFill="1" applyBorder="1" applyAlignment="1">
      <alignment horizontal="right" vertical="center"/>
    </xf>
    <xf numFmtId="4" fontId="4" fillId="0" borderId="10" xfId="0" applyNumberFormat="1" applyFont="1" applyFill="1" applyBorder="1" applyAlignment="1">
      <alignment vertical="center" wrapText="1"/>
    </xf>
    <xf numFmtId="3" fontId="33" fillId="6" borderId="15" xfId="0" applyNumberFormat="1" applyFont="1" applyFill="1" applyBorder="1" applyAlignment="1" applyProtection="1">
      <alignment horizontal="center" vertical="center" wrapText="1"/>
      <protection locked="0"/>
    </xf>
    <xf numFmtId="0" fontId="14" fillId="6" borderId="10" xfId="0" applyFont="1" applyFill="1" applyBorder="1" applyAlignment="1" applyProtection="1">
      <alignment horizontal="center" vertical="center" wrapText="1"/>
      <protection locked="0"/>
    </xf>
    <xf numFmtId="0" fontId="14" fillId="6" borderId="25" xfId="0" applyFont="1" applyFill="1" applyBorder="1" applyAlignment="1" applyProtection="1">
      <alignment horizontal="center" vertical="center" wrapText="1"/>
      <protection locked="0"/>
    </xf>
    <xf numFmtId="0" fontId="33" fillId="6" borderId="16" xfId="0" applyFont="1" applyFill="1" applyBorder="1" applyAlignment="1" applyProtection="1">
      <alignment horizontal="center" vertical="center" wrapText="1"/>
      <protection locked="0"/>
    </xf>
    <xf numFmtId="0" fontId="33" fillId="6" borderId="18" xfId="0" applyFont="1" applyFill="1" applyBorder="1" applyAlignment="1" applyProtection="1">
      <alignment horizontal="center" vertical="center" wrapText="1"/>
      <protection locked="0"/>
    </xf>
    <xf numFmtId="3" fontId="33" fillId="6" borderId="22" xfId="0" applyNumberFormat="1" applyFont="1" applyFill="1" applyBorder="1" applyAlignment="1" applyProtection="1">
      <alignment horizontal="center" vertical="center" wrapText="1"/>
      <protection locked="0"/>
    </xf>
    <xf numFmtId="3" fontId="33" fillId="6" borderId="23" xfId="0" applyNumberFormat="1" applyFont="1" applyFill="1" applyBorder="1" applyAlignment="1" applyProtection="1">
      <alignment horizontal="center" vertical="center" wrapText="1"/>
      <protection locked="0"/>
    </xf>
    <xf numFmtId="3" fontId="33" fillId="6" borderId="17" xfId="0" applyNumberFormat="1" applyFont="1" applyFill="1" applyBorder="1" applyAlignment="1" applyProtection="1">
      <alignment horizontal="center" vertical="center" wrapText="1"/>
      <protection locked="0"/>
    </xf>
    <xf numFmtId="0" fontId="33" fillId="6" borderId="15" xfId="0" applyFont="1" applyFill="1" applyBorder="1" applyAlignment="1" applyProtection="1">
      <alignment horizontal="center" vertical="center" wrapText="1"/>
      <protection locked="0"/>
    </xf>
    <xf numFmtId="0" fontId="33" fillId="6" borderId="15" xfId="0" applyFont="1" applyFill="1" applyBorder="1" applyAlignment="1" applyProtection="1">
      <alignment horizontal="center" vertical="center" wrapText="1"/>
    </xf>
    <xf numFmtId="0" fontId="33" fillId="6" borderId="16" xfId="0" applyFont="1" applyFill="1" applyBorder="1" applyAlignment="1" applyProtection="1">
      <alignment horizontal="center" vertical="center" wrapText="1"/>
    </xf>
    <xf numFmtId="0" fontId="33" fillId="6" borderId="18" xfId="0" applyFont="1" applyFill="1" applyBorder="1" applyAlignment="1" applyProtection="1">
      <alignment horizontal="center" vertical="center" wrapText="1"/>
    </xf>
    <xf numFmtId="171" fontId="33" fillId="6" borderId="15" xfId="0" applyNumberFormat="1" applyFont="1" applyFill="1" applyBorder="1" applyAlignment="1" applyProtection="1">
      <alignment horizontal="center" vertical="center" wrapText="1"/>
    </xf>
    <xf numFmtId="0" fontId="33" fillId="6" borderId="22" xfId="0" applyFont="1" applyFill="1" applyBorder="1" applyAlignment="1" applyProtection="1">
      <alignment horizontal="center" vertical="center" wrapText="1"/>
    </xf>
    <xf numFmtId="0" fontId="33" fillId="6" borderId="23" xfId="0" applyFont="1" applyFill="1" applyBorder="1" applyAlignment="1" applyProtection="1">
      <alignment horizontal="center" vertical="center" wrapText="1"/>
    </xf>
    <xf numFmtId="0" fontId="33" fillId="6" borderId="17" xfId="0" applyFont="1" applyFill="1" applyBorder="1" applyAlignment="1" applyProtection="1">
      <alignment horizontal="center" vertical="center" wrapText="1"/>
    </xf>
    <xf numFmtId="0" fontId="6" fillId="6" borderId="15" xfId="0" applyFont="1" applyFill="1" applyBorder="1" applyAlignment="1">
      <alignment horizontal="center" vertical="center" wrapText="1"/>
    </xf>
    <xf numFmtId="171" fontId="14" fillId="6" borderId="15" xfId="0" applyNumberFormat="1" applyFont="1" applyFill="1" applyBorder="1" applyAlignment="1" applyProtection="1">
      <alignment horizontal="center" vertical="center" wrapText="1"/>
    </xf>
    <xf numFmtId="170" fontId="33" fillId="6" borderId="15" xfId="0" applyNumberFormat="1" applyFont="1" applyFill="1" applyBorder="1" applyAlignment="1" applyProtection="1">
      <alignment horizontal="center" vertical="center" wrapText="1"/>
      <protection locked="0"/>
    </xf>
    <xf numFmtId="0" fontId="14" fillId="6" borderId="11" xfId="0" applyFont="1" applyFill="1" applyBorder="1" applyAlignment="1" applyProtection="1">
      <alignment horizontal="center" vertical="center" wrapText="1"/>
      <protection locked="0"/>
    </xf>
    <xf numFmtId="3" fontId="14" fillId="6" borderId="22" xfId="0" applyNumberFormat="1" applyFont="1" applyFill="1" applyBorder="1" applyAlignment="1" applyProtection="1">
      <alignment horizontal="center" vertical="center" wrapText="1"/>
      <protection locked="0"/>
    </xf>
    <xf numFmtId="3" fontId="14" fillId="6" borderId="23" xfId="0" applyNumberFormat="1" applyFont="1" applyFill="1" applyBorder="1" applyAlignment="1" applyProtection="1">
      <alignment horizontal="center" vertical="center" wrapText="1"/>
      <protection locked="0"/>
    </xf>
    <xf numFmtId="3" fontId="14" fillId="6" borderId="17" xfId="0" applyNumberFormat="1" applyFont="1" applyFill="1" applyBorder="1" applyAlignment="1" applyProtection="1">
      <alignment horizontal="center" vertical="center" wrapText="1"/>
      <protection locked="0"/>
    </xf>
    <xf numFmtId="3" fontId="14" fillId="6" borderId="15" xfId="0" applyNumberFormat="1" applyFont="1" applyFill="1" applyBorder="1" applyAlignment="1" applyProtection="1">
      <alignment horizontal="center" vertical="center" wrapText="1"/>
      <protection locked="0"/>
    </xf>
    <xf numFmtId="170" fontId="14" fillId="6" borderId="10" xfId="0" applyNumberFormat="1" applyFont="1" applyFill="1" applyBorder="1" applyAlignment="1" applyProtection="1">
      <alignment horizontal="center" vertical="center" wrapText="1"/>
      <protection locked="0"/>
    </xf>
    <xf numFmtId="170" fontId="14" fillId="6" borderId="11" xfId="0" applyNumberFormat="1" applyFont="1" applyFill="1" applyBorder="1" applyAlignment="1" applyProtection="1">
      <alignment horizontal="center" vertical="center" wrapText="1"/>
      <protection locked="0"/>
    </xf>
    <xf numFmtId="170" fontId="33" fillId="6" borderId="16" xfId="0" applyNumberFormat="1" applyFont="1" applyFill="1" applyBorder="1" applyAlignment="1" applyProtection="1">
      <alignment horizontal="center" vertical="center" wrapText="1"/>
      <protection locked="0"/>
    </xf>
    <xf numFmtId="170" fontId="33" fillId="6" borderId="14" xfId="0" applyNumberFormat="1" applyFont="1" applyFill="1" applyBorder="1" applyAlignment="1" applyProtection="1">
      <alignment horizontal="center" vertical="center" wrapText="1"/>
      <protection locked="0"/>
    </xf>
    <xf numFmtId="3" fontId="33" fillId="6" borderId="15" xfId="0" applyNumberFormat="1" applyFont="1" applyFill="1" applyBorder="1" applyAlignment="1" applyProtection="1">
      <alignment horizontal="center" wrapText="1"/>
    </xf>
    <xf numFmtId="0" fontId="6" fillId="6" borderId="15" xfId="0" applyFont="1" applyFill="1" applyBorder="1" applyAlignment="1">
      <alignment horizontal="center" wrapText="1"/>
    </xf>
    <xf numFmtId="171" fontId="14" fillId="6" borderId="15" xfId="0" applyNumberFormat="1" applyFont="1" applyFill="1" applyBorder="1" applyAlignment="1" applyProtection="1">
      <alignment horizontal="center" vertical="top"/>
    </xf>
    <xf numFmtId="0" fontId="6" fillId="6" borderId="15" xfId="0" applyFont="1" applyFill="1" applyBorder="1" applyAlignment="1" applyProtection="1">
      <alignment horizontal="center" vertical="center" wrapText="1"/>
    </xf>
    <xf numFmtId="0" fontId="6" fillId="6" borderId="16" xfId="0" applyFont="1" applyFill="1" applyBorder="1" applyAlignment="1" applyProtection="1">
      <alignment horizontal="center" vertical="center" wrapText="1"/>
    </xf>
    <xf numFmtId="0" fontId="6" fillId="6" borderId="15" xfId="0" applyFont="1" applyFill="1" applyBorder="1" applyAlignment="1" applyProtection="1">
      <alignment horizontal="center" vertical="center"/>
    </xf>
    <xf numFmtId="0" fontId="6" fillId="6" borderId="16" xfId="0" applyFont="1" applyFill="1" applyBorder="1" applyAlignment="1" applyProtection="1">
      <alignment horizontal="center" vertical="center"/>
    </xf>
    <xf numFmtId="0" fontId="6" fillId="6" borderId="15" xfId="0" applyFont="1" applyFill="1" applyBorder="1" applyAlignment="1" applyProtection="1">
      <alignment horizontal="center" vertical="center" wrapText="1"/>
      <protection locked="0"/>
    </xf>
    <xf numFmtId="0" fontId="6" fillId="6" borderId="16" xfId="0" applyFont="1" applyFill="1" applyBorder="1" applyAlignment="1" applyProtection="1">
      <alignment horizontal="center" vertical="center" wrapText="1"/>
      <protection locked="0"/>
    </xf>
    <xf numFmtId="3" fontId="33" fillId="6" borderId="24" xfId="0" applyNumberFormat="1" applyFont="1" applyFill="1" applyBorder="1" applyAlignment="1" applyProtection="1">
      <alignment horizontal="center" vertical="center" wrapText="1"/>
    </xf>
    <xf numFmtId="3" fontId="33" fillId="6" borderId="32" xfId="0" applyNumberFormat="1" applyFont="1" applyFill="1" applyBorder="1" applyAlignment="1" applyProtection="1">
      <alignment horizontal="center" vertical="center" wrapText="1"/>
    </xf>
    <xf numFmtId="0" fontId="17" fillId="0" borderId="0" xfId="0" applyFont="1" applyFill="1" applyBorder="1" applyAlignment="1">
      <alignment horizontal="center" vertical="center" wrapText="1"/>
    </xf>
    <xf numFmtId="3" fontId="6" fillId="0" borderId="15" xfId="1" applyNumberFormat="1" applyFont="1" applyFill="1" applyBorder="1" applyAlignment="1" applyProtection="1">
      <alignment horizontal="center" vertical="center" wrapText="1"/>
    </xf>
    <xf numFmtId="3" fontId="6" fillId="0" borderId="16" xfId="1" applyNumberFormat="1" applyFont="1" applyFill="1" applyBorder="1" applyAlignment="1" applyProtection="1">
      <alignment horizontal="center" vertical="center" wrapText="1"/>
    </xf>
    <xf numFmtId="3" fontId="6" fillId="0" borderId="15" xfId="0" applyNumberFormat="1" applyFont="1" applyFill="1" applyBorder="1" applyAlignment="1" applyProtection="1">
      <alignment horizontal="center" vertical="center" wrapText="1"/>
    </xf>
    <xf numFmtId="3" fontId="6" fillId="0" borderId="16" xfId="0" applyNumberFormat="1" applyFont="1" applyFill="1" applyBorder="1" applyAlignment="1" applyProtection="1">
      <alignment horizontal="center" vertical="center" wrapText="1"/>
    </xf>
    <xf numFmtId="0" fontId="6" fillId="0" borderId="15" xfId="0" applyFont="1" applyFill="1" applyBorder="1" applyAlignment="1" applyProtection="1">
      <alignment horizontal="center" vertical="center" wrapText="1"/>
    </xf>
    <xf numFmtId="0" fontId="6" fillId="0" borderId="16" xfId="0" applyFont="1" applyFill="1" applyBorder="1" applyAlignment="1" applyProtection="1">
      <alignment horizontal="center" vertical="center" wrapText="1"/>
    </xf>
    <xf numFmtId="0" fontId="6" fillId="0" borderId="15" xfId="0" applyFont="1" applyFill="1" applyBorder="1" applyAlignment="1" applyProtection="1">
      <alignment horizontal="center" vertical="center" wrapText="1"/>
      <protection locked="0"/>
    </xf>
    <xf numFmtId="0" fontId="6" fillId="0" borderId="16" xfId="0" applyFont="1" applyFill="1" applyBorder="1" applyAlignment="1" applyProtection="1">
      <alignment horizontal="center" vertical="center" wrapText="1"/>
      <protection locked="0"/>
    </xf>
    <xf numFmtId="171" fontId="6" fillId="0" borderId="15" xfId="0" applyNumberFormat="1" applyFont="1" applyFill="1" applyBorder="1" applyAlignment="1" applyProtection="1">
      <alignment horizontal="center" vertical="center" wrapText="1"/>
    </xf>
    <xf numFmtId="171" fontId="6" fillId="0" borderId="16" xfId="0" applyNumberFormat="1" applyFont="1" applyFill="1" applyBorder="1" applyAlignment="1" applyProtection="1">
      <alignment horizontal="center" vertical="center" wrapText="1"/>
    </xf>
    <xf numFmtId="3" fontId="33" fillId="0" borderId="15" xfId="0" applyNumberFormat="1" applyFont="1" applyFill="1" applyBorder="1" applyAlignment="1" applyProtection="1">
      <alignment horizontal="center" vertical="center" wrapText="1"/>
    </xf>
    <xf numFmtId="3" fontId="33" fillId="0" borderId="15" xfId="1" applyNumberFormat="1" applyFont="1" applyFill="1" applyBorder="1" applyAlignment="1" applyProtection="1">
      <alignment horizontal="center" vertical="center" wrapText="1"/>
    </xf>
    <xf numFmtId="0" fontId="7" fillId="8" borderId="15" xfId="0" applyFont="1" applyFill="1" applyBorder="1" applyAlignment="1">
      <alignment horizontal="center" vertical="center"/>
    </xf>
    <xf numFmtId="0" fontId="7" fillId="0" borderId="10" xfId="0" applyFont="1" applyFill="1" applyBorder="1" applyAlignment="1">
      <alignment horizontal="center" vertical="center"/>
    </xf>
    <xf numFmtId="0" fontId="7" fillId="0" borderId="11" xfId="0" applyFont="1" applyFill="1" applyBorder="1" applyAlignment="1">
      <alignment horizontal="center" vertical="center"/>
    </xf>
    <xf numFmtId="0" fontId="5" fillId="8" borderId="0" xfId="0" quotePrefix="1" applyFont="1" applyFill="1" applyAlignment="1">
      <alignment horizontal="left" vertical="top" wrapText="1"/>
    </xf>
    <xf numFmtId="174" fontId="4" fillId="8" borderId="22" xfId="0" applyNumberFormat="1" applyFont="1" applyFill="1" applyBorder="1" applyAlignment="1">
      <alignment horizontal="right"/>
    </xf>
    <xf numFmtId="0" fontId="4" fillId="8" borderId="23" xfId="0" applyFont="1" applyFill="1" applyBorder="1" applyAlignment="1">
      <alignment horizontal="right"/>
    </xf>
    <xf numFmtId="0" fontId="4" fillId="8" borderId="17" xfId="0" applyFont="1" applyFill="1" applyBorder="1" applyAlignment="1">
      <alignment horizontal="right"/>
    </xf>
    <xf numFmtId="0" fontId="4" fillId="7" borderId="15" xfId="0" applyFont="1" applyFill="1" applyBorder="1" applyAlignment="1">
      <alignment horizontal="center"/>
    </xf>
    <xf numFmtId="3" fontId="6" fillId="0" borderId="0" xfId="0" applyNumberFormat="1" applyFont="1" applyFill="1" applyBorder="1" applyAlignment="1" applyProtection="1">
      <alignment horizontal="center"/>
    </xf>
    <xf numFmtId="3" fontId="19" fillId="0" borderId="0" xfId="0" applyNumberFormat="1" applyFont="1" applyFill="1" applyBorder="1" applyAlignment="1" applyProtection="1">
      <alignment horizontal="center"/>
    </xf>
    <xf numFmtId="0" fontId="3" fillId="0" borderId="16" xfId="0" applyFont="1" applyBorder="1" applyAlignment="1">
      <alignment horizontal="center" vertical="center" wrapText="1"/>
    </xf>
    <xf numFmtId="0" fontId="3" fillId="0" borderId="14" xfId="0" applyFont="1" applyBorder="1" applyAlignment="1">
      <alignment horizontal="center" vertical="center" wrapText="1"/>
    </xf>
    <xf numFmtId="0" fontId="4" fillId="8" borderId="0" xfId="0" quotePrefix="1" applyFont="1" applyFill="1" applyAlignment="1">
      <alignment horizontal="left" vertical="top" wrapText="1"/>
    </xf>
    <xf numFmtId="37" fontId="7" fillId="0" borderId="0" xfId="1" applyNumberFormat="1" applyFont="1" applyBorder="1" applyAlignment="1">
      <alignment horizontal="left"/>
    </xf>
    <xf numFmtId="37" fontId="7" fillId="0" borderId="6" xfId="1" applyNumberFormat="1" applyFont="1" applyBorder="1" applyAlignment="1">
      <alignment horizontal="left"/>
    </xf>
    <xf numFmtId="171" fontId="14" fillId="6" borderId="16" xfId="0" applyNumberFormat="1" applyFont="1" applyFill="1" applyBorder="1" applyAlignment="1" applyProtection="1">
      <alignment horizontal="center" vertical="center" wrapText="1"/>
    </xf>
    <xf numFmtId="3" fontId="34" fillId="6" borderId="15" xfId="1" applyNumberFormat="1" applyFont="1" applyFill="1" applyBorder="1" applyAlignment="1">
      <alignment horizontal="center" vertical="center" wrapText="1"/>
    </xf>
    <xf numFmtId="3" fontId="34" fillId="6" borderId="15" xfId="0" applyNumberFormat="1" applyFont="1" applyFill="1" applyBorder="1" applyAlignment="1">
      <alignment horizontal="center" vertical="center" wrapText="1"/>
    </xf>
    <xf numFmtId="0" fontId="34" fillId="6" borderId="15" xfId="0" applyFont="1" applyFill="1" applyBorder="1" applyAlignment="1">
      <alignment horizontal="center" vertical="center" wrapText="1"/>
    </xf>
    <xf numFmtId="171" fontId="34" fillId="6" borderId="15" xfId="0" applyNumberFormat="1" applyFont="1" applyFill="1" applyBorder="1" applyAlignment="1">
      <alignment horizontal="center" vertical="center" wrapText="1"/>
    </xf>
    <xf numFmtId="169" fontId="34" fillId="6" borderId="15" xfId="1" applyNumberFormat="1"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33" xfId="0" applyFont="1" applyFill="1" applyBorder="1" applyAlignment="1">
      <alignment horizontal="center" vertical="center" wrapText="1"/>
    </xf>
    <xf numFmtId="0" fontId="11" fillId="6" borderId="34" xfId="0" applyFont="1" applyFill="1" applyBorder="1" applyAlignment="1">
      <alignment horizontal="center" vertical="center" wrapText="1"/>
    </xf>
    <xf numFmtId="169" fontId="38" fillId="6" borderId="22" xfId="1" applyNumberFormat="1" applyFont="1" applyFill="1" applyBorder="1" applyAlignment="1">
      <alignment horizontal="center" vertical="center" wrapText="1"/>
    </xf>
    <xf numFmtId="169" fontId="38" fillId="6" borderId="23" xfId="1" applyNumberFormat="1" applyFont="1" applyFill="1" applyBorder="1" applyAlignment="1">
      <alignment horizontal="center" vertical="center" wrapText="1"/>
    </xf>
    <xf numFmtId="169" fontId="38" fillId="6" borderId="17" xfId="1" applyNumberFormat="1" applyFont="1" applyFill="1" applyBorder="1" applyAlignment="1">
      <alignment horizontal="center" vertical="center" wrapText="1"/>
    </xf>
    <xf numFmtId="169" fontId="38" fillId="6" borderId="15" xfId="1" applyNumberFormat="1" applyFont="1" applyFill="1" applyBorder="1" applyAlignment="1">
      <alignment horizontal="center" vertical="center" wrapText="1"/>
    </xf>
    <xf numFmtId="0" fontId="7" fillId="3" borderId="27" xfId="0" applyFont="1" applyFill="1" applyBorder="1" applyAlignment="1">
      <alignment horizontal="center"/>
    </xf>
    <xf numFmtId="169" fontId="38" fillId="6" borderId="16" xfId="1" applyNumberFormat="1" applyFont="1" applyFill="1" applyBorder="1" applyAlignment="1">
      <alignment horizontal="center" vertical="center" wrapText="1"/>
    </xf>
    <xf numFmtId="169" fontId="38" fillId="6" borderId="14" xfId="1" applyNumberFormat="1" applyFont="1" applyFill="1" applyBorder="1" applyAlignment="1">
      <alignment horizontal="center" vertical="center" wrapText="1"/>
    </xf>
    <xf numFmtId="171" fontId="46" fillId="6" borderId="16" xfId="0" applyNumberFormat="1" applyFont="1" applyFill="1" applyBorder="1" applyAlignment="1" applyProtection="1">
      <alignment horizontal="center" vertical="center" wrapText="1"/>
    </xf>
    <xf numFmtId="171" fontId="46" fillId="6" borderId="14" xfId="0" applyNumberFormat="1" applyFont="1" applyFill="1" applyBorder="1" applyAlignment="1" applyProtection="1">
      <alignment horizontal="center" vertical="center" wrapText="1"/>
    </xf>
    <xf numFmtId="171" fontId="38" fillId="6" borderId="16" xfId="0" applyNumberFormat="1" applyFont="1" applyFill="1" applyBorder="1" applyAlignment="1" applyProtection="1">
      <alignment horizontal="center" vertical="center" wrapText="1"/>
    </xf>
    <xf numFmtId="171" fontId="38" fillId="6" borderId="14" xfId="0" applyNumberFormat="1" applyFont="1" applyFill="1" applyBorder="1" applyAlignment="1" applyProtection="1">
      <alignment horizontal="center" vertical="center" wrapText="1"/>
    </xf>
    <xf numFmtId="0" fontId="6" fillId="0" borderId="0" xfId="0" applyFont="1" applyAlignment="1">
      <alignment horizontal="center"/>
    </xf>
    <xf numFmtId="0" fontId="34" fillId="6" borderId="16" xfId="0" applyFont="1" applyFill="1" applyBorder="1" applyAlignment="1">
      <alignment horizontal="center" vertical="center" wrapText="1"/>
    </xf>
    <xf numFmtId="171" fontId="34" fillId="6" borderId="16" xfId="0" applyNumberFormat="1" applyFont="1" applyFill="1" applyBorder="1" applyAlignment="1">
      <alignment horizontal="center" vertical="center" wrapText="1"/>
    </xf>
    <xf numFmtId="0" fontId="34" fillId="6" borderId="16" xfId="0" applyFont="1" applyFill="1" applyBorder="1" applyAlignment="1">
      <alignment horizontal="center" vertical="center"/>
    </xf>
    <xf numFmtId="0" fontId="34" fillId="6" borderId="15" xfId="0" applyNumberFormat="1" applyFont="1" applyFill="1" applyBorder="1" applyAlignment="1">
      <alignment horizontal="center" vertical="center" wrapText="1"/>
    </xf>
    <xf numFmtId="0" fontId="34" fillId="6" borderId="16" xfId="0" applyNumberFormat="1" applyFont="1" applyFill="1" applyBorder="1" applyAlignment="1">
      <alignment horizontal="center" vertical="center" wrapText="1"/>
    </xf>
    <xf numFmtId="3" fontId="11" fillId="6" borderId="15" xfId="0" applyNumberFormat="1" applyFont="1" applyFill="1" applyBorder="1" applyAlignment="1" applyProtection="1">
      <alignment horizontal="center" vertical="center" wrapText="1"/>
      <protection locked="0"/>
    </xf>
    <xf numFmtId="3" fontId="3" fillId="6" borderId="16" xfId="0" applyNumberFormat="1" applyFont="1" applyFill="1" applyBorder="1" applyAlignment="1">
      <alignment horizontal="center" vertical="center" wrapText="1"/>
    </xf>
    <xf numFmtId="3" fontId="34" fillId="6" borderId="16" xfId="0" applyNumberFormat="1" applyFont="1" applyFill="1" applyBorder="1" applyAlignment="1">
      <alignment horizontal="center" vertical="center" wrapText="1"/>
    </xf>
    <xf numFmtId="0" fontId="34" fillId="6" borderId="18" xfId="0" applyFont="1" applyFill="1" applyBorder="1" applyAlignment="1">
      <alignment horizontal="center" vertical="center" wrapText="1"/>
    </xf>
    <xf numFmtId="171" fontId="34" fillId="6" borderId="15" xfId="1" applyNumberFormat="1" applyFont="1" applyFill="1" applyBorder="1" applyAlignment="1">
      <alignment horizontal="center" vertical="center" wrapText="1"/>
    </xf>
    <xf numFmtId="171" fontId="34" fillId="6" borderId="16" xfId="1" applyNumberFormat="1" applyFont="1" applyFill="1" applyBorder="1" applyAlignment="1">
      <alignment horizontal="center" vertical="center" wrapText="1"/>
    </xf>
    <xf numFmtId="3" fontId="34" fillId="6" borderId="16" xfId="1" applyNumberFormat="1" applyFont="1" applyFill="1" applyBorder="1" applyAlignment="1">
      <alignment horizontal="center" vertical="center" wrapText="1"/>
    </xf>
    <xf numFmtId="0" fontId="53" fillId="0" borderId="15" xfId="0" applyFont="1" applyBorder="1" applyAlignment="1">
      <alignment horizontal="center" vertical="center" wrapText="1"/>
    </xf>
    <xf numFmtId="0" fontId="15" fillId="0" borderId="27" xfId="0" applyFont="1" applyBorder="1" applyAlignment="1">
      <alignment horizontal="center" wrapText="1"/>
    </xf>
    <xf numFmtId="0" fontId="38" fillId="0" borderId="27" xfId="0" applyFont="1" applyBorder="1" applyAlignment="1">
      <alignment horizontal="center"/>
    </xf>
    <xf numFmtId="0" fontId="7" fillId="0" borderId="0" xfId="0" applyFont="1" applyAlignment="1">
      <alignment horizontal="center"/>
    </xf>
    <xf numFmtId="0" fontId="34" fillId="6" borderId="22" xfId="0" applyFont="1" applyFill="1" applyBorder="1" applyAlignment="1">
      <alignment horizontal="center" vertical="center" wrapText="1"/>
    </xf>
    <xf numFmtId="0" fontId="34" fillId="6" borderId="23" xfId="0" applyFont="1" applyFill="1" applyBorder="1" applyAlignment="1">
      <alignment horizontal="center" vertical="center" wrapText="1"/>
    </xf>
    <xf numFmtId="0" fontId="34" fillId="6" borderId="17" xfId="0" applyFont="1" applyFill="1" applyBorder="1" applyAlignment="1">
      <alignment horizontal="center" vertical="center" wrapText="1"/>
    </xf>
    <xf numFmtId="171" fontId="11" fillId="6" borderId="15" xfId="0" applyNumberFormat="1" applyFont="1" applyFill="1" applyBorder="1" applyAlignment="1" applyProtection="1">
      <alignment horizontal="center" vertical="center"/>
      <protection locked="0"/>
    </xf>
    <xf numFmtId="171" fontId="3" fillId="6" borderId="16" xfId="0" applyNumberFormat="1" applyFont="1" applyFill="1" applyBorder="1" applyAlignment="1">
      <alignment horizontal="center" vertical="center"/>
    </xf>
    <xf numFmtId="3" fontId="11" fillId="6" borderId="15" xfId="0" applyNumberFormat="1" applyFont="1" applyFill="1" applyBorder="1" applyAlignment="1" applyProtection="1">
      <alignment horizontal="center" vertical="center"/>
      <protection locked="0"/>
    </xf>
    <xf numFmtId="3" fontId="3" fillId="6" borderId="16" xfId="0" applyNumberFormat="1" applyFont="1" applyFill="1" applyBorder="1" applyAlignment="1">
      <alignment horizontal="center" vertical="center"/>
    </xf>
    <xf numFmtId="3" fontId="34" fillId="6" borderId="15" xfId="0" applyNumberFormat="1" applyFont="1" applyFill="1" applyBorder="1" applyAlignment="1">
      <alignment horizontal="center" vertical="center"/>
    </xf>
    <xf numFmtId="3" fontId="34" fillId="6" borderId="16" xfId="0" applyNumberFormat="1" applyFont="1" applyFill="1" applyBorder="1" applyAlignment="1">
      <alignment horizontal="center" vertical="center"/>
    </xf>
    <xf numFmtId="3" fontId="11" fillId="6" borderId="15" xfId="1" applyNumberFormat="1" applyFont="1" applyFill="1" applyBorder="1" applyAlignment="1">
      <alignment horizontal="center" vertical="center" wrapText="1"/>
    </xf>
    <xf numFmtId="3" fontId="3" fillId="6" borderId="15" xfId="0" applyNumberFormat="1" applyFont="1" applyFill="1" applyBorder="1" applyAlignment="1">
      <alignment horizontal="center" vertical="center" wrapText="1"/>
    </xf>
    <xf numFmtId="3" fontId="11" fillId="6" borderId="15" xfId="0" applyNumberFormat="1" applyFont="1" applyFill="1" applyBorder="1" applyAlignment="1">
      <alignment horizontal="center" vertical="center" wrapText="1"/>
    </xf>
    <xf numFmtId="0" fontId="33" fillId="6" borderId="15" xfId="0" applyNumberFormat="1" applyFont="1" applyFill="1" applyBorder="1" applyAlignment="1" applyProtection="1">
      <alignment horizontal="center" vertical="center" wrapText="1"/>
    </xf>
    <xf numFmtId="3" fontId="33" fillId="6" borderId="15" xfId="0" applyNumberFormat="1" applyFont="1" applyFill="1" applyBorder="1" applyAlignment="1" applyProtection="1">
      <alignment horizontal="center" vertical="center" wrapText="1"/>
    </xf>
    <xf numFmtId="0" fontId="33" fillId="6" borderId="16" xfId="0" applyNumberFormat="1" applyFont="1" applyFill="1" applyBorder="1" applyAlignment="1" applyProtection="1">
      <alignment horizontal="center" vertical="center" wrapText="1"/>
    </xf>
    <xf numFmtId="0" fontId="33" fillId="6" borderId="15" xfId="0" applyNumberFormat="1" applyFont="1" applyFill="1" applyBorder="1" applyAlignment="1" applyProtection="1">
      <alignment horizontal="center" vertical="center"/>
    </xf>
    <xf numFmtId="0" fontId="33" fillId="6" borderId="16" xfId="0" applyNumberFormat="1" applyFont="1" applyFill="1" applyBorder="1" applyAlignment="1" applyProtection="1">
      <alignment horizontal="center" vertical="center"/>
    </xf>
    <xf numFmtId="3" fontId="33" fillId="6" borderId="15" xfId="1" applyNumberFormat="1" applyFont="1" applyFill="1" applyBorder="1" applyAlignment="1">
      <alignment horizontal="center" vertical="center" wrapText="1"/>
    </xf>
    <xf numFmtId="3" fontId="33" fillId="6" borderId="16" xfId="0" applyNumberFormat="1" applyFont="1" applyFill="1" applyBorder="1" applyAlignment="1" applyProtection="1">
      <alignment horizontal="center" vertical="center" wrapText="1"/>
    </xf>
    <xf numFmtId="4" fontId="33" fillId="6" borderId="15" xfId="0" applyNumberFormat="1" applyFont="1" applyFill="1" applyBorder="1" applyAlignment="1" applyProtection="1">
      <alignment horizontal="center" vertical="center" wrapText="1"/>
    </xf>
    <xf numFmtId="171" fontId="33" fillId="6" borderId="15" xfId="0" applyNumberFormat="1" applyFont="1" applyFill="1" applyBorder="1" applyAlignment="1" applyProtection="1">
      <alignment horizontal="center" vertical="center"/>
    </xf>
    <xf numFmtId="0" fontId="33" fillId="6" borderId="15" xfId="0" applyFont="1" applyFill="1" applyBorder="1" applyAlignment="1" applyProtection="1">
      <alignment horizontal="center" vertical="center"/>
    </xf>
    <xf numFmtId="0" fontId="33" fillId="6" borderId="15" xfId="0" applyFont="1" applyFill="1" applyBorder="1" applyAlignment="1" applyProtection="1">
      <alignment horizontal="center" vertical="center"/>
      <protection locked="0"/>
    </xf>
    <xf numFmtId="0" fontId="14" fillId="6" borderId="15" xfId="0" applyFont="1" applyFill="1" applyBorder="1" applyAlignment="1" applyProtection="1">
      <alignment horizontal="center" vertical="center" wrapText="1"/>
      <protection locked="0"/>
    </xf>
    <xf numFmtId="0" fontId="14" fillId="11" borderId="15" xfId="0" applyFont="1" applyFill="1" applyBorder="1" applyAlignment="1" applyProtection="1">
      <alignment horizontal="center" vertical="center" wrapText="1"/>
      <protection locked="0"/>
    </xf>
    <xf numFmtId="169" fontId="14" fillId="11" borderId="16" xfId="1" applyNumberFormat="1" applyFont="1" applyFill="1" applyBorder="1" applyAlignment="1">
      <alignment horizontal="center" vertical="center" wrapText="1"/>
    </xf>
    <xf numFmtId="169" fontId="14" fillId="11" borderId="14" xfId="1" applyNumberFormat="1" applyFont="1" applyFill="1" applyBorder="1" applyAlignment="1">
      <alignment horizontal="center" vertical="center" wrapText="1"/>
    </xf>
    <xf numFmtId="0" fontId="14" fillId="11" borderId="22" xfId="0" applyNumberFormat="1" applyFont="1" applyFill="1" applyBorder="1" applyAlignment="1">
      <alignment horizontal="center" vertical="center" wrapText="1"/>
    </xf>
    <xf numFmtId="0" fontId="14" fillId="11" borderId="23" xfId="0" applyNumberFormat="1" applyFont="1" applyFill="1" applyBorder="1" applyAlignment="1">
      <alignment horizontal="center" vertical="center" wrapText="1"/>
    </xf>
    <xf numFmtId="0" fontId="14" fillId="11" borderId="17" xfId="0" applyNumberFormat="1" applyFont="1" applyFill="1" applyBorder="1" applyAlignment="1">
      <alignment horizontal="center" vertical="center" wrapText="1"/>
    </xf>
    <xf numFmtId="169" fontId="14" fillId="11" borderId="16" xfId="1" applyNumberFormat="1" applyFont="1" applyFill="1" applyBorder="1" applyAlignment="1" applyProtection="1">
      <alignment horizontal="center" vertical="center" wrapText="1"/>
      <protection locked="0"/>
    </xf>
    <xf numFmtId="169" fontId="14" fillId="11" borderId="14" xfId="1" applyNumberFormat="1" applyFont="1" applyFill="1" applyBorder="1" applyAlignment="1" applyProtection="1">
      <alignment horizontal="center" vertical="center" wrapText="1"/>
      <protection locked="0"/>
    </xf>
    <xf numFmtId="49" fontId="14" fillId="11" borderId="16" xfId="0" applyNumberFormat="1" applyFont="1" applyFill="1" applyBorder="1" applyAlignment="1">
      <alignment horizontal="center" vertical="center" wrapText="1"/>
    </xf>
    <xf numFmtId="49" fontId="14" fillId="11" borderId="14" xfId="0" applyNumberFormat="1" applyFont="1" applyFill="1" applyBorder="1" applyAlignment="1">
      <alignment horizontal="center" vertical="center" wrapText="1"/>
    </xf>
    <xf numFmtId="0" fontId="0" fillId="0" borderId="14" xfId="0" applyBorder="1" applyAlignment="1">
      <alignment horizontal="center" vertical="center"/>
    </xf>
    <xf numFmtId="3" fontId="33" fillId="6" borderId="15" xfId="0" applyNumberFormat="1" applyFont="1" applyFill="1" applyBorder="1" applyAlignment="1" applyProtection="1">
      <alignment horizontal="center" vertical="center"/>
    </xf>
    <xf numFmtId="3" fontId="6" fillId="0" borderId="0" xfId="0" applyNumberFormat="1" applyFont="1" applyAlignment="1">
      <alignment horizontal="center"/>
    </xf>
    <xf numFmtId="0" fontId="5" fillId="0" borderId="15" xfId="0" applyNumberFormat="1" applyFont="1" applyBorder="1" applyAlignment="1">
      <alignment horizontal="left" vertical="center" wrapText="1"/>
    </xf>
    <xf numFmtId="0" fontId="6" fillId="8" borderId="15" xfId="0" applyNumberFormat="1" applyFont="1" applyFill="1" applyBorder="1" applyAlignment="1">
      <alignment horizontal="left" vertical="center" wrapText="1"/>
    </xf>
    <xf numFmtId="3" fontId="6" fillId="8" borderId="22" xfId="0" applyNumberFormat="1" applyFont="1" applyFill="1" applyBorder="1" applyAlignment="1">
      <alignment horizontal="left" vertical="center" wrapText="1"/>
    </xf>
    <xf numFmtId="3" fontId="6" fillId="8" borderId="23" xfId="0" applyNumberFormat="1" applyFont="1" applyFill="1" applyBorder="1" applyAlignment="1">
      <alignment horizontal="left" vertical="center" wrapText="1"/>
    </xf>
    <xf numFmtId="3" fontId="6" fillId="8" borderId="17" xfId="0" applyNumberFormat="1" applyFont="1" applyFill="1" applyBorder="1" applyAlignment="1">
      <alignment horizontal="left" vertical="center" wrapText="1"/>
    </xf>
    <xf numFmtId="3" fontId="6" fillId="8" borderId="22" xfId="0" applyNumberFormat="1" applyFont="1" applyFill="1" applyBorder="1" applyAlignment="1">
      <alignment horizontal="center" vertical="center" wrapText="1"/>
    </xf>
    <xf numFmtId="3" fontId="6" fillId="8" borderId="23" xfId="0" applyNumberFormat="1" applyFont="1" applyFill="1" applyBorder="1" applyAlignment="1">
      <alignment horizontal="center" vertical="center" wrapText="1"/>
    </xf>
    <xf numFmtId="3" fontId="6" fillId="8" borderId="17" xfId="0" applyNumberFormat="1" applyFont="1" applyFill="1" applyBorder="1" applyAlignment="1">
      <alignment horizontal="center" vertical="center" wrapText="1"/>
    </xf>
    <xf numFmtId="3" fontId="4" fillId="8" borderId="0" xfId="0" applyNumberFormat="1" applyFont="1" applyFill="1" applyBorder="1" applyAlignment="1">
      <alignment horizontal="center" vertical="center" wrapText="1"/>
    </xf>
    <xf numFmtId="3" fontId="7" fillId="0" borderId="0" xfId="0" applyNumberFormat="1" applyFont="1" applyAlignment="1">
      <alignment horizontal="center" vertical="center" wrapText="1"/>
    </xf>
    <xf numFmtId="171" fontId="33" fillId="6" borderId="22" xfId="0" applyNumberFormat="1" applyFont="1" applyFill="1" applyBorder="1" applyAlignment="1" applyProtection="1">
      <alignment horizontal="center" vertical="center" wrapText="1"/>
    </xf>
    <xf numFmtId="171" fontId="33" fillId="6" borderId="17" xfId="0" applyNumberFormat="1" applyFont="1" applyFill="1" applyBorder="1" applyAlignment="1" applyProtection="1">
      <alignment horizontal="center" vertical="center" wrapText="1"/>
    </xf>
    <xf numFmtId="171" fontId="33" fillId="6" borderId="23" xfId="0" applyNumberFormat="1" applyFont="1" applyFill="1" applyBorder="1" applyAlignment="1" applyProtection="1">
      <alignment horizontal="center" vertical="center" wrapText="1"/>
    </xf>
    <xf numFmtId="0" fontId="61" fillId="0" borderId="0" xfId="0" applyFont="1" applyAlignment="1">
      <alignment horizontal="center"/>
    </xf>
    <xf numFmtId="0" fontId="7" fillId="12" borderId="16" xfId="0" applyFont="1" applyFill="1" applyBorder="1" applyAlignment="1">
      <alignment horizontal="center" vertical="center" wrapText="1"/>
    </xf>
    <xf numFmtId="0" fontId="7" fillId="12" borderId="18" xfId="0" applyFont="1" applyFill="1" applyBorder="1" applyAlignment="1">
      <alignment horizontal="center" vertical="center" wrapText="1"/>
    </xf>
    <xf numFmtId="0" fontId="7" fillId="12" borderId="14" xfId="0" applyFont="1" applyFill="1" applyBorder="1" applyAlignment="1">
      <alignment horizontal="center" vertical="center" wrapText="1"/>
    </xf>
    <xf numFmtId="0" fontId="7" fillId="12" borderId="22" xfId="0" applyFont="1" applyFill="1" applyBorder="1" applyAlignment="1">
      <alignment horizontal="center" vertical="center" wrapText="1"/>
    </xf>
    <xf numFmtId="0" fontId="7" fillId="12" borderId="23" xfId="0" applyFont="1" applyFill="1" applyBorder="1" applyAlignment="1">
      <alignment horizontal="center" vertical="center" wrapText="1"/>
    </xf>
    <xf numFmtId="0" fontId="7" fillId="12" borderId="17" xfId="0" applyFont="1" applyFill="1" applyBorder="1" applyAlignment="1">
      <alignment horizontal="center" vertical="center" wrapText="1"/>
    </xf>
    <xf numFmtId="3" fontId="7" fillId="12" borderId="16" xfId="0" applyNumberFormat="1" applyFont="1" applyFill="1" applyBorder="1" applyAlignment="1">
      <alignment horizontal="center" vertical="center" wrapText="1"/>
    </xf>
    <xf numFmtId="3" fontId="7" fillId="12" borderId="18" xfId="0" applyNumberFormat="1" applyFont="1" applyFill="1" applyBorder="1" applyAlignment="1">
      <alignment horizontal="center" vertical="center" wrapText="1"/>
    </xf>
    <xf numFmtId="3" fontId="7" fillId="12" borderId="14" xfId="0" applyNumberFormat="1" applyFont="1" applyFill="1" applyBorder="1" applyAlignment="1">
      <alignment horizontal="center" vertical="center" wrapText="1"/>
    </xf>
    <xf numFmtId="3" fontId="7" fillId="12" borderId="22" xfId="0" applyNumberFormat="1" applyFont="1" applyFill="1" applyBorder="1" applyAlignment="1">
      <alignment horizontal="center" vertical="center" wrapText="1"/>
    </xf>
    <xf numFmtId="3" fontId="7" fillId="12" borderId="23" xfId="0" applyNumberFormat="1" applyFont="1" applyFill="1" applyBorder="1" applyAlignment="1">
      <alignment horizontal="center" vertical="center" wrapText="1"/>
    </xf>
    <xf numFmtId="3" fontId="7" fillId="12" borderId="17" xfId="0" applyNumberFormat="1" applyFont="1" applyFill="1" applyBorder="1" applyAlignment="1">
      <alignment horizontal="center" vertical="center" wrapText="1"/>
    </xf>
    <xf numFmtId="171" fontId="7" fillId="12" borderId="16" xfId="0" applyNumberFormat="1" applyFont="1" applyFill="1" applyBorder="1" applyAlignment="1">
      <alignment horizontal="center" vertical="center" wrapText="1"/>
    </xf>
    <xf numFmtId="171" fontId="7" fillId="12" borderId="14" xfId="0" applyNumberFormat="1" applyFont="1" applyFill="1" applyBorder="1" applyAlignment="1">
      <alignment horizontal="center" vertical="center" wrapText="1"/>
    </xf>
    <xf numFmtId="171" fontId="7" fillId="12" borderId="26" xfId="0" applyNumberFormat="1" applyFont="1" applyFill="1" applyBorder="1" applyAlignment="1">
      <alignment horizontal="center" wrapText="1"/>
    </xf>
    <xf numFmtId="171" fontId="7" fillId="12" borderId="32" xfId="0" applyNumberFormat="1" applyFont="1" applyFill="1" applyBorder="1" applyAlignment="1">
      <alignment horizontal="center" wrapText="1"/>
    </xf>
    <xf numFmtId="0" fontId="8" fillId="0" borderId="0" xfId="0" applyFont="1" applyAlignment="1">
      <alignment horizontal="center"/>
    </xf>
    <xf numFmtId="169" fontId="7" fillId="12" borderId="16" xfId="1" applyNumberFormat="1" applyFont="1" applyFill="1" applyBorder="1" applyAlignment="1">
      <alignment horizontal="center" vertical="center" wrapText="1"/>
    </xf>
    <xf numFmtId="169" fontId="7" fillId="12" borderId="14" xfId="1" applyNumberFormat="1" applyFont="1" applyFill="1" applyBorder="1" applyAlignment="1">
      <alignment horizontal="center" vertical="center" wrapText="1"/>
    </xf>
    <xf numFmtId="3" fontId="7" fillId="12" borderId="26" xfId="0" applyNumberFormat="1" applyFont="1" applyFill="1" applyBorder="1" applyAlignment="1">
      <alignment horizontal="center" wrapText="1"/>
    </xf>
    <xf numFmtId="3" fontId="7" fillId="12" borderId="32" xfId="0" applyNumberFormat="1" applyFont="1" applyFill="1" applyBorder="1" applyAlignment="1">
      <alignment horizontal="center" wrapText="1"/>
    </xf>
    <xf numFmtId="0" fontId="5" fillId="0" borderId="0" xfId="0" applyFont="1" applyAlignment="1">
      <alignment horizontal="center"/>
    </xf>
    <xf numFmtId="0" fontId="7" fillId="12" borderId="14" xfId="0" applyNumberFormat="1" applyFont="1" applyFill="1" applyBorder="1" applyAlignment="1">
      <alignment horizontal="center" vertical="center" wrapText="1"/>
    </xf>
    <xf numFmtId="171" fontId="7" fillId="12" borderId="22" xfId="0" applyNumberFormat="1" applyFont="1" applyFill="1" applyBorder="1" applyAlignment="1">
      <alignment horizontal="center" vertical="center" wrapText="1"/>
    </xf>
    <xf numFmtId="171" fontId="7" fillId="12" borderId="23" xfId="0" applyNumberFormat="1" applyFont="1" applyFill="1" applyBorder="1" applyAlignment="1">
      <alignment horizontal="center" vertical="center" wrapText="1"/>
    </xf>
    <xf numFmtId="171" fontId="7" fillId="12" borderId="17" xfId="0" applyNumberFormat="1" applyFont="1" applyFill="1" applyBorder="1" applyAlignment="1">
      <alignment horizontal="center" vertical="center" wrapText="1"/>
    </xf>
    <xf numFmtId="171" fontId="7" fillId="12" borderId="27" xfId="0" applyNumberFormat="1" applyFont="1" applyFill="1" applyBorder="1" applyAlignment="1">
      <alignment horizontal="center" wrapText="1"/>
    </xf>
    <xf numFmtId="3" fontId="7" fillId="12" borderId="16" xfId="1" applyNumberFormat="1" applyFont="1" applyFill="1" applyBorder="1" applyAlignment="1">
      <alignment horizontal="center" vertical="center" wrapText="1"/>
    </xf>
    <xf numFmtId="0" fontId="7" fillId="12" borderId="14" xfId="1" applyNumberFormat="1" applyFont="1" applyFill="1" applyBorder="1" applyAlignment="1">
      <alignment horizontal="center" vertical="center" wrapText="1"/>
    </xf>
    <xf numFmtId="3" fontId="7" fillId="12" borderId="20" xfId="0" applyNumberFormat="1" applyFont="1" applyFill="1" applyBorder="1" applyAlignment="1">
      <alignment horizontal="center" vertical="center" wrapText="1"/>
    </xf>
    <xf numFmtId="3" fontId="7" fillId="12" borderId="35" xfId="0" applyNumberFormat="1" applyFont="1" applyFill="1" applyBorder="1" applyAlignment="1">
      <alignment horizontal="center" vertical="center" wrapText="1"/>
    </xf>
    <xf numFmtId="3" fontId="7" fillId="12" borderId="27" xfId="0" applyNumberFormat="1" applyFont="1" applyFill="1" applyBorder="1" applyAlignment="1">
      <alignment horizontal="center" wrapText="1"/>
    </xf>
    <xf numFmtId="3" fontId="33" fillId="6" borderId="15" xfId="1" applyNumberFormat="1" applyFont="1" applyFill="1" applyBorder="1" applyAlignment="1" applyProtection="1">
      <alignment horizontal="center" vertical="center" wrapText="1"/>
    </xf>
    <xf numFmtId="3" fontId="33" fillId="6" borderId="16" xfId="1" applyNumberFormat="1" applyFont="1" applyFill="1" applyBorder="1" applyAlignment="1" applyProtection="1">
      <alignment horizontal="center" vertical="center" wrapText="1"/>
    </xf>
    <xf numFmtId="0" fontId="33" fillId="11" borderId="15" xfId="0" applyFont="1" applyFill="1" applyBorder="1" applyAlignment="1" applyProtection="1">
      <alignment horizontal="center" vertical="center" wrapText="1"/>
    </xf>
  </cellXfs>
  <cellStyles count="7">
    <cellStyle name="Comma" xfId="1" builtinId="3"/>
    <cellStyle name="Hyperlink" xfId="2" builtinId="8"/>
    <cellStyle name="Normal" xfId="0" builtinId="0"/>
    <cellStyle name="Normal_HANUL" xfId="3"/>
    <cellStyle name="Normal_xuan tan xuan dinh" xfId="4"/>
    <cellStyle name="Normal_xuan tan xuan dinh_7. du toan lap dat bo sung den trang tri" xfId="5"/>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externalLink" Target="externalLinks/externalLink3.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externalLink" Target="externalLinks/externalLink1.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externalLink" Target="externalLinks/externalLink2.xml"/><Relationship Id="rId86" Type="http://schemas.openxmlformats.org/officeDocument/2006/relationships/sharedStrings" Target="sharedStrings.xml"/></Relationships>
</file>

<file path=xl/ctrlProps/ctrlProp1.xml><?xml version="1.0" encoding="utf-8"?>
<formControlPr xmlns="http://schemas.microsoft.com/office/spreadsheetml/2009/9/main" objectType="Radio" checked="Checked" firstButton="1" fmlaLink="#REF!" lockText="1" noThreeD="1"/>
</file>

<file path=xl/ctrlProps/ctrlProp10.xml><?xml version="1.0" encoding="utf-8"?>
<formControlPr xmlns="http://schemas.microsoft.com/office/spreadsheetml/2009/9/main" objectType="GBox"/>
</file>

<file path=xl/ctrlProps/ctrlProp11.xml><?xml version="1.0" encoding="utf-8"?>
<formControlPr xmlns="http://schemas.microsoft.com/office/spreadsheetml/2009/9/main" objectType="Label" lockText="1"/>
</file>

<file path=xl/ctrlProps/ctrlProp12.xml><?xml version="1.0" encoding="utf-8"?>
<formControlPr xmlns="http://schemas.microsoft.com/office/spreadsheetml/2009/9/main" objectType="Drop" dropStyle="combo" dx="16" fmlaLink="#REF!" fmlaRange="#REF!" sel="0" val="0"/>
</file>

<file path=xl/ctrlProps/ctrlProp13.xml><?xml version="1.0" encoding="utf-8"?>
<formControlPr xmlns="http://schemas.microsoft.com/office/spreadsheetml/2009/9/main" objectType="Label" lockText="1"/>
</file>

<file path=xl/ctrlProps/ctrlProp14.xml><?xml version="1.0" encoding="utf-8"?>
<formControlPr xmlns="http://schemas.microsoft.com/office/spreadsheetml/2009/9/main" objectType="Drop" dropStyle="combo" dx="16" fmlaLink="#REF!" fmlaRange="#REF!" sel="0" val="0"/>
</file>

<file path=xl/ctrlProps/ctrlProp15.xml><?xml version="1.0" encoding="utf-8"?>
<formControlPr xmlns="http://schemas.microsoft.com/office/spreadsheetml/2009/9/main" objectType="Label" lockText="1"/>
</file>

<file path=xl/ctrlProps/ctrlProp16.xml><?xml version="1.0" encoding="utf-8"?>
<formControlPr xmlns="http://schemas.microsoft.com/office/spreadsheetml/2009/9/main" objectType="Drop" dropStyle="combo" dx="16" fmlaLink="#REF!" fmlaRange="#REF!" sel="0" val="0"/>
</file>

<file path=xl/ctrlProps/ctrlProp17.xml><?xml version="1.0" encoding="utf-8"?>
<formControlPr xmlns="http://schemas.microsoft.com/office/spreadsheetml/2009/9/main" objectType="Label" lockText="1"/>
</file>

<file path=xl/ctrlProps/ctrlProp18.xml><?xml version="1.0" encoding="utf-8"?>
<formControlPr xmlns="http://schemas.microsoft.com/office/spreadsheetml/2009/9/main" objectType="Drop" dropStyle="combo" dx="16" fmlaLink="#REF!" fmlaRange="#REF!" sel="0" val="0"/>
</file>

<file path=xl/ctrlProps/ctrlProp19.xml><?xml version="1.0" encoding="utf-8"?>
<formControlPr xmlns="http://schemas.microsoft.com/office/spreadsheetml/2009/9/main" objectType="Label" lockText="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GBox"/>
</file>

<file path=xl/ctrlProps/ctrlProp4.xml><?xml version="1.0" encoding="utf-8"?>
<formControlPr xmlns="http://schemas.microsoft.com/office/spreadsheetml/2009/9/main" objectType="Label" lockText="1"/>
</file>

<file path=xl/ctrlProps/ctrlProp5.xml><?xml version="1.0" encoding="utf-8"?>
<formControlPr xmlns="http://schemas.microsoft.com/office/spreadsheetml/2009/9/main" objectType="Drop" dropStyle="combo" dx="16" fmlaLink="i_LoaiCT" fmlaRange="LoaiCT" sel="0" val="0"/>
</file>

<file path=xl/ctrlProps/ctrlProp6.xml><?xml version="1.0" encoding="utf-8"?>
<formControlPr xmlns="http://schemas.microsoft.com/office/spreadsheetml/2009/9/main" objectType="Label" lockText="1"/>
</file>

<file path=xl/ctrlProps/ctrlProp7.xml><?xml version="1.0" encoding="utf-8"?>
<formControlPr xmlns="http://schemas.microsoft.com/office/spreadsheetml/2009/9/main" objectType="Drop" dropStyle="combo" dx="16" fmlaLink="i_CapCT" fmlaRange="CapCT" sel="0" val="0"/>
</file>

<file path=xl/ctrlProps/ctrlProp8.xml><?xml version="1.0" encoding="utf-8"?>
<formControlPr xmlns="http://schemas.microsoft.com/office/spreadsheetml/2009/9/main" objectType="Label" lockText="1"/>
</file>

<file path=xl/ctrlProps/ctrlProp9.xml><?xml version="1.0" encoding="utf-8"?>
<formControlPr xmlns="http://schemas.microsoft.com/office/spreadsheetml/2009/9/main" objectType="Drop" dropStyle="combo" dx="16" fmlaLink="i_BTK" fmlaRange="BuocTK" sel="0" val="0"/>
</file>

<file path=xl/drawings/_rels/vmlDrawing4.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emf"/><Relationship Id="rId1" Type="http://schemas.openxmlformats.org/officeDocument/2006/relationships/image" Target="../media/image4.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nhuon_000\Desktop\Demo_PL03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Users\User\Desktop\Demo_ThamtraGV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YN/Desktop/Nguy&#7877;n%20th&#7883;%20minh%20khai/TH&#7848;M%20TRA%20OK%2013.2/Gi&#225;%20v&#7853;t%20t&#432;%20&#273;&#432;&#7901;ng%20NTM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u%20toan%20BN/DTBN.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amtra_Dutoan"/>
      <sheetName val="Thamtra_Phantichvattu"/>
      <sheetName val="Thamtra_GTVT"/>
      <sheetName val="Thamtra_VL"/>
      <sheetName val="Thamtra_NC"/>
      <sheetName val="Thamtra_MTC"/>
      <sheetName val="Dutoan_NhomNC"/>
      <sheetName val="Du toan"/>
      <sheetName val="Phan tich vat tu"/>
      <sheetName val="Gia tri vat tu"/>
      <sheetName val="GiaVua"/>
      <sheetName val="THKP"/>
      <sheetName val="THKP_Doc"/>
      <sheetName val="Tong hop kinh phi"/>
      <sheetName val="DGCT_Thugon"/>
      <sheetName val="Don gia chi tiet"/>
      <sheetName val="Du thau"/>
      <sheetName val="DT Goi thau XD"/>
      <sheetName val="CP HMC"/>
      <sheetName val="THKP_KS"/>
      <sheetName val="Tong hop kinh phi_KS"/>
      <sheetName val="THKP_DVCI"/>
      <sheetName val="Tong hop kinh phi  _DVCI"/>
      <sheetName val="DP2C"/>
      <sheetName val="Tong hop DT XDCT"/>
      <sheetName val="DP2B"/>
      <sheetName val="TH_CPXD"/>
      <sheetName val="TH_CPTB"/>
      <sheetName val="DP2C_TB"/>
      <sheetName val="DT Goi thau TB"/>
      <sheetName val="SBTMDT"/>
      <sheetName val="DP2A"/>
      <sheetName val="TMDT"/>
      <sheetName val="DakLak_DVCI"/>
      <sheetName val="DakLak_TongDT"/>
      <sheetName val="Bia du toan"/>
      <sheetName val="PTVT_VCLC"/>
      <sheetName val="THVT_VCLC"/>
      <sheetName val="PTVT_BX"/>
      <sheetName val="THVT_BX"/>
      <sheetName val="PTVT_VC"/>
      <sheetName val="THVT_VC"/>
      <sheetName val="Chi phi van chuyen"/>
      <sheetName val="CuocVC"/>
      <sheetName val="CP Khac cuoc VC"/>
      <sheetName val="CPVC _Sieu truong"/>
      <sheetName val="Cuoc Bo sung"/>
      <sheetName val="Chi phi trung chuyen"/>
      <sheetName val="CPVC_DenChanCT"/>
      <sheetName val="CPVC_588"/>
      <sheetName val="CuocDM"/>
      <sheetName val="CPTC_588"/>
      <sheetName val="CTCM_VC"/>
      <sheetName val="BuGCM_VC"/>
      <sheetName val="BuNLTL_VC"/>
      <sheetName val="NC_TC"/>
      <sheetName val="PT_BVC_CV"/>
      <sheetName val="LuongCNXD_Tong"/>
      <sheetName val="LuongCN_XD"/>
      <sheetName val="LuongCN_XD1"/>
      <sheetName val="LuongCN_XD2"/>
      <sheetName val="Phan tich ca may"/>
      <sheetName val="LuongCNLM_Tong"/>
      <sheetName val="LuongCN_LaiMay1"/>
      <sheetName val="LuongCN_LaiMay2"/>
      <sheetName val="LuongCN_LaiMay"/>
      <sheetName val="Chiet tinh don gia may"/>
      <sheetName val="Bu gia may"/>
      <sheetName val="Bu NL_TL"/>
      <sheetName val="Dau vao ca may"/>
      <sheetName val="Phan tich bu ca may"/>
      <sheetName val="LuongCN"/>
      <sheetName val="HMC_Goithau"/>
      <sheetName val="HD_Trongoi"/>
      <sheetName val="CongNhat"/>
      <sheetName val="Tamtinh"/>
      <sheetName val="Duthau_HM"/>
      <sheetName val="HD_DGCodinh"/>
      <sheetName val="HD_DGDieuchinh"/>
      <sheetName val="DGCT_Goithau"/>
      <sheetName val="NT_GD"/>
      <sheetName val="QLNT"/>
      <sheetName val="PL03a_A"/>
      <sheetName val="QLTT"/>
      <sheetName val="QLTU"/>
      <sheetName val="PL03a"/>
      <sheetName val="Config"/>
      <sheetName val="Set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14">
          <cell r="G14">
            <v>494949.85501939483</v>
          </cell>
        </row>
      </sheetData>
      <sheetData sheetId="19"/>
      <sheetData sheetId="20"/>
      <sheetData sheetId="21"/>
      <sheetData sheetId="22"/>
      <sheetData sheetId="23"/>
      <sheetData sheetId="24">
        <row r="8">
          <cell r="G8">
            <v>12855840.390114151</v>
          </cell>
        </row>
        <row r="9">
          <cell r="G9">
            <v>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ow r="54">
          <cell r="C54">
            <v>1</v>
          </cell>
        </row>
      </sheetData>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ow r="82">
          <cell r="C82">
            <v>1</v>
          </cell>
        </row>
        <row r="83">
          <cell r="B83" t="str">
            <v>Công trình dân dụng</v>
          </cell>
        </row>
        <row r="84">
          <cell r="B84" t="str">
            <v>Công trình công nghiệp</v>
          </cell>
        </row>
        <row r="85">
          <cell r="B85" t="str">
            <v>Công trình giao thông</v>
          </cell>
        </row>
        <row r="86">
          <cell r="B86" t="str">
            <v>Công trình thuỷ lợi/Nông nghiệp, phát triển nông thôn</v>
          </cell>
        </row>
        <row r="87">
          <cell r="B87" t="str">
            <v>Công trình hạ tầng kỹ thuật</v>
          </cell>
        </row>
        <row r="88">
          <cell r="C88">
            <v>4</v>
          </cell>
        </row>
        <row r="89">
          <cell r="B89" t="str">
            <v>Cấp đặc biệt</v>
          </cell>
        </row>
        <row r="90">
          <cell r="B90" t="str">
            <v>Cấp 1</v>
          </cell>
        </row>
        <row r="91">
          <cell r="B91" t="str">
            <v>Cấp 2</v>
          </cell>
        </row>
        <row r="92">
          <cell r="B92" t="str">
            <v>Cấp 3</v>
          </cell>
        </row>
        <row r="93">
          <cell r="B93" t="str">
            <v>Cấp 4</v>
          </cell>
        </row>
        <row r="94">
          <cell r="C94">
            <v>2</v>
          </cell>
        </row>
        <row r="95">
          <cell r="B95" t="str">
            <v>Thiết kế 2 bước</v>
          </cell>
        </row>
        <row r="96">
          <cell r="B96" t="str">
            <v>Thiết kế 3 bước</v>
          </cell>
        </row>
        <row r="97">
          <cell r="B97" t="str">
            <v xml:space="preserve">Thiết kế các công trình thuộc loại khác </v>
          </cell>
        </row>
        <row r="99">
          <cell r="C99">
            <v>1</v>
          </cell>
        </row>
        <row r="100">
          <cell r="B100" t="str">
            <v>QĐ 957/QĐ-BXD</v>
          </cell>
        </row>
        <row r="101">
          <cell r="B101" t="str">
            <v>CV 1751/BXD-V</v>
          </cell>
        </row>
        <row r="102">
          <cell r="B102" t="str">
            <v>QĐ 10/2005/QĐ-BXD và 11/2005/QĐ-BXD</v>
          </cell>
        </row>
        <row r="104">
          <cell r="C104">
            <v>1</v>
          </cell>
        </row>
        <row r="105">
          <cell r="B105" t="str">
            <v>Không thuộc công trình khác</v>
          </cell>
        </row>
        <row r="106">
          <cell r="B106" t="str">
            <v>Công trình Cáp ngầm</v>
          </cell>
        </row>
        <row r="107">
          <cell r="B107" t="str">
            <v>Công trình khai khoán, hoá chất, SX xi măng, CT Công nghiệp khác</v>
          </cell>
        </row>
        <row r="108">
          <cell r="B108" t="str">
            <v>Công trình bưu chính viễn thông</v>
          </cell>
        </row>
        <row r="109">
          <cell r="B109" t="str">
            <v>Công trình Máy thông tin</v>
          </cell>
        </row>
        <row r="110">
          <cell r="C110">
            <v>3</v>
          </cell>
          <cell r="E110" t="str">
            <v>TT33/2007/TT-BTC</v>
          </cell>
        </row>
        <row r="111">
          <cell r="E111" t="str">
            <v>TT19/2011/TT-BTC</v>
          </cell>
        </row>
        <row r="112">
          <cell r="E112" t="str">
            <v>TT09/2016/TT-BTC</v>
          </cell>
        </row>
        <row r="114">
          <cell r="B114" t="str">
            <v>Lương gốc</v>
          </cell>
        </row>
        <row r="115">
          <cell r="B115" t="str">
            <v>Lương thực tế</v>
          </cell>
        </row>
        <row r="158">
          <cell r="E158">
            <v>1</v>
          </cell>
        </row>
        <row r="475">
          <cell r="N475" t="str">
            <v>Công trình dân dụng</v>
          </cell>
        </row>
        <row r="476">
          <cell r="N476" t="str">
            <v>Công trình dân dụng (tu bổ, phục hồi di tích lịch sử, văn hoá)</v>
          </cell>
        </row>
        <row r="477">
          <cell r="N477" t="str">
            <v>Công trình công nghiệp</v>
          </cell>
        </row>
        <row r="478">
          <cell r="N478" t="str">
            <v>Công trình công nghiệp (đường hầm thủy điện, hầm lò)</v>
          </cell>
        </row>
        <row r="479">
          <cell r="N479" t="str">
            <v>Công trình giao thông</v>
          </cell>
        </row>
        <row r="480">
          <cell r="N480" t="str">
            <v>Công trình giao thông (hầm giao thông)</v>
          </cell>
        </row>
        <row r="481">
          <cell r="N481" t="str">
            <v>Công trình nông nghiệp và phát triển nông thôn</v>
          </cell>
        </row>
        <row r="482">
          <cell r="N482" t="str">
            <v>Công trình hạ tầng kỹ thuật</v>
          </cell>
        </row>
      </sheetData>
      <sheetData sheetId="8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hamtra_Dutoan"/>
      <sheetName val="Thamtra_Phantichvattu"/>
      <sheetName val="Du toan"/>
      <sheetName val="Thamtra_VL"/>
      <sheetName val="Thamtra_NC"/>
      <sheetName val="Thamtra_MTC"/>
      <sheetName val="DSVTTM"/>
      <sheetName val="TVL1"/>
      <sheetName val="TVL2"/>
      <sheetName val="TNC1"/>
      <sheetName val="TNC2"/>
      <sheetName val="TMTC1"/>
      <sheetName val="TMTC2"/>
      <sheetName val="Phan tich vat tu"/>
      <sheetName val="Gia tri vat tu"/>
      <sheetName val="DGCT_Thugon"/>
      <sheetName val="Don gia chi tiet"/>
      <sheetName val="Du thau"/>
      <sheetName val="Phan tich bu ca may"/>
      <sheetName val="THKP"/>
      <sheetName val="Tong hop kinh phi"/>
      <sheetName val="Chi phi van chuyen"/>
      <sheetName val="CuocVC"/>
      <sheetName val="LuongCN_XD"/>
      <sheetName val="Phan tich ca may"/>
      <sheetName val="LuongCN_LaiMay"/>
      <sheetName val="Chiet tinh don gia may"/>
      <sheetName val="Bu gia may"/>
      <sheetName val="Bu NL_TL"/>
      <sheetName val="LuongCN"/>
      <sheetName val="Dau vao ca may"/>
      <sheetName val="Tong du toan"/>
      <sheetName val="DP2"/>
      <sheetName val="TH_CPXD"/>
      <sheetName val="TH_CPTB"/>
      <sheetName val="Bia du toan"/>
      <sheetName val="Config"/>
      <sheetName val="Set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8">
          <cell r="G8">
            <v>0</v>
          </cell>
        </row>
        <row r="9">
          <cell r="G9">
            <v>0</v>
          </cell>
        </row>
      </sheetData>
      <sheetData sheetId="32"/>
      <sheetData sheetId="33"/>
      <sheetData sheetId="34"/>
      <sheetData sheetId="35"/>
      <sheetData sheetId="36">
        <row r="82">
          <cell r="C82">
            <v>1</v>
          </cell>
        </row>
        <row r="83">
          <cell r="B83" t="str">
            <v>Công trình dân dụng</v>
          </cell>
        </row>
        <row r="84">
          <cell r="B84" t="str">
            <v>Công trình công nghiệp</v>
          </cell>
        </row>
        <row r="85">
          <cell r="B85" t="str">
            <v>Công trình giao thông</v>
          </cell>
        </row>
        <row r="86">
          <cell r="B86" t="str">
            <v>Công trình thuỷ lợi/Nông nghiệp, phát triển nông thôn</v>
          </cell>
        </row>
        <row r="87">
          <cell r="B87" t="str">
            <v>Công trình hạ tầng kỹ thuật</v>
          </cell>
        </row>
        <row r="88">
          <cell r="C88">
            <v>2</v>
          </cell>
        </row>
        <row r="89">
          <cell r="B89" t="str">
            <v>Cấp đặc biệt</v>
          </cell>
        </row>
        <row r="90">
          <cell r="B90" t="str">
            <v>Cấp 1</v>
          </cell>
        </row>
        <row r="91">
          <cell r="B91" t="str">
            <v>Cấp 2</v>
          </cell>
        </row>
        <row r="92">
          <cell r="B92" t="str">
            <v>Cấp 3</v>
          </cell>
        </row>
        <row r="93">
          <cell r="B93" t="str">
            <v>Cấp 4</v>
          </cell>
        </row>
        <row r="94">
          <cell r="C94">
            <v>1</v>
          </cell>
        </row>
        <row r="95">
          <cell r="B95" t="str">
            <v>Thiết kế 2 bước</v>
          </cell>
        </row>
        <row r="96">
          <cell r="B96" t="str">
            <v>Thiết kế 3 bước</v>
          </cell>
        </row>
        <row r="97">
          <cell r="B97" t="str">
            <v xml:space="preserve">Thiết kế các công trình thuộc loại khác </v>
          </cell>
        </row>
        <row r="99">
          <cell r="C99">
            <v>1</v>
          </cell>
        </row>
        <row r="100">
          <cell r="B100" t="str">
            <v>QĐ 957/QĐ-BXD ngày 29/9/2009</v>
          </cell>
        </row>
        <row r="101">
          <cell r="B101" t="str">
            <v>CV 1751/BXD-VP ngày 14/8/2007</v>
          </cell>
        </row>
        <row r="102">
          <cell r="B102" t="str">
            <v>QĐ 10/2005/QĐ-BXD và 11/2005/QĐ-BXD</v>
          </cell>
        </row>
        <row r="104">
          <cell r="C104">
            <v>1</v>
          </cell>
        </row>
        <row r="105">
          <cell r="B105" t="str">
            <v>Không thuộc công trình khác</v>
          </cell>
        </row>
        <row r="106">
          <cell r="B106" t="str">
            <v>Công trình Cáp ngầm</v>
          </cell>
        </row>
        <row r="107">
          <cell r="B107" t="str">
            <v>Công trình khai khoán, hoá chất, SX xi măng, CT Công nghiệp khác</v>
          </cell>
        </row>
        <row r="108">
          <cell r="B108" t="str">
            <v>Công trình bưu chính viễn thông</v>
          </cell>
        </row>
        <row r="109">
          <cell r="B109" t="str">
            <v>Công trình Máy thông tin</v>
          </cell>
        </row>
        <row r="110">
          <cell r="C110">
            <v>2</v>
          </cell>
        </row>
        <row r="111">
          <cell r="B111" t="str">
            <v>TT33/2007/TT-BTC</v>
          </cell>
        </row>
        <row r="112">
          <cell r="B112" t="str">
            <v>TT19/2011/TT-BTC</v>
          </cell>
        </row>
        <row r="113">
          <cell r="C113">
            <v>2</v>
          </cell>
        </row>
        <row r="114">
          <cell r="B114" t="str">
            <v>Lương gốc</v>
          </cell>
        </row>
        <row r="115">
          <cell r="B115" t="str">
            <v>Lương thực tế</v>
          </cell>
        </row>
      </sheetData>
      <sheetData sheetId="37"/>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PP"/>
      <sheetName val="HSTV"/>
      <sheetName val="TMINH"/>
      <sheetName val="TDT"/>
      <sheetName val="CPK "/>
      <sheetName val="HM chung"/>
      <sheetName val="TH chi phí XD"/>
      <sheetName val="THKP hạng mục"/>
      <sheetName val="Công trình"/>
      <sheetName val="Tổng hợp VT"/>
      <sheetName val="Giá tháng"/>
      <sheetName val="Đầu vào"/>
      <sheetName val="Nhân công"/>
      <sheetName val="Máy"/>
      <sheetName val="HaoPhiVatTu"/>
      <sheetName val="THVT gộp"/>
      <sheetName val="Cước VC"/>
      <sheetName val="Cước bộ"/>
      <sheetName val="Đơn giá chi tiết"/>
      <sheetName val="Giá tổng hợp"/>
      <sheetName val="TH chi phí TB"/>
      <sheetName val="Dự phòng"/>
      <sheetName val="NhiênLiệu"/>
      <sheetName val="TH kinh phí"/>
      <sheetName val="Luật XD"/>
      <sheetName val="Công trình TL"/>
      <sheetName val="Chiết tính"/>
      <sheetName val="Hệ số"/>
      <sheetName val="Đơn giá TH"/>
      <sheetName val="Dự thầu"/>
      <sheetName val="HM chung thầu"/>
      <sheetName val="Dự phòng thầu"/>
      <sheetName val="Dự toán gói thầu"/>
      <sheetName val="Phân tích VT"/>
      <sheetName val="Bìa"/>
      <sheetName val="Thẩm định"/>
      <sheetName val="Thép"/>
      <sheetName val="HSXL"/>
      <sheetName val="Định mức tư vấn"/>
      <sheetName val="Quyết toán"/>
      <sheetName val="Giá tháng QT"/>
      <sheetName val="Đầu vào QT"/>
      <sheetName val="Nhân công QT"/>
      <sheetName val="Máy QT"/>
      <sheetName val="HaoPhiVatTu QT"/>
      <sheetName val="Tổng hợp VT QT"/>
      <sheetName val="Cước VC QT"/>
      <sheetName val="Cước bộ QT"/>
      <sheetName val="NhiênLiệu QT"/>
      <sheetName val="Chiết tính QT"/>
      <sheetName val="Dự thầu QT"/>
      <sheetName val="Hệ số QT"/>
      <sheetName val="HSXLQT"/>
      <sheetName val="KL hoàn thành"/>
      <sheetName val="KL phát sinh"/>
      <sheetName val="Tổng hợp QT"/>
      <sheetName val="Cấu hình"/>
    </sheetNames>
    <sheetDataSet>
      <sheetData sheetId="0"/>
      <sheetData sheetId="1"/>
      <sheetData sheetId="2"/>
      <sheetData sheetId="3"/>
      <sheetData sheetId="4"/>
      <sheetData sheetId="5"/>
      <sheetData sheetId="6"/>
      <sheetData sheetId="7"/>
      <sheetData sheetId="8"/>
      <sheetData sheetId="9"/>
      <sheetData sheetId="10">
        <row r="101">
          <cell r="F101">
            <v>71610000</v>
          </cell>
        </row>
        <row r="102">
          <cell r="F102">
            <v>3500000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L_ChenDong"/>
      <sheetName val="Toolbar_DT"/>
      <sheetName val="DL_ConverData"/>
      <sheetName val="DL_OPTQT"/>
      <sheetName val="DL_OPDuthau"/>
      <sheetName val="Menu_DT"/>
      <sheetName val="DL_UpTTDT"/>
      <sheetName val="DL_STT"/>
      <sheetName val="DL_UpTTGVT"/>
      <sheetName val="Dl_UpTTPT"/>
      <sheetName val="Config_Ribbon"/>
      <sheetName val="DL_NTGD"/>
      <sheetName val="DST"/>
      <sheetName val="DL_NewHM2"/>
      <sheetName val="DL_NewHM"/>
      <sheetName val="DL_DVMay"/>
      <sheetName val="DL_OptionDT"/>
      <sheetName val="DL_Kb"/>
      <sheetName val="DL_TinhLaiGTVT"/>
      <sheetName val="DL_GTVT"/>
      <sheetName val="DL_DGCT"/>
      <sheetName val="DL_UpdateDT"/>
      <sheetName val="DL_UpCM"/>
      <sheetName val="DL_THKP"/>
      <sheetName val="DL_QLPath"/>
      <sheetName val="DL_Pass"/>
      <sheetName val="DL_LuuVC"/>
      <sheetName val="DL_ChuyenFont"/>
      <sheetName val="DL_NhomNC"/>
      <sheetName val="DL_PTTT"/>
      <sheetName val="DL_Ketxuatgia"/>
      <sheetName val="Popup"/>
      <sheetName val="DL_NBHM"/>
      <sheetName val="P_Row"/>
      <sheetName val="DL_HACM"/>
      <sheetName val="LB"/>
      <sheetName val="DL_Menu"/>
      <sheetName val="DL_ChuyenDT"/>
      <sheetName val="DL_hs"/>
      <sheetName val="DL_HABB"/>
      <sheetName val="DL_LinkBB"/>
      <sheetName val="DL_CheckBB"/>
      <sheetName val="DL_KXM"/>
      <sheetName val="DL_Duthau"/>
      <sheetName val="DL_ChuyenCM"/>
      <sheetName val="DL_Unhide"/>
      <sheetName val="DL_HADGCT"/>
      <sheetName val="DL_HADT"/>
      <sheetName val="DL_HAPTVT"/>
      <sheetName val="DL_ThemCPDGCT"/>
      <sheetName val="DL_SetTT"/>
      <sheetName val="MR"/>
      <sheetName val="DL_Thep"/>
      <sheetName val="DL_BuCM"/>
      <sheetName val="DL_About"/>
      <sheetName val="DL_DefaultSH"/>
      <sheetName val="DL_QLSh"/>
      <sheetName val="DL_SeTTra"/>
      <sheetName val="Dl_SetCSDL"/>
      <sheetName val="DSBuTL"/>
      <sheetName val="DL_XulyThamtra"/>
      <sheetName val="DL_SetCD_VN"/>
      <sheetName val="DL_SetThamtra"/>
      <sheetName val="DL_SetTL"/>
      <sheetName val="DL_NewTemplate"/>
      <sheetName val="DL_DVNC"/>
      <sheetName val="DL_CLNC"/>
      <sheetName val="DL_TinhGiaMTC"/>
      <sheetName val="DL_VCLC"/>
      <sheetName val="DL_DNThep"/>
      <sheetName val="DL_ChuyenNC"/>
      <sheetName val="DL_Up2015"/>
      <sheetName val="DL_LayGiaVT"/>
      <sheetName val="DL_SetBuCM"/>
      <sheetName val="DL_Tinhluong"/>
      <sheetName val="DL_PTVT"/>
      <sheetName val="DL_NC26"/>
      <sheetName val="DL_CachtinhNC"/>
      <sheetName val="DL_Dangkymua"/>
      <sheetName val="DL_Gopy"/>
      <sheetName val="DL_GopHM"/>
      <sheetName val="DL_XoaDC"/>
      <sheetName val="DL_KetxuatGiaVC"/>
      <sheetName val="DK_KXGVC"/>
      <sheetName val="DL_SCVC"/>
      <sheetName val="DL_SaochepVC"/>
      <sheetName val="DL_EditDGCT"/>
      <sheetName val="DL_Luugia"/>
      <sheetName val="ShowDL_CapPV"/>
      <sheetName val="DL_DVNC2"/>
      <sheetName val="DL_SetVC"/>
      <sheetName val="DoiDVT"/>
      <sheetName val="Config"/>
      <sheetName val="Sheet1"/>
      <sheetName val="stlx_06A9BBEDF880"/>
    </sheetNames>
    <definedNames>
      <definedName name="docsoUNI"/>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comments" Target="../comments3.x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vmlDrawing" Target="../drawings/vmlDrawing3.v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2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3.xml.rels><?xml version="1.0" encoding="UTF-8" standalone="yes"?>
<Relationships xmlns="http://schemas.openxmlformats.org/package/2006/relationships"><Relationship Id="rId3" Type="http://schemas.openxmlformats.org/officeDocument/2006/relationships/oleObject" Target="../embeddings/oleObject1.bin"/><Relationship Id="rId7"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2.bin"/><Relationship Id="rId6" Type="http://schemas.openxmlformats.org/officeDocument/2006/relationships/oleObject" Target="../embeddings/oleObject4.bin"/><Relationship Id="rId5" Type="http://schemas.openxmlformats.org/officeDocument/2006/relationships/oleObject" Target="../embeddings/oleObject3.bin"/><Relationship Id="rId4" Type="http://schemas.openxmlformats.org/officeDocument/2006/relationships/oleObject" Target="../embeddings/oleObject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6.vml"/><Relationship Id="rId1" Type="http://schemas.openxmlformats.org/officeDocument/2006/relationships/printerSettings" Target="../printerSettings/printerSettings25.bin"/><Relationship Id="rId6" Type="http://schemas.openxmlformats.org/officeDocument/2006/relationships/comments" Target="../comments6.xml"/><Relationship Id="rId5" Type="http://schemas.openxmlformats.org/officeDocument/2006/relationships/oleObject" Target="../embeddings/oleObject7.bin"/><Relationship Id="rId4" Type="http://schemas.openxmlformats.org/officeDocument/2006/relationships/oleObject" Target="../embeddings/oleObject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3.bin"/></Relationships>
</file>

<file path=xl/worksheets/_rels/sheet65.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4.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9.bin"/></Relationships>
</file>

<file path=xl/worksheets/_rels/sheet7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0.bin"/></Relationships>
</file>

<file path=xl/worksheets/_rels/sheet7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_BCTT_DT"/>
  <dimension ref="A1:V7"/>
  <sheetViews>
    <sheetView showGridLines="0" workbookViewId="0">
      <selection activeCell="E10" sqref="E10"/>
    </sheetView>
  </sheetViews>
  <sheetFormatPr defaultRowHeight="15" outlineLevelCol="1"/>
  <cols>
    <col min="1" max="1" width="4.28515625" style="593" customWidth="1"/>
    <col min="2" max="2" width="12.28515625" style="593" hidden="1" customWidth="1" outlineLevel="1"/>
    <col min="3" max="3" width="14" style="593" hidden="1" customWidth="1" outlineLevel="1"/>
    <col min="4" max="4" width="9.85546875" style="593" customWidth="1" collapsed="1"/>
    <col min="5" max="5" width="43.85546875" style="593" customWidth="1"/>
    <col min="6" max="6" width="9.85546875" style="594" customWidth="1"/>
    <col min="7" max="8" width="9.85546875" style="593" hidden="1" customWidth="1" outlineLevel="1"/>
    <col min="9" max="9" width="9.5703125" style="593" hidden="1" customWidth="1" outlineLevel="1"/>
    <col min="10" max="10" width="9.85546875" style="593" hidden="1" customWidth="1" outlineLevel="1"/>
    <col min="11" max="11" width="4.7109375" style="593" hidden="1" customWidth="1" outlineLevel="1"/>
    <col min="12" max="12" width="6.85546875" style="593" hidden="1" customWidth="1" outlineLevel="1"/>
    <col min="13" max="13" width="9.85546875" style="593" customWidth="1" collapsed="1"/>
    <col min="14" max="17" width="9.85546875" style="593" customWidth="1"/>
    <col min="18" max="22" width="9.140625" style="593"/>
    <col min="23" max="16384" width="9.140625" style="84"/>
  </cols>
  <sheetData>
    <row r="1" spans="1:22" s="77" customFormat="1" ht="20.100000000000001" customHeight="1">
      <c r="A1" s="143" t="s">
        <v>2848</v>
      </c>
      <c r="B1" s="143"/>
      <c r="C1" s="143"/>
      <c r="D1" s="143"/>
      <c r="E1" s="143"/>
      <c r="F1" s="143"/>
      <c r="G1" s="143"/>
      <c r="H1" s="143"/>
      <c r="I1" s="143"/>
      <c r="J1" s="143"/>
      <c r="K1" s="143"/>
      <c r="L1" s="143"/>
      <c r="M1" s="143"/>
      <c r="N1" s="143"/>
      <c r="O1" s="143"/>
      <c r="P1" s="143"/>
      <c r="Q1" s="143"/>
      <c r="R1" s="144"/>
      <c r="S1" s="144"/>
      <c r="T1" s="144"/>
      <c r="U1" s="144"/>
      <c r="V1" s="144"/>
    </row>
    <row r="2" spans="1:22" s="77" customFormat="1" ht="21" customHeight="1">
      <c r="A2" s="146" t="e">
        <f>"CÔNG TRÌNH : "&amp;'Bia du toan'!$G$12</f>
        <v>#REF!</v>
      </c>
      <c r="B2" s="146"/>
      <c r="C2" s="146"/>
      <c r="D2" s="146"/>
      <c r="E2" s="146"/>
      <c r="F2" s="146"/>
      <c r="G2" s="146"/>
      <c r="H2" s="146"/>
      <c r="I2" s="146"/>
      <c r="J2" s="146"/>
      <c r="K2" s="146"/>
      <c r="L2" s="146"/>
      <c r="M2" s="146"/>
      <c r="N2" s="146"/>
      <c r="O2" s="146"/>
      <c r="P2" s="146"/>
      <c r="Q2" s="146"/>
      <c r="R2" s="144"/>
      <c r="S2" s="144"/>
      <c r="T2" s="144"/>
      <c r="U2" s="144"/>
      <c r="V2" s="144"/>
    </row>
    <row r="3" spans="1:22" s="77" customFormat="1" ht="21" customHeight="1">
      <c r="A3" s="146" t="e">
        <f>"HẠNG MỤC : "&amp; 'Bia du toan'!$G$13</f>
        <v>#REF!</v>
      </c>
      <c r="B3" s="146"/>
      <c r="C3" s="146"/>
      <c r="D3" s="146"/>
      <c r="E3" s="146"/>
      <c r="F3" s="146"/>
      <c r="G3" s="146"/>
      <c r="H3" s="146"/>
      <c r="I3" s="146"/>
      <c r="J3" s="146"/>
      <c r="K3" s="146"/>
      <c r="L3" s="146"/>
      <c r="M3" s="146"/>
      <c r="N3" s="146"/>
      <c r="O3" s="146"/>
      <c r="P3" s="146"/>
      <c r="Q3" s="146"/>
      <c r="R3" s="144"/>
      <c r="S3" s="144"/>
      <c r="T3" s="144"/>
      <c r="U3" s="144"/>
      <c r="V3" s="144"/>
    </row>
    <row r="4" spans="1:22" s="77" customFormat="1">
      <c r="A4" s="144"/>
      <c r="B4" s="144"/>
      <c r="C4" s="144"/>
      <c r="D4" s="144"/>
      <c r="E4" s="144"/>
      <c r="F4" s="144"/>
      <c r="G4" s="144"/>
      <c r="H4" s="145"/>
      <c r="I4" s="145"/>
      <c r="J4" s="145"/>
      <c r="K4" s="145"/>
      <c r="L4" s="144"/>
      <c r="M4" s="144"/>
      <c r="N4" s="144"/>
      <c r="O4" s="144"/>
      <c r="P4" s="144"/>
      <c r="Q4" s="144"/>
      <c r="R4" s="144"/>
      <c r="S4" s="144"/>
      <c r="T4" s="144"/>
      <c r="U4" s="144"/>
      <c r="V4" s="144"/>
    </row>
    <row r="5" spans="1:22" s="77" customFormat="1" ht="27.75" customHeight="1">
      <c r="A5" s="1351" t="s">
        <v>15</v>
      </c>
      <c r="B5" s="1356" t="s">
        <v>89</v>
      </c>
      <c r="C5" s="1356" t="s">
        <v>90</v>
      </c>
      <c r="D5" s="1356" t="s">
        <v>91</v>
      </c>
      <c r="E5" s="1356" t="s">
        <v>92</v>
      </c>
      <c r="F5" s="1348" t="s">
        <v>483</v>
      </c>
      <c r="G5" s="1348"/>
      <c r="H5" s="1348"/>
      <c r="I5" s="1348"/>
      <c r="J5" s="1348"/>
      <c r="K5" s="1348"/>
      <c r="L5" s="1348"/>
      <c r="M5" s="1348"/>
      <c r="N5" s="1348"/>
      <c r="O5" s="1348"/>
      <c r="P5" s="1348"/>
      <c r="Q5" s="1348"/>
      <c r="R5" s="1348" t="s">
        <v>491</v>
      </c>
      <c r="S5" s="1348"/>
      <c r="T5" s="1348"/>
      <c r="U5" s="1348"/>
      <c r="V5" s="1348"/>
    </row>
    <row r="6" spans="1:22" s="77" customFormat="1" ht="19.5" customHeight="1">
      <c r="A6" s="1352"/>
      <c r="B6" s="1356"/>
      <c r="C6" s="1356"/>
      <c r="D6" s="1356"/>
      <c r="E6" s="1356"/>
      <c r="F6" s="1351" t="s">
        <v>93</v>
      </c>
      <c r="G6" s="1349" t="s">
        <v>338</v>
      </c>
      <c r="H6" s="128" t="s">
        <v>97</v>
      </c>
      <c r="I6" s="128"/>
      <c r="J6" s="128"/>
      <c r="K6" s="1349" t="s">
        <v>98</v>
      </c>
      <c r="L6" s="1349" t="s">
        <v>99</v>
      </c>
      <c r="M6" s="1351" t="s">
        <v>94</v>
      </c>
      <c r="N6" s="1353" t="s">
        <v>95</v>
      </c>
      <c r="O6" s="1354"/>
      <c r="P6" s="1354"/>
      <c r="Q6" s="1355"/>
      <c r="R6" s="1351" t="s">
        <v>93</v>
      </c>
      <c r="S6" s="1351" t="s">
        <v>94</v>
      </c>
      <c r="T6" s="1353" t="s">
        <v>95</v>
      </c>
      <c r="U6" s="1354"/>
      <c r="V6" s="1355"/>
    </row>
    <row r="7" spans="1:22" s="77" customFormat="1" ht="21">
      <c r="A7" s="1352"/>
      <c r="B7" s="207"/>
      <c r="C7" s="207"/>
      <c r="D7" s="1351"/>
      <c r="E7" s="1351"/>
      <c r="F7" s="1352"/>
      <c r="G7" s="1350"/>
      <c r="H7" s="212" t="s">
        <v>106</v>
      </c>
      <c r="I7" s="212" t="s">
        <v>107</v>
      </c>
      <c r="J7" s="212" t="s">
        <v>108</v>
      </c>
      <c r="K7" s="1350"/>
      <c r="L7" s="1350"/>
      <c r="M7" s="1352"/>
      <c r="N7" s="213" t="s">
        <v>102</v>
      </c>
      <c r="O7" s="213" t="s">
        <v>103</v>
      </c>
      <c r="P7" s="213" t="s">
        <v>104</v>
      </c>
      <c r="Q7" s="213" t="s">
        <v>105</v>
      </c>
      <c r="R7" s="1352"/>
      <c r="S7" s="1352"/>
      <c r="T7" s="213" t="s">
        <v>102</v>
      </c>
      <c r="U7" s="213" t="s">
        <v>104</v>
      </c>
      <c r="V7" s="213" t="s">
        <v>105</v>
      </c>
    </row>
  </sheetData>
  <mergeCells count="16">
    <mergeCell ref="A5:A7"/>
    <mergeCell ref="B5:B6"/>
    <mergeCell ref="C5:C6"/>
    <mergeCell ref="D5:D7"/>
    <mergeCell ref="E5:E7"/>
    <mergeCell ref="R5:V5"/>
    <mergeCell ref="K6:K7"/>
    <mergeCell ref="R6:R7"/>
    <mergeCell ref="S6:S7"/>
    <mergeCell ref="T6:V6"/>
    <mergeCell ref="F5:Q5"/>
    <mergeCell ref="F6:F7"/>
    <mergeCell ref="G6:G7"/>
    <mergeCell ref="L6:L7"/>
    <mergeCell ref="M6:M7"/>
    <mergeCell ref="N6:Q6"/>
  </mergeCells>
  <pageMargins left="0.55118110236220497" right="0.196850393700787" top="0.43307086614173201" bottom="0.59055118110236204" header="0.15748031496063" footer="0.23622047244094499"/>
  <pageSetup paperSize="9" scale="85" orientation="landscape" r:id="rId1"/>
  <headerFooter alignWithMargins="0">
    <oddHeader>&amp;L&amp;"Times New Roman,Bold Italic"&amp;9Dự toán Bắc Nam  - ÐT: 0966.966.455</oddHeader>
    <oddFooter>&amp;R&amp;9Trang &amp;P/&amp;N</oddFooter>
  </headerFooter>
</worksheet>
</file>

<file path=xl/worksheets/sheet10.xml><?xml version="1.0" encoding="utf-8"?>
<worksheet xmlns="http://schemas.openxmlformats.org/spreadsheetml/2006/main" xmlns:r="http://schemas.openxmlformats.org/officeDocument/2006/relationships">
  <sheetPr codeName="Sh_PTVT"/>
  <dimension ref="A1:AX49"/>
  <sheetViews>
    <sheetView topLeftCell="A16" workbookViewId="0">
      <selection activeCell="AY8" sqref="AY8"/>
    </sheetView>
  </sheetViews>
  <sheetFormatPr defaultRowHeight="15" outlineLevelCol="1"/>
  <cols>
    <col min="1" max="1" width="4.42578125" style="84" bestFit="1" customWidth="1"/>
    <col min="2" max="2" width="12.140625" style="84" customWidth="1"/>
    <col min="3" max="3" width="18.28515625" style="270" customWidth="1" outlineLevel="1"/>
    <col min="4" max="4" width="41.7109375" style="84" customWidth="1"/>
    <col min="5" max="5" width="7.140625" style="89" bestFit="1" customWidth="1"/>
    <col min="6" max="6" width="12.7109375" style="156" customWidth="1"/>
    <col min="7" max="7" width="10.140625" style="156" bestFit="1" customWidth="1"/>
    <col min="8" max="8" width="9.85546875" style="162" hidden="1" customWidth="1"/>
    <col min="9" max="9" width="12.140625" style="156" customWidth="1"/>
    <col min="10" max="10" width="10.7109375" style="84" hidden="1" customWidth="1"/>
    <col min="11" max="11" width="12" style="84" hidden="1" customWidth="1" outlineLevel="1"/>
    <col min="12" max="12" width="9.85546875" style="1112" hidden="1" customWidth="1" outlineLevel="1"/>
    <col min="13" max="13" width="11.42578125" style="270" hidden="1" customWidth="1"/>
    <col min="14" max="14" width="11.5703125" style="270" hidden="1" customWidth="1"/>
    <col min="15" max="15" width="13.42578125" style="84" hidden="1" customWidth="1" outlineLevel="1"/>
    <col min="16" max="16" width="9.140625" style="84" hidden="1" customWidth="1" outlineLevel="1"/>
    <col min="17" max="18" width="10.85546875" style="84" hidden="1" customWidth="1" outlineLevel="1"/>
    <col min="19" max="20" width="10.42578125" style="84" hidden="1" customWidth="1" outlineLevel="1"/>
    <col min="21" max="21" width="8.28515625" style="84" hidden="1" customWidth="1" outlineLevel="1"/>
    <col min="22" max="22" width="9.5703125" style="84" hidden="1" customWidth="1" outlineLevel="1"/>
    <col min="23" max="36" width="9.140625" style="84" hidden="1" customWidth="1" outlineLevel="1"/>
    <col min="37" max="39" width="0" style="84" hidden="1" customWidth="1" outlineLevel="1"/>
    <col min="40" max="40" width="12.28515625" style="84" hidden="1" customWidth="1"/>
    <col min="41" max="41" width="9.140625" style="84" hidden="1" customWidth="1" outlineLevel="1"/>
    <col min="42" max="49" width="9.140625" style="157" hidden="1" customWidth="1" outlineLevel="1"/>
    <col min="50" max="50" width="9.140625" style="84" collapsed="1"/>
    <col min="51" max="16384" width="9.140625" style="84"/>
  </cols>
  <sheetData>
    <row r="1" spans="1:49" s="77" customFormat="1" ht="20.25">
      <c r="A1" s="143" t="s">
        <v>125</v>
      </c>
      <c r="B1" s="144"/>
      <c r="C1" s="27"/>
      <c r="D1" s="144"/>
      <c r="E1" s="144"/>
      <c r="F1" s="167"/>
      <c r="G1" s="167"/>
      <c r="H1" s="158"/>
      <c r="I1" s="167"/>
      <c r="J1" s="144"/>
      <c r="K1" s="144"/>
      <c r="L1" s="1110"/>
      <c r="M1" s="27"/>
      <c r="N1" s="27"/>
      <c r="AP1" s="170"/>
      <c r="AQ1" s="170"/>
      <c r="AR1" s="170"/>
      <c r="AS1" s="170"/>
      <c r="AT1" s="170"/>
      <c r="AU1" s="170"/>
      <c r="AV1" s="170"/>
      <c r="AW1" s="170"/>
    </row>
    <row r="2" spans="1:49" s="77" customFormat="1" ht="15.75">
      <c r="A2" s="146" t="str">
        <f>+'Du toan'!A2</f>
        <v>CÔNG TRÌNH: ĐƯỜNG NGUYỄN THỊ MINH KHAI, HUYỆN XUÂN LỘC</v>
      </c>
      <c r="B2" s="144"/>
      <c r="C2" s="27"/>
      <c r="D2" s="144"/>
      <c r="E2" s="144"/>
      <c r="F2" s="167"/>
      <c r="G2" s="167"/>
      <c r="H2" s="158"/>
      <c r="I2" s="167"/>
      <c r="J2" s="144"/>
      <c r="K2" s="144"/>
      <c r="L2" s="1110"/>
      <c r="M2" s="27"/>
      <c r="N2" s="27"/>
      <c r="AP2" s="170"/>
      <c r="AQ2" s="170"/>
      <c r="AR2" s="170"/>
      <c r="AS2" s="170"/>
      <c r="AT2" s="170"/>
      <c r="AU2" s="170"/>
      <c r="AV2" s="170"/>
      <c r="AW2" s="170"/>
    </row>
    <row r="3" spans="1:49" s="77" customFormat="1" ht="31.5">
      <c r="A3" s="146" t="str">
        <f>+'Du toan'!A3</f>
        <v>HẠNG MỤC: PANO HỘP ĐÈN TRANG TRÍ + CAMERA AN NINH + DÂY ĐÈN LED TRANG TRÍ TRỤ ĐÈN CHIẾU SÁNG</v>
      </c>
      <c r="B3" s="144"/>
      <c r="C3" s="27"/>
      <c r="D3" s="144"/>
      <c r="E3" s="144"/>
      <c r="F3" s="167"/>
      <c r="G3" s="167"/>
      <c r="H3" s="158"/>
      <c r="I3" s="167"/>
      <c r="J3" s="144"/>
      <c r="K3" s="144"/>
      <c r="L3" s="1110"/>
      <c r="M3" s="27"/>
      <c r="N3" s="27"/>
      <c r="AP3" s="170"/>
      <c r="AQ3" s="170"/>
      <c r="AR3" s="170"/>
      <c r="AS3" s="170"/>
      <c r="AT3" s="170"/>
      <c r="AU3" s="170"/>
      <c r="AV3" s="170"/>
      <c r="AW3" s="170"/>
    </row>
    <row r="4" spans="1:49" s="77" customFormat="1">
      <c r="A4" s="144"/>
      <c r="B4" s="144"/>
      <c r="C4" s="27"/>
      <c r="D4" s="144"/>
      <c r="E4" s="144"/>
      <c r="F4" s="167"/>
      <c r="G4" s="167"/>
      <c r="H4" s="158"/>
      <c r="I4" s="167"/>
      <c r="J4" s="144"/>
      <c r="K4" s="144"/>
      <c r="L4" s="1110"/>
      <c r="M4" s="27"/>
      <c r="N4" s="27"/>
      <c r="AP4" s="170"/>
      <c r="AQ4" s="170"/>
      <c r="AR4" s="170"/>
      <c r="AS4" s="170"/>
      <c r="AT4" s="170"/>
      <c r="AU4" s="170"/>
      <c r="AV4" s="170"/>
      <c r="AW4" s="170"/>
    </row>
    <row r="5" spans="1:49" s="77" customFormat="1" ht="15.75" customHeight="1">
      <c r="A5" s="1379" t="s">
        <v>15</v>
      </c>
      <c r="B5" s="1383" t="s">
        <v>91</v>
      </c>
      <c r="C5" s="1381" t="s">
        <v>113</v>
      </c>
      <c r="D5" s="1379" t="s">
        <v>114</v>
      </c>
      <c r="E5" s="1379" t="s">
        <v>93</v>
      </c>
      <c r="F5" s="1264" t="s">
        <v>94</v>
      </c>
      <c r="G5" s="1264"/>
      <c r="H5" s="1265"/>
      <c r="I5" s="1264"/>
      <c r="J5" s="159"/>
      <c r="K5" s="981" t="s">
        <v>115</v>
      </c>
      <c r="L5" s="1111" t="s">
        <v>116</v>
      </c>
      <c r="M5" s="1378" t="s">
        <v>117</v>
      </c>
      <c r="N5" s="1378"/>
      <c r="O5" s="1357" t="s">
        <v>412</v>
      </c>
      <c r="P5" s="1357"/>
      <c r="Q5" s="1357"/>
      <c r="R5" s="1357"/>
      <c r="S5" s="1377" t="s">
        <v>419</v>
      </c>
      <c r="T5" s="1377"/>
      <c r="U5" s="1377"/>
      <c r="V5" s="1377"/>
      <c r="W5" s="1377" t="s">
        <v>420</v>
      </c>
      <c r="X5" s="1377"/>
      <c r="Y5" s="1377"/>
      <c r="Z5" s="1377"/>
      <c r="AA5" s="1377" t="s">
        <v>421</v>
      </c>
      <c r="AB5" s="1377"/>
      <c r="AC5" s="1377"/>
      <c r="AD5" s="1377"/>
      <c r="AE5" s="1377" t="s">
        <v>896</v>
      </c>
      <c r="AF5" s="1377"/>
      <c r="AG5" s="1377"/>
      <c r="AH5" s="1377" t="s">
        <v>98</v>
      </c>
      <c r="AI5" s="1377"/>
      <c r="AJ5" s="1377"/>
      <c r="AK5" s="1377" t="s">
        <v>897</v>
      </c>
      <c r="AL5" s="1377"/>
      <c r="AM5" s="1377"/>
      <c r="AN5" s="1357" t="s">
        <v>2783</v>
      </c>
      <c r="AO5" s="161" t="s">
        <v>3329</v>
      </c>
      <c r="AP5" s="1376" t="s">
        <v>95</v>
      </c>
      <c r="AQ5" s="1376"/>
      <c r="AR5" s="1376"/>
      <c r="AS5" s="1376"/>
      <c r="AT5" s="1376" t="s">
        <v>96</v>
      </c>
      <c r="AU5" s="1376"/>
      <c r="AV5" s="1376"/>
      <c r="AW5" s="1376"/>
    </row>
    <row r="6" spans="1:49" s="77" customFormat="1" ht="26.25" customHeight="1">
      <c r="A6" s="1380"/>
      <c r="B6" s="1384"/>
      <c r="C6" s="1382"/>
      <c r="D6" s="1380"/>
      <c r="E6" s="1380"/>
      <c r="F6" s="1266" t="s">
        <v>118</v>
      </c>
      <c r="G6" s="1266" t="s">
        <v>90</v>
      </c>
      <c r="H6" s="1267" t="s">
        <v>98</v>
      </c>
      <c r="I6" s="1266" t="s">
        <v>328</v>
      </c>
      <c r="J6" s="1113" t="s">
        <v>119</v>
      </c>
      <c r="K6" s="1113" t="s">
        <v>120</v>
      </c>
      <c r="L6" s="1114" t="s">
        <v>89</v>
      </c>
      <c r="M6" s="1115" t="s">
        <v>121</v>
      </c>
      <c r="N6" s="1115" t="s">
        <v>122</v>
      </c>
      <c r="O6" s="161" t="s">
        <v>124</v>
      </c>
      <c r="P6" s="160" t="s">
        <v>93</v>
      </c>
      <c r="Q6" s="161" t="s">
        <v>489</v>
      </c>
      <c r="R6" s="161" t="s">
        <v>490</v>
      </c>
      <c r="S6" s="161" t="s">
        <v>223</v>
      </c>
      <c r="T6" s="161" t="s">
        <v>124</v>
      </c>
      <c r="U6" s="160" t="s">
        <v>93</v>
      </c>
      <c r="V6" s="161" t="s">
        <v>90</v>
      </c>
      <c r="W6" s="161" t="s">
        <v>223</v>
      </c>
      <c r="X6" s="161" t="s">
        <v>124</v>
      </c>
      <c r="Y6" s="160" t="s">
        <v>93</v>
      </c>
      <c r="Z6" s="161" t="s">
        <v>90</v>
      </c>
      <c r="AA6" s="161" t="s">
        <v>223</v>
      </c>
      <c r="AB6" s="161" t="s">
        <v>124</v>
      </c>
      <c r="AC6" s="160" t="s">
        <v>93</v>
      </c>
      <c r="AD6" s="161" t="s">
        <v>90</v>
      </c>
      <c r="AE6" s="161" t="s">
        <v>102</v>
      </c>
      <c r="AF6" s="161" t="s">
        <v>104</v>
      </c>
      <c r="AG6" s="160" t="s">
        <v>105</v>
      </c>
      <c r="AH6" s="161" t="s">
        <v>102</v>
      </c>
      <c r="AI6" s="161" t="s">
        <v>104</v>
      </c>
      <c r="AJ6" s="160" t="s">
        <v>105</v>
      </c>
      <c r="AK6" s="161" t="s">
        <v>102</v>
      </c>
      <c r="AL6" s="161" t="s">
        <v>104</v>
      </c>
      <c r="AM6" s="160" t="s">
        <v>105</v>
      </c>
      <c r="AN6" s="1357"/>
      <c r="AO6" s="980" t="s">
        <v>3330</v>
      </c>
      <c r="AP6" s="982" t="s">
        <v>3331</v>
      </c>
      <c r="AQ6" s="982" t="s">
        <v>3332</v>
      </c>
      <c r="AR6" s="982" t="s">
        <v>104</v>
      </c>
      <c r="AS6" s="982" t="s">
        <v>3333</v>
      </c>
      <c r="AT6" s="982" t="s">
        <v>3331</v>
      </c>
      <c r="AU6" s="982" t="s">
        <v>3332</v>
      </c>
      <c r="AV6" s="982" t="s">
        <v>104</v>
      </c>
      <c r="AW6" s="982" t="s">
        <v>3333</v>
      </c>
    </row>
    <row r="7" spans="1:49">
      <c r="A7" s="1255">
        <v>1</v>
      </c>
      <c r="B7" s="1181" t="s">
        <v>58</v>
      </c>
      <c r="C7" s="1256"/>
      <c r="D7" s="1180" t="str">
        <f xml:space="preserve"> 'Du toan'!$E$7</f>
        <v>BẢNG ĐÈN LED P5</v>
      </c>
      <c r="E7" s="1181">
        <f xml:space="preserve"> 'Du toan'!$F$7</f>
        <v>0</v>
      </c>
      <c r="F7" s="1182">
        <f xml:space="preserve"> 'Du toan'!$AZ$7</f>
        <v>0</v>
      </c>
      <c r="G7" s="1182"/>
      <c r="H7" s="1183" t="s">
        <v>60</v>
      </c>
      <c r="I7" s="1182"/>
      <c r="J7" s="1179"/>
      <c r="K7" s="1142"/>
      <c r="L7" s="1142"/>
      <c r="M7" s="270">
        <v>1</v>
      </c>
    </row>
    <row r="8" spans="1:49" ht="105">
      <c r="A8" s="1187">
        <v>2</v>
      </c>
      <c r="B8" s="1190" t="s">
        <v>74</v>
      </c>
      <c r="C8" s="1257"/>
      <c r="D8" s="1186" t="str">
        <f xml:space="preserve"> 'Du toan'!$E$9</f>
        <v>Kích thước bảng 2m x 1m, sử dụng đèn led P5, mỗi vị trí cột đèn gắn 02 bảng (từ đoạn Km3 đường mỡ rộng đến Km3+400)- Khung bảo vệ ca bin nguyên khối.- Nguồn điện được sử dụng 5V.- Bộ điều khiển bằng cổng USB,- Các nội dung tuyên truyền chạy trên bảng tùy theo nội dung tuyên truyền.</v>
      </c>
      <c r="E8" s="1187" t="str">
        <f xml:space="preserve"> 'Du toan'!$F$9</f>
        <v>bảng</v>
      </c>
      <c r="F8" s="1188">
        <f xml:space="preserve"> 'Du toan'!$AZ$9</f>
        <v>34</v>
      </c>
      <c r="G8" s="1188"/>
      <c r="H8" s="1189" t="s">
        <v>60</v>
      </c>
      <c r="I8" s="1188"/>
      <c r="J8" s="1184"/>
      <c r="K8" s="1142"/>
      <c r="L8" s="1142"/>
      <c r="M8" s="270">
        <v>1</v>
      </c>
    </row>
    <row r="9" spans="1:49" ht="45">
      <c r="A9" s="1187">
        <v>3</v>
      </c>
      <c r="B9" s="1190" t="s">
        <v>3438</v>
      </c>
      <c r="C9" s="1257"/>
      <c r="D9" s="1186" t="str">
        <f xml:space="preserve"> 'Du toan'!$E$11</f>
        <v>Đào đất mương cáp ngầm (đất cấp 4),kích thước mương: 0,5m*0,3m sâu 0,6m =0,24m3/m tới</v>
      </c>
      <c r="E9" s="1187" t="str">
        <f xml:space="preserve"> 'Du toan'!$F$11</f>
        <v>m3</v>
      </c>
      <c r="F9" s="1188">
        <f xml:space="preserve"> 'Du toan'!$AZ$11</f>
        <v>105.6</v>
      </c>
      <c r="G9" s="1188"/>
      <c r="H9" s="1189" t="s">
        <v>60</v>
      </c>
      <c r="I9" s="1188"/>
      <c r="J9" s="1184"/>
      <c r="K9" s="1142"/>
      <c r="L9" s="1142"/>
      <c r="M9" s="270">
        <v>1</v>
      </c>
    </row>
    <row r="10" spans="1:49" ht="30">
      <c r="A10" s="1187">
        <v>4</v>
      </c>
      <c r="B10" s="1190" t="s">
        <v>3446</v>
      </c>
      <c r="C10" s="1257"/>
      <c r="D10" s="1185" t="str">
        <f xml:space="preserve"> 'Du toan'!$E$12</f>
        <v>Rải cát đệm mương cáp: 0,059m3/m tới; hao hụt 3,5%</v>
      </c>
      <c r="E10" s="1187" t="str">
        <f xml:space="preserve"> 'Du toan'!$F$12</f>
        <v>m3</v>
      </c>
      <c r="F10" s="1188">
        <f xml:space="preserve"> 'Du toan'!$AZ$12</f>
        <v>26.868599999999997</v>
      </c>
      <c r="G10" s="1188"/>
      <c r="H10" s="1189" t="s">
        <v>60</v>
      </c>
      <c r="I10" s="1188"/>
      <c r="J10" s="1184"/>
      <c r="K10" s="1142"/>
      <c r="L10" s="1142"/>
      <c r="M10" s="270">
        <v>1</v>
      </c>
    </row>
    <row r="11" spans="1:49">
      <c r="A11" s="1187">
        <v>5</v>
      </c>
      <c r="B11" s="1190">
        <v>1</v>
      </c>
      <c r="C11" s="1257"/>
      <c r="D11" s="1184" t="str">
        <f xml:space="preserve"> 'Du toan'!$E$13</f>
        <v xml:space="preserve">Gạch thẻ làm dấu mương cáp (6 viên/m tới): </v>
      </c>
      <c r="E11" s="1187" t="str">
        <f xml:space="preserve"> 'Du toan'!$F$13</f>
        <v>viên</v>
      </c>
      <c r="F11" s="1188">
        <f xml:space="preserve"> 'Du toan'!$AZ$13</f>
        <v>2640</v>
      </c>
      <c r="G11" s="1188"/>
      <c r="H11" s="1189" t="s">
        <v>60</v>
      </c>
      <c r="I11" s="1188"/>
      <c r="J11" s="1184"/>
      <c r="K11" s="1142"/>
      <c r="L11" s="1142"/>
      <c r="M11" s="270">
        <v>1</v>
      </c>
    </row>
    <row r="12" spans="1:49">
      <c r="A12" s="1187">
        <v>6</v>
      </c>
      <c r="B12" s="1190" t="s">
        <v>3449</v>
      </c>
      <c r="C12" s="1257"/>
      <c r="D12" s="1184" t="str">
        <f xml:space="preserve"> 'Du toan'!$E$14</f>
        <v>Xếp gạch thẻ làm dấu mương cáp</v>
      </c>
      <c r="E12" s="1187" t="str">
        <f xml:space="preserve"> 'Du toan'!$F$14</f>
        <v>1000v</v>
      </c>
      <c r="F12" s="1188">
        <f xml:space="preserve"> 'Du toan'!$AZ$14</f>
        <v>2.64</v>
      </c>
      <c r="G12" s="1188"/>
      <c r="H12" s="1189" t="s">
        <v>60</v>
      </c>
      <c r="I12" s="1188"/>
      <c r="J12" s="1184"/>
      <c r="K12" s="1142"/>
      <c r="L12" s="1142"/>
      <c r="M12" s="270">
        <v>0</v>
      </c>
    </row>
    <row r="13" spans="1:49">
      <c r="A13" s="1187">
        <v>7</v>
      </c>
      <c r="B13" s="1190" t="s">
        <v>3451</v>
      </c>
      <c r="C13" s="1257"/>
      <c r="D13" s="1186" t="str">
        <f xml:space="preserve"> 'Du toan'!$E$15</f>
        <v>Lấp đất mương cáp: (0,048+0,087)m3/m tới</v>
      </c>
      <c r="E13" s="1187" t="str">
        <f xml:space="preserve"> 'Du toan'!$F$15</f>
        <v>m3</v>
      </c>
      <c r="F13" s="1188">
        <f xml:space="preserve"> 'Du toan'!$AZ$15</f>
        <v>59.400000000000006</v>
      </c>
      <c r="G13" s="1188"/>
      <c r="H13" s="1189" t="s">
        <v>60</v>
      </c>
      <c r="I13" s="1188"/>
      <c r="J13" s="1184"/>
      <c r="K13" s="1142"/>
      <c r="L13" s="1142"/>
      <c r="M13" s="270">
        <v>1</v>
      </c>
    </row>
    <row r="14" spans="1:49">
      <c r="A14" s="1187">
        <v>8</v>
      </c>
      <c r="B14" s="1190" t="s">
        <v>3454</v>
      </c>
      <c r="C14" s="1257"/>
      <c r="D14" s="1185" t="str">
        <f xml:space="preserve"> 'Du toan'!$E$17</f>
        <v>Ống nhựa gân xoắn HDPE 30/40</v>
      </c>
      <c r="E14" s="1190" t="str">
        <f xml:space="preserve"> 'Du toan'!$F$17</f>
        <v>mét</v>
      </c>
      <c r="F14" s="1188">
        <f xml:space="preserve"> 'Du toan'!$AZ$17</f>
        <v>440</v>
      </c>
      <c r="G14" s="1188"/>
      <c r="H14" s="1189" t="s">
        <v>60</v>
      </c>
      <c r="I14" s="1188"/>
      <c r="J14" s="1184"/>
      <c r="K14" s="1142"/>
      <c r="L14" s="1142"/>
      <c r="M14" s="270">
        <v>1</v>
      </c>
    </row>
    <row r="15" spans="1:49">
      <c r="A15" s="1187">
        <v>9</v>
      </c>
      <c r="B15" s="1190">
        <v>2</v>
      </c>
      <c r="C15" s="1257"/>
      <c r="D15" s="1186" t="str">
        <f xml:space="preserve"> 'Du toan'!$E$18</f>
        <v>Ống ruột gà xám Ø20: 08 mét/ bảng</v>
      </c>
      <c r="E15" s="1187" t="str">
        <f xml:space="preserve"> 'Du toan'!$F$18</f>
        <v>mét</v>
      </c>
      <c r="F15" s="1188">
        <f xml:space="preserve"> 'Du toan'!$AZ$18</f>
        <v>48</v>
      </c>
      <c r="G15" s="1188"/>
      <c r="H15" s="1189" t="s">
        <v>60</v>
      </c>
      <c r="I15" s="1188"/>
      <c r="J15" s="1184"/>
      <c r="K15" s="1142"/>
      <c r="L15" s="1142"/>
      <c r="M15" s="270">
        <v>1</v>
      </c>
    </row>
    <row r="16" spans="1:49" ht="30">
      <c r="A16" s="1187">
        <v>10</v>
      </c>
      <c r="B16" s="1190">
        <v>3</v>
      </c>
      <c r="C16" s="1257"/>
      <c r="D16" s="1186" t="str">
        <f xml:space="preserve"> 'Du toan'!$E$19</f>
        <v>Dây điện CVmềm 2x4mm2: 8m/bảng  (đi bên trong trụ chiếu sáng luồn ra)</v>
      </c>
      <c r="E16" s="1187" t="str">
        <f xml:space="preserve"> 'Du toan'!$F$19</f>
        <v>mét</v>
      </c>
      <c r="F16" s="1188">
        <f xml:space="preserve"> 'Du toan'!$AZ$19</f>
        <v>48</v>
      </c>
      <c r="G16" s="1188"/>
      <c r="H16" s="1189" t="s">
        <v>60</v>
      </c>
      <c r="I16" s="1188"/>
      <c r="J16" s="1184"/>
      <c r="K16" s="1142"/>
      <c r="L16" s="1142"/>
      <c r="M16" s="270">
        <v>1</v>
      </c>
    </row>
    <row r="17" spans="1:14" ht="30">
      <c r="A17" s="1187">
        <v>11</v>
      </c>
      <c r="B17" s="1190" t="s">
        <v>3459</v>
      </c>
      <c r="C17" s="1257"/>
      <c r="D17" s="1186" t="str">
        <f xml:space="preserve"> 'Du toan'!$E$20</f>
        <v>Cáp ngầm CXV/DSTA-2x16mm2-0,6/1kV: 1,05*cd</v>
      </c>
      <c r="E17" s="1190" t="str">
        <f xml:space="preserve"> 'Du toan'!$F$20</f>
        <v>mét</v>
      </c>
      <c r="F17" s="1188">
        <f xml:space="preserve"> 'Du toan'!$AZ$20</f>
        <v>440</v>
      </c>
      <c r="G17" s="1188"/>
      <c r="H17" s="1189" t="s">
        <v>60</v>
      </c>
      <c r="I17" s="1188"/>
      <c r="J17" s="1184"/>
      <c r="K17" s="1142"/>
      <c r="L17" s="1142"/>
      <c r="M17" s="270">
        <v>1</v>
      </c>
    </row>
    <row r="18" spans="1:14">
      <c r="A18" s="1174">
        <v>12</v>
      </c>
      <c r="B18" s="1158" t="s">
        <v>3461</v>
      </c>
      <c r="C18" s="1258"/>
      <c r="D18" s="1157" t="str">
        <f xml:space="preserve"> 'Du toan'!$E$21</f>
        <v>Rải cáp ngầm</v>
      </c>
      <c r="E18" s="1158" t="str">
        <f xml:space="preserve"> 'Du toan'!$F$21</f>
        <v>100m</v>
      </c>
      <c r="F18" s="1159">
        <f xml:space="preserve"> 'Du toan'!$AZ$21</f>
        <v>4.4000000000000004</v>
      </c>
      <c r="G18" s="1159"/>
      <c r="H18" s="1160" t="s">
        <v>76</v>
      </c>
      <c r="I18" s="1159"/>
      <c r="J18" s="1156"/>
      <c r="K18" s="1175" t="s">
        <v>3461</v>
      </c>
      <c r="L18" s="1144" t="s">
        <v>111</v>
      </c>
      <c r="M18" s="1145">
        <v>1</v>
      </c>
      <c r="N18" s="1145"/>
    </row>
    <row r="19" spans="1:14">
      <c r="A19" s="1163"/>
      <c r="B19" s="1163"/>
      <c r="C19" s="1259"/>
      <c r="D19" s="1162" t="s">
        <v>3505</v>
      </c>
      <c r="E19" s="1163"/>
      <c r="F19" s="1164"/>
      <c r="G19" s="1164"/>
      <c r="H19" s="1165"/>
      <c r="I19" s="1164"/>
      <c r="J19" s="1161"/>
      <c r="K19" s="1176"/>
      <c r="L19" s="1150"/>
      <c r="M19" s="1147"/>
      <c r="N19" s="1147"/>
    </row>
    <row r="20" spans="1:14">
      <c r="A20" s="1163"/>
      <c r="B20" s="1163"/>
      <c r="C20" s="1259" t="s">
        <v>3502</v>
      </c>
      <c r="D20" s="1161" t="s">
        <v>3503</v>
      </c>
      <c r="E20" s="1163" t="s">
        <v>3178</v>
      </c>
      <c r="F20" s="1164"/>
      <c r="G20" s="1164">
        <v>101.5</v>
      </c>
      <c r="H20" s="1165">
        <f xml:space="preserve"> 'Du toan'!$AE$21</f>
        <v>0</v>
      </c>
      <c r="I20" s="1164">
        <f xml:space="preserve"> IF(H20&gt;0,H20*G20*$F$18,G20*$F$18)</f>
        <v>446.6</v>
      </c>
      <c r="J20" s="1161"/>
      <c r="K20" s="1176"/>
      <c r="L20" s="1149" t="str">
        <f xml:space="preserve"> $H$18</f>
        <v>C</v>
      </c>
      <c r="M20" s="1147"/>
      <c r="N20" s="1147"/>
    </row>
    <row r="21" spans="1:14">
      <c r="A21" s="1163"/>
      <c r="B21" s="1163"/>
      <c r="C21" s="1259"/>
      <c r="D21" s="1162" t="s">
        <v>3506</v>
      </c>
      <c r="E21" s="1163"/>
      <c r="F21" s="1164"/>
      <c r="G21" s="1164"/>
      <c r="H21" s="1165"/>
      <c r="I21" s="1164"/>
      <c r="J21" s="1161"/>
      <c r="K21" s="1176"/>
      <c r="L21" s="1150"/>
      <c r="M21" s="1147"/>
      <c r="N21" s="1147"/>
    </row>
    <row r="22" spans="1:14" ht="30">
      <c r="A22" s="1167"/>
      <c r="B22" s="1167"/>
      <c r="C22" s="1260" t="s">
        <v>1332</v>
      </c>
      <c r="D22" s="1166" t="s">
        <v>3504</v>
      </c>
      <c r="E22" s="1167" t="s">
        <v>1990</v>
      </c>
      <c r="F22" s="1168"/>
      <c r="G22" s="1168">
        <v>1.5</v>
      </c>
      <c r="H22" s="1169">
        <f xml:space="preserve"> 'Du toan'!$AG$21</f>
        <v>0</v>
      </c>
      <c r="I22" s="1168">
        <f xml:space="preserve"> IF(H22&gt;0,H22*G22*$F$18,G22*$F$18)</f>
        <v>6.6000000000000005</v>
      </c>
      <c r="J22" s="1166"/>
      <c r="K22" s="1177"/>
      <c r="L22" s="1154" t="str">
        <f xml:space="preserve"> $H$18</f>
        <v>C</v>
      </c>
      <c r="M22" s="1153" t="s">
        <v>1332</v>
      </c>
      <c r="N22" s="1153" t="s">
        <v>3504</v>
      </c>
    </row>
    <row r="23" spans="1:14" ht="30">
      <c r="A23" s="1174">
        <v>13</v>
      </c>
      <c r="B23" s="1158" t="s">
        <v>3464</v>
      </c>
      <c r="C23" s="1258"/>
      <c r="D23" s="1157" t="str">
        <f xml:space="preserve"> 'Du toan'!$E$22</f>
        <v>Luồn cáp cửa trụ</v>
      </c>
      <c r="E23" s="1158" t="str">
        <f xml:space="preserve"> 'Du toan'!$F$22</f>
        <v>1 đầu cáp</v>
      </c>
      <c r="F23" s="1159">
        <f xml:space="preserve"> 'Du toan'!$AZ$22</f>
        <v>6</v>
      </c>
      <c r="G23" s="1159"/>
      <c r="H23" s="1160" t="s">
        <v>76</v>
      </c>
      <c r="I23" s="1159"/>
      <c r="J23" s="1156"/>
      <c r="K23" s="1175" t="s">
        <v>3464</v>
      </c>
      <c r="L23" s="1144" t="s">
        <v>111</v>
      </c>
      <c r="M23" s="1145">
        <v>1</v>
      </c>
      <c r="N23" s="1145"/>
    </row>
    <row r="24" spans="1:14">
      <c r="A24" s="1163"/>
      <c r="B24" s="1163"/>
      <c r="C24" s="1259"/>
      <c r="D24" s="1162" t="s">
        <v>3506</v>
      </c>
      <c r="E24" s="1163"/>
      <c r="F24" s="1164"/>
      <c r="G24" s="1164"/>
      <c r="H24" s="1165"/>
      <c r="I24" s="1164"/>
      <c r="J24" s="1161"/>
      <c r="K24" s="1176"/>
      <c r="L24" s="1150"/>
      <c r="M24" s="1147"/>
      <c r="N24" s="1147"/>
    </row>
    <row r="25" spans="1:14" ht="30">
      <c r="A25" s="1171"/>
      <c r="B25" s="1171"/>
      <c r="C25" s="1261" t="s">
        <v>1332</v>
      </c>
      <c r="D25" s="1170" t="s">
        <v>3504</v>
      </c>
      <c r="E25" s="1171" t="s">
        <v>1990</v>
      </c>
      <c r="F25" s="1172"/>
      <c r="G25" s="1172">
        <v>0.25</v>
      </c>
      <c r="H25" s="1173">
        <f xml:space="preserve"> 'Du toan'!$AG$22</f>
        <v>0</v>
      </c>
      <c r="I25" s="1172">
        <f xml:space="preserve"> IF(H25&gt;0,H25*G25*$F$23,G25*$F$23)</f>
        <v>1.5</v>
      </c>
      <c r="J25" s="1170"/>
      <c r="K25" s="1178"/>
      <c r="L25" s="1152" t="str">
        <f xml:space="preserve"> $H$23</f>
        <v>C</v>
      </c>
      <c r="M25" s="1151" t="s">
        <v>1332</v>
      </c>
      <c r="N25" s="1151" t="s">
        <v>3504</v>
      </c>
    </row>
    <row r="26" spans="1:14">
      <c r="A26" s="1187">
        <v>14</v>
      </c>
      <c r="B26" s="1190" t="s">
        <v>3454</v>
      </c>
      <c r="C26" s="1257"/>
      <c r="D26" s="1185" t="str">
        <f xml:space="preserve"> 'Du toan'!$E$24</f>
        <v>Cọc tiếp đất Φ16x2400mm mạ đồng</v>
      </c>
      <c r="E26" s="1190" t="str">
        <f xml:space="preserve"> 'Du toan'!$F$24</f>
        <v>cọc</v>
      </c>
      <c r="F26" s="1188">
        <f xml:space="preserve"> 'Du toan'!$AZ$24</f>
        <v>6</v>
      </c>
      <c r="G26" s="1188"/>
      <c r="H26" s="1189" t="s">
        <v>60</v>
      </c>
      <c r="I26" s="1188"/>
      <c r="J26" s="1184"/>
      <c r="K26" s="1142"/>
      <c r="L26" s="1142"/>
      <c r="M26" s="270">
        <v>1</v>
      </c>
    </row>
    <row r="27" spans="1:14">
      <c r="A27" s="1187">
        <v>15</v>
      </c>
      <c r="B27" s="1190" t="s">
        <v>3469</v>
      </c>
      <c r="C27" s="1257"/>
      <c r="D27" s="1185" t="str">
        <f xml:space="preserve"> 'Du toan'!$E$25</f>
        <v>Kẹp cọc tiếp đất đồng</v>
      </c>
      <c r="E27" s="1190" t="str">
        <f xml:space="preserve"> 'Du toan'!$F$25</f>
        <v>cái</v>
      </c>
      <c r="F27" s="1188">
        <f xml:space="preserve"> 'Du toan'!$AZ$25</f>
        <v>6</v>
      </c>
      <c r="G27" s="1188"/>
      <c r="H27" s="1189" t="s">
        <v>60</v>
      </c>
      <c r="I27" s="1188"/>
      <c r="J27" s="1184"/>
      <c r="K27" s="1142"/>
      <c r="L27" s="1142"/>
      <c r="M27" s="270">
        <v>1</v>
      </c>
    </row>
    <row r="28" spans="1:14">
      <c r="A28" s="1187">
        <v>16</v>
      </c>
      <c r="B28" s="1190" t="s">
        <v>3472</v>
      </c>
      <c r="C28" s="1257"/>
      <c r="D28" s="1185" t="str">
        <f xml:space="preserve"> 'Du toan'!$E$26</f>
        <v>Ốc siết cáp đồng M11mm2</v>
      </c>
      <c r="E28" s="1190" t="str">
        <f xml:space="preserve"> 'Du toan'!$F$26</f>
        <v>cái</v>
      </c>
      <c r="F28" s="1188">
        <f xml:space="preserve"> 'Du toan'!$AZ$26</f>
        <v>6</v>
      </c>
      <c r="G28" s="1188"/>
      <c r="H28" s="1189" t="s">
        <v>60</v>
      </c>
      <c r="I28" s="1188"/>
      <c r="J28" s="1184"/>
      <c r="K28" s="1142"/>
      <c r="L28" s="1142"/>
      <c r="M28" s="270">
        <v>1</v>
      </c>
    </row>
    <row r="29" spans="1:14" ht="30">
      <c r="A29" s="1187">
        <v>17</v>
      </c>
      <c r="B29" s="1190" t="s">
        <v>3459</v>
      </c>
      <c r="C29" s="1257"/>
      <c r="D29" s="1185" t="str">
        <f xml:space="preserve"> 'Du toan'!$E$27</f>
        <v>Bulông Φ8x30 + longđền: bắt dây nối đất vào đèn</v>
      </c>
      <c r="E29" s="1190" t="str">
        <f xml:space="preserve"> 'Du toan'!$F$27</f>
        <v>bộ</v>
      </c>
      <c r="F29" s="1188">
        <f xml:space="preserve"> 'Du toan'!$AZ$27</f>
        <v>6</v>
      </c>
      <c r="G29" s="1188"/>
      <c r="H29" s="1189" t="s">
        <v>60</v>
      </c>
      <c r="I29" s="1188"/>
      <c r="J29" s="1184"/>
      <c r="K29" s="1142"/>
      <c r="L29" s="1142"/>
      <c r="M29" s="270">
        <v>1</v>
      </c>
    </row>
    <row r="30" spans="1:14" ht="30">
      <c r="A30" s="1187">
        <v>18</v>
      </c>
      <c r="B30" s="1190" t="s">
        <v>3475</v>
      </c>
      <c r="C30" s="1257"/>
      <c r="D30" s="1185" t="str">
        <f xml:space="preserve"> 'Du toan'!$E$28</f>
        <v>Cáp đồng trần Cu11mm2 (0,096kg/mét), hao hụt 1,02%</v>
      </c>
      <c r="E30" s="1190" t="str">
        <f xml:space="preserve"> 'Du toan'!$F$28</f>
        <v>kg</v>
      </c>
      <c r="F30" s="1188">
        <f xml:space="preserve"> 'Du toan'!$AZ$28</f>
        <v>0.58752000000000004</v>
      </c>
      <c r="G30" s="1188"/>
      <c r="H30" s="1189" t="s">
        <v>60</v>
      </c>
      <c r="I30" s="1188"/>
      <c r="J30" s="1184"/>
      <c r="K30" s="1142"/>
      <c r="L30" s="1142"/>
      <c r="M30" s="270">
        <v>1</v>
      </c>
    </row>
    <row r="31" spans="1:14">
      <c r="A31" s="1187">
        <v>19</v>
      </c>
      <c r="B31" s="1190" t="s">
        <v>3477</v>
      </c>
      <c r="C31" s="1257"/>
      <c r="D31" s="1185" t="str">
        <f xml:space="preserve"> 'Du toan'!$E$29</f>
        <v>Đầu cosse ép đồng Cu11mm2</v>
      </c>
      <c r="E31" s="1190" t="str">
        <f xml:space="preserve"> 'Du toan'!$F$29</f>
        <v>cái</v>
      </c>
      <c r="F31" s="1188">
        <f xml:space="preserve"> 'Du toan'!$AZ$29</f>
        <v>12</v>
      </c>
      <c r="G31" s="1188"/>
      <c r="H31" s="1189" t="s">
        <v>60</v>
      </c>
      <c r="I31" s="1188"/>
      <c r="J31" s="1184"/>
      <c r="K31" s="1142"/>
      <c r="L31" s="1142"/>
      <c r="M31" s="270">
        <v>1</v>
      </c>
    </row>
    <row r="32" spans="1:14">
      <c r="A32" s="1187">
        <v>20</v>
      </c>
      <c r="B32" s="1190" t="s">
        <v>3479</v>
      </c>
      <c r="C32" s="1257"/>
      <c r="D32" s="1184" t="str">
        <f xml:space="preserve"> 'Du toan'!$E$30</f>
        <v>Làm tiếp địa bảng trang trí</v>
      </c>
      <c r="E32" s="1187" t="str">
        <f xml:space="preserve"> 'Du toan'!$F$30</f>
        <v>vị trí</v>
      </c>
      <c r="F32" s="1188">
        <f xml:space="preserve"> 'Du toan'!$AZ$30</f>
        <v>6</v>
      </c>
      <c r="G32" s="1188"/>
      <c r="H32" s="1189" t="s">
        <v>60</v>
      </c>
      <c r="I32" s="1188"/>
      <c r="J32" s="1184"/>
      <c r="K32" s="1142"/>
      <c r="L32" s="1142"/>
      <c r="M32" s="270">
        <v>1</v>
      </c>
    </row>
    <row r="33" spans="1:14" ht="75">
      <c r="A33" s="1187">
        <v>21</v>
      </c>
      <c r="B33" s="1190">
        <v>1</v>
      </c>
      <c r="C33" s="1257"/>
      <c r="D33" s="1184" t="str">
        <f xml:space="preserve"> 'Du toan'!$E$32</f>
        <v>Tủ điều khiển chiếu sáng đứng 2 ngăn, dày 2mm kích thước 450x300x200mm-sơn tĩnh điện (các thiết bị chính gồm: 01 MCCB 1P-30A,  timer 24h có pin, 02 công tắc tơ 50A loại tốt).</v>
      </c>
      <c r="E33" s="1190" t="str">
        <f xml:space="preserve"> 'Du toan'!$F$32</f>
        <v>trọn bộ</v>
      </c>
      <c r="F33" s="1188">
        <f xml:space="preserve"> 'Du toan'!$AZ$32</f>
        <v>1</v>
      </c>
      <c r="G33" s="1188"/>
      <c r="H33" s="1189" t="s">
        <v>60</v>
      </c>
      <c r="I33" s="1188"/>
      <c r="J33" s="1184"/>
      <c r="K33" s="1142"/>
      <c r="L33" s="1142"/>
      <c r="M33" s="270">
        <v>1</v>
      </c>
    </row>
    <row r="34" spans="1:14">
      <c r="A34" s="1174">
        <v>22</v>
      </c>
      <c r="B34" s="1158" t="s">
        <v>3485</v>
      </c>
      <c r="C34" s="1258"/>
      <c r="D34" s="1156" t="str">
        <f xml:space="preserve"> 'Du toan'!$E$33</f>
        <v>Lắp đặt tủ điều khiển (cao &lt;=2m)</v>
      </c>
      <c r="E34" s="1158" t="str">
        <f xml:space="preserve"> 'Du toan'!$F$33</f>
        <v>1 tủ</v>
      </c>
      <c r="F34" s="1159">
        <f xml:space="preserve"> 'Du toan'!$AZ$33</f>
        <v>1</v>
      </c>
      <c r="G34" s="1159"/>
      <c r="H34" s="1160" t="s">
        <v>76</v>
      </c>
      <c r="I34" s="1159"/>
      <c r="J34" s="1156"/>
      <c r="K34" s="1175" t="s">
        <v>3485</v>
      </c>
      <c r="L34" s="1144" t="s">
        <v>111</v>
      </c>
      <c r="M34" s="1145">
        <v>1</v>
      </c>
      <c r="N34" s="1145"/>
    </row>
    <row r="35" spans="1:14">
      <c r="A35" s="1163"/>
      <c r="B35" s="1163"/>
      <c r="C35" s="1259"/>
      <c r="D35" s="1162" t="s">
        <v>3505</v>
      </c>
      <c r="E35" s="1163"/>
      <c r="F35" s="1164"/>
      <c r="G35" s="1164"/>
      <c r="H35" s="1165"/>
      <c r="I35" s="1164"/>
      <c r="J35" s="1161"/>
      <c r="K35" s="1176"/>
      <c r="L35" s="1150"/>
      <c r="M35" s="1147"/>
      <c r="N35" s="1147"/>
    </row>
    <row r="36" spans="1:14">
      <c r="A36" s="1163"/>
      <c r="B36" s="1163"/>
      <c r="C36" s="1259" t="s">
        <v>3507</v>
      </c>
      <c r="D36" s="1161" t="s">
        <v>3508</v>
      </c>
      <c r="E36" s="1163" t="s">
        <v>3482</v>
      </c>
      <c r="F36" s="1164"/>
      <c r="G36" s="1164">
        <v>1</v>
      </c>
      <c r="H36" s="1165">
        <f xml:space="preserve"> 'Du toan'!$AE$33</f>
        <v>0</v>
      </c>
      <c r="I36" s="1164">
        <f xml:space="preserve"> IF(H36&gt;0,H36*G36*$F$34,G36*$F$34)</f>
        <v>1</v>
      </c>
      <c r="J36" s="1161"/>
      <c r="K36" s="1176"/>
      <c r="L36" s="1149" t="str">
        <f xml:space="preserve"> $H$34</f>
        <v>C</v>
      </c>
      <c r="M36" s="1147"/>
      <c r="N36" s="1147"/>
    </row>
    <row r="37" spans="1:14">
      <c r="A37" s="1163"/>
      <c r="B37" s="1163"/>
      <c r="C37" s="1259"/>
      <c r="D37" s="1162" t="s">
        <v>3506</v>
      </c>
      <c r="E37" s="1163"/>
      <c r="F37" s="1164"/>
      <c r="G37" s="1164"/>
      <c r="H37" s="1165"/>
      <c r="I37" s="1164"/>
      <c r="J37" s="1161"/>
      <c r="K37" s="1176"/>
      <c r="L37" s="1150"/>
      <c r="M37" s="1147"/>
      <c r="N37" s="1147"/>
    </row>
    <row r="38" spans="1:14" ht="30">
      <c r="A38" s="1171"/>
      <c r="B38" s="1171"/>
      <c r="C38" s="1261" t="s">
        <v>1332</v>
      </c>
      <c r="D38" s="1170" t="s">
        <v>3504</v>
      </c>
      <c r="E38" s="1171" t="s">
        <v>1990</v>
      </c>
      <c r="F38" s="1172"/>
      <c r="G38" s="1172">
        <v>2.35</v>
      </c>
      <c r="H38" s="1173">
        <f xml:space="preserve"> 'Du toan'!$AG$33</f>
        <v>0</v>
      </c>
      <c r="I38" s="1172">
        <f xml:space="preserve"> IF(H38&gt;0,H38*G38*$F$34,G38*$F$34)</f>
        <v>2.35</v>
      </c>
      <c r="J38" s="1170"/>
      <c r="K38" s="1178"/>
      <c r="L38" s="1152" t="str">
        <f xml:space="preserve"> $H$34</f>
        <v>C</v>
      </c>
      <c r="M38" s="1151" t="s">
        <v>1332</v>
      </c>
      <c r="N38" s="1151" t="s">
        <v>3504</v>
      </c>
    </row>
    <row r="39" spans="1:14">
      <c r="A39" s="1187">
        <v>23</v>
      </c>
      <c r="B39" s="1190">
        <v>2</v>
      </c>
      <c r="C39" s="1257"/>
      <c r="D39" s="1186" t="str">
        <f xml:space="preserve"> 'Du toan'!$E$34</f>
        <v>Collier bắt tủ điều khiển vào trụ chiếu sáng</v>
      </c>
      <c r="E39" s="1187" t="str">
        <f xml:space="preserve"> 'Du toan'!$F$34</f>
        <v>cái</v>
      </c>
      <c r="F39" s="1188">
        <f xml:space="preserve"> 'Du toan'!$AZ$34</f>
        <v>2</v>
      </c>
      <c r="G39" s="1188"/>
      <c r="H39" s="1189" t="s">
        <v>60</v>
      </c>
      <c r="I39" s="1188"/>
      <c r="J39" s="1184"/>
      <c r="K39" s="1142"/>
      <c r="L39" s="1142"/>
      <c r="M39" s="270">
        <v>1</v>
      </c>
    </row>
    <row r="40" spans="1:14" ht="30">
      <c r="A40" s="1187">
        <v>51</v>
      </c>
      <c r="B40" s="1190" t="s">
        <v>164</v>
      </c>
      <c r="C40" s="1257"/>
      <c r="D40" s="1186" t="str">
        <f xml:space="preserve"> 'Du toan'!$E$35</f>
        <v>ĐÈN LED TRANG TRÍ CỘT ĐÈN CHIẾU SÁNG</v>
      </c>
      <c r="E40" s="1187">
        <f xml:space="preserve"> 'Du toan'!$F$35</f>
        <v>0</v>
      </c>
      <c r="F40" s="1188">
        <f xml:space="preserve"> 'Du toan'!$AZ$35</f>
        <v>0</v>
      </c>
      <c r="G40" s="1188"/>
      <c r="H40" s="1189" t="s">
        <v>60</v>
      </c>
      <c r="I40" s="1188"/>
      <c r="J40" s="1184"/>
      <c r="K40" s="1142"/>
      <c r="L40" s="1142"/>
      <c r="M40" s="270">
        <v>0</v>
      </c>
    </row>
    <row r="41" spans="1:14" ht="30">
      <c r="A41" s="1187">
        <v>52</v>
      </c>
      <c r="B41" s="1190">
        <v>1</v>
      </c>
      <c r="C41" s="1257"/>
      <c r="D41" s="1186" t="str">
        <f xml:space="preserve"> 'Du toan'!$E$36</f>
        <v>Led dây 50X50mm (20m một trụ) (sử dụng nguồn điện 220V.</v>
      </c>
      <c r="E41" s="1187" t="str">
        <f xml:space="preserve"> 'Du toan'!$F$36</f>
        <v>m</v>
      </c>
      <c r="F41" s="1188">
        <f xml:space="preserve"> 'Du toan'!$AZ$36</f>
        <v>680</v>
      </c>
      <c r="G41" s="1188"/>
      <c r="H41" s="1189" t="s">
        <v>60</v>
      </c>
      <c r="I41" s="1188"/>
      <c r="J41" s="1184"/>
      <c r="K41" s="1142"/>
      <c r="L41" s="1142"/>
      <c r="M41" s="270">
        <v>1</v>
      </c>
    </row>
    <row r="42" spans="1:14" ht="30">
      <c r="A42" s="1187">
        <v>53</v>
      </c>
      <c r="B42" s="1190">
        <v>2</v>
      </c>
      <c r="C42" s="1257"/>
      <c r="D42" s="1186" t="str">
        <f xml:space="preserve"> 'Du toan'!$E$37</f>
        <v>Bộ chuyển đổi nguồn điện AC sang nguồn điện DC</v>
      </c>
      <c r="E42" s="1187" t="str">
        <f xml:space="preserve"> 'Du toan'!$F$37</f>
        <v>bộ</v>
      </c>
      <c r="F42" s="1188">
        <f xml:space="preserve"> 'Du toan'!$AZ$37</f>
        <v>34</v>
      </c>
      <c r="G42" s="1188"/>
      <c r="H42" s="1189" t="s">
        <v>60</v>
      </c>
      <c r="I42" s="1188"/>
      <c r="J42" s="1184"/>
      <c r="K42" s="1142"/>
      <c r="L42" s="1142"/>
      <c r="M42" s="270">
        <v>1</v>
      </c>
    </row>
    <row r="43" spans="1:14">
      <c r="A43" s="1187">
        <v>54</v>
      </c>
      <c r="B43" s="1190">
        <v>3</v>
      </c>
      <c r="C43" s="1257"/>
      <c r="D43" s="1186" t="str">
        <f xml:space="preserve"> 'Du toan'!$E$38</f>
        <v>Keo alu (500ml/chai))</v>
      </c>
      <c r="E43" s="1187" t="str">
        <f xml:space="preserve"> 'Du toan'!$F$38</f>
        <v>Chai</v>
      </c>
      <c r="F43" s="1188">
        <f xml:space="preserve"> 'Du toan'!$AZ$38</f>
        <v>34</v>
      </c>
      <c r="G43" s="1188"/>
      <c r="H43" s="1189" t="s">
        <v>60</v>
      </c>
      <c r="I43" s="1188"/>
      <c r="J43" s="1184"/>
      <c r="K43" s="1142"/>
      <c r="L43" s="1142"/>
      <c r="M43" s="270">
        <v>1</v>
      </c>
    </row>
    <row r="44" spans="1:14">
      <c r="A44" s="1187">
        <v>55</v>
      </c>
      <c r="B44" s="1190">
        <v>4</v>
      </c>
      <c r="C44" s="1257"/>
      <c r="D44" s="1186" t="str">
        <f xml:space="preserve"> 'Du toan'!$E$39</f>
        <v xml:space="preserve">Nhân công lắp đặt </v>
      </c>
      <c r="E44" s="1187" t="str">
        <f xml:space="preserve"> 'Du toan'!$F$39</f>
        <v>m</v>
      </c>
      <c r="F44" s="1188">
        <f xml:space="preserve"> 'Du toan'!$AZ$39</f>
        <v>680</v>
      </c>
      <c r="G44" s="1188"/>
      <c r="H44" s="1189" t="s">
        <v>60</v>
      </c>
      <c r="I44" s="1188"/>
      <c r="J44" s="1184"/>
      <c r="K44" s="1142"/>
      <c r="L44" s="1142"/>
      <c r="M44" s="270">
        <v>1</v>
      </c>
    </row>
    <row r="45" spans="1:14">
      <c r="A45" s="1187">
        <v>56</v>
      </c>
      <c r="B45" s="1190" t="s">
        <v>1079</v>
      </c>
      <c r="C45" s="1257"/>
      <c r="D45" s="1186" t="str">
        <f xml:space="preserve"> 'Du toan'!$E$40</f>
        <v>CAMERA AN NINH</v>
      </c>
      <c r="E45" s="1187">
        <f xml:space="preserve"> 'Du toan'!$F$40</f>
        <v>0</v>
      </c>
      <c r="F45" s="1188">
        <f xml:space="preserve"> 'Du toan'!$AZ$40</f>
        <v>0</v>
      </c>
      <c r="G45" s="1188"/>
      <c r="H45" s="1189" t="s">
        <v>60</v>
      </c>
      <c r="I45" s="1188"/>
      <c r="J45" s="1184"/>
      <c r="K45" s="1142"/>
      <c r="L45" s="1142"/>
      <c r="M45" s="270">
        <v>0</v>
      </c>
    </row>
    <row r="46" spans="1:14">
      <c r="A46" s="1187">
        <v>57</v>
      </c>
      <c r="B46" s="1190">
        <v>1</v>
      </c>
      <c r="C46" s="1257"/>
      <c r="D46" s="1186" t="str">
        <f xml:space="preserve"> 'Du toan'!$E$41</f>
        <v>Camera an ninh</v>
      </c>
      <c r="E46" s="1187" t="str">
        <f xml:space="preserve"> 'Du toan'!$F$41</f>
        <v>Bộ</v>
      </c>
      <c r="F46" s="1188">
        <f xml:space="preserve"> 'Du toan'!$AZ$41</f>
        <v>34</v>
      </c>
      <c r="G46" s="1188"/>
      <c r="H46" s="1189" t="s">
        <v>60</v>
      </c>
      <c r="I46" s="1188"/>
      <c r="J46" s="1184"/>
      <c r="K46" s="1142"/>
      <c r="L46" s="1142"/>
      <c r="M46" s="270">
        <v>1</v>
      </c>
    </row>
    <row r="47" spans="1:14">
      <c r="A47" s="1187">
        <v>58</v>
      </c>
      <c r="B47" s="1190">
        <v>2</v>
      </c>
      <c r="C47" s="1257"/>
      <c r="D47" s="1186" t="str">
        <f xml:space="preserve"> 'Du toan'!$E$42</f>
        <v>Dây điện CVmềm 2x2,5mm2: 15m/vị trí</v>
      </c>
      <c r="E47" s="1187" t="str">
        <f xml:space="preserve"> 'Du toan'!$F$42</f>
        <v>mét</v>
      </c>
      <c r="F47" s="1188">
        <f xml:space="preserve"> 'Du toan'!$AZ$42</f>
        <v>45</v>
      </c>
      <c r="G47" s="1188"/>
      <c r="H47" s="1189" t="s">
        <v>60</v>
      </c>
      <c r="I47" s="1188"/>
      <c r="J47" s="1184"/>
      <c r="K47" s="1142"/>
      <c r="L47" s="1142"/>
      <c r="M47" s="270">
        <v>1</v>
      </c>
    </row>
    <row r="48" spans="1:14">
      <c r="A48" s="1187">
        <v>59</v>
      </c>
      <c r="B48" s="1190">
        <v>3</v>
      </c>
      <c r="C48" s="1257"/>
      <c r="D48" s="1184" t="str">
        <f xml:space="preserve"> 'Du toan'!$E$44</f>
        <v>Bộ bas bằng thép không rỉ</v>
      </c>
      <c r="E48" s="1187" t="str">
        <f xml:space="preserve"> 'Du toan'!$F$44</f>
        <v>bộ</v>
      </c>
      <c r="F48" s="1188">
        <f xml:space="preserve"> 'Du toan'!$AZ$44</f>
        <v>3</v>
      </c>
      <c r="G48" s="1188"/>
      <c r="H48" s="1189" t="s">
        <v>60</v>
      </c>
      <c r="I48" s="1188"/>
      <c r="J48" s="1184"/>
      <c r="K48" s="1142"/>
      <c r="L48" s="1142"/>
      <c r="M48" s="270">
        <v>1</v>
      </c>
    </row>
    <row r="49" spans="1:13">
      <c r="A49" s="1262">
        <v>60</v>
      </c>
      <c r="B49" s="1193" t="s">
        <v>3459</v>
      </c>
      <c r="C49" s="1263"/>
      <c r="D49" s="1192" t="str">
        <f xml:space="preserve"> 'Du toan'!$E$45</f>
        <v xml:space="preserve">Nhân công lắp đặt </v>
      </c>
      <c r="E49" s="1193" t="str">
        <f xml:space="preserve"> 'Du toan'!$F$45</f>
        <v>bộ</v>
      </c>
      <c r="F49" s="1194">
        <f xml:space="preserve"> 'Du toan'!$AZ$45</f>
        <v>6</v>
      </c>
      <c r="G49" s="1194"/>
      <c r="H49" s="1195" t="s">
        <v>60</v>
      </c>
      <c r="I49" s="1194"/>
      <c r="J49" s="1191"/>
      <c r="K49" s="1142"/>
      <c r="L49" s="1142"/>
      <c r="M49" s="270">
        <v>1</v>
      </c>
    </row>
  </sheetData>
  <mergeCells count="16">
    <mergeCell ref="A5:A6"/>
    <mergeCell ref="C5:C6"/>
    <mergeCell ref="D5:D6"/>
    <mergeCell ref="E5:E6"/>
    <mergeCell ref="B5:B6"/>
    <mergeCell ref="AT5:AW5"/>
    <mergeCell ref="O5:R5"/>
    <mergeCell ref="S5:V5"/>
    <mergeCell ref="M5:N5"/>
    <mergeCell ref="AN5:AN6"/>
    <mergeCell ref="AK5:AM5"/>
    <mergeCell ref="AE5:AG5"/>
    <mergeCell ref="AH5:AJ5"/>
    <mergeCell ref="W5:Z5"/>
    <mergeCell ref="AA5:AD5"/>
    <mergeCell ref="AP5:AS5"/>
  </mergeCells>
  <phoneticPr fontId="2" type="noConversion"/>
  <pageMargins left="0.55118110236220497" right="0.196850393700787" top="0.43307086614173201" bottom="0.59055118110236204" header="0.15748031496063" footer="0.23622047244094499"/>
  <pageSetup paperSize="9" orientation="portrait" r:id="rId1"/>
  <headerFooter alignWithMargins="0">
    <oddHeader>&amp;L&amp;"Times New Roman,Bold Italic"&amp;9Dự toán Bắc Nam  - ÐT: 0966.966.455</oddHeader>
    <oddFooter>&amp;R&amp;9Trang &amp;P/&amp;N</oddFooter>
  </headerFooter>
</worksheet>
</file>

<file path=xl/worksheets/sheet11.xml><?xml version="1.0" encoding="utf-8"?>
<worksheet xmlns="http://schemas.openxmlformats.org/spreadsheetml/2006/main" xmlns:r="http://schemas.openxmlformats.org/officeDocument/2006/relationships">
  <sheetPr codeName="Sh_GTVT"/>
  <dimension ref="A1:U49"/>
  <sheetViews>
    <sheetView topLeftCell="A28" workbookViewId="0">
      <selection activeCell="F12" sqref="F12"/>
    </sheetView>
  </sheetViews>
  <sheetFormatPr defaultRowHeight="15" outlineLevelCol="1"/>
  <cols>
    <col min="1" max="1" width="8.85546875" style="84" customWidth="1"/>
    <col min="2" max="2" width="17.42578125" style="270" hidden="1" customWidth="1" outlineLevel="1"/>
    <col min="3" max="3" width="41.85546875" style="84" customWidth="1" collapsed="1"/>
    <col min="4" max="4" width="10.85546875" style="89" customWidth="1"/>
    <col min="5" max="5" width="8.42578125" style="162" bestFit="1" customWidth="1"/>
    <col min="6" max="6" width="13.42578125" style="269" customWidth="1"/>
    <col min="7" max="7" width="14.28515625" style="157" bestFit="1" customWidth="1"/>
    <col min="8" max="8" width="12.42578125" style="84" hidden="1" customWidth="1"/>
    <col min="9" max="9" width="17.28515625" style="84" hidden="1" customWidth="1"/>
    <col min="10" max="10" width="9.140625" style="84" hidden="1" customWidth="1"/>
    <col min="11" max="11" width="13.42578125" style="84" hidden="1" customWidth="1"/>
    <col min="12" max="18" width="9.140625" style="84" hidden="1" customWidth="1" outlineLevel="1"/>
    <col min="19" max="19" width="9.140625" style="270" hidden="1" customWidth="1"/>
    <col min="20" max="20" width="11.85546875" style="270" hidden="1" customWidth="1"/>
    <col min="21" max="21" width="12.5703125" style="270" hidden="1" customWidth="1"/>
    <col min="22" max="16384" width="9.140625" style="84"/>
  </cols>
  <sheetData>
    <row r="1" spans="1:21" s="77" customFormat="1" ht="20.25">
      <c r="A1" s="143" t="s">
        <v>126</v>
      </c>
      <c r="B1" s="27"/>
      <c r="C1" s="144"/>
      <c r="D1" s="144"/>
      <c r="E1" s="144"/>
      <c r="F1" s="145"/>
      <c r="G1" s="145"/>
      <c r="H1" s="144"/>
      <c r="I1" s="144"/>
      <c r="S1" s="496"/>
      <c r="T1" s="496"/>
      <c r="U1" s="496"/>
    </row>
    <row r="2" spans="1:21" s="164" customFormat="1" ht="14.25">
      <c r="A2" s="163" t="str">
        <f>+'Phan tich vat tu'!A2</f>
        <v>CÔNG TRÌNH: ĐƯỜNG NGUYỄN THỊ MINH KHAI, HUYỆN XUÂN LỘC</v>
      </c>
      <c r="B2" s="79"/>
      <c r="C2" s="163"/>
      <c r="D2" s="163"/>
      <c r="E2" s="163"/>
      <c r="F2" s="166"/>
      <c r="G2" s="166"/>
      <c r="H2" s="163"/>
      <c r="I2" s="163"/>
      <c r="S2" s="1116"/>
      <c r="T2" s="1116"/>
      <c r="U2" s="1116"/>
    </row>
    <row r="3" spans="1:21" s="164" customFormat="1" ht="28.5">
      <c r="A3" s="163" t="str">
        <f>+'Phan tich vat tu'!A3</f>
        <v>HẠNG MỤC: PANO HỘP ĐÈN TRANG TRÍ + CAMERA AN NINH + DÂY ĐÈN LED TRANG TRÍ TRỤ ĐÈN CHIẾU SÁNG</v>
      </c>
      <c r="B3" s="79"/>
      <c r="C3" s="163"/>
      <c r="D3" s="163"/>
      <c r="E3" s="163"/>
      <c r="F3" s="166"/>
      <c r="G3" s="166"/>
      <c r="H3" s="163"/>
      <c r="I3" s="163"/>
      <c r="S3" s="1116"/>
      <c r="T3" s="1116"/>
      <c r="U3" s="1116"/>
    </row>
    <row r="4" spans="1:21" s="77" customFormat="1">
      <c r="A4" s="144"/>
      <c r="B4" s="27"/>
      <c r="C4" s="144"/>
      <c r="D4" s="144"/>
      <c r="E4" s="144"/>
      <c r="F4" s="145"/>
      <c r="G4" s="145"/>
      <c r="H4" s="144"/>
      <c r="I4" s="144"/>
      <c r="S4" s="496"/>
      <c r="T4" s="496"/>
      <c r="U4" s="496"/>
    </row>
    <row r="5" spans="1:21" ht="18" customHeight="1">
      <c r="A5" s="1379" t="s">
        <v>15</v>
      </c>
      <c r="B5" s="1381" t="s">
        <v>123</v>
      </c>
      <c r="C5" s="1379" t="s">
        <v>124</v>
      </c>
      <c r="D5" s="1379" t="s">
        <v>93</v>
      </c>
      <c r="E5" s="1268" t="s">
        <v>415</v>
      </c>
      <c r="F5" s="1269" t="s">
        <v>416</v>
      </c>
      <c r="G5" s="1270" t="s">
        <v>238</v>
      </c>
      <c r="H5" s="590" t="s">
        <v>102</v>
      </c>
      <c r="I5" s="590" t="s">
        <v>238</v>
      </c>
      <c r="J5" s="584"/>
      <c r="K5" s="605"/>
      <c r="L5" s="1385" t="s">
        <v>1102</v>
      </c>
      <c r="M5" s="606" t="s">
        <v>1101</v>
      </c>
      <c r="N5" s="606"/>
      <c r="O5" s="606"/>
      <c r="P5" s="607"/>
      <c r="Q5" s="606" t="s">
        <v>235</v>
      </c>
      <c r="R5" s="420"/>
      <c r="S5" s="1117" t="s">
        <v>334</v>
      </c>
      <c r="T5" s="1117" t="s">
        <v>1198</v>
      </c>
      <c r="U5" s="1117" t="s">
        <v>127</v>
      </c>
    </row>
    <row r="6" spans="1:21" ht="18" customHeight="1">
      <c r="A6" s="1380"/>
      <c r="B6" s="1382"/>
      <c r="C6" s="1380"/>
      <c r="D6" s="1380"/>
      <c r="E6" s="1271" t="s">
        <v>225</v>
      </c>
      <c r="F6" s="1272" t="s">
        <v>417</v>
      </c>
      <c r="G6" s="1272" t="s">
        <v>240</v>
      </c>
      <c r="H6" s="267" t="s">
        <v>119</v>
      </c>
      <c r="I6" s="267" t="s">
        <v>240</v>
      </c>
      <c r="J6" s="603"/>
      <c r="K6" s="598"/>
      <c r="L6" s="1386"/>
      <c r="M6" s="585" t="s">
        <v>1103</v>
      </c>
      <c r="N6" s="585" t="s">
        <v>61</v>
      </c>
      <c r="O6" s="585" t="s">
        <v>94</v>
      </c>
      <c r="P6" s="585" t="s">
        <v>95</v>
      </c>
      <c r="Q6" s="585" t="s">
        <v>94</v>
      </c>
      <c r="R6" s="585" t="s">
        <v>95</v>
      </c>
      <c r="S6" s="1118" t="s">
        <v>100</v>
      </c>
      <c r="T6" s="1118" t="s">
        <v>1200</v>
      </c>
      <c r="U6" s="1118" t="s">
        <v>1199</v>
      </c>
    </row>
    <row r="7" spans="1:21">
      <c r="A7" s="86"/>
      <c r="B7" s="1145" t="s">
        <v>68</v>
      </c>
      <c r="C7" s="1196" t="s">
        <v>3505</v>
      </c>
      <c r="D7" s="86"/>
      <c r="E7" s="1146"/>
      <c r="F7" s="1197"/>
      <c r="G7" s="1155"/>
      <c r="H7" s="1143"/>
      <c r="I7" s="1143"/>
    </row>
    <row r="8" spans="1:21">
      <c r="A8" s="64">
        <v>1</v>
      </c>
      <c r="B8" s="1147" t="s">
        <v>3507</v>
      </c>
      <c r="C8" s="87" t="s">
        <v>3508</v>
      </c>
      <c r="D8" s="64" t="s">
        <v>3482</v>
      </c>
      <c r="E8" s="1149">
        <f xml:space="preserve"> SUMIF('Phan tich vat tu'!$C:$C,$B8,'Phan tich vat tu'!$I:$I)</f>
        <v>1</v>
      </c>
      <c r="F8" s="1198">
        <v>527300</v>
      </c>
      <c r="G8" s="149">
        <f t="shared" ref="G8:G30" si="0" xml:space="preserve"> $E8*F8</f>
        <v>527300</v>
      </c>
      <c r="H8" s="87">
        <f xml:space="preserve"> SUMIF('Phan tich vat tu'!$C:$C,$B8,'Phan tich vat tu'!$J:$J)</f>
        <v>0</v>
      </c>
      <c r="I8" s="87">
        <f t="shared" ref="I8:I30" si="1" xml:space="preserve"> $F8*H8</f>
        <v>0</v>
      </c>
      <c r="T8" s="270" t="s">
        <v>3521</v>
      </c>
      <c r="U8" s="270" t="s">
        <v>76</v>
      </c>
    </row>
    <row r="9" spans="1:21">
      <c r="A9" s="64">
        <f t="shared" ref="A9:A30" si="2" xml:space="preserve"> A8+1</f>
        <v>2</v>
      </c>
      <c r="B9" s="1147" t="s">
        <v>3509</v>
      </c>
      <c r="C9" s="87" t="s">
        <v>3510</v>
      </c>
      <c r="D9" s="64" t="s">
        <v>3466</v>
      </c>
      <c r="E9" s="1149">
        <f xml:space="preserve"> SUMIF('Phan tich vat tu'!$C:$C,$B9,'Phan tich vat tu'!$I:$I)</f>
        <v>0</v>
      </c>
      <c r="F9" s="1198">
        <v>190000</v>
      </c>
      <c r="G9" s="149">
        <f t="shared" si="0"/>
        <v>0</v>
      </c>
      <c r="H9" s="87">
        <f xml:space="preserve"> SUMIF('Phan tich vat tu'!$C:$C,$B9,'Phan tich vat tu'!$J:$J)</f>
        <v>0</v>
      </c>
      <c r="I9" s="87">
        <f t="shared" si="1"/>
        <v>0</v>
      </c>
      <c r="T9" s="270" t="s">
        <v>3522</v>
      </c>
      <c r="U9" s="270" t="s">
        <v>76</v>
      </c>
    </row>
    <row r="10" spans="1:21">
      <c r="A10" s="64">
        <f t="shared" si="2"/>
        <v>3</v>
      </c>
      <c r="B10" s="1147" t="s">
        <v>3516</v>
      </c>
      <c r="C10" s="87" t="s">
        <v>3517</v>
      </c>
      <c r="D10" s="64" t="s">
        <v>3439</v>
      </c>
      <c r="E10" s="1149">
        <f xml:space="preserve"> SUMIF('Phan tich vat tu'!$C:$C,$B10,'Phan tich vat tu'!$I:$I)</f>
        <v>0</v>
      </c>
      <c r="F10" s="1198">
        <v>710000</v>
      </c>
      <c r="G10" s="149">
        <f t="shared" si="0"/>
        <v>0</v>
      </c>
      <c r="H10" s="87">
        <f xml:space="preserve"> SUMIF('Phan tich vat tu'!$C:$C,$B10,'Phan tich vat tu'!$J:$J)</f>
        <v>0</v>
      </c>
      <c r="I10" s="87">
        <f t="shared" si="1"/>
        <v>0</v>
      </c>
      <c r="T10" s="270" t="s">
        <v>3525</v>
      </c>
      <c r="U10" s="270" t="s">
        <v>76</v>
      </c>
    </row>
    <row r="11" spans="1:21">
      <c r="A11" s="64">
        <f t="shared" si="2"/>
        <v>4</v>
      </c>
      <c r="B11" s="1147" t="s">
        <v>58</v>
      </c>
      <c r="C11" s="295" t="str">
        <f xml:space="preserve"> 'Phan tich vat tu'!$D$7</f>
        <v>BẢNG ĐÈN LED P5</v>
      </c>
      <c r="D11" s="1199">
        <f xml:space="preserve"> 'Phan tich vat tu'!$E$7</f>
        <v>0</v>
      </c>
      <c r="E11" s="1149">
        <f xml:space="preserve"> 'Phan tich vat tu'!$F$7</f>
        <v>0</v>
      </c>
      <c r="F11" s="1198">
        <f xml:space="preserve"> 'Du toan'!$H$7</f>
        <v>0</v>
      </c>
      <c r="G11" s="149">
        <f t="shared" si="0"/>
        <v>0</v>
      </c>
      <c r="H11" s="87"/>
      <c r="I11" s="87">
        <f t="shared" si="1"/>
        <v>0</v>
      </c>
    </row>
    <row r="12" spans="1:21" ht="105">
      <c r="A12" s="64">
        <f t="shared" si="2"/>
        <v>5</v>
      </c>
      <c r="B12" s="1147" t="s">
        <v>74</v>
      </c>
      <c r="C12" s="149" t="str">
        <f xml:space="preserve"> 'Phan tich vat tu'!$D$8</f>
        <v>Kích thước bảng 2m x 1m, sử dụng đèn led P5, mỗi vị trí cột đèn gắn 02 bảng (từ đoạn Km3 đường mỡ rộng đến Km3+400)- Khung bảo vệ ca bin nguyên khối.- Nguồn điện được sử dụng 5V.- Bộ điều khiển bằng cổng USB,- Các nội dung tuyên truyền chạy trên bảng tùy theo nội dung tuyên truyền.</v>
      </c>
      <c r="D12" s="64" t="str">
        <f xml:space="preserve"> 'Phan tich vat tu'!$E$8</f>
        <v>bảng</v>
      </c>
      <c r="E12" s="1149">
        <f xml:space="preserve"> 'Phan tich vat tu'!$F$8</f>
        <v>34</v>
      </c>
      <c r="F12" s="1198"/>
      <c r="G12" s="149">
        <f t="shared" si="0"/>
        <v>0</v>
      </c>
      <c r="H12" s="87"/>
      <c r="I12" s="87">
        <f t="shared" si="1"/>
        <v>0</v>
      </c>
    </row>
    <row r="13" spans="1:21" ht="45">
      <c r="A13" s="64">
        <f t="shared" si="2"/>
        <v>6</v>
      </c>
      <c r="B13" s="1147">
        <v>3.3134000000000001</v>
      </c>
      <c r="C13" s="149" t="str">
        <f xml:space="preserve"> 'Phan tich vat tu'!$D$9</f>
        <v>Đào đất mương cáp ngầm (đất cấp 4),kích thước mương: 0,5m*0,3m sâu 0,6m =0,24m3/m tới</v>
      </c>
      <c r="D13" s="64" t="str">
        <f xml:space="preserve"> 'Phan tich vat tu'!$E$9</f>
        <v>m3</v>
      </c>
      <c r="E13" s="1149">
        <f xml:space="preserve"> 'Phan tich vat tu'!$F$9</f>
        <v>105.6</v>
      </c>
      <c r="F13" s="1198">
        <f xml:space="preserve"> 'Du toan'!$H$11</f>
        <v>0</v>
      </c>
      <c r="G13" s="149">
        <f t="shared" si="0"/>
        <v>0</v>
      </c>
      <c r="H13" s="87"/>
      <c r="I13" s="87">
        <f t="shared" si="1"/>
        <v>0</v>
      </c>
    </row>
    <row r="14" spans="1:21" ht="30">
      <c r="A14" s="64">
        <f t="shared" si="2"/>
        <v>7</v>
      </c>
      <c r="B14" s="1147">
        <v>7.2100999999999997</v>
      </c>
      <c r="C14" s="295" t="str">
        <f xml:space="preserve"> 'Phan tich vat tu'!$D$10</f>
        <v>Rải cát đệm mương cáp: 0,059m3/m tới; hao hụt 3,5%</v>
      </c>
      <c r="D14" s="64" t="str">
        <f xml:space="preserve"> 'Phan tich vat tu'!$E$10</f>
        <v>m3</v>
      </c>
      <c r="E14" s="1149">
        <f xml:space="preserve"> 'Phan tich vat tu'!$F$10</f>
        <v>26.868599999999997</v>
      </c>
      <c r="F14" s="1198">
        <f xml:space="preserve"> 'Du toan'!$H$12</f>
        <v>280000</v>
      </c>
      <c r="G14" s="149">
        <f t="shared" si="0"/>
        <v>7523207.9999999991</v>
      </c>
      <c r="H14" s="87"/>
      <c r="I14" s="87">
        <f t="shared" si="1"/>
        <v>0</v>
      </c>
    </row>
    <row r="15" spans="1:21">
      <c r="A15" s="64">
        <f t="shared" si="2"/>
        <v>8</v>
      </c>
      <c r="B15" s="1147">
        <v>1</v>
      </c>
      <c r="C15" s="87" t="str">
        <f xml:space="preserve"> 'Phan tich vat tu'!$D$11</f>
        <v xml:space="preserve">Gạch thẻ làm dấu mương cáp (6 viên/m tới): </v>
      </c>
      <c r="D15" s="64" t="str">
        <f xml:space="preserve"> 'Phan tich vat tu'!$E$11</f>
        <v>viên</v>
      </c>
      <c r="E15" s="1149">
        <f xml:space="preserve"> 'Phan tich vat tu'!$F$11</f>
        <v>2640</v>
      </c>
      <c r="F15" s="1198">
        <f xml:space="preserve"> 'Du toan'!$H$13</f>
        <v>1050</v>
      </c>
      <c r="G15" s="149">
        <f t="shared" si="0"/>
        <v>2772000</v>
      </c>
      <c r="H15" s="87"/>
      <c r="I15" s="87">
        <f t="shared" si="1"/>
        <v>0</v>
      </c>
    </row>
    <row r="16" spans="1:21">
      <c r="A16" s="64">
        <f t="shared" si="2"/>
        <v>9</v>
      </c>
      <c r="B16" s="1147">
        <v>7.2103999999999999</v>
      </c>
      <c r="C16" s="87" t="str">
        <f xml:space="preserve"> 'Phan tich vat tu'!$D$12</f>
        <v>Xếp gạch thẻ làm dấu mương cáp</v>
      </c>
      <c r="D16" s="64" t="str">
        <f xml:space="preserve"> 'Phan tich vat tu'!$E$12</f>
        <v>1000v</v>
      </c>
      <c r="E16" s="1149">
        <f xml:space="preserve"> 'Phan tich vat tu'!$F$12</f>
        <v>2.64</v>
      </c>
      <c r="F16" s="1198">
        <f xml:space="preserve"> 'Du toan'!$H$14</f>
        <v>0</v>
      </c>
      <c r="G16" s="149">
        <f t="shared" si="0"/>
        <v>0</v>
      </c>
      <c r="H16" s="87"/>
      <c r="I16" s="87">
        <f t="shared" si="1"/>
        <v>0</v>
      </c>
    </row>
    <row r="17" spans="1:9">
      <c r="A17" s="64">
        <f t="shared" si="2"/>
        <v>10</v>
      </c>
      <c r="B17" s="1147">
        <v>3.4121999999999999</v>
      </c>
      <c r="C17" s="149" t="str">
        <f xml:space="preserve"> 'Phan tich vat tu'!$D$13</f>
        <v>Lấp đất mương cáp: (0,048+0,087)m3/m tới</v>
      </c>
      <c r="D17" s="64" t="str">
        <f xml:space="preserve"> 'Phan tich vat tu'!$E$13</f>
        <v>m3</v>
      </c>
      <c r="E17" s="1149">
        <f xml:space="preserve"> 'Phan tich vat tu'!$F$13</f>
        <v>59.400000000000006</v>
      </c>
      <c r="F17" s="1198">
        <f xml:space="preserve"> 'Du toan'!$H$15</f>
        <v>0</v>
      </c>
      <c r="G17" s="149">
        <f t="shared" si="0"/>
        <v>0</v>
      </c>
      <c r="H17" s="87"/>
      <c r="I17" s="87">
        <f t="shared" si="1"/>
        <v>0</v>
      </c>
    </row>
    <row r="18" spans="1:9">
      <c r="A18" s="64">
        <f t="shared" si="2"/>
        <v>11</v>
      </c>
      <c r="B18" s="1147">
        <v>1</v>
      </c>
      <c r="C18" s="295" t="str">
        <f xml:space="preserve"> 'Phan tich vat tu'!$D$14</f>
        <v>Ống nhựa gân xoắn HDPE 30/40</v>
      </c>
      <c r="D18" s="1199" t="str">
        <f xml:space="preserve"> 'Phan tich vat tu'!$E$14</f>
        <v>mét</v>
      </c>
      <c r="E18" s="1149">
        <f xml:space="preserve"> 'Phan tich vat tu'!$F$14</f>
        <v>440</v>
      </c>
      <c r="F18" s="1198">
        <f xml:space="preserve"> 'Du toan'!$H$17</f>
        <v>32450</v>
      </c>
      <c r="G18" s="149">
        <f t="shared" si="0"/>
        <v>14278000</v>
      </c>
      <c r="H18" s="87"/>
      <c r="I18" s="87">
        <f t="shared" si="1"/>
        <v>0</v>
      </c>
    </row>
    <row r="19" spans="1:9">
      <c r="A19" s="64">
        <f t="shared" si="2"/>
        <v>12</v>
      </c>
      <c r="B19" s="1147">
        <v>2</v>
      </c>
      <c r="C19" s="149" t="str">
        <f xml:space="preserve"> 'Phan tich vat tu'!$D$15</f>
        <v>Ống ruột gà xám Ø20: 08 mét/ bảng</v>
      </c>
      <c r="D19" s="64" t="str">
        <f xml:space="preserve"> 'Phan tich vat tu'!$E$15</f>
        <v>mét</v>
      </c>
      <c r="E19" s="1149">
        <f xml:space="preserve"> 'Phan tich vat tu'!$F$15</f>
        <v>48</v>
      </c>
      <c r="F19" s="1198">
        <f xml:space="preserve"> 'Du toan'!$H$18</f>
        <v>2200</v>
      </c>
      <c r="G19" s="149">
        <f t="shared" si="0"/>
        <v>105600</v>
      </c>
      <c r="H19" s="87"/>
      <c r="I19" s="87">
        <f t="shared" si="1"/>
        <v>0</v>
      </c>
    </row>
    <row r="20" spans="1:9" ht="30">
      <c r="A20" s="64">
        <f t="shared" si="2"/>
        <v>13</v>
      </c>
      <c r="B20" s="1147">
        <v>3</v>
      </c>
      <c r="C20" s="149" t="str">
        <f xml:space="preserve"> 'Phan tich vat tu'!$D$16</f>
        <v>Dây điện CVmềm 2x4mm2: 8m/bảng  (đi bên trong trụ chiếu sáng luồn ra)</v>
      </c>
      <c r="D20" s="64" t="str">
        <f xml:space="preserve"> 'Phan tich vat tu'!$E$16</f>
        <v>mét</v>
      </c>
      <c r="E20" s="1149">
        <f xml:space="preserve"> 'Phan tich vat tu'!$F$16</f>
        <v>48</v>
      </c>
      <c r="F20" s="1198">
        <f xml:space="preserve"> 'Du toan'!$H$19</f>
        <v>23100</v>
      </c>
      <c r="G20" s="149">
        <f t="shared" si="0"/>
        <v>1108800</v>
      </c>
      <c r="H20" s="87"/>
      <c r="I20" s="87">
        <f t="shared" si="1"/>
        <v>0</v>
      </c>
    </row>
    <row r="21" spans="1:9" ht="30">
      <c r="A21" s="64">
        <f t="shared" si="2"/>
        <v>14</v>
      </c>
      <c r="B21" s="1147">
        <v>4</v>
      </c>
      <c r="C21" s="149" t="str">
        <f xml:space="preserve"> 'Phan tich vat tu'!$D$17</f>
        <v>Cáp ngầm CXV/DSTA-2x16mm2-0,6/1kV: 1,05*cd</v>
      </c>
      <c r="D21" s="1199" t="str">
        <f xml:space="preserve"> 'Phan tich vat tu'!$E$17</f>
        <v>mét</v>
      </c>
      <c r="E21" s="1149">
        <f xml:space="preserve"> 'Phan tich vat tu'!$F$17</f>
        <v>440</v>
      </c>
      <c r="F21" s="1198">
        <f xml:space="preserve"> 'Du toan'!$H$20</f>
        <v>89100</v>
      </c>
      <c r="G21" s="149">
        <f t="shared" si="0"/>
        <v>39204000</v>
      </c>
      <c r="H21" s="87"/>
      <c r="I21" s="87">
        <f t="shared" si="1"/>
        <v>0</v>
      </c>
    </row>
    <row r="22" spans="1:9">
      <c r="A22" s="64">
        <f t="shared" si="2"/>
        <v>15</v>
      </c>
      <c r="B22" s="1147">
        <v>1</v>
      </c>
      <c r="C22" s="295" t="str">
        <f xml:space="preserve"> 'Phan tich vat tu'!$D$26</f>
        <v>Cọc tiếp đất Φ16x2400mm mạ đồng</v>
      </c>
      <c r="D22" s="1199" t="str">
        <f xml:space="preserve"> 'Phan tich vat tu'!$E$26</f>
        <v>cọc</v>
      </c>
      <c r="E22" s="1149">
        <f xml:space="preserve"> 'Phan tich vat tu'!$F$26</f>
        <v>6</v>
      </c>
      <c r="F22" s="1198">
        <f xml:space="preserve"> 'Du toan'!$H$24</f>
        <v>126200</v>
      </c>
      <c r="G22" s="149">
        <f t="shared" si="0"/>
        <v>757200</v>
      </c>
      <c r="H22" s="87"/>
      <c r="I22" s="87">
        <f t="shared" si="1"/>
        <v>0</v>
      </c>
    </row>
    <row r="23" spans="1:9">
      <c r="A23" s="64">
        <f t="shared" si="2"/>
        <v>16</v>
      </c>
      <c r="B23" s="1147">
        <v>2</v>
      </c>
      <c r="C23" s="295" t="str">
        <f xml:space="preserve"> 'Phan tich vat tu'!$D$27</f>
        <v>Kẹp cọc tiếp đất đồng</v>
      </c>
      <c r="D23" s="1199" t="str">
        <f xml:space="preserve"> 'Phan tich vat tu'!$E$27</f>
        <v>cái</v>
      </c>
      <c r="E23" s="1149">
        <f xml:space="preserve"> 'Phan tich vat tu'!$F$27</f>
        <v>6</v>
      </c>
      <c r="F23" s="1198">
        <f xml:space="preserve"> 'Du toan'!$H$25</f>
        <v>12400</v>
      </c>
      <c r="G23" s="149">
        <f t="shared" si="0"/>
        <v>74400</v>
      </c>
      <c r="H23" s="87"/>
      <c r="I23" s="87">
        <f t="shared" si="1"/>
        <v>0</v>
      </c>
    </row>
    <row r="24" spans="1:9">
      <c r="A24" s="64">
        <f t="shared" si="2"/>
        <v>17</v>
      </c>
      <c r="B24" s="1147">
        <v>3</v>
      </c>
      <c r="C24" s="295" t="str">
        <f xml:space="preserve"> 'Phan tich vat tu'!$D$28</f>
        <v>Ốc siết cáp đồng M11mm2</v>
      </c>
      <c r="D24" s="1199" t="str">
        <f xml:space="preserve"> 'Phan tich vat tu'!$E$28</f>
        <v>cái</v>
      </c>
      <c r="E24" s="1149">
        <f xml:space="preserve"> 'Phan tich vat tu'!$F$28</f>
        <v>6</v>
      </c>
      <c r="F24" s="1198">
        <f xml:space="preserve"> 'Du toan'!$H$26</f>
        <v>6500</v>
      </c>
      <c r="G24" s="149">
        <f t="shared" si="0"/>
        <v>39000</v>
      </c>
      <c r="H24" s="87"/>
      <c r="I24" s="87">
        <f t="shared" si="1"/>
        <v>0</v>
      </c>
    </row>
    <row r="25" spans="1:9" ht="30">
      <c r="A25" s="64">
        <f t="shared" si="2"/>
        <v>18</v>
      </c>
      <c r="B25" s="1147">
        <v>4</v>
      </c>
      <c r="C25" s="295" t="str">
        <f xml:space="preserve"> 'Phan tich vat tu'!$D$29</f>
        <v>Bulông Φ8x30 + longđền: bắt dây nối đất vào đèn</v>
      </c>
      <c r="D25" s="1199" t="str">
        <f xml:space="preserve"> 'Phan tich vat tu'!$E$29</f>
        <v>bộ</v>
      </c>
      <c r="E25" s="1149">
        <f xml:space="preserve"> 'Phan tich vat tu'!$F$29</f>
        <v>6</v>
      </c>
      <c r="F25" s="1198">
        <f xml:space="preserve"> 'Du toan'!$H$27</f>
        <v>2500</v>
      </c>
      <c r="G25" s="149">
        <f t="shared" si="0"/>
        <v>15000</v>
      </c>
      <c r="H25" s="87"/>
      <c r="I25" s="87">
        <f t="shared" si="1"/>
        <v>0</v>
      </c>
    </row>
    <row r="26" spans="1:9" ht="30">
      <c r="A26" s="64">
        <f t="shared" si="2"/>
        <v>19</v>
      </c>
      <c r="B26" s="1147">
        <v>5</v>
      </c>
      <c r="C26" s="295" t="str">
        <f xml:space="preserve"> 'Phan tich vat tu'!$D$30</f>
        <v>Cáp đồng trần Cu11mm2 (0,096kg/mét), hao hụt 1,02%</v>
      </c>
      <c r="D26" s="1199" t="str">
        <f xml:space="preserve"> 'Phan tich vat tu'!$E$30</f>
        <v>kg</v>
      </c>
      <c r="E26" s="1149">
        <f xml:space="preserve"> 'Phan tich vat tu'!$F$30</f>
        <v>0.58752000000000004</v>
      </c>
      <c r="F26" s="1198">
        <f xml:space="preserve"> 'Du toan'!$H$28</f>
        <v>206000</v>
      </c>
      <c r="G26" s="149">
        <f t="shared" si="0"/>
        <v>121029.12000000001</v>
      </c>
      <c r="H26" s="87"/>
      <c r="I26" s="87">
        <f t="shared" si="1"/>
        <v>0</v>
      </c>
    </row>
    <row r="27" spans="1:9">
      <c r="A27" s="64">
        <f t="shared" si="2"/>
        <v>20</v>
      </c>
      <c r="B27" s="1147">
        <v>6</v>
      </c>
      <c r="C27" s="295" t="str">
        <f xml:space="preserve"> 'Phan tich vat tu'!$D$31</f>
        <v>Đầu cosse ép đồng Cu11mm2</v>
      </c>
      <c r="D27" s="1199" t="str">
        <f xml:space="preserve"> 'Phan tich vat tu'!$E$31</f>
        <v>cái</v>
      </c>
      <c r="E27" s="1149">
        <f xml:space="preserve"> 'Phan tich vat tu'!$F$31</f>
        <v>12</v>
      </c>
      <c r="F27" s="1198">
        <f xml:space="preserve"> 'Du toan'!$H$29</f>
        <v>1900</v>
      </c>
      <c r="G27" s="149">
        <f t="shared" si="0"/>
        <v>22800</v>
      </c>
      <c r="H27" s="87"/>
      <c r="I27" s="87">
        <f t="shared" si="1"/>
        <v>0</v>
      </c>
    </row>
    <row r="28" spans="1:9">
      <c r="A28" s="64">
        <f t="shared" si="2"/>
        <v>21</v>
      </c>
      <c r="B28" s="1147" t="s">
        <v>3479</v>
      </c>
      <c r="C28" s="87" t="str">
        <f xml:space="preserve"> 'Phan tich vat tu'!$D$32</f>
        <v>Làm tiếp địa bảng trang trí</v>
      </c>
      <c r="D28" s="64" t="str">
        <f xml:space="preserve"> 'Phan tich vat tu'!$E$32</f>
        <v>vị trí</v>
      </c>
      <c r="E28" s="1149">
        <f xml:space="preserve"> 'Phan tich vat tu'!$F$32</f>
        <v>6</v>
      </c>
      <c r="F28" s="1198">
        <f xml:space="preserve"> 'Du toan'!$H$30</f>
        <v>0</v>
      </c>
      <c r="G28" s="149">
        <f t="shared" si="0"/>
        <v>0</v>
      </c>
      <c r="H28" s="87"/>
      <c r="I28" s="87">
        <f t="shared" si="1"/>
        <v>0</v>
      </c>
    </row>
    <row r="29" spans="1:9" ht="75">
      <c r="A29" s="64">
        <f t="shared" si="2"/>
        <v>22</v>
      </c>
      <c r="B29" s="1147">
        <v>1</v>
      </c>
      <c r="C29" s="87" t="str">
        <f xml:space="preserve"> 'Phan tich vat tu'!$D$33</f>
        <v>Tủ điều khiển chiếu sáng đứng 2 ngăn, dày 2mm kích thước 450x300x200mm-sơn tĩnh điện (các thiết bị chính gồm: 01 MCCB 1P-30A,  timer 24h có pin, 02 công tắc tơ 50A loại tốt).</v>
      </c>
      <c r="D29" s="1199" t="str">
        <f xml:space="preserve"> 'Phan tich vat tu'!$E$33</f>
        <v>trọn bộ</v>
      </c>
      <c r="E29" s="1149">
        <f xml:space="preserve"> 'Phan tich vat tu'!$F$33</f>
        <v>1</v>
      </c>
      <c r="F29" s="1198">
        <f xml:space="preserve"> 'Du toan'!$H$32</f>
        <v>5750000</v>
      </c>
      <c r="G29" s="149">
        <f t="shared" si="0"/>
        <v>5750000</v>
      </c>
      <c r="H29" s="87"/>
      <c r="I29" s="87">
        <f t="shared" si="1"/>
        <v>0</v>
      </c>
    </row>
    <row r="30" spans="1:9">
      <c r="A30" s="64">
        <f t="shared" si="2"/>
        <v>23</v>
      </c>
      <c r="B30" s="1147">
        <v>2</v>
      </c>
      <c r="C30" s="149" t="str">
        <f xml:space="preserve"> 'Phan tich vat tu'!$D$39</f>
        <v>Collier bắt tủ điều khiển vào trụ chiếu sáng</v>
      </c>
      <c r="D30" s="64" t="str">
        <f xml:space="preserve"> 'Phan tich vat tu'!$E$39</f>
        <v>cái</v>
      </c>
      <c r="E30" s="1149">
        <f xml:space="preserve"> 'Phan tich vat tu'!$F$39</f>
        <v>2</v>
      </c>
      <c r="F30" s="1198">
        <f xml:space="preserve"> 'Du toan'!$H$34</f>
        <v>48600</v>
      </c>
      <c r="G30" s="149">
        <f t="shared" si="0"/>
        <v>97200</v>
      </c>
      <c r="H30" s="87"/>
      <c r="I30" s="87">
        <f t="shared" si="1"/>
        <v>0</v>
      </c>
    </row>
    <row r="31" spans="1:9" ht="30">
      <c r="A31" s="64" t="e">
        <f>#REF!+ 1</f>
        <v>#REF!</v>
      </c>
      <c r="B31" s="1147" t="s">
        <v>164</v>
      </c>
      <c r="C31" s="149" t="str">
        <f xml:space="preserve"> 'Phan tich vat tu'!$D$40</f>
        <v>ĐÈN LED TRANG TRÍ CỘT ĐÈN CHIẾU SÁNG</v>
      </c>
      <c r="D31" s="64">
        <f xml:space="preserve"> 'Phan tich vat tu'!$E$40</f>
        <v>0</v>
      </c>
      <c r="E31" s="1149">
        <f xml:space="preserve"> 'Phan tich vat tu'!$F$40</f>
        <v>0</v>
      </c>
      <c r="F31" s="1198">
        <f xml:space="preserve"> 'Du toan'!$H$35</f>
        <v>0</v>
      </c>
      <c r="G31" s="149">
        <f t="shared" ref="G31:G40" si="3" xml:space="preserve"> $E31*F31</f>
        <v>0</v>
      </c>
      <c r="H31" s="87"/>
      <c r="I31" s="87">
        <f t="shared" ref="I31:I40" si="4" xml:space="preserve"> $F31*H31</f>
        <v>0</v>
      </c>
    </row>
    <row r="32" spans="1:9" ht="30">
      <c r="A32" s="64" t="e">
        <f t="shared" ref="A32:A40" si="5" xml:space="preserve"> A31+1</f>
        <v>#REF!</v>
      </c>
      <c r="B32" s="1147">
        <v>1</v>
      </c>
      <c r="C32" s="149" t="str">
        <f xml:space="preserve"> 'Phan tich vat tu'!$D$41</f>
        <v>Led dây 50X50mm (20m một trụ) (sử dụng nguồn điện 220V.</v>
      </c>
      <c r="D32" s="64" t="str">
        <f xml:space="preserve"> 'Phan tich vat tu'!$E$41</f>
        <v>m</v>
      </c>
      <c r="E32" s="1149">
        <f xml:space="preserve"> 'Phan tich vat tu'!$F$41</f>
        <v>680</v>
      </c>
      <c r="F32" s="1198">
        <f xml:space="preserve"> 'Du toan'!$H$36</f>
        <v>35000</v>
      </c>
      <c r="G32" s="149">
        <f t="shared" si="3"/>
        <v>23800000</v>
      </c>
      <c r="H32" s="87"/>
      <c r="I32" s="87">
        <f t="shared" si="4"/>
        <v>0</v>
      </c>
    </row>
    <row r="33" spans="1:21" ht="30">
      <c r="A33" s="64" t="e">
        <f t="shared" si="5"/>
        <v>#REF!</v>
      </c>
      <c r="B33" s="1147">
        <v>2</v>
      </c>
      <c r="C33" s="149" t="str">
        <f xml:space="preserve"> 'Phan tich vat tu'!$D$42</f>
        <v>Bộ chuyển đổi nguồn điện AC sang nguồn điện DC</v>
      </c>
      <c r="D33" s="64" t="str">
        <f xml:space="preserve"> 'Phan tich vat tu'!$E$42</f>
        <v>bộ</v>
      </c>
      <c r="E33" s="1149">
        <f xml:space="preserve"> 'Phan tich vat tu'!$F$42</f>
        <v>34</v>
      </c>
      <c r="F33" s="1198">
        <f xml:space="preserve"> 'Du toan'!$H$37</f>
        <v>30000</v>
      </c>
      <c r="G33" s="149">
        <f t="shared" si="3"/>
        <v>1020000</v>
      </c>
      <c r="H33" s="87"/>
      <c r="I33" s="87">
        <f t="shared" si="4"/>
        <v>0</v>
      </c>
    </row>
    <row r="34" spans="1:21">
      <c r="A34" s="64" t="e">
        <f t="shared" si="5"/>
        <v>#REF!</v>
      </c>
      <c r="B34" s="1147">
        <v>3</v>
      </c>
      <c r="C34" s="149" t="str">
        <f xml:space="preserve"> 'Phan tich vat tu'!$D$43</f>
        <v>Keo alu (500ml/chai))</v>
      </c>
      <c r="D34" s="64" t="str">
        <f xml:space="preserve"> 'Phan tich vat tu'!$E$43</f>
        <v>Chai</v>
      </c>
      <c r="E34" s="1149">
        <f xml:space="preserve"> 'Phan tich vat tu'!$F$43</f>
        <v>34</v>
      </c>
      <c r="F34" s="1198">
        <f xml:space="preserve"> 'Du toan'!$H$38</f>
        <v>135000</v>
      </c>
      <c r="G34" s="149">
        <f t="shared" si="3"/>
        <v>4590000</v>
      </c>
      <c r="H34" s="87"/>
      <c r="I34" s="87">
        <f t="shared" si="4"/>
        <v>0</v>
      </c>
    </row>
    <row r="35" spans="1:21">
      <c r="A35" s="64" t="e">
        <f t="shared" si="5"/>
        <v>#REF!</v>
      </c>
      <c r="B35" s="1147">
        <v>4</v>
      </c>
      <c r="C35" s="149" t="str">
        <f xml:space="preserve"> 'Phan tich vat tu'!$D$44</f>
        <v xml:space="preserve">Nhân công lắp đặt </v>
      </c>
      <c r="D35" s="64" t="str">
        <f xml:space="preserve"> 'Phan tich vat tu'!$E$44</f>
        <v>m</v>
      </c>
      <c r="E35" s="1149">
        <f xml:space="preserve"> 'Phan tich vat tu'!$F$44</f>
        <v>680</v>
      </c>
      <c r="F35" s="1198">
        <f xml:space="preserve"> 'Du toan'!$H$39</f>
        <v>0</v>
      </c>
      <c r="G35" s="149">
        <f t="shared" si="3"/>
        <v>0</v>
      </c>
      <c r="H35" s="87"/>
      <c r="I35" s="87">
        <f t="shared" si="4"/>
        <v>0</v>
      </c>
    </row>
    <row r="36" spans="1:21">
      <c r="A36" s="64" t="e">
        <f t="shared" si="5"/>
        <v>#REF!</v>
      </c>
      <c r="B36" s="1147" t="s">
        <v>1079</v>
      </c>
      <c r="C36" s="149" t="str">
        <f xml:space="preserve"> 'Phan tich vat tu'!$D$45</f>
        <v>CAMERA AN NINH</v>
      </c>
      <c r="D36" s="64">
        <f xml:space="preserve"> 'Phan tich vat tu'!$E$45</f>
        <v>0</v>
      </c>
      <c r="E36" s="1149">
        <f xml:space="preserve"> 'Phan tich vat tu'!$F$45</f>
        <v>0</v>
      </c>
      <c r="F36" s="1198">
        <f xml:space="preserve"> 'Du toan'!$H$40</f>
        <v>0</v>
      </c>
      <c r="G36" s="149">
        <f t="shared" si="3"/>
        <v>0</v>
      </c>
      <c r="H36" s="87"/>
      <c r="I36" s="87">
        <f t="shared" si="4"/>
        <v>0</v>
      </c>
    </row>
    <row r="37" spans="1:21">
      <c r="A37" s="64" t="e">
        <f t="shared" si="5"/>
        <v>#REF!</v>
      </c>
      <c r="B37" s="1147">
        <v>1</v>
      </c>
      <c r="C37" s="149" t="str">
        <f xml:space="preserve"> 'Phan tich vat tu'!$D$46</f>
        <v>Camera an ninh</v>
      </c>
      <c r="D37" s="64" t="str">
        <f xml:space="preserve"> 'Phan tich vat tu'!$E$46</f>
        <v>Bộ</v>
      </c>
      <c r="E37" s="1149">
        <f xml:space="preserve"> 'Phan tich vat tu'!$F$46</f>
        <v>34</v>
      </c>
      <c r="F37" s="1198">
        <f xml:space="preserve"> 'Du toan'!$H$41</f>
        <v>3500000</v>
      </c>
      <c r="G37" s="149">
        <f t="shared" si="3"/>
        <v>119000000</v>
      </c>
      <c r="H37" s="87"/>
      <c r="I37" s="87">
        <f t="shared" si="4"/>
        <v>0</v>
      </c>
    </row>
    <row r="38" spans="1:21">
      <c r="A38" s="64" t="e">
        <f t="shared" si="5"/>
        <v>#REF!</v>
      </c>
      <c r="B38" s="1147">
        <v>2</v>
      </c>
      <c r="C38" s="149" t="str">
        <f xml:space="preserve"> 'Phan tich vat tu'!$D$47</f>
        <v>Dây điện CVmềm 2x2,5mm2: 15m/vị trí</v>
      </c>
      <c r="D38" s="64" t="str">
        <f xml:space="preserve"> 'Phan tich vat tu'!$E$47</f>
        <v>mét</v>
      </c>
      <c r="E38" s="1149">
        <f xml:space="preserve"> 'Phan tich vat tu'!$F$47</f>
        <v>45</v>
      </c>
      <c r="F38" s="1198">
        <f xml:space="preserve"> 'Du toan'!$H$42</f>
        <v>14500</v>
      </c>
      <c r="G38" s="149">
        <f t="shared" si="3"/>
        <v>652500</v>
      </c>
      <c r="H38" s="87"/>
      <c r="I38" s="87">
        <f t="shared" si="4"/>
        <v>0</v>
      </c>
    </row>
    <row r="39" spans="1:21">
      <c r="A39" s="64" t="e">
        <f t="shared" si="5"/>
        <v>#REF!</v>
      </c>
      <c r="B39" s="1147">
        <v>3</v>
      </c>
      <c r="C39" s="87" t="str">
        <f xml:space="preserve"> 'Phan tich vat tu'!$D$48</f>
        <v>Bộ bas bằng thép không rỉ</v>
      </c>
      <c r="D39" s="64" t="str">
        <f xml:space="preserve"> 'Phan tich vat tu'!$E$48</f>
        <v>bộ</v>
      </c>
      <c r="E39" s="1149">
        <f xml:space="preserve"> 'Phan tich vat tu'!$F$48</f>
        <v>3</v>
      </c>
      <c r="F39" s="1198">
        <f xml:space="preserve"> 'Du toan'!$H$44</f>
        <v>150000</v>
      </c>
      <c r="G39" s="149">
        <f t="shared" si="3"/>
        <v>450000</v>
      </c>
      <c r="H39" s="87"/>
      <c r="I39" s="87">
        <f t="shared" si="4"/>
        <v>0</v>
      </c>
    </row>
    <row r="40" spans="1:21">
      <c r="A40" s="64" t="e">
        <f t="shared" si="5"/>
        <v>#REF!</v>
      </c>
      <c r="B40" s="1147">
        <v>4</v>
      </c>
      <c r="C40" s="149" t="str">
        <f xml:space="preserve"> 'Phan tich vat tu'!$D$49</f>
        <v xml:space="preserve">Nhân công lắp đặt </v>
      </c>
      <c r="D40" s="1199" t="str">
        <f xml:space="preserve"> 'Phan tich vat tu'!$E$49</f>
        <v>bộ</v>
      </c>
      <c r="E40" s="1149">
        <f xml:space="preserve"> 'Phan tich vat tu'!$F$49</f>
        <v>6</v>
      </c>
      <c r="F40" s="1198">
        <f xml:space="preserve"> 'Du toan'!$H$45</f>
        <v>0</v>
      </c>
      <c r="G40" s="149">
        <f t="shared" si="3"/>
        <v>0</v>
      </c>
      <c r="H40" s="87"/>
      <c r="I40" s="87">
        <f t="shared" si="4"/>
        <v>0</v>
      </c>
    </row>
    <row r="41" spans="1:21">
      <c r="A41" s="64"/>
      <c r="B41" s="1147" t="s">
        <v>3527</v>
      </c>
      <c r="C41" s="1200" t="s">
        <v>83</v>
      </c>
      <c r="D41" s="64"/>
      <c r="E41" s="1149"/>
      <c r="F41" s="1198"/>
      <c r="G41" s="1201">
        <f xml:space="preserve"> SUM(G$8:G40)</f>
        <v>221908037.12</v>
      </c>
      <c r="H41" s="87"/>
      <c r="I41" s="87"/>
    </row>
    <row r="42" spans="1:21">
      <c r="A42" s="64"/>
      <c r="B42" s="1147" t="s">
        <v>70</v>
      </c>
      <c r="C42" s="1148" t="s">
        <v>3506</v>
      </c>
      <c r="D42" s="64"/>
      <c r="E42" s="1149"/>
      <c r="F42" s="1198"/>
      <c r="G42" s="149"/>
      <c r="H42" s="87"/>
      <c r="I42" s="87"/>
    </row>
    <row r="43" spans="1:21" ht="30">
      <c r="A43" s="64">
        <v>1</v>
      </c>
      <c r="B43" s="1147" t="s">
        <v>1332</v>
      </c>
      <c r="C43" s="87" t="s">
        <v>3504</v>
      </c>
      <c r="D43" s="64" t="s">
        <v>1990</v>
      </c>
      <c r="E43" s="1149">
        <f xml:space="preserve"> SUMIF('Phan tich vat tu'!$C:$C,$B43,'Phan tich vat tu'!$I:$I)</f>
        <v>10.450000000000001</v>
      </c>
      <c r="F43" s="1198">
        <v>206808</v>
      </c>
      <c r="G43" s="149">
        <f xml:space="preserve"> $E43*F43</f>
        <v>2161143.6</v>
      </c>
      <c r="H43" s="87">
        <f xml:space="preserve"> SUMIF('Phan tich vat tu'!$C:$C,$B43,'Phan tich vat tu'!$J:$J)</f>
        <v>0</v>
      </c>
      <c r="I43" s="87"/>
      <c r="T43" s="270" t="s">
        <v>3520</v>
      </c>
      <c r="U43" s="270" t="s">
        <v>76</v>
      </c>
    </row>
    <row r="44" spans="1:21" ht="30">
      <c r="A44" s="64">
        <f xml:space="preserve"> A43+1</f>
        <v>2</v>
      </c>
      <c r="B44" s="1147" t="s">
        <v>1349</v>
      </c>
      <c r="C44" s="87" t="s">
        <v>3511</v>
      </c>
      <c r="D44" s="64" t="s">
        <v>1990</v>
      </c>
      <c r="E44" s="1149">
        <f xml:space="preserve"> SUMIF('Phan tich vat tu'!$C:$C,$B44,'Phan tich vat tu'!$I:$I)</f>
        <v>0</v>
      </c>
      <c r="F44" s="1198">
        <v>222591</v>
      </c>
      <c r="G44" s="149">
        <f xml:space="preserve"> $E44*F44</f>
        <v>0</v>
      </c>
      <c r="H44" s="87">
        <f xml:space="preserve"> SUMIF('Phan tich vat tu'!$C:$C,$B44,'Phan tich vat tu'!$J:$J)</f>
        <v>0</v>
      </c>
      <c r="I44" s="87"/>
      <c r="T44" s="270" t="s">
        <v>3523</v>
      </c>
      <c r="U44" s="270" t="s">
        <v>76</v>
      </c>
    </row>
    <row r="45" spans="1:21">
      <c r="A45" s="64"/>
      <c r="B45" s="1147" t="s">
        <v>3528</v>
      </c>
      <c r="C45" s="1200" t="s">
        <v>83</v>
      </c>
      <c r="D45" s="64"/>
      <c r="E45" s="1149"/>
      <c r="F45" s="1198"/>
      <c r="G45" s="1201">
        <f xml:space="preserve"> SUM(G$43:G44)</f>
        <v>2161143.6</v>
      </c>
      <c r="H45" s="87"/>
      <c r="I45" s="87"/>
    </row>
    <row r="46" spans="1:21">
      <c r="A46" s="64"/>
      <c r="B46" s="1147" t="s">
        <v>72</v>
      </c>
      <c r="C46" s="1148" t="s">
        <v>3515</v>
      </c>
      <c r="D46" s="64"/>
      <c r="E46" s="1149"/>
      <c r="F46" s="1198"/>
      <c r="G46" s="149"/>
      <c r="H46" s="87"/>
      <c r="I46" s="87"/>
    </row>
    <row r="47" spans="1:21">
      <c r="A47" s="64">
        <v>1</v>
      </c>
      <c r="B47" s="1147" t="s">
        <v>3512</v>
      </c>
      <c r="C47" s="87" t="s">
        <v>3513</v>
      </c>
      <c r="D47" s="64" t="s">
        <v>3514</v>
      </c>
      <c r="E47" s="1149">
        <f xml:space="preserve"> SUMIF('Phan tich vat tu'!$C:$C,$B47,'Phan tich vat tu'!$I:$I)</f>
        <v>0</v>
      </c>
      <c r="F47" s="1198">
        <v>1363291</v>
      </c>
      <c r="G47" s="149">
        <f xml:space="preserve"> $E47*F47</f>
        <v>0</v>
      </c>
      <c r="H47" s="87">
        <f xml:space="preserve"> SUMIF('Phan tich vat tu'!$C:$C,$B47,'Phan tich vat tu'!$J:$J)</f>
        <v>0</v>
      </c>
      <c r="I47" s="87">
        <f xml:space="preserve"> $F47*H47</f>
        <v>0</v>
      </c>
      <c r="T47" s="270" t="s">
        <v>3524</v>
      </c>
      <c r="U47" s="270" t="s">
        <v>76</v>
      </c>
    </row>
    <row r="48" spans="1:21">
      <c r="A48" s="64">
        <f xml:space="preserve"> A47+1</f>
        <v>2</v>
      </c>
      <c r="B48" s="1147" t="s">
        <v>3518</v>
      </c>
      <c r="C48" s="87" t="s">
        <v>3519</v>
      </c>
      <c r="D48" s="64" t="s">
        <v>3514</v>
      </c>
      <c r="E48" s="1149">
        <f xml:space="preserve"> SUMIF('Phan tich vat tu'!$C:$C,$B48,'Phan tich vat tu'!$I:$I)</f>
        <v>0</v>
      </c>
      <c r="F48" s="1198">
        <v>1263821</v>
      </c>
      <c r="G48" s="149">
        <f xml:space="preserve"> $E48*F48</f>
        <v>0</v>
      </c>
      <c r="H48" s="87">
        <f xml:space="preserve"> SUMIF('Phan tich vat tu'!$C:$C,$B48,'Phan tich vat tu'!$J:$J)</f>
        <v>0</v>
      </c>
      <c r="I48" s="87">
        <f xml:space="preserve"> $F48*H48</f>
        <v>0</v>
      </c>
      <c r="T48" s="270" t="s">
        <v>3526</v>
      </c>
      <c r="U48" s="270" t="s">
        <v>76</v>
      </c>
    </row>
    <row r="49" spans="1:9">
      <c r="A49" s="68"/>
      <c r="B49" s="1151" t="s">
        <v>3529</v>
      </c>
      <c r="C49" s="1202" t="s">
        <v>83</v>
      </c>
      <c r="D49" s="68"/>
      <c r="E49" s="1152"/>
      <c r="F49" s="1203"/>
      <c r="G49" s="1204">
        <f xml:space="preserve"> SUM(G$47:G48)</f>
        <v>0</v>
      </c>
      <c r="H49" s="88"/>
      <c r="I49" s="88"/>
    </row>
  </sheetData>
  <mergeCells count="5">
    <mergeCell ref="A5:A6"/>
    <mergeCell ref="B5:B6"/>
    <mergeCell ref="C5:C6"/>
    <mergeCell ref="D5:D6"/>
    <mergeCell ref="L5:L6"/>
  </mergeCells>
  <phoneticPr fontId="2"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12.xml><?xml version="1.0" encoding="utf-8"?>
<worksheet xmlns="http://schemas.openxmlformats.org/spreadsheetml/2006/main" xmlns:r="http://schemas.openxmlformats.org/officeDocument/2006/relationships">
  <sheetPr codeName="sh_Giavua"/>
  <dimension ref="A1:I5"/>
  <sheetViews>
    <sheetView showGridLines="0" workbookViewId="0">
      <selection activeCell="D13" sqref="D13"/>
    </sheetView>
  </sheetViews>
  <sheetFormatPr defaultRowHeight="15" outlineLevelCol="1"/>
  <cols>
    <col min="1" max="1" width="4.85546875" style="84" customWidth="1"/>
    <col min="2" max="2" width="11.28515625" style="84" customWidth="1"/>
    <col min="3" max="3" width="11.5703125" style="84" hidden="1" customWidth="1" outlineLevel="1"/>
    <col min="4" max="4" width="38.140625" style="84" customWidth="1" collapsed="1"/>
    <col min="5" max="5" width="7.140625" style="89" bestFit="1" customWidth="1"/>
    <col min="6" max="6" width="11.140625" style="162" customWidth="1"/>
    <col min="7" max="7" width="6.140625" style="84" customWidth="1"/>
    <col min="8" max="8" width="8.140625" style="157" bestFit="1" customWidth="1"/>
    <col min="9" max="9" width="10.5703125" style="157" bestFit="1" customWidth="1"/>
    <col min="10" max="12" width="9.140625" style="84" customWidth="1"/>
    <col min="13" max="16384" width="9.140625" style="84"/>
  </cols>
  <sheetData>
    <row r="1" spans="1:9" s="77" customFormat="1" ht="20.25">
      <c r="A1" s="143" t="s">
        <v>2758</v>
      </c>
      <c r="B1" s="144"/>
      <c r="C1" s="144"/>
      <c r="D1" s="144"/>
      <c r="E1" s="144"/>
      <c r="F1" s="158"/>
      <c r="G1" s="144"/>
      <c r="H1" s="145"/>
      <c r="I1" s="145"/>
    </row>
    <row r="2" spans="1:9" s="164" customFormat="1" ht="14.25">
      <c r="A2" s="163" t="e">
        <f>"CÔNG TRÌNH : "&amp;'Bia du toan'!$G$12</f>
        <v>#REF!</v>
      </c>
      <c r="B2" s="163"/>
      <c r="C2" s="163"/>
      <c r="D2" s="163"/>
      <c r="E2" s="163"/>
      <c r="F2" s="165"/>
      <c r="G2" s="163"/>
      <c r="H2" s="166"/>
      <c r="I2" s="166"/>
    </row>
    <row r="3" spans="1:9" s="164" customFormat="1" ht="14.25">
      <c r="A3" s="163" t="e">
        <f>"HẠNG MỤC : "&amp; 'Bia du toan'!$G$13</f>
        <v>#REF!</v>
      </c>
      <c r="B3" s="163"/>
      <c r="C3" s="163"/>
      <c r="D3" s="163"/>
      <c r="E3" s="163"/>
      <c r="F3" s="165"/>
      <c r="G3" s="163"/>
      <c r="H3" s="166"/>
      <c r="I3" s="166"/>
    </row>
    <row r="4" spans="1:9" s="77" customFormat="1">
      <c r="A4" s="144"/>
      <c r="B4" s="144"/>
      <c r="C4" s="144"/>
      <c r="D4" s="144"/>
      <c r="E4" s="144"/>
      <c r="F4" s="158"/>
      <c r="G4" s="144"/>
      <c r="H4" s="145"/>
      <c r="I4" s="145"/>
    </row>
    <row r="5" spans="1:9" s="77" customFormat="1" ht="28.5" customHeight="1">
      <c r="A5" s="469" t="s">
        <v>15</v>
      </c>
      <c r="B5" s="271" t="s">
        <v>123</v>
      </c>
      <c r="C5" s="469" t="s">
        <v>113</v>
      </c>
      <c r="D5" s="469" t="s">
        <v>114</v>
      </c>
      <c r="E5" s="469" t="s">
        <v>93</v>
      </c>
      <c r="F5" s="178" t="s">
        <v>90</v>
      </c>
      <c r="G5" s="273" t="s">
        <v>98</v>
      </c>
      <c r="H5" s="273" t="s">
        <v>95</v>
      </c>
      <c r="I5" s="273" t="s">
        <v>96</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13.xml><?xml version="1.0" encoding="utf-8"?>
<worksheet xmlns="http://schemas.openxmlformats.org/spreadsheetml/2006/main" xmlns:r="http://schemas.openxmlformats.org/officeDocument/2006/relationships">
  <sheetPr codeName="Sh_THKP2"/>
  <dimension ref="A1:F30"/>
  <sheetViews>
    <sheetView showZeros="0" workbookViewId="0">
      <selection activeCell="F13" sqref="F13"/>
    </sheetView>
  </sheetViews>
  <sheetFormatPr defaultRowHeight="15.75" outlineLevelRow="1" outlineLevelCol="1"/>
  <cols>
    <col min="1" max="1" width="4.42578125" style="2" bestFit="1" customWidth="1"/>
    <col min="2" max="2" width="9.140625" style="894" hidden="1" customWidth="1" outlineLevel="1"/>
    <col min="3" max="3" width="37.5703125" style="77" customWidth="1" collapsed="1"/>
    <col min="4" max="4" width="15.28515625" style="2" bestFit="1" customWidth="1"/>
    <col min="5" max="5" width="17" style="2" bestFit="1" customWidth="1"/>
    <col min="6" max="6" width="18.7109375" style="135" bestFit="1" customWidth="1"/>
    <col min="7" max="16384" width="9.140625" style="135"/>
  </cols>
  <sheetData>
    <row r="1" spans="1:6" ht="20.25">
      <c r="A1" s="45" t="s">
        <v>170</v>
      </c>
      <c r="B1" s="882"/>
      <c r="C1" s="144"/>
      <c r="D1" s="27"/>
      <c r="E1" s="27"/>
      <c r="F1" s="512"/>
    </row>
    <row r="2" spans="1:6" s="268" customFormat="1">
      <c r="A2" s="1207" t="str">
        <f>+'Gia tri vat tu'!A2</f>
        <v>CÔNG TRÌNH: ĐƯỜNG NGUYỄN THỊ MINH KHAI, HUYỆN XUÂN LỘC</v>
      </c>
      <c r="B2" s="1273"/>
      <c r="C2" s="1207"/>
      <c r="D2" s="1207"/>
      <c r="E2" s="1207"/>
      <c r="F2" s="1274"/>
    </row>
    <row r="3" spans="1:6" s="268" customFormat="1" ht="28.5">
      <c r="A3" s="1207" t="str">
        <f>+'Gia tri vat tu'!A3</f>
        <v>HẠNG MỤC: PANO HỘP ĐÈN TRANG TRÍ + CAMERA AN NINH + DÂY ĐÈN LED TRANG TRÍ TRỤ ĐÈN CHIẾU SÁNG</v>
      </c>
      <c r="B3" s="1273"/>
      <c r="C3" s="1207"/>
      <c r="D3" s="1207"/>
      <c r="E3" s="1207"/>
      <c r="F3" s="1274"/>
    </row>
    <row r="4" spans="1:6" ht="33" hidden="1" outlineLevel="1">
      <c r="A4" s="27"/>
      <c r="B4" s="884" t="s">
        <v>3088</v>
      </c>
      <c r="C4" s="972" t="s">
        <v>3098</v>
      </c>
      <c r="D4" s="27"/>
      <c r="E4" s="27"/>
    </row>
    <row r="5" spans="1:6" ht="34.5" hidden="1" outlineLevel="1">
      <c r="A5" s="27"/>
      <c r="B5" s="884" t="s">
        <v>3089</v>
      </c>
      <c r="C5" s="973" t="s">
        <v>3099</v>
      </c>
      <c r="D5" s="27"/>
      <c r="E5" s="27"/>
    </row>
    <row r="6" spans="1:6" ht="31.5" hidden="1" outlineLevel="1">
      <c r="A6" s="27"/>
      <c r="B6" s="885" t="s">
        <v>3090</v>
      </c>
      <c r="C6" s="972" t="s">
        <v>3100</v>
      </c>
      <c r="D6" s="27"/>
      <c r="E6" s="27"/>
    </row>
    <row r="7" spans="1:6" ht="31.5" hidden="1" outlineLevel="1">
      <c r="A7" s="27"/>
      <c r="B7" s="884" t="s">
        <v>3091</v>
      </c>
      <c r="C7" s="973" t="s">
        <v>3101</v>
      </c>
      <c r="D7" s="27"/>
      <c r="E7" s="27"/>
    </row>
    <row r="8" spans="1:6" collapsed="1">
      <c r="A8" s="27"/>
      <c r="B8" s="882"/>
      <c r="C8" s="144"/>
      <c r="D8" s="27"/>
      <c r="E8" s="27"/>
    </row>
    <row r="9" spans="1:6" s="987" customFormat="1" ht="21" customHeight="1">
      <c r="A9" s="1334" t="s">
        <v>15</v>
      </c>
      <c r="B9" s="1335" t="s">
        <v>149</v>
      </c>
      <c r="C9" s="1336" t="s">
        <v>150</v>
      </c>
      <c r="D9" s="1334" t="s">
        <v>129</v>
      </c>
      <c r="E9" s="1334" t="s">
        <v>127</v>
      </c>
      <c r="F9" s="1334" t="s">
        <v>96</v>
      </c>
    </row>
    <row r="10" spans="1:6" s="500" customFormat="1">
      <c r="A10" s="34"/>
      <c r="B10" s="1337"/>
      <c r="C10" s="35" t="s">
        <v>151</v>
      </c>
      <c r="D10" s="34"/>
      <c r="E10" s="34"/>
      <c r="F10" s="1140"/>
    </row>
    <row r="11" spans="1:6" s="500" customFormat="1">
      <c r="A11" s="34"/>
      <c r="B11" s="1337" t="s">
        <v>152</v>
      </c>
      <c r="C11" s="35" t="s">
        <v>67</v>
      </c>
      <c r="D11" s="34" t="s">
        <v>152</v>
      </c>
      <c r="E11" s="34" t="s">
        <v>910</v>
      </c>
      <c r="F11" s="1140">
        <f>'Du toan'!L46</f>
        <v>2532360630.52</v>
      </c>
    </row>
    <row r="12" spans="1:6" s="500" customFormat="1" hidden="1">
      <c r="A12" s="34"/>
      <c r="B12" s="1337" t="s">
        <v>153</v>
      </c>
      <c r="C12" s="35" t="s">
        <v>154</v>
      </c>
      <c r="D12" s="34" t="s">
        <v>153</v>
      </c>
      <c r="E12" s="34"/>
      <c r="F12" s="1140"/>
    </row>
    <row r="13" spans="1:6" s="500" customFormat="1">
      <c r="A13" s="34"/>
      <c r="B13" s="1337" t="s">
        <v>155</v>
      </c>
      <c r="C13" s="35" t="s">
        <v>69</v>
      </c>
      <c r="D13" s="34" t="s">
        <v>155</v>
      </c>
      <c r="E13" s="34" t="s">
        <v>911</v>
      </c>
      <c r="F13" s="1140">
        <f xml:space="preserve"> 'Du toan'!$N$46</f>
        <v>42384180.451999992</v>
      </c>
    </row>
    <row r="14" spans="1:6" s="500" customFormat="1" hidden="1">
      <c r="A14" s="34"/>
      <c r="B14" s="1337" t="s">
        <v>2844</v>
      </c>
      <c r="C14" s="35" t="s">
        <v>3429</v>
      </c>
      <c r="D14" s="34" t="s">
        <v>2844</v>
      </c>
      <c r="E14" s="34"/>
      <c r="F14" s="1140"/>
    </row>
    <row r="15" spans="1:6" s="500" customFormat="1">
      <c r="A15" s="34"/>
      <c r="B15" s="1337" t="s">
        <v>156</v>
      </c>
      <c r="C15" s="35" t="s">
        <v>157</v>
      </c>
      <c r="D15" s="34" t="s">
        <v>156</v>
      </c>
      <c r="E15" s="34" t="s">
        <v>911</v>
      </c>
      <c r="F15" s="1140">
        <f xml:space="preserve"> 'Du toan'!$O$46</f>
        <v>0</v>
      </c>
    </row>
    <row r="16" spans="1:6" s="500" customFormat="1" hidden="1">
      <c r="A16" s="34"/>
      <c r="B16" s="1337" t="s">
        <v>2846</v>
      </c>
      <c r="C16" s="35" t="s">
        <v>3430</v>
      </c>
      <c r="D16" s="34" t="s">
        <v>2846</v>
      </c>
      <c r="E16" s="34"/>
      <c r="F16" s="1140"/>
    </row>
    <row r="17" spans="1:6" s="500" customFormat="1">
      <c r="A17" s="34" t="s">
        <v>58</v>
      </c>
      <c r="B17" s="1337"/>
      <c r="C17" s="35" t="s">
        <v>158</v>
      </c>
      <c r="D17" s="34"/>
      <c r="E17" s="34"/>
      <c r="F17" s="1140"/>
    </row>
    <row r="18" spans="1:6" s="500" customFormat="1">
      <c r="A18" s="34">
        <v>1</v>
      </c>
      <c r="B18" s="1337" t="s">
        <v>68</v>
      </c>
      <c r="C18" s="35" t="s">
        <v>67</v>
      </c>
      <c r="D18" s="34" t="s">
        <v>68</v>
      </c>
      <c r="E18" s="34" t="s">
        <v>3549</v>
      </c>
      <c r="F18" s="1140">
        <f xml:space="preserve"> F$11*1</f>
        <v>2532360630.52</v>
      </c>
    </row>
    <row r="19" spans="1:6" s="500" customFormat="1">
      <c r="A19" s="34">
        <v>2</v>
      </c>
      <c r="B19" s="1337" t="s">
        <v>70</v>
      </c>
      <c r="C19" s="35" t="s">
        <v>69</v>
      </c>
      <c r="D19" s="34" t="s">
        <v>70</v>
      </c>
      <c r="E19" s="34" t="s">
        <v>3550</v>
      </c>
      <c r="F19" s="1140">
        <f xml:space="preserve"> F$13*1.75</f>
        <v>74172315.790999979</v>
      </c>
    </row>
    <row r="20" spans="1:6" s="500" customFormat="1">
      <c r="A20" s="34">
        <v>3</v>
      </c>
      <c r="B20" s="1337" t="s">
        <v>159</v>
      </c>
      <c r="C20" s="35" t="s">
        <v>71</v>
      </c>
      <c r="D20" s="34" t="s">
        <v>159</v>
      </c>
      <c r="E20" s="34" t="s">
        <v>3551</v>
      </c>
      <c r="F20" s="1140">
        <f xml:space="preserve"> F$15*1.05</f>
        <v>0</v>
      </c>
    </row>
    <row r="21" spans="1:6" s="500" customFormat="1" hidden="1">
      <c r="A21" s="34">
        <v>4</v>
      </c>
      <c r="B21" s="1337" t="s">
        <v>74</v>
      </c>
      <c r="C21" s="35" t="s">
        <v>73</v>
      </c>
      <c r="D21" s="34" t="s">
        <v>74</v>
      </c>
      <c r="E21" s="34"/>
      <c r="F21" s="1140">
        <v>0</v>
      </c>
    </row>
    <row r="22" spans="1:6" s="504" customFormat="1">
      <c r="A22" s="70"/>
      <c r="B22" s="1338" t="s">
        <v>75</v>
      </c>
      <c r="C22" s="37" t="s">
        <v>898</v>
      </c>
      <c r="D22" s="70" t="s">
        <v>75</v>
      </c>
      <c r="E22" s="70" t="s">
        <v>912</v>
      </c>
      <c r="F22" s="1339">
        <f xml:space="preserve"> F$18+F$19+F$20</f>
        <v>2606532946.3109999</v>
      </c>
    </row>
    <row r="23" spans="1:6" s="500" customFormat="1">
      <c r="A23" s="34" t="s">
        <v>59</v>
      </c>
      <c r="B23" s="1337" t="s">
        <v>76</v>
      </c>
      <c r="C23" s="35" t="s">
        <v>63</v>
      </c>
      <c r="D23" s="34" t="s">
        <v>76</v>
      </c>
      <c r="E23" s="34" t="s">
        <v>3552</v>
      </c>
      <c r="F23" s="1140">
        <f xml:space="preserve"> F$22*5%</f>
        <v>130326647.31555</v>
      </c>
    </row>
    <row r="24" spans="1:6" s="504" customFormat="1">
      <c r="A24" s="70"/>
      <c r="B24" s="1338" t="s">
        <v>77</v>
      </c>
      <c r="C24" s="37" t="s">
        <v>160</v>
      </c>
      <c r="D24" s="70" t="s">
        <v>77</v>
      </c>
      <c r="E24" s="70" t="s">
        <v>161</v>
      </c>
      <c r="F24" s="1339">
        <f xml:space="preserve"> F$22+F$23</f>
        <v>2736859593.6265497</v>
      </c>
    </row>
    <row r="25" spans="1:6" s="500" customFormat="1">
      <c r="A25" s="34" t="s">
        <v>66</v>
      </c>
      <c r="B25" s="1337" t="s">
        <v>78</v>
      </c>
      <c r="C25" s="35" t="s">
        <v>64</v>
      </c>
      <c r="D25" s="34" t="s">
        <v>78</v>
      </c>
      <c r="E25" s="34" t="s">
        <v>3553</v>
      </c>
      <c r="F25" s="1140">
        <f xml:space="preserve"> (F$22+F$23)*5.5%</f>
        <v>150527277.64946023</v>
      </c>
    </row>
    <row r="26" spans="1:6" s="572" customFormat="1">
      <c r="A26" s="1049"/>
      <c r="B26" s="1340" t="s">
        <v>79</v>
      </c>
      <c r="C26" s="407" t="s">
        <v>162</v>
      </c>
      <c r="D26" s="1049" t="s">
        <v>79</v>
      </c>
      <c r="E26" s="1049" t="s">
        <v>163</v>
      </c>
      <c r="F26" s="1341">
        <f xml:space="preserve"> F$22+F$23+F$25</f>
        <v>2887386871.27601</v>
      </c>
    </row>
    <row r="27" spans="1:6" s="500" customFormat="1">
      <c r="A27" s="34" t="s">
        <v>164</v>
      </c>
      <c r="B27" s="1337" t="s">
        <v>80</v>
      </c>
      <c r="C27" s="35" t="s">
        <v>65</v>
      </c>
      <c r="D27" s="34" t="s">
        <v>80</v>
      </c>
      <c r="E27" s="34" t="s">
        <v>3554</v>
      </c>
      <c r="F27" s="1140">
        <f xml:space="preserve"> F$26*10%</f>
        <v>288738687.12760103</v>
      </c>
    </row>
    <row r="28" spans="1:6" s="504" customFormat="1" ht="28.5">
      <c r="A28" s="70"/>
      <c r="B28" s="1338" t="s">
        <v>81</v>
      </c>
      <c r="C28" s="407" t="s">
        <v>165</v>
      </c>
      <c r="D28" s="70" t="s">
        <v>81</v>
      </c>
      <c r="E28" s="70" t="s">
        <v>913</v>
      </c>
      <c r="F28" s="1339">
        <f xml:space="preserve"> F$26+F$27</f>
        <v>3176125558.4036112</v>
      </c>
    </row>
    <row r="29" spans="1:6" s="500" customFormat="1" ht="30" hidden="1">
      <c r="A29" s="34" t="s">
        <v>1079</v>
      </c>
      <c r="B29" s="1337" t="s">
        <v>82</v>
      </c>
      <c r="C29" s="1051" t="s">
        <v>1125</v>
      </c>
      <c r="D29" s="34"/>
      <c r="E29" s="34"/>
      <c r="F29" s="1140">
        <v>0</v>
      </c>
    </row>
    <row r="30" spans="1:6" s="504" customFormat="1">
      <c r="A30" s="39"/>
      <c r="B30" s="1342" t="s">
        <v>84</v>
      </c>
      <c r="C30" s="39" t="s">
        <v>1126</v>
      </c>
      <c r="D30" s="39"/>
      <c r="E30" s="39" t="s">
        <v>81</v>
      </c>
      <c r="F30" s="1343">
        <f xml:space="preserve"> F$28+F$29</f>
        <v>3176125558.4036112</v>
      </c>
    </row>
  </sheetData>
  <dataValidations xWindow="125" yWindow="425" count="1">
    <dataValidation allowBlank="1" showInputMessage="1" showErrorMessage="1" promptTitle="Lưu ý" prompt="Bạn không được xóa và sửa thông thin trong cột này" sqref="B1:B1048576"/>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14.xml><?xml version="1.0" encoding="utf-8"?>
<worksheet xmlns="http://schemas.openxmlformats.org/spreadsheetml/2006/main" xmlns:r="http://schemas.openxmlformats.org/officeDocument/2006/relationships">
  <sheetPr codeName="sh_THKP_Doc"/>
  <dimension ref="A1:I43"/>
  <sheetViews>
    <sheetView workbookViewId="0">
      <selection activeCell="A7" sqref="A7:IV17"/>
    </sheetView>
  </sheetViews>
  <sheetFormatPr defaultRowHeight="15.75" outlineLevelRow="1" outlineLevelCol="1"/>
  <cols>
    <col min="1" max="1" width="4.42578125" style="2" bestFit="1" customWidth="1"/>
    <col min="2" max="2" width="16.140625" style="496" hidden="1" customWidth="1" outlineLevel="1"/>
    <col min="3" max="3" width="47.42578125" style="2" customWidth="1" collapsed="1"/>
    <col min="4" max="4" width="15.28515625" style="2" bestFit="1" customWidth="1"/>
    <col min="5" max="5" width="17" style="2" bestFit="1" customWidth="1"/>
    <col min="6" max="6" width="11.140625" style="135" bestFit="1" customWidth="1"/>
    <col min="7" max="8" width="9.140625" style="135"/>
    <col min="9" max="9" width="14.28515625" style="135" bestFit="1" customWidth="1"/>
    <col min="10" max="16384" width="9.140625" style="135"/>
  </cols>
  <sheetData>
    <row r="1" spans="1:9" ht="20.25">
      <c r="A1" s="45" t="s">
        <v>170</v>
      </c>
      <c r="B1" s="45"/>
      <c r="C1" s="27"/>
      <c r="D1" s="27"/>
      <c r="E1" s="27"/>
      <c r="F1" s="512"/>
    </row>
    <row r="2" spans="1:9" s="268" customFormat="1">
      <c r="A2" s="79" t="e">
        <f>"CÔNG TRÌNH : "&amp;'Bia du toan'!$G$12</f>
        <v>#REF!</v>
      </c>
      <c r="B2" s="79"/>
      <c r="C2" s="79"/>
      <c r="D2" s="79"/>
      <c r="E2" s="79"/>
      <c r="F2" s="513"/>
    </row>
    <row r="3" spans="1:9" s="268" customFormat="1">
      <c r="A3" s="79" t="e">
        <f>"HẠNG MỤC : "&amp; 'Bia du toan'!$G$13</f>
        <v>#REF!</v>
      </c>
      <c r="B3" s="79"/>
      <c r="C3" s="79"/>
      <c r="D3" s="79"/>
      <c r="E3" s="79"/>
      <c r="F3" s="513"/>
    </row>
    <row r="4" spans="1:9">
      <c r="A4" s="27"/>
      <c r="B4" s="27"/>
      <c r="C4" s="27"/>
      <c r="D4" s="27"/>
      <c r="E4" s="27"/>
      <c r="F4" s="512"/>
    </row>
    <row r="5" spans="1:9" ht="17.25" hidden="1" outlineLevel="1">
      <c r="A5" s="27"/>
      <c r="B5" s="27"/>
      <c r="C5" s="693" t="s">
        <v>3098</v>
      </c>
      <c r="D5" s="27"/>
      <c r="E5" s="27"/>
      <c r="F5" s="512"/>
    </row>
    <row r="6" spans="1:9" ht="18.75" hidden="1" outlineLevel="1">
      <c r="A6" s="27"/>
      <c r="B6" s="27"/>
      <c r="C6" s="465" t="s">
        <v>3099</v>
      </c>
      <c r="D6" s="27"/>
      <c r="E6" s="27"/>
      <c r="F6" s="512"/>
    </row>
    <row r="7" spans="1:9" hidden="1" outlineLevel="1">
      <c r="A7" s="27"/>
      <c r="B7" s="27"/>
      <c r="C7" s="693" t="s">
        <v>3100</v>
      </c>
      <c r="D7" s="27"/>
      <c r="E7" s="27"/>
      <c r="F7" s="512"/>
    </row>
    <row r="8" spans="1:9" hidden="1" outlineLevel="1">
      <c r="A8" s="27"/>
      <c r="B8" s="27"/>
      <c r="C8" s="465" t="s">
        <v>3101</v>
      </c>
      <c r="D8" s="27"/>
      <c r="E8" s="27"/>
      <c r="F8" s="512"/>
    </row>
    <row r="9" spans="1:9" collapsed="1">
      <c r="A9" s="27"/>
      <c r="B9" s="27"/>
      <c r="C9" s="27"/>
      <c r="D9" s="27"/>
      <c r="E9" s="27"/>
      <c r="F9" s="512"/>
    </row>
    <row r="10" spans="1:9" s="685" customFormat="1" ht="12.75">
      <c r="A10" s="467" t="s">
        <v>15</v>
      </c>
      <c r="B10" s="467"/>
      <c r="C10" s="467" t="s">
        <v>150</v>
      </c>
      <c r="D10" s="467" t="s">
        <v>129</v>
      </c>
      <c r="E10" s="467" t="s">
        <v>127</v>
      </c>
      <c r="F10" s="684" t="s">
        <v>409</v>
      </c>
      <c r="I10" s="686"/>
    </row>
    <row r="11" spans="1:9" s="500" customFormat="1">
      <c r="A11" s="29"/>
      <c r="B11" s="903"/>
      <c r="C11" s="455" t="s">
        <v>151</v>
      </c>
      <c r="D11" s="29"/>
      <c r="E11" s="29"/>
      <c r="F11" s="514"/>
      <c r="I11" s="507"/>
    </row>
    <row r="12" spans="1:9" s="500" customFormat="1">
      <c r="A12" s="31"/>
      <c r="B12" s="616"/>
      <c r="C12" s="33" t="s">
        <v>67</v>
      </c>
      <c r="D12" s="31" t="s">
        <v>152</v>
      </c>
      <c r="E12" s="31" t="s">
        <v>910</v>
      </c>
      <c r="F12" s="503"/>
    </row>
    <row r="13" spans="1:9" s="500" customFormat="1">
      <c r="A13" s="31"/>
      <c r="B13" s="616"/>
      <c r="C13" s="33" t="s">
        <v>154</v>
      </c>
      <c r="D13" s="31" t="s">
        <v>153</v>
      </c>
      <c r="E13" s="31"/>
      <c r="F13" s="503"/>
    </row>
    <row r="14" spans="1:9" s="500" customFormat="1">
      <c r="A14" s="31"/>
      <c r="B14" s="616"/>
      <c r="C14" s="33" t="s">
        <v>69</v>
      </c>
      <c r="D14" s="31" t="s">
        <v>155</v>
      </c>
      <c r="E14" s="31" t="s">
        <v>911</v>
      </c>
      <c r="F14" s="503"/>
    </row>
    <row r="15" spans="1:9" s="500" customFormat="1">
      <c r="A15" s="31"/>
      <c r="B15" s="616"/>
      <c r="C15" s="33" t="s">
        <v>157</v>
      </c>
      <c r="D15" s="31" t="s">
        <v>156</v>
      </c>
      <c r="E15" s="31" t="s">
        <v>911</v>
      </c>
      <c r="F15" s="503"/>
    </row>
    <row r="16" spans="1:9" s="500" customFormat="1">
      <c r="A16" s="31" t="s">
        <v>58</v>
      </c>
      <c r="B16" s="616"/>
      <c r="C16" s="33" t="s">
        <v>158</v>
      </c>
      <c r="D16" s="31"/>
      <c r="E16" s="31"/>
      <c r="F16" s="503"/>
    </row>
    <row r="17" spans="1:6" s="500" customFormat="1">
      <c r="A17" s="31">
        <v>1</v>
      </c>
      <c r="B17" s="616"/>
      <c r="C17" s="33" t="s">
        <v>67</v>
      </c>
      <c r="D17" s="31" t="s">
        <v>68</v>
      </c>
      <c r="E17" s="31" t="e">
        <f xml:space="preserve"> "A1*"&amp;#REF!</f>
        <v>#REF!</v>
      </c>
      <c r="F17" s="503" t="e">
        <f xml:space="preserve"> F$12*#REF!</f>
        <v>#REF!</v>
      </c>
    </row>
    <row r="18" spans="1:6" s="500" customFormat="1">
      <c r="A18" s="31">
        <v>2</v>
      </c>
      <c r="B18" s="616"/>
      <c r="C18" s="33" t="s">
        <v>69</v>
      </c>
      <c r="D18" s="31" t="s">
        <v>70</v>
      </c>
      <c r="E18" s="31" t="e">
        <f xml:space="preserve"> "B1*"&amp;#REF!</f>
        <v>#REF!</v>
      </c>
      <c r="F18" s="503" t="e">
        <f xml:space="preserve"> F$14*#REF!</f>
        <v>#REF!</v>
      </c>
    </row>
    <row r="19" spans="1:6" s="500" customFormat="1">
      <c r="A19" s="31">
        <v>3</v>
      </c>
      <c r="B19" s="616"/>
      <c r="C19" s="33" t="s">
        <v>71</v>
      </c>
      <c r="D19" s="31" t="s">
        <v>159</v>
      </c>
      <c r="E19" s="31" t="e">
        <f xml:space="preserve"> "C1*"&amp;#REF!</f>
        <v>#REF!</v>
      </c>
      <c r="F19" s="503" t="e">
        <f xml:space="preserve"> F$15*#REF!</f>
        <v>#REF!</v>
      </c>
    </row>
    <row r="20" spans="1:6" s="500" customFormat="1" hidden="1">
      <c r="A20" s="31">
        <v>4</v>
      </c>
      <c r="B20" s="616"/>
      <c r="C20" s="33" t="s">
        <v>73</v>
      </c>
      <c r="D20" s="31" t="s">
        <v>74</v>
      </c>
      <c r="E20" s="31"/>
      <c r="F20" s="503"/>
    </row>
    <row r="21" spans="1:6" s="504" customFormat="1">
      <c r="A21" s="515"/>
      <c r="B21" s="620"/>
      <c r="C21" s="36" t="s">
        <v>898</v>
      </c>
      <c r="D21" s="515" t="s">
        <v>912</v>
      </c>
      <c r="E21" s="515" t="s">
        <v>901</v>
      </c>
      <c r="F21" s="518" t="e">
        <f xml:space="preserve"> F$17+F$18+F$19</f>
        <v>#REF!</v>
      </c>
    </row>
    <row r="22" spans="1:6" s="500" customFormat="1">
      <c r="A22" s="31" t="s">
        <v>59</v>
      </c>
      <c r="B22" s="616"/>
      <c r="C22" s="33" t="s">
        <v>63</v>
      </c>
      <c r="D22" s="31" t="s">
        <v>76</v>
      </c>
      <c r="E22" s="31" t="e">
        <f xml:space="preserve"> "T x " &amp;#REF! &amp;"%"</f>
        <v>#REF!</v>
      </c>
      <c r="F22" s="503" t="e">
        <f xml:space="preserve"> F$21*#REF!%</f>
        <v>#REF!</v>
      </c>
    </row>
    <row r="23" spans="1:6" s="504" customFormat="1">
      <c r="A23" s="515"/>
      <c r="B23" s="620"/>
      <c r="C23" s="36" t="s">
        <v>160</v>
      </c>
      <c r="D23" s="515" t="s">
        <v>77</v>
      </c>
      <c r="E23" s="515" t="s">
        <v>161</v>
      </c>
      <c r="F23" s="518" t="e">
        <f xml:space="preserve"> F$21+F$22</f>
        <v>#REF!</v>
      </c>
    </row>
    <row r="24" spans="1:6" s="500" customFormat="1">
      <c r="A24" s="31" t="s">
        <v>66</v>
      </c>
      <c r="B24" s="616"/>
      <c r="C24" s="33" t="s">
        <v>64</v>
      </c>
      <c r="D24" s="31" t="s">
        <v>78</v>
      </c>
      <c r="E24" s="31" t="e">
        <f>CONCATENATE("(T+C) * ",#REF!,"%")</f>
        <v>#REF!</v>
      </c>
      <c r="F24" s="503" t="e">
        <f xml:space="preserve"> (F$21+F$22)*#REF!%</f>
        <v>#REF!</v>
      </c>
    </row>
    <row r="25" spans="1:6" s="572" customFormat="1">
      <c r="A25" s="573"/>
      <c r="B25" s="904"/>
      <c r="C25" s="38" t="s">
        <v>162</v>
      </c>
      <c r="D25" s="573" t="s">
        <v>79</v>
      </c>
      <c r="E25" s="573" t="s">
        <v>163</v>
      </c>
      <c r="F25" s="519" t="e">
        <f xml:space="preserve"> F$21+F$22+F$24</f>
        <v>#REF!</v>
      </c>
    </row>
    <row r="26" spans="1:6" s="500" customFormat="1">
      <c r="A26" s="31" t="s">
        <v>164</v>
      </c>
      <c r="B26" s="616"/>
      <c r="C26" s="33" t="s">
        <v>65</v>
      </c>
      <c r="D26" s="31" t="s">
        <v>80</v>
      </c>
      <c r="E26" s="31" t="e">
        <f>#REF!&amp; "%*G"</f>
        <v>#REF!</v>
      </c>
      <c r="F26" s="503" t="e">
        <f xml:space="preserve"> F$25*#REF!%</f>
        <v>#REF!</v>
      </c>
    </row>
    <row r="27" spans="1:6" s="504" customFormat="1">
      <c r="A27" s="515"/>
      <c r="B27" s="620"/>
      <c r="C27" s="38" t="s">
        <v>165</v>
      </c>
      <c r="D27" s="515" t="s">
        <v>81</v>
      </c>
      <c r="E27" s="515" t="s">
        <v>913</v>
      </c>
      <c r="F27" s="518" t="e">
        <f xml:space="preserve"> F$25+F$26</f>
        <v>#REF!</v>
      </c>
    </row>
    <row r="28" spans="1:6" s="500" customFormat="1" ht="31.5" hidden="1">
      <c r="A28" s="31" t="s">
        <v>1079</v>
      </c>
      <c r="B28" s="616"/>
      <c r="C28" s="458" t="s">
        <v>1125</v>
      </c>
      <c r="D28" s="31"/>
      <c r="E28" s="31"/>
      <c r="F28" s="503"/>
    </row>
    <row r="29" spans="1:6" s="504" customFormat="1">
      <c r="A29" s="456"/>
      <c r="B29" s="905"/>
      <c r="C29" s="456" t="s">
        <v>1126</v>
      </c>
      <c r="D29" s="456"/>
      <c r="E29" s="456"/>
      <c r="F29" s="505" t="e">
        <f>F27+F28</f>
        <v>#REF!</v>
      </c>
    </row>
    <row r="30" spans="1:6" s="500" customFormat="1">
      <c r="A30" s="459"/>
      <c r="B30" s="622"/>
      <c r="C30" s="460" t="s">
        <v>3337</v>
      </c>
      <c r="D30" s="461"/>
      <c r="E30" s="461"/>
      <c r="F30" s="506"/>
    </row>
    <row r="31" spans="1:6" s="500" customFormat="1">
      <c r="A31" s="6"/>
      <c r="B31" s="6"/>
      <c r="C31" s="6"/>
      <c r="D31" s="6"/>
      <c r="E31" s="6"/>
      <c r="F31" s="507"/>
    </row>
    <row r="32" spans="1:6" s="500" customFormat="1">
      <c r="A32" s="40"/>
      <c r="B32" s="40"/>
      <c r="C32" s="40"/>
      <c r="D32" s="40"/>
      <c r="E32" s="40"/>
      <c r="F32" s="508"/>
    </row>
    <row r="33" spans="1:6" s="500" customFormat="1">
      <c r="A33" s="6"/>
      <c r="B33" s="6"/>
      <c r="C33" s="6"/>
      <c r="D33" s="6"/>
      <c r="E33" s="6"/>
      <c r="F33" s="507"/>
    </row>
    <row r="34" spans="1:6" s="500" customFormat="1">
      <c r="A34" s="6"/>
      <c r="B34" s="6"/>
      <c r="C34" s="6"/>
      <c r="D34" s="6"/>
      <c r="E34" s="6"/>
      <c r="F34" s="507"/>
    </row>
    <row r="35" spans="1:6" s="500" customFormat="1">
      <c r="A35" s="20"/>
      <c r="B35" s="20"/>
      <c r="C35" s="462" t="s">
        <v>166</v>
      </c>
      <c r="D35" s="8"/>
      <c r="E35" s="8" t="s">
        <v>167</v>
      </c>
      <c r="F35" s="509"/>
    </row>
    <row r="36" spans="1:6" s="500" customFormat="1">
      <c r="A36" s="6"/>
      <c r="B36" s="6"/>
      <c r="C36" s="6"/>
      <c r="D36" s="6"/>
      <c r="E36" s="6"/>
      <c r="F36" s="507"/>
    </row>
    <row r="37" spans="1:6" s="500" customFormat="1">
      <c r="A37" s="6"/>
      <c r="B37" s="6"/>
      <c r="C37" s="6"/>
      <c r="D37" s="6"/>
      <c r="E37" s="6"/>
      <c r="F37" s="507"/>
    </row>
    <row r="38" spans="1:6" s="500" customFormat="1">
      <c r="A38" s="6"/>
      <c r="B38" s="6"/>
      <c r="C38" s="6"/>
      <c r="D38" s="6"/>
      <c r="E38" s="6"/>
      <c r="F38" s="507"/>
    </row>
    <row r="39" spans="1:6" s="500" customFormat="1">
      <c r="A39" s="6"/>
      <c r="B39" s="6"/>
      <c r="C39" s="6"/>
      <c r="D39" s="6"/>
      <c r="E39" s="6"/>
      <c r="F39" s="507"/>
    </row>
    <row r="40" spans="1:6" s="500" customFormat="1">
      <c r="A40" s="6"/>
      <c r="B40" s="6"/>
      <c r="C40" s="6"/>
      <c r="D40" s="6"/>
      <c r="E40" s="6"/>
      <c r="F40" s="507"/>
    </row>
    <row r="41" spans="1:6" s="500" customFormat="1">
      <c r="A41" s="6"/>
      <c r="B41" s="6"/>
      <c r="C41" s="6"/>
      <c r="D41" s="6"/>
      <c r="E41" s="6"/>
      <c r="F41" s="507"/>
    </row>
    <row r="42" spans="1:6" s="500" customFormat="1">
      <c r="A42" s="6"/>
      <c r="B42" s="6"/>
      <c r="C42" s="43" t="s">
        <v>168</v>
      </c>
      <c r="D42" s="9"/>
      <c r="E42" s="44" t="s">
        <v>168</v>
      </c>
      <c r="F42" s="510"/>
    </row>
    <row r="43" spans="1:6" s="500" customFormat="1">
      <c r="A43" s="6"/>
      <c r="B43" s="6"/>
      <c r="C43" s="6"/>
      <c r="D43" s="9"/>
      <c r="E43" s="9" t="s">
        <v>169</v>
      </c>
      <c r="F43" s="51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_THKP"/>
  <dimension ref="A1:F51"/>
  <sheetViews>
    <sheetView showZeros="0" workbookViewId="0">
      <selection activeCell="A7" sqref="A7:IV17"/>
    </sheetView>
  </sheetViews>
  <sheetFormatPr defaultRowHeight="15.75" outlineLevelRow="1" outlineLevelCol="1"/>
  <cols>
    <col min="1" max="1" width="4.42578125" style="2" bestFit="1" customWidth="1"/>
    <col min="2" max="2" width="10.5703125" style="900" hidden="1" customWidth="1" outlineLevel="1"/>
    <col min="3" max="3" width="44.28515625" style="77" customWidth="1" collapsed="1"/>
    <col min="4" max="4" width="15.42578125" style="2" customWidth="1"/>
    <col min="5" max="5" width="22.7109375" style="2" customWidth="1"/>
    <col min="6" max="6" width="13.28515625" style="500" customWidth="1"/>
    <col min="7" max="8" width="9.140625" style="500"/>
    <col min="9" max="9" width="0.140625" style="500" customWidth="1"/>
    <col min="10" max="16384" width="9.140625" style="500"/>
  </cols>
  <sheetData>
    <row r="1" spans="1:6" s="136" customFormat="1" ht="20.25">
      <c r="A1" s="45" t="s">
        <v>170</v>
      </c>
      <c r="B1" s="882"/>
      <c r="C1" s="144"/>
      <c r="D1" s="27"/>
      <c r="E1" s="27"/>
      <c r="F1" s="497"/>
    </row>
    <row r="2" spans="1:6" s="137" customFormat="1">
      <c r="A2" s="79" t="e">
        <f>"CÔNG TRÌNH : "&amp;'Bia du toan'!$G$12</f>
        <v>#REF!</v>
      </c>
      <c r="B2" s="883"/>
      <c r="C2" s="163"/>
      <c r="D2" s="79"/>
      <c r="E2" s="79"/>
      <c r="F2" s="498"/>
    </row>
    <row r="3" spans="1:6" s="137" customFormat="1">
      <c r="A3" s="79" t="e">
        <f>"HẠNG MỤC : "&amp; 'Bia du toan'!$G$13</f>
        <v>#REF!</v>
      </c>
      <c r="B3" s="883"/>
      <c r="C3" s="163"/>
      <c r="D3" s="79"/>
      <c r="E3" s="79"/>
      <c r="F3" s="498"/>
    </row>
    <row r="4" spans="1:6" s="136" customFormat="1">
      <c r="A4" s="463" t="s">
        <v>400</v>
      </c>
      <c r="B4" s="895"/>
      <c r="C4" s="979"/>
      <c r="D4" s="464"/>
      <c r="E4" s="464"/>
      <c r="F4" s="497"/>
    </row>
    <row r="5" spans="1:6" s="136" customFormat="1" ht="18.75">
      <c r="A5" s="464"/>
      <c r="B5" s="884" t="s">
        <v>402</v>
      </c>
      <c r="C5" s="465" t="s">
        <v>2650</v>
      </c>
      <c r="D5" s="465"/>
      <c r="E5" s="465"/>
      <c r="F5" s="499" t="e">
        <f>#REF!</f>
        <v>#REF!</v>
      </c>
    </row>
    <row r="6" spans="1:6" s="136" customFormat="1" ht="18.75">
      <c r="A6" s="464"/>
      <c r="B6" s="884" t="s">
        <v>403</v>
      </c>
      <c r="C6" s="465" t="s">
        <v>2651</v>
      </c>
      <c r="D6" s="465"/>
      <c r="E6" s="465"/>
      <c r="F6" s="499" t="e">
        <f>#REF!</f>
        <v>#REF!</v>
      </c>
    </row>
    <row r="7" spans="1:6" s="136" customFormat="1" ht="18.75">
      <c r="A7" s="464"/>
      <c r="B7" s="884" t="s">
        <v>404</v>
      </c>
      <c r="C7" s="465" t="s">
        <v>2652</v>
      </c>
      <c r="D7" s="465"/>
      <c r="E7" s="465"/>
      <c r="F7" s="499" t="e">
        <f>#REF!</f>
        <v>#REF!</v>
      </c>
    </row>
    <row r="8" spans="1:6" s="136" customFormat="1" ht="18.75">
      <c r="A8" s="464"/>
      <c r="B8" s="884" t="s">
        <v>2997</v>
      </c>
      <c r="C8" s="465" t="s">
        <v>2998</v>
      </c>
      <c r="D8" s="465"/>
      <c r="E8" s="465"/>
      <c r="F8" s="499" t="e">
        <f>#REF!</f>
        <v>#REF!</v>
      </c>
    </row>
    <row r="9" spans="1:6" s="136" customFormat="1" ht="18.75">
      <c r="A9" s="464"/>
      <c r="B9" s="884" t="s">
        <v>405</v>
      </c>
      <c r="C9" s="465" t="s">
        <v>2653</v>
      </c>
      <c r="D9" s="465"/>
      <c r="E9" s="465"/>
      <c r="F9" s="499" t="e">
        <f>#REF!</f>
        <v>#REF!</v>
      </c>
    </row>
    <row r="10" spans="1:6" s="136" customFormat="1" ht="18.75">
      <c r="A10" s="464"/>
      <c r="B10" s="884" t="s">
        <v>406</v>
      </c>
      <c r="C10" s="465" t="s">
        <v>2654</v>
      </c>
      <c r="D10" s="465"/>
      <c r="E10" s="465"/>
      <c r="F10" s="499" t="e">
        <f>#REF!</f>
        <v>#REF!</v>
      </c>
    </row>
    <row r="11" spans="1:6" s="136" customFormat="1" ht="18.75">
      <c r="A11" s="464"/>
      <c r="B11" s="884" t="s">
        <v>3001</v>
      </c>
      <c r="C11" s="465" t="s">
        <v>2999</v>
      </c>
      <c r="D11" s="465"/>
      <c r="E11" s="465"/>
      <c r="F11" s="499" t="e">
        <f>#REF!</f>
        <v>#REF!</v>
      </c>
    </row>
    <row r="12" spans="1:6" s="136" customFormat="1" ht="18.75">
      <c r="A12" s="464"/>
      <c r="B12" s="884" t="s">
        <v>3002</v>
      </c>
      <c r="C12" s="465" t="s">
        <v>3000</v>
      </c>
      <c r="D12" s="465"/>
      <c r="E12" s="465"/>
      <c r="F12" s="499" t="e">
        <f>#REF!</f>
        <v>#REF!</v>
      </c>
    </row>
    <row r="13" spans="1:6" s="136" customFormat="1" ht="33" hidden="1" outlineLevel="1">
      <c r="A13" s="464"/>
      <c r="B13" s="884" t="s">
        <v>3088</v>
      </c>
      <c r="C13" s="972" t="s">
        <v>3098</v>
      </c>
      <c r="D13" s="465"/>
      <c r="E13" s="465"/>
      <c r="F13" s="499"/>
    </row>
    <row r="14" spans="1:6" s="136" customFormat="1" ht="18.75" hidden="1" outlineLevel="1">
      <c r="A14" s="464"/>
      <c r="B14" s="884" t="s">
        <v>3089</v>
      </c>
      <c r="C14" s="973" t="s">
        <v>3099</v>
      </c>
      <c r="D14" s="465"/>
      <c r="E14" s="465"/>
      <c r="F14" s="499"/>
    </row>
    <row r="15" spans="1:6" s="137" customFormat="1" ht="31.5" hidden="1" outlineLevel="1">
      <c r="A15" s="236"/>
      <c r="B15" s="885" t="s">
        <v>3090</v>
      </c>
      <c r="C15" s="972" t="s">
        <v>3100</v>
      </c>
      <c r="D15" s="693"/>
      <c r="E15" s="693"/>
      <c r="F15" s="694"/>
    </row>
    <row r="16" spans="1:6" s="136" customFormat="1" hidden="1" outlineLevel="1">
      <c r="A16" s="464"/>
      <c r="B16" s="884" t="s">
        <v>3091</v>
      </c>
      <c r="C16" s="973" t="s">
        <v>3101</v>
      </c>
      <c r="D16" s="465"/>
      <c r="E16" s="465"/>
      <c r="F16" s="499"/>
    </row>
    <row r="17" spans="1:6" s="136" customFormat="1" collapsed="1">
      <c r="A17" s="464"/>
      <c r="B17" s="895"/>
      <c r="C17" s="979"/>
      <c r="D17" s="464"/>
      <c r="E17" s="464"/>
      <c r="F17" s="497"/>
    </row>
    <row r="18" spans="1:6" s="685" customFormat="1" ht="12.75">
      <c r="A18" s="467" t="s">
        <v>15</v>
      </c>
      <c r="B18" s="886" t="s">
        <v>149</v>
      </c>
      <c r="C18" s="974" t="s">
        <v>150</v>
      </c>
      <c r="D18" s="467" t="s">
        <v>129</v>
      </c>
      <c r="E18" s="467" t="s">
        <v>127</v>
      </c>
      <c r="F18" s="684" t="s">
        <v>2655</v>
      </c>
    </row>
    <row r="19" spans="1:6">
      <c r="A19" s="29"/>
      <c r="B19" s="896"/>
      <c r="C19" s="455" t="s">
        <v>151</v>
      </c>
      <c r="D19" s="29"/>
      <c r="E19" s="29"/>
      <c r="F19" s="501"/>
    </row>
    <row r="20" spans="1:6">
      <c r="A20" s="31"/>
      <c r="B20" s="897" t="s">
        <v>152</v>
      </c>
      <c r="C20" s="33" t="s">
        <v>67</v>
      </c>
      <c r="D20" s="31" t="s">
        <v>152</v>
      </c>
      <c r="E20" s="31" t="s">
        <v>910</v>
      </c>
      <c r="F20" s="502"/>
    </row>
    <row r="21" spans="1:6" hidden="1">
      <c r="A21" s="31"/>
      <c r="B21" s="897" t="s">
        <v>153</v>
      </c>
      <c r="C21" s="33" t="s">
        <v>154</v>
      </c>
      <c r="D21" s="31" t="s">
        <v>153</v>
      </c>
      <c r="E21" s="31"/>
      <c r="F21" s="502"/>
    </row>
    <row r="22" spans="1:6">
      <c r="A22" s="31"/>
      <c r="B22" s="897" t="s">
        <v>155</v>
      </c>
      <c r="C22" s="33" t="s">
        <v>69</v>
      </c>
      <c r="D22" s="31" t="s">
        <v>155</v>
      </c>
      <c r="E22" s="31" t="s">
        <v>911</v>
      </c>
      <c r="F22" s="502"/>
    </row>
    <row r="23" spans="1:6">
      <c r="A23" s="31"/>
      <c r="B23" s="897" t="s">
        <v>156</v>
      </c>
      <c r="C23" s="33" t="s">
        <v>157</v>
      </c>
      <c r="D23" s="31" t="s">
        <v>156</v>
      </c>
      <c r="E23" s="31" t="s">
        <v>911</v>
      </c>
      <c r="F23" s="502"/>
    </row>
    <row r="24" spans="1:6">
      <c r="A24" s="31" t="s">
        <v>58</v>
      </c>
      <c r="B24" s="897"/>
      <c r="C24" s="33" t="s">
        <v>158</v>
      </c>
      <c r="D24" s="31"/>
      <c r="E24" s="31"/>
      <c r="F24" s="502"/>
    </row>
    <row r="25" spans="1:6" ht="18.75">
      <c r="A25" s="31">
        <v>1</v>
      </c>
      <c r="B25" s="897" t="s">
        <v>68</v>
      </c>
      <c r="C25" s="33" t="s">
        <v>67</v>
      </c>
      <c r="D25" s="31" t="s">
        <v>68</v>
      </c>
      <c r="E25" s="31" t="s">
        <v>401</v>
      </c>
      <c r="F25" s="502" t="e">
        <f xml:space="preserve"> F$20*#REF!</f>
        <v>#REF!</v>
      </c>
    </row>
    <row r="26" spans="1:6" ht="18.75">
      <c r="A26" s="31">
        <v>2</v>
      </c>
      <c r="B26" s="897" t="s">
        <v>70</v>
      </c>
      <c r="C26" s="33" t="s">
        <v>69</v>
      </c>
      <c r="D26" s="31" t="s">
        <v>70</v>
      </c>
      <c r="E26" s="31" t="s">
        <v>407</v>
      </c>
      <c r="F26" s="502" t="e">
        <f xml:space="preserve"> F$22*#REF!</f>
        <v>#REF!</v>
      </c>
    </row>
    <row r="27" spans="1:6" ht="18.75">
      <c r="A27" s="31">
        <v>3</v>
      </c>
      <c r="B27" s="897" t="s">
        <v>159</v>
      </c>
      <c r="C27" s="33" t="s">
        <v>71</v>
      </c>
      <c r="D27" s="31" t="s">
        <v>159</v>
      </c>
      <c r="E27" s="31" t="s">
        <v>408</v>
      </c>
      <c r="F27" s="502" t="e">
        <f xml:space="preserve"> F$23*#REF!</f>
        <v>#REF!</v>
      </c>
    </row>
    <row r="28" spans="1:6">
      <c r="A28" s="31">
        <v>4</v>
      </c>
      <c r="B28" s="897" t="s">
        <v>74</v>
      </c>
      <c r="C28" s="33" t="s">
        <v>73</v>
      </c>
      <c r="D28" s="31" t="s">
        <v>74</v>
      </c>
      <c r="E28" s="31"/>
      <c r="F28" s="503"/>
    </row>
    <row r="29" spans="1:6" s="504" customFormat="1">
      <c r="A29" s="515"/>
      <c r="B29" s="898" t="s">
        <v>75</v>
      </c>
      <c r="C29" s="36" t="s">
        <v>898</v>
      </c>
      <c r="D29" s="515" t="s">
        <v>912</v>
      </c>
      <c r="E29" s="515" t="s">
        <v>901</v>
      </c>
      <c r="F29" s="575" t="e">
        <f xml:space="preserve"> F$25+F$26+F$27</f>
        <v>#REF!</v>
      </c>
    </row>
    <row r="30" spans="1:6" ht="18.75">
      <c r="A30" s="31" t="s">
        <v>59</v>
      </c>
      <c r="B30" s="897" t="s">
        <v>76</v>
      </c>
      <c r="C30" s="33" t="s">
        <v>63</v>
      </c>
      <c r="D30" s="31" t="s">
        <v>76</v>
      </c>
      <c r="E30" s="31" t="s">
        <v>2648</v>
      </c>
      <c r="F30" s="502" t="e">
        <f xml:space="preserve"> F$29*#REF!%</f>
        <v>#REF!</v>
      </c>
    </row>
    <row r="31" spans="1:6" s="504" customFormat="1">
      <c r="A31" s="515"/>
      <c r="B31" s="898" t="s">
        <v>77</v>
      </c>
      <c r="C31" s="36" t="s">
        <v>160</v>
      </c>
      <c r="D31" s="515" t="s">
        <v>77</v>
      </c>
      <c r="E31" s="515" t="s">
        <v>161</v>
      </c>
      <c r="F31" s="575" t="e">
        <f xml:space="preserve"> F$29+F$30</f>
        <v>#REF!</v>
      </c>
    </row>
    <row r="32" spans="1:6" ht="18.75">
      <c r="A32" s="31" t="s">
        <v>66</v>
      </c>
      <c r="B32" s="897" t="s">
        <v>78</v>
      </c>
      <c r="C32" s="33" t="s">
        <v>64</v>
      </c>
      <c r="D32" s="31" t="s">
        <v>78</v>
      </c>
      <c r="E32" s="31" t="s">
        <v>2649</v>
      </c>
      <c r="F32" s="502" t="e">
        <f xml:space="preserve"> (F$29+F$30)*#REF!%</f>
        <v>#REF!</v>
      </c>
    </row>
    <row r="33" spans="1:6" s="504" customFormat="1">
      <c r="A33" s="515"/>
      <c r="B33" s="898" t="s">
        <v>79</v>
      </c>
      <c r="C33" s="38" t="s">
        <v>162</v>
      </c>
      <c r="D33" s="515" t="s">
        <v>79</v>
      </c>
      <c r="E33" s="515" t="s">
        <v>163</v>
      </c>
      <c r="F33" s="575" t="e">
        <f xml:space="preserve"> F$29+F$30+F$32</f>
        <v>#REF!</v>
      </c>
    </row>
    <row r="34" spans="1:6">
      <c r="A34" s="31" t="s">
        <v>164</v>
      </c>
      <c r="B34" s="897" t="s">
        <v>80</v>
      </c>
      <c r="C34" s="33" t="s">
        <v>65</v>
      </c>
      <c r="D34" s="31" t="s">
        <v>80</v>
      </c>
      <c r="E34" s="31" t="e">
        <f>#REF!&amp; "%*G"</f>
        <v>#REF!</v>
      </c>
      <c r="F34" s="502" t="e">
        <f xml:space="preserve"> F$33*#REF!%</f>
        <v>#REF!</v>
      </c>
    </row>
    <row r="35" spans="1:6" s="504" customFormat="1">
      <c r="A35" s="515"/>
      <c r="B35" s="898" t="s">
        <v>81</v>
      </c>
      <c r="C35" s="38" t="s">
        <v>165</v>
      </c>
      <c r="D35" s="515" t="s">
        <v>81</v>
      </c>
      <c r="E35" s="515" t="s">
        <v>913</v>
      </c>
      <c r="F35" s="575" t="e">
        <f xml:space="preserve"> F$33+F$34</f>
        <v>#REF!</v>
      </c>
    </row>
    <row r="36" spans="1:6" ht="31.5">
      <c r="A36" s="31" t="s">
        <v>1079</v>
      </c>
      <c r="B36" s="897" t="s">
        <v>82</v>
      </c>
      <c r="C36" s="458" t="s">
        <v>1125</v>
      </c>
      <c r="D36" s="31" t="s">
        <v>82</v>
      </c>
      <c r="E36" s="31"/>
      <c r="F36" s="503"/>
    </row>
    <row r="37" spans="1:6" s="504" customFormat="1">
      <c r="A37" s="456"/>
      <c r="B37" s="899" t="s">
        <v>84</v>
      </c>
      <c r="C37" s="456" t="s">
        <v>1126</v>
      </c>
      <c r="D37" s="456"/>
      <c r="E37" s="456"/>
      <c r="F37" s="505" t="e">
        <f>F35+F36</f>
        <v>#REF!</v>
      </c>
    </row>
    <row r="38" spans="1:6">
      <c r="A38" s="459"/>
      <c r="B38" s="897" t="s">
        <v>1127</v>
      </c>
      <c r="C38" s="460" t="s">
        <v>3337</v>
      </c>
      <c r="D38" s="461"/>
      <c r="E38" s="461"/>
      <c r="F38" s="506"/>
    </row>
    <row r="39" spans="1:6">
      <c r="A39" s="6"/>
      <c r="B39" s="891"/>
      <c r="C39" s="975"/>
      <c r="D39" s="6"/>
      <c r="E39" s="6"/>
      <c r="F39" s="507"/>
    </row>
    <row r="40" spans="1:6">
      <c r="A40" s="40"/>
      <c r="B40" s="892"/>
      <c r="C40" s="976"/>
      <c r="D40" s="40"/>
      <c r="E40" s="40"/>
      <c r="F40" s="508"/>
    </row>
    <row r="41" spans="1:6">
      <c r="A41" s="6"/>
      <c r="B41" s="891"/>
      <c r="C41" s="975"/>
      <c r="D41" s="6"/>
      <c r="E41" s="6"/>
      <c r="F41" s="507"/>
    </row>
    <row r="42" spans="1:6">
      <c r="A42" s="6"/>
      <c r="B42" s="891"/>
      <c r="C42" s="975"/>
      <c r="D42" s="6"/>
      <c r="E42" s="6"/>
      <c r="F42" s="507"/>
    </row>
    <row r="43" spans="1:6">
      <c r="A43" s="20"/>
      <c r="B43" s="893"/>
      <c r="C43" s="977" t="s">
        <v>166</v>
      </c>
      <c r="D43" s="8"/>
      <c r="E43" s="8" t="s">
        <v>167</v>
      </c>
      <c r="F43" s="509"/>
    </row>
    <row r="44" spans="1:6">
      <c r="A44" s="6"/>
      <c r="B44" s="891"/>
      <c r="C44" s="975"/>
      <c r="D44" s="6"/>
      <c r="E44" s="6"/>
      <c r="F44" s="507"/>
    </row>
    <row r="45" spans="1:6">
      <c r="A45" s="6"/>
      <c r="B45" s="891"/>
      <c r="C45" s="975"/>
      <c r="D45" s="6"/>
      <c r="E45" s="6"/>
      <c r="F45" s="507"/>
    </row>
    <row r="46" spans="1:6">
      <c r="A46" s="6"/>
      <c r="B46" s="891"/>
      <c r="C46" s="975"/>
      <c r="D46" s="6"/>
      <c r="E46" s="6"/>
      <c r="F46" s="507"/>
    </row>
    <row r="47" spans="1:6">
      <c r="A47" s="6"/>
      <c r="B47" s="891"/>
      <c r="C47" s="975"/>
      <c r="D47" s="6"/>
      <c r="E47" s="6"/>
      <c r="F47" s="507"/>
    </row>
    <row r="48" spans="1:6">
      <c r="A48" s="6"/>
      <c r="B48" s="891"/>
      <c r="C48" s="975"/>
      <c r="D48" s="6"/>
      <c r="E48" s="6"/>
      <c r="F48" s="507"/>
    </row>
    <row r="49" spans="1:6">
      <c r="A49" s="6"/>
      <c r="B49" s="891"/>
      <c r="C49" s="975"/>
      <c r="D49" s="6"/>
      <c r="E49" s="6"/>
      <c r="F49" s="507"/>
    </row>
    <row r="50" spans="1:6">
      <c r="A50" s="6"/>
      <c r="B50" s="891" t="s">
        <v>3220</v>
      </c>
      <c r="C50" s="978" t="s">
        <v>168</v>
      </c>
      <c r="D50" s="9"/>
      <c r="E50" s="44" t="s">
        <v>168</v>
      </c>
      <c r="F50" s="510"/>
    </row>
    <row r="51" spans="1:6">
      <c r="A51" s="6"/>
      <c r="B51" s="891" t="s">
        <v>3257</v>
      </c>
      <c r="C51" s="975"/>
      <c r="D51" s="9"/>
      <c r="E51" s="9" t="s">
        <v>169</v>
      </c>
      <c r="F51" s="511"/>
    </row>
  </sheetData>
  <phoneticPr fontId="2" type="noConversion"/>
  <dataValidations disablePrompts="1" count="2">
    <dataValidation allowBlank="1" showInputMessage="1" showErrorMessage="1" promptTitle="Lưu ý" prompt="Bạn không được xóa và sửa thông thin trong cột này" sqref="B18 B28 B36:B37 B39:B51"/>
    <dataValidation allowBlank="1" showInputMessage="1" showErrorMessage="1" promptTitle="Lưu ý" prompt="Bạn không được xóa và sửa thông tin trong cột này" sqref="B29:B35 B19:B27 B5:B16"/>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16.xml><?xml version="1.0" encoding="utf-8"?>
<worksheet xmlns="http://schemas.openxmlformats.org/spreadsheetml/2006/main" xmlns:r="http://schemas.openxmlformats.org/officeDocument/2006/relationships">
  <sheetPr codeName="Sheet2"/>
  <dimension ref="A1:AC5"/>
  <sheetViews>
    <sheetView showGridLines="0" workbookViewId="0"/>
  </sheetViews>
  <sheetFormatPr defaultRowHeight="15" outlineLevelCol="1"/>
  <cols>
    <col min="1" max="1" width="4.85546875" style="84" customWidth="1"/>
    <col min="2" max="2" width="11.28515625" style="84" customWidth="1"/>
    <col min="3" max="3" width="11.5703125" style="84" hidden="1" customWidth="1" outlineLevel="1"/>
    <col min="4" max="4" width="38.140625" style="84" customWidth="1" collapsed="1"/>
    <col min="5" max="5" width="7.140625" style="89" bestFit="1" customWidth="1"/>
    <col min="6" max="6" width="26.42578125" style="84" hidden="1" customWidth="1"/>
    <col min="7" max="7" width="11.140625" style="162" customWidth="1"/>
    <col min="8" max="8" width="6.140625" style="84" hidden="1" customWidth="1"/>
    <col min="9" max="9" width="12" style="157" customWidth="1"/>
    <col min="10" max="10" width="12.5703125" style="157" customWidth="1"/>
    <col min="11" max="11" width="13.85546875" style="84" hidden="1" customWidth="1"/>
    <col min="12" max="12" width="10.7109375" style="84" hidden="1" customWidth="1"/>
    <col min="13" max="18" width="10.5703125" style="84" hidden="1" customWidth="1" outlineLevel="1"/>
    <col min="19" max="19" width="15.28515625" style="84" hidden="1" customWidth="1" outlineLevel="1"/>
    <col min="20" max="28" width="10.5703125" style="84" hidden="1" customWidth="1" outlineLevel="1"/>
    <col min="29" max="29" width="9.140625" style="84" collapsed="1"/>
    <col min="30" max="16384" width="9.140625" style="84"/>
  </cols>
  <sheetData>
    <row r="1" spans="1:28" s="77" customFormat="1" ht="20.25">
      <c r="A1" s="143" t="s">
        <v>486</v>
      </c>
      <c r="B1" s="144"/>
      <c r="C1" s="144"/>
      <c r="D1" s="144"/>
      <c r="E1" s="144"/>
      <c r="F1" s="144"/>
      <c r="G1" s="158"/>
      <c r="H1" s="144" t="s">
        <v>276</v>
      </c>
      <c r="I1" s="145"/>
      <c r="J1" s="145"/>
      <c r="K1" s="144"/>
      <c r="L1" s="144"/>
      <c r="M1" s="144"/>
      <c r="N1" s="144"/>
      <c r="O1" s="144"/>
      <c r="P1" s="144"/>
      <c r="Q1" s="144"/>
      <c r="R1" s="144"/>
      <c r="S1" s="144"/>
      <c r="T1" s="144"/>
      <c r="U1" s="144"/>
      <c r="V1" s="144"/>
      <c r="W1" s="144"/>
      <c r="X1" s="144"/>
      <c r="Y1" s="144"/>
      <c r="Z1" s="144"/>
      <c r="AA1" s="144"/>
      <c r="AB1" s="144"/>
    </row>
    <row r="2" spans="1:28" s="164" customFormat="1" ht="14.25">
      <c r="A2" s="163" t="e">
        <f>"CÔNG TRÌNH : "&amp;'Bia du toan'!$G$12</f>
        <v>#REF!</v>
      </c>
      <c r="B2" s="163"/>
      <c r="C2" s="163"/>
      <c r="D2" s="163"/>
      <c r="E2" s="163"/>
      <c r="F2" s="163"/>
      <c r="G2" s="165"/>
      <c r="H2" s="163"/>
      <c r="I2" s="166"/>
      <c r="J2" s="166"/>
      <c r="K2" s="163"/>
      <c r="L2" s="163"/>
      <c r="M2" s="163"/>
      <c r="N2" s="163"/>
      <c r="O2" s="163"/>
      <c r="P2" s="163"/>
      <c r="Q2" s="163"/>
      <c r="R2" s="163"/>
      <c r="S2" s="163"/>
      <c r="T2" s="163"/>
      <c r="U2" s="163"/>
      <c r="V2" s="163"/>
      <c r="W2" s="163"/>
      <c r="X2" s="163"/>
      <c r="Y2" s="163"/>
      <c r="Z2" s="163"/>
      <c r="AA2" s="163"/>
      <c r="AB2" s="163"/>
    </row>
    <row r="3" spans="1:28" s="164" customFormat="1" ht="14.25">
      <c r="A3" s="163" t="e">
        <f>"HẠNG MỤC : "&amp; 'Bia du toan'!$G$13</f>
        <v>#REF!</v>
      </c>
      <c r="B3" s="163"/>
      <c r="C3" s="163"/>
      <c r="D3" s="163"/>
      <c r="E3" s="163"/>
      <c r="F3" s="163"/>
      <c r="G3" s="165"/>
      <c r="H3" s="163"/>
      <c r="I3" s="166"/>
      <c r="J3" s="166"/>
      <c r="K3" s="163"/>
      <c r="L3" s="163"/>
      <c r="M3" s="163"/>
      <c r="N3" s="163"/>
      <c r="O3" s="163"/>
      <c r="P3" s="163"/>
      <c r="Q3" s="163"/>
      <c r="R3" s="163"/>
      <c r="S3" s="163"/>
      <c r="T3" s="163"/>
      <c r="U3" s="163"/>
      <c r="V3" s="163"/>
      <c r="W3" s="163"/>
      <c r="X3" s="163"/>
      <c r="Y3" s="163"/>
      <c r="Z3" s="163"/>
      <c r="AA3" s="163"/>
      <c r="AB3" s="163"/>
    </row>
    <row r="4" spans="1:28" s="77" customFormat="1">
      <c r="A4" s="144"/>
      <c r="B4" s="144"/>
      <c r="C4" s="144"/>
      <c r="D4" s="144"/>
      <c r="E4" s="144"/>
      <c r="F4" s="144"/>
      <c r="G4" s="158"/>
      <c r="H4" s="144"/>
      <c r="I4" s="145"/>
      <c r="J4" s="145"/>
      <c r="K4" s="144"/>
      <c r="L4" s="144"/>
      <c r="M4" s="144"/>
      <c r="N4" s="144"/>
      <c r="O4" s="144"/>
      <c r="P4" s="144"/>
      <c r="Q4" s="144"/>
      <c r="R4" s="144"/>
      <c r="S4" s="144"/>
      <c r="T4" s="144"/>
      <c r="U4" s="144"/>
      <c r="V4" s="144"/>
      <c r="W4" s="144"/>
      <c r="X4" s="144"/>
      <c r="Y4" s="144"/>
      <c r="Z4" s="144"/>
      <c r="AA4" s="144"/>
      <c r="AB4" s="144"/>
    </row>
    <row r="5" spans="1:28" s="77" customFormat="1" ht="28.5" customHeight="1">
      <c r="A5" s="214" t="s">
        <v>15</v>
      </c>
      <c r="B5" s="115" t="s">
        <v>123</v>
      </c>
      <c r="C5" s="214" t="s">
        <v>113</v>
      </c>
      <c r="D5" s="214" t="s">
        <v>114</v>
      </c>
      <c r="E5" s="214" t="s">
        <v>93</v>
      </c>
      <c r="F5" s="214" t="s">
        <v>127</v>
      </c>
      <c r="G5" s="160" t="s">
        <v>90</v>
      </c>
      <c r="H5" s="215" t="s">
        <v>98</v>
      </c>
      <c r="I5" s="215" t="s">
        <v>95</v>
      </c>
      <c r="J5" s="215" t="s">
        <v>96</v>
      </c>
      <c r="K5" s="142" t="s">
        <v>128</v>
      </c>
      <c r="L5" s="142" t="s">
        <v>129</v>
      </c>
      <c r="M5" s="142" t="s">
        <v>130</v>
      </c>
      <c r="N5" s="142" t="s">
        <v>131</v>
      </c>
      <c r="O5" s="142" t="s">
        <v>132</v>
      </c>
      <c r="P5" s="142" t="s">
        <v>133</v>
      </c>
      <c r="Q5" s="142" t="s">
        <v>134</v>
      </c>
      <c r="R5" s="142" t="s">
        <v>135</v>
      </c>
      <c r="S5" s="142" t="s">
        <v>136</v>
      </c>
      <c r="T5" s="142" t="s">
        <v>137</v>
      </c>
      <c r="U5" s="142" t="s">
        <v>138</v>
      </c>
      <c r="V5" s="142" t="s">
        <v>139</v>
      </c>
      <c r="W5" s="142" t="s">
        <v>140</v>
      </c>
      <c r="X5" s="142" t="s">
        <v>141</v>
      </c>
      <c r="Y5" s="142" t="s">
        <v>142</v>
      </c>
      <c r="Z5" s="142" t="s">
        <v>143</v>
      </c>
      <c r="AA5" s="142" t="s">
        <v>109</v>
      </c>
      <c r="AB5" s="142" t="s">
        <v>110</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17.xml><?xml version="1.0" encoding="utf-8"?>
<worksheet xmlns="http://schemas.openxmlformats.org/spreadsheetml/2006/main" xmlns:r="http://schemas.openxmlformats.org/officeDocument/2006/relationships">
  <sheetPr codeName="Sh_Duthau">
    <tabColor rgb="FFFF0000"/>
  </sheetPr>
  <dimension ref="A1:BB54"/>
  <sheetViews>
    <sheetView tabSelected="1" topLeftCell="A28" workbookViewId="0">
      <selection activeCell="AP31" sqref="AP31"/>
    </sheetView>
  </sheetViews>
  <sheetFormatPr defaultRowHeight="15" outlineLevelCol="1"/>
  <cols>
    <col min="1" max="1" width="5.140625" style="1282" customWidth="1"/>
    <col min="2" max="2" width="11.140625" style="1282" hidden="1" customWidth="1"/>
    <col min="3" max="3" width="41.140625" style="1282" customWidth="1"/>
    <col min="4" max="4" width="7.140625" style="1332" customWidth="1"/>
    <col min="5" max="5" width="9.5703125" style="1333" customWidth="1"/>
    <col min="6" max="7" width="21.42578125" style="1281" hidden="1" customWidth="1"/>
    <col min="8" max="8" width="6.140625" style="1281" hidden="1" customWidth="1" outlineLevel="1"/>
    <col min="9" max="9" width="7.140625" style="1281" hidden="1" customWidth="1" outlineLevel="1"/>
    <col min="10" max="10" width="6.5703125" style="1281" hidden="1" customWidth="1" outlineLevel="1"/>
    <col min="11" max="11" width="8" style="1281" hidden="1" customWidth="1" outlineLevel="1"/>
    <col min="12" max="12" width="5.5703125" style="1281" hidden="1" customWidth="1" outlineLevel="1"/>
    <col min="13" max="13" width="11.28515625" style="1281" hidden="1" customWidth="1" outlineLevel="1"/>
    <col min="14" max="14" width="4.5703125" style="1281" hidden="1" customWidth="1" outlineLevel="1"/>
    <col min="15" max="15" width="11.28515625" style="1281" hidden="1" customWidth="1" outlineLevel="1"/>
    <col min="16" max="16" width="8.140625" style="1281" hidden="1" customWidth="1" outlineLevel="1"/>
    <col min="17" max="17" width="11.140625" style="1281" hidden="1" customWidth="1" outlineLevel="1"/>
    <col min="18" max="18" width="4.42578125" style="1281" hidden="1" customWidth="1" outlineLevel="1"/>
    <col min="19" max="19" width="10.28515625" style="1281" hidden="1" customWidth="1" outlineLevel="1"/>
    <col min="20" max="20" width="9" style="1281" hidden="1" customWidth="1" outlineLevel="1"/>
    <col min="21" max="21" width="6.140625" style="1281" hidden="1" customWidth="1" outlineLevel="1"/>
    <col min="22" max="22" width="8.5703125" style="1281" hidden="1" customWidth="1" outlineLevel="1"/>
    <col min="23" max="23" width="6.42578125" style="1281" hidden="1" customWidth="1" outlineLevel="1"/>
    <col min="24" max="24" width="4.85546875" style="1281" hidden="1" customWidth="1" outlineLevel="1"/>
    <col min="25" max="25" width="8.5703125" style="1281" hidden="1" customWidth="1" outlineLevel="1"/>
    <col min="26" max="26" width="11.7109375" style="1281" hidden="1" customWidth="1" outlineLevel="1"/>
    <col min="27" max="27" width="4.85546875" style="1281" hidden="1" customWidth="1" outlineLevel="1"/>
    <col min="28" max="28" width="13.42578125" style="1281" hidden="1" customWidth="1" outlineLevel="1"/>
    <col min="29" max="29" width="7.85546875" style="1281" hidden="1" customWidth="1" outlineLevel="1"/>
    <col min="30" max="30" width="6" style="1281" hidden="1" customWidth="1"/>
    <col min="31" max="31" width="7" style="1281" hidden="1" customWidth="1"/>
    <col min="32" max="32" width="6.28515625" style="1281" hidden="1" customWidth="1"/>
    <col min="33" max="33" width="7.42578125" style="1281" hidden="1" customWidth="1"/>
    <col min="34" max="36" width="5.85546875" style="1281" hidden="1" customWidth="1" outlineLevel="1"/>
    <col min="37" max="37" width="5" style="1281" hidden="1" customWidth="1" outlineLevel="1"/>
    <col min="38" max="38" width="7.7109375" style="1281" hidden="1" customWidth="1" outlineLevel="1"/>
    <col min="39" max="39" width="10.28515625" style="1281" hidden="1" customWidth="1" outlineLevel="1"/>
    <col min="40" max="40" width="7.140625" style="1281" hidden="1" customWidth="1" outlineLevel="1"/>
    <col min="41" max="41" width="9.140625" style="1281" hidden="1" customWidth="1" outlineLevel="1"/>
    <col min="42" max="42" width="13.7109375" style="1281" customWidth="1" collapsed="1"/>
    <col min="43" max="43" width="15.28515625" style="1281" customWidth="1"/>
    <col min="44" max="45" width="0" style="1281" hidden="1" customWidth="1"/>
    <col min="46" max="50" width="0" style="1281" hidden="1" customWidth="1" outlineLevel="1"/>
    <col min="51" max="53" width="0" style="1282" hidden="1" customWidth="1" outlineLevel="1"/>
    <col min="54" max="54" width="0" style="1282" hidden="1" customWidth="1" collapsed="1"/>
    <col min="55" max="55" width="13.42578125" style="1282" customWidth="1"/>
    <col min="56" max="16384" width="9.140625" style="1282"/>
  </cols>
  <sheetData>
    <row r="1" spans="1:53" ht="30" customHeight="1">
      <c r="A1" s="69" t="s">
        <v>3561</v>
      </c>
      <c r="B1" s="1278"/>
      <c r="C1" s="1278"/>
      <c r="D1" s="1278"/>
      <c r="E1" s="1279"/>
      <c r="F1" s="1280"/>
      <c r="G1" s="1280"/>
      <c r="H1" s="1280"/>
      <c r="I1" s="1280"/>
      <c r="J1" s="1280"/>
      <c r="K1" s="1280"/>
      <c r="L1" s="1280"/>
      <c r="M1" s="1280"/>
      <c r="N1" s="1280"/>
      <c r="O1" s="1280"/>
      <c r="P1" s="1280"/>
      <c r="Q1" s="1280"/>
      <c r="R1" s="1280"/>
      <c r="S1" s="1280"/>
      <c r="T1" s="1280"/>
      <c r="U1" s="1280"/>
      <c r="V1" s="1280"/>
      <c r="W1" s="1280"/>
      <c r="X1" s="1280"/>
      <c r="Y1" s="1280"/>
      <c r="Z1" s="1280"/>
      <c r="AA1" s="1280"/>
      <c r="AB1" s="1280"/>
      <c r="AC1" s="1280"/>
      <c r="AD1" s="1280"/>
      <c r="AE1" s="1280"/>
      <c r="AF1" s="1280"/>
      <c r="AG1" s="1280"/>
      <c r="AH1" s="1280"/>
      <c r="AI1" s="1280"/>
      <c r="AJ1" s="1280"/>
      <c r="AK1" s="1280"/>
      <c r="AL1" s="1280"/>
      <c r="AM1" s="1280"/>
      <c r="AN1" s="1280"/>
      <c r="AO1" s="1280"/>
      <c r="AP1" s="1280"/>
      <c r="AQ1" s="1280"/>
    </row>
    <row r="2" spans="1:53" s="1287" customFormat="1" ht="19.5" customHeight="1">
      <c r="A2" s="1283" t="str">
        <f>+THKP!A2</f>
        <v>CÔNG TRÌNH: ĐƯỜNG NGUYỄN THỊ MINH KHAI, HUYỆN XUÂN LỘC</v>
      </c>
      <c r="B2" s="1283"/>
      <c r="C2" s="1283"/>
      <c r="D2" s="1283"/>
      <c r="E2" s="1284"/>
      <c r="F2" s="1285"/>
      <c r="G2" s="1285"/>
      <c r="H2" s="1285"/>
      <c r="I2" s="1285"/>
      <c r="J2" s="1285"/>
      <c r="K2" s="1285"/>
      <c r="L2" s="1285"/>
      <c r="M2" s="1285"/>
      <c r="N2" s="1285"/>
      <c r="O2" s="1285"/>
      <c r="P2" s="1285"/>
      <c r="Q2" s="1285"/>
      <c r="R2" s="1285"/>
      <c r="S2" s="1285"/>
      <c r="T2" s="1285"/>
      <c r="U2" s="1285"/>
      <c r="V2" s="1285"/>
      <c r="W2" s="1285"/>
      <c r="X2" s="1285"/>
      <c r="Y2" s="1285"/>
      <c r="Z2" s="1285"/>
      <c r="AA2" s="1285"/>
      <c r="AB2" s="1285"/>
      <c r="AC2" s="1285"/>
      <c r="AD2" s="1285"/>
      <c r="AE2" s="1285"/>
      <c r="AF2" s="1285"/>
      <c r="AG2" s="1285"/>
      <c r="AH2" s="1285"/>
      <c r="AI2" s="1285"/>
      <c r="AJ2" s="1285"/>
      <c r="AK2" s="1285"/>
      <c r="AL2" s="1285"/>
      <c r="AM2" s="1285"/>
      <c r="AN2" s="1285"/>
      <c r="AO2" s="1285"/>
      <c r="AP2" s="1285"/>
      <c r="AQ2" s="1285"/>
      <c r="AR2" s="1286"/>
      <c r="AS2" s="1286"/>
      <c r="AT2" s="1286"/>
      <c r="AU2" s="1286"/>
      <c r="AV2" s="1286"/>
      <c r="AW2" s="1286"/>
      <c r="AX2" s="1286"/>
    </row>
    <row r="3" spans="1:53" s="1287" customFormat="1" ht="35.1" customHeight="1">
      <c r="A3" s="1283" t="str">
        <f>+THKP!A3</f>
        <v>HẠNG MỤC: PANO HỘP ĐÈN TRANG TRÍ + CAMERA AN NINH + DÂY ĐÈN LED TRANG TRÍ TRỤ ĐÈN CHIẾU SÁNG</v>
      </c>
      <c r="B3" s="1283"/>
      <c r="C3" s="1283"/>
      <c r="D3" s="1283"/>
      <c r="E3" s="1284"/>
      <c r="F3" s="1285"/>
      <c r="G3" s="1285"/>
      <c r="H3" s="1285"/>
      <c r="I3" s="1285"/>
      <c r="J3" s="1285"/>
      <c r="K3" s="1285"/>
      <c r="L3" s="1285"/>
      <c r="M3" s="1285"/>
      <c r="N3" s="1285"/>
      <c r="O3" s="1285"/>
      <c r="P3" s="1285"/>
      <c r="Q3" s="1285"/>
      <c r="R3" s="1285"/>
      <c r="S3" s="1285"/>
      <c r="T3" s="1285"/>
      <c r="U3" s="1285"/>
      <c r="V3" s="1285"/>
      <c r="W3" s="1285"/>
      <c r="X3" s="1285"/>
      <c r="Y3" s="1285"/>
      <c r="Z3" s="1285"/>
      <c r="AA3" s="1285"/>
      <c r="AB3" s="1285"/>
      <c r="AC3" s="1285"/>
      <c r="AD3" s="1285"/>
      <c r="AE3" s="1285"/>
      <c r="AF3" s="1285"/>
      <c r="AG3" s="1285"/>
      <c r="AH3" s="1285"/>
      <c r="AI3" s="1285"/>
      <c r="AJ3" s="1285"/>
      <c r="AK3" s="1285"/>
      <c r="AL3" s="1285"/>
      <c r="AM3" s="1285"/>
      <c r="AN3" s="1285"/>
      <c r="AO3" s="1285"/>
      <c r="AP3" s="1285"/>
      <c r="AQ3" s="1285"/>
      <c r="AR3" s="1286"/>
      <c r="AS3" s="1286"/>
      <c r="AT3" s="1286"/>
      <c r="AU3" s="1286"/>
      <c r="AV3" s="1286"/>
      <c r="AW3" s="1286"/>
      <c r="AX3" s="1286"/>
    </row>
    <row r="4" spans="1:53">
      <c r="A4" s="1278"/>
      <c r="B4" s="1278"/>
      <c r="C4" s="1278"/>
      <c r="D4" s="1278"/>
      <c r="E4" s="1279"/>
      <c r="F4" s="1280"/>
      <c r="G4" s="1280"/>
      <c r="H4" s="1280"/>
      <c r="I4" s="1280"/>
      <c r="J4" s="1280"/>
      <c r="K4" s="1280"/>
      <c r="L4" s="1280"/>
      <c r="M4" s="1280"/>
      <c r="N4" s="1280"/>
      <c r="O4" s="1280"/>
      <c r="P4" s="1280"/>
      <c r="Q4" s="1280"/>
      <c r="R4" s="1280"/>
      <c r="S4" s="1280"/>
      <c r="T4" s="1280"/>
      <c r="U4" s="1280"/>
      <c r="V4" s="1280"/>
      <c r="W4" s="1280"/>
      <c r="X4" s="1280"/>
      <c r="Y4" s="1280"/>
      <c r="Z4" s="1280"/>
      <c r="AA4" s="1280"/>
      <c r="AB4" s="1280"/>
      <c r="AC4" s="1280"/>
      <c r="AD4" s="1280"/>
      <c r="AE4" s="1280"/>
      <c r="AF4" s="1280"/>
      <c r="AG4" s="1280"/>
      <c r="AH4" s="1280"/>
      <c r="AI4" s="1280"/>
      <c r="AJ4" s="1280"/>
      <c r="AK4" s="1280"/>
      <c r="AL4" s="1280"/>
      <c r="AM4" s="1280"/>
      <c r="AN4" s="1280"/>
      <c r="AO4" s="1280"/>
      <c r="AP4" s="1280"/>
      <c r="AQ4" s="1280"/>
    </row>
    <row r="5" spans="1:53" ht="15" customHeight="1">
      <c r="A5" s="1392" t="s">
        <v>15</v>
      </c>
      <c r="B5" s="1394" t="s">
        <v>91</v>
      </c>
      <c r="C5" s="1392" t="s">
        <v>92</v>
      </c>
      <c r="D5" s="1392" t="s">
        <v>93</v>
      </c>
      <c r="E5" s="1396" t="s">
        <v>479</v>
      </c>
      <c r="F5" s="1390" t="s">
        <v>3530</v>
      </c>
      <c r="G5" s="1390" t="s">
        <v>3092</v>
      </c>
      <c r="H5" s="1288" t="s">
        <v>144</v>
      </c>
      <c r="I5" s="1288"/>
      <c r="J5" s="1288"/>
      <c r="K5" s="1288"/>
      <c r="L5" s="1288" t="s">
        <v>145</v>
      </c>
      <c r="M5" s="1288"/>
      <c r="N5" s="1288"/>
      <c r="O5" s="1288"/>
      <c r="P5" s="1288"/>
      <c r="Q5" s="1288"/>
      <c r="R5" s="1288"/>
      <c r="S5" s="1288"/>
      <c r="T5" s="1288"/>
      <c r="U5" s="1288"/>
      <c r="V5" s="1390" t="s">
        <v>146</v>
      </c>
      <c r="W5" s="1390"/>
      <c r="X5" s="1390"/>
      <c r="Y5" s="1390" t="s">
        <v>147</v>
      </c>
      <c r="Z5" s="1390"/>
      <c r="AA5" s="1390"/>
      <c r="AB5" s="1390" t="s">
        <v>148</v>
      </c>
      <c r="AC5" s="1390" t="s">
        <v>110</v>
      </c>
      <c r="AD5" s="1388" t="s">
        <v>2993</v>
      </c>
      <c r="AE5" s="1388" t="s">
        <v>2996</v>
      </c>
      <c r="AF5" s="1388" t="s">
        <v>2994</v>
      </c>
      <c r="AG5" s="1388" t="s">
        <v>2995</v>
      </c>
      <c r="AH5" s="1388" t="s">
        <v>3093</v>
      </c>
      <c r="AI5" s="1388" t="s">
        <v>3094</v>
      </c>
      <c r="AJ5" s="1388" t="s">
        <v>3095</v>
      </c>
      <c r="AK5" s="1388" t="s">
        <v>3079</v>
      </c>
      <c r="AL5" s="1388" t="s">
        <v>3080</v>
      </c>
      <c r="AM5" s="1388" t="s">
        <v>3081</v>
      </c>
      <c r="AN5" s="1388" t="s">
        <v>3082</v>
      </c>
      <c r="AO5" s="1388" t="s">
        <v>946</v>
      </c>
      <c r="AP5" s="1388" t="s">
        <v>3562</v>
      </c>
      <c r="AQ5" s="1390" t="s">
        <v>96</v>
      </c>
      <c r="AR5" s="1399" t="s">
        <v>3096</v>
      </c>
      <c r="AS5" s="1399" t="s">
        <v>3097</v>
      </c>
      <c r="AT5" s="1398" t="s">
        <v>3334</v>
      </c>
      <c r="AU5" s="1398"/>
      <c r="AV5" s="1398"/>
      <c r="AW5" s="1398"/>
      <c r="AX5" s="1398" t="s">
        <v>98</v>
      </c>
      <c r="AY5" s="1398"/>
      <c r="AZ5" s="1398"/>
      <c r="BA5" s="1398"/>
    </row>
    <row r="6" spans="1:53" ht="27.75" customHeight="1">
      <c r="A6" s="1393"/>
      <c r="B6" s="1395"/>
      <c r="C6" s="1393"/>
      <c r="D6" s="1393"/>
      <c r="E6" s="1397"/>
      <c r="F6" s="1391"/>
      <c r="G6" s="1391"/>
      <c r="H6" s="1289" t="s">
        <v>130</v>
      </c>
      <c r="I6" s="1289" t="s">
        <v>131</v>
      </c>
      <c r="J6" s="1289" t="s">
        <v>132</v>
      </c>
      <c r="K6" s="1289" t="s">
        <v>133</v>
      </c>
      <c r="L6" s="1289" t="s">
        <v>134</v>
      </c>
      <c r="M6" s="1289" t="s">
        <v>135</v>
      </c>
      <c r="N6" s="1289" t="s">
        <v>329</v>
      </c>
      <c r="O6" s="1289" t="s">
        <v>137</v>
      </c>
      <c r="P6" s="1289" t="s">
        <v>138</v>
      </c>
      <c r="Q6" s="1289" t="s">
        <v>139</v>
      </c>
      <c r="R6" s="1289" t="s">
        <v>140</v>
      </c>
      <c r="S6" s="1289" t="s">
        <v>141</v>
      </c>
      <c r="T6" s="1289" t="s">
        <v>142</v>
      </c>
      <c r="U6" s="1289" t="s">
        <v>143</v>
      </c>
      <c r="V6" s="1289" t="s">
        <v>102</v>
      </c>
      <c r="W6" s="1289" t="s">
        <v>104</v>
      </c>
      <c r="X6" s="1289" t="s">
        <v>105</v>
      </c>
      <c r="Y6" s="1289" t="s">
        <v>102</v>
      </c>
      <c r="Z6" s="1289" t="s">
        <v>104</v>
      </c>
      <c r="AA6" s="1289" t="s">
        <v>105</v>
      </c>
      <c r="AB6" s="1391"/>
      <c r="AC6" s="1391"/>
      <c r="AD6" s="1389"/>
      <c r="AE6" s="1389"/>
      <c r="AF6" s="1389"/>
      <c r="AG6" s="1389"/>
      <c r="AH6" s="1389"/>
      <c r="AI6" s="1389"/>
      <c r="AJ6" s="1389"/>
      <c r="AK6" s="1389"/>
      <c r="AL6" s="1389"/>
      <c r="AM6" s="1389"/>
      <c r="AN6" s="1389"/>
      <c r="AO6" s="1389"/>
      <c r="AP6" s="1389"/>
      <c r="AQ6" s="1391"/>
      <c r="AR6" s="1399"/>
      <c r="AS6" s="1399"/>
      <c r="AT6" s="1290" t="s">
        <v>102</v>
      </c>
      <c r="AU6" s="1290" t="s">
        <v>3332</v>
      </c>
      <c r="AV6" s="1290" t="s">
        <v>70</v>
      </c>
      <c r="AW6" s="1290" t="s">
        <v>3335</v>
      </c>
      <c r="AX6" s="1290" t="s">
        <v>102</v>
      </c>
      <c r="AY6" s="1290" t="s">
        <v>3332</v>
      </c>
      <c r="AZ6" s="1290" t="s">
        <v>70</v>
      </c>
      <c r="BA6" s="1290" t="s">
        <v>3335</v>
      </c>
    </row>
    <row r="7" spans="1:53" ht="20.100000000000001" customHeight="1">
      <c r="A7" s="1291" t="s">
        <v>3534</v>
      </c>
      <c r="B7" s="1291" t="s">
        <v>58</v>
      </c>
      <c r="C7" s="1292" t="s">
        <v>3440</v>
      </c>
      <c r="D7" s="1293"/>
      <c r="E7" s="1294"/>
      <c r="F7" s="1295"/>
      <c r="G7" s="1295"/>
      <c r="H7" s="1295"/>
      <c r="I7" s="1295"/>
      <c r="J7" s="1295"/>
      <c r="K7" s="1295"/>
      <c r="L7" s="1295"/>
      <c r="M7" s="1295"/>
      <c r="N7" s="1295"/>
      <c r="O7" s="1295"/>
      <c r="P7" s="1295"/>
      <c r="Q7" s="1295"/>
      <c r="R7" s="1295"/>
      <c r="S7" s="1295"/>
      <c r="T7" s="1295"/>
      <c r="U7" s="1295"/>
      <c r="V7" s="1295"/>
      <c r="W7" s="1295"/>
      <c r="X7" s="1295"/>
      <c r="Y7" s="1295"/>
      <c r="Z7" s="1295"/>
      <c r="AA7" s="1295"/>
      <c r="AB7" s="1295"/>
      <c r="AC7" s="1295"/>
      <c r="AD7" s="1295"/>
      <c r="AE7" s="1295"/>
      <c r="AF7" s="1295"/>
      <c r="AG7" s="1295"/>
      <c r="AH7" s="1295"/>
      <c r="AI7" s="1295"/>
      <c r="AJ7" s="1295"/>
      <c r="AK7" s="1295"/>
      <c r="AL7" s="1295"/>
      <c r="AM7" s="1295"/>
      <c r="AN7" s="1295"/>
      <c r="AO7" s="1295"/>
      <c r="AP7" s="1295"/>
      <c r="AQ7" s="1295"/>
      <c r="AR7" s="1281" t="e">
        <f>#REF!</f>
        <v>#REF!</v>
      </c>
      <c r="AS7" s="1281" t="e">
        <f>#REF!</f>
        <v>#REF!</v>
      </c>
      <c r="AT7" s="1281" t="e">
        <f>#REF!</f>
        <v>#REF!</v>
      </c>
      <c r="AU7" s="1281" t="e">
        <f>#REF!</f>
        <v>#REF!</v>
      </c>
      <c r="AV7" s="1281" t="e">
        <f>#REF!</f>
        <v>#REF!</v>
      </c>
      <c r="AW7" s="1281" t="e">
        <f>#REF!</f>
        <v>#REF!</v>
      </c>
      <c r="AX7" s="1281" t="e">
        <f>#REF!</f>
        <v>#REF!</v>
      </c>
      <c r="AY7" s="1282" t="e">
        <f>#REF!</f>
        <v>#REF!</v>
      </c>
      <c r="AZ7" s="1282" t="e">
        <f>#REF!</f>
        <v>#REF!</v>
      </c>
      <c r="BA7" s="1282" t="e">
        <f>#REF!</f>
        <v>#REF!</v>
      </c>
    </row>
    <row r="8" spans="1:53">
      <c r="A8" s="1296"/>
      <c r="B8" s="1297"/>
      <c r="C8" s="1277" t="s">
        <v>3442</v>
      </c>
      <c r="D8" s="1298"/>
      <c r="E8" s="1299"/>
      <c r="F8" s="1300"/>
      <c r="G8" s="1300"/>
      <c r="H8" s="1300"/>
      <c r="I8" s="1300"/>
      <c r="J8" s="1300"/>
      <c r="K8" s="1300"/>
      <c r="L8" s="1300"/>
      <c r="M8" s="1300"/>
      <c r="N8" s="1300"/>
      <c r="O8" s="1300"/>
      <c r="P8" s="1300"/>
      <c r="Q8" s="1300"/>
      <c r="R8" s="1300"/>
      <c r="S8" s="1300"/>
      <c r="T8" s="1300"/>
      <c r="U8" s="1300"/>
      <c r="V8" s="1300"/>
      <c r="W8" s="1300"/>
      <c r="X8" s="1300"/>
      <c r="Y8" s="1300"/>
      <c r="Z8" s="1300"/>
      <c r="AA8" s="1300"/>
      <c r="AB8" s="1300"/>
      <c r="AC8" s="1300"/>
      <c r="AD8" s="1300"/>
      <c r="AE8" s="1300"/>
      <c r="AF8" s="1300"/>
      <c r="AG8" s="1300"/>
      <c r="AH8" s="1300"/>
      <c r="AI8" s="1300"/>
      <c r="AJ8" s="1300"/>
      <c r="AK8" s="1300"/>
      <c r="AL8" s="1300"/>
      <c r="AM8" s="1300"/>
      <c r="AN8" s="1300"/>
      <c r="AO8" s="1300"/>
      <c r="AP8" s="1300"/>
      <c r="AQ8" s="1300"/>
    </row>
    <row r="9" spans="1:53" ht="110.25" customHeight="1">
      <c r="A9" s="1296">
        <v>1</v>
      </c>
      <c r="B9" s="1296" t="s">
        <v>74</v>
      </c>
      <c r="C9" s="1300" t="s">
        <v>3555</v>
      </c>
      <c r="D9" s="1296" t="s">
        <v>3441</v>
      </c>
      <c r="E9" s="1301">
        <v>34</v>
      </c>
      <c r="F9" s="1300">
        <v>71359039.5</v>
      </c>
      <c r="G9" s="1300">
        <v>856308474</v>
      </c>
      <c r="H9" s="1300">
        <v>62000000</v>
      </c>
      <c r="I9" s="1300">
        <v>0</v>
      </c>
      <c r="J9" s="1300">
        <v>0</v>
      </c>
      <c r="K9" s="1300">
        <v>0</v>
      </c>
      <c r="L9" s="1300">
        <v>0</v>
      </c>
      <c r="M9" s="1300">
        <v>62000000</v>
      </c>
      <c r="N9" s="1300">
        <v>3100000</v>
      </c>
      <c r="O9" s="1300">
        <v>65100000</v>
      </c>
      <c r="P9" s="1300">
        <v>3580500</v>
      </c>
      <c r="Q9" s="1300">
        <v>68680500</v>
      </c>
      <c r="R9" s="1300">
        <v>2678539.5</v>
      </c>
      <c r="S9" s="1300">
        <v>71359039.5</v>
      </c>
      <c r="T9" s="1300">
        <v>0</v>
      </c>
      <c r="U9" s="1300">
        <v>71359039.5</v>
      </c>
      <c r="V9" s="1300">
        <v>71359039.5</v>
      </c>
      <c r="W9" s="1300">
        <v>0</v>
      </c>
      <c r="X9" s="1300">
        <v>0</v>
      </c>
      <c r="Y9" s="1300">
        <v>856308474</v>
      </c>
      <c r="Z9" s="1300">
        <v>0</v>
      </c>
      <c r="AA9" s="1300">
        <v>0</v>
      </c>
      <c r="AB9" s="1300"/>
      <c r="AC9" s="1300"/>
      <c r="AD9" s="1300">
        <v>62000000</v>
      </c>
      <c r="AE9" s="1300">
        <v>0</v>
      </c>
      <c r="AF9" s="1300">
        <v>0</v>
      </c>
      <c r="AG9" s="1300">
        <v>0</v>
      </c>
      <c r="AH9" s="1300">
        <v>0</v>
      </c>
      <c r="AI9" s="1300">
        <v>0</v>
      </c>
      <c r="AJ9" s="1300">
        <v>0</v>
      </c>
      <c r="AK9" s="1300">
        <v>0</v>
      </c>
      <c r="AL9" s="1300">
        <v>0</v>
      </c>
      <c r="AM9" s="1300">
        <v>0</v>
      </c>
      <c r="AN9" s="1300">
        <v>0</v>
      </c>
      <c r="AO9" s="1300">
        <v>0</v>
      </c>
      <c r="AP9" s="1300">
        <f>'[3]Giá tháng'!$F$101</f>
        <v>71610000</v>
      </c>
      <c r="AQ9" s="1300">
        <f xml:space="preserve"> AP9*$E9</f>
        <v>2434740000</v>
      </c>
      <c r="AR9" s="1281" t="e">
        <f>#REF!</f>
        <v>#REF!</v>
      </c>
      <c r="AS9" s="1281" t="e">
        <f>#REF!</f>
        <v>#REF!</v>
      </c>
      <c r="AT9" s="1281" t="e">
        <f>#REF!</f>
        <v>#REF!</v>
      </c>
      <c r="AU9" s="1281" t="e">
        <f>#REF!</f>
        <v>#REF!</v>
      </c>
      <c r="AV9" s="1281" t="e">
        <f>#REF!</f>
        <v>#REF!</v>
      </c>
      <c r="AW9" s="1281" t="e">
        <f>#REF!</f>
        <v>#REF!</v>
      </c>
      <c r="AX9" s="1281" t="e">
        <f>#REF!</f>
        <v>#REF!</v>
      </c>
      <c r="AY9" s="1282" t="e">
        <f>#REF!</f>
        <v>#REF!</v>
      </c>
      <c r="AZ9" s="1282" t="e">
        <f>#REF!</f>
        <v>#REF!</v>
      </c>
      <c r="BA9" s="1282" t="e">
        <f>#REF!</f>
        <v>#REF!</v>
      </c>
    </row>
    <row r="10" spans="1:53">
      <c r="A10" s="1296"/>
      <c r="B10" s="1296"/>
      <c r="C10" s="1302" t="s">
        <v>3453</v>
      </c>
      <c r="D10" s="1296"/>
      <c r="E10" s="1301"/>
      <c r="F10" s="1300"/>
      <c r="G10" s="1300"/>
      <c r="H10" s="1300"/>
      <c r="I10" s="1300"/>
      <c r="J10" s="1300"/>
      <c r="K10" s="1300"/>
      <c r="L10" s="1300"/>
      <c r="M10" s="1300"/>
      <c r="N10" s="1300"/>
      <c r="O10" s="1300"/>
      <c r="P10" s="1300"/>
      <c r="Q10" s="1300"/>
      <c r="R10" s="1300"/>
      <c r="S10" s="1300"/>
      <c r="T10" s="1300"/>
      <c r="U10" s="1300"/>
      <c r="V10" s="1300"/>
      <c r="W10" s="1300"/>
      <c r="X10" s="1300"/>
      <c r="Y10" s="1300"/>
      <c r="Z10" s="1300"/>
      <c r="AA10" s="1300"/>
      <c r="AB10" s="1300"/>
      <c r="AC10" s="1300"/>
      <c r="AD10" s="1300"/>
      <c r="AE10" s="1300"/>
      <c r="AF10" s="1300"/>
      <c r="AG10" s="1300"/>
      <c r="AH10" s="1300"/>
      <c r="AI10" s="1300"/>
      <c r="AJ10" s="1300"/>
      <c r="AK10" s="1300"/>
      <c r="AL10" s="1300"/>
      <c r="AM10" s="1300"/>
      <c r="AN10" s="1300"/>
      <c r="AO10" s="1300"/>
      <c r="AP10" s="1300"/>
      <c r="AQ10" s="1300"/>
    </row>
    <row r="11" spans="1:53">
      <c r="A11" s="1296">
        <v>2</v>
      </c>
      <c r="B11" s="1296">
        <v>2</v>
      </c>
      <c r="C11" s="1300" t="s">
        <v>3456</v>
      </c>
      <c r="D11" s="1296" t="s">
        <v>3457</v>
      </c>
      <c r="E11" s="1301">
        <v>340</v>
      </c>
      <c r="F11" s="1300">
        <v>2532.0949500000002</v>
      </c>
      <c r="G11" s="1300">
        <v>121540.5576</v>
      </c>
      <c r="H11" s="1300">
        <v>2200</v>
      </c>
      <c r="I11" s="1300">
        <v>0</v>
      </c>
      <c r="J11" s="1300">
        <v>0</v>
      </c>
      <c r="K11" s="1300">
        <v>0</v>
      </c>
      <c r="L11" s="1300">
        <v>0</v>
      </c>
      <c r="M11" s="1300">
        <v>2200</v>
      </c>
      <c r="N11" s="1300">
        <v>110</v>
      </c>
      <c r="O11" s="1300">
        <v>2310</v>
      </c>
      <c r="P11" s="1300">
        <v>127.05</v>
      </c>
      <c r="Q11" s="1300">
        <v>2437.0500000000002</v>
      </c>
      <c r="R11" s="1300">
        <v>95.04495</v>
      </c>
      <c r="S11" s="1300">
        <v>2532.0949500000002</v>
      </c>
      <c r="T11" s="1300">
        <v>0</v>
      </c>
      <c r="U11" s="1300">
        <v>2532.0949500000002</v>
      </c>
      <c r="V11" s="1300">
        <v>2532.0949499999997</v>
      </c>
      <c r="W11" s="1300">
        <v>0</v>
      </c>
      <c r="X11" s="1300">
        <v>0</v>
      </c>
      <c r="Y11" s="1300">
        <v>121540.55759999999</v>
      </c>
      <c r="Z11" s="1300">
        <v>0</v>
      </c>
      <c r="AA11" s="1300">
        <v>0</v>
      </c>
      <c r="AB11" s="1300"/>
      <c r="AC11" s="1300"/>
      <c r="AD11" s="1300">
        <v>2200</v>
      </c>
      <c r="AE11" s="1300">
        <v>0</v>
      </c>
      <c r="AF11" s="1300">
        <v>0</v>
      </c>
      <c r="AG11" s="1300">
        <v>0</v>
      </c>
      <c r="AH11" s="1300">
        <v>0</v>
      </c>
      <c r="AI11" s="1300">
        <v>0</v>
      </c>
      <c r="AJ11" s="1300">
        <v>0</v>
      </c>
      <c r="AK11" s="1300">
        <v>0</v>
      </c>
      <c r="AL11" s="1300">
        <v>0</v>
      </c>
      <c r="AM11" s="1300">
        <v>0</v>
      </c>
      <c r="AN11" s="1300">
        <v>0</v>
      </c>
      <c r="AO11" s="1300">
        <v>0</v>
      </c>
      <c r="AP11" s="1300">
        <v>2532.0949500000002</v>
      </c>
      <c r="AQ11" s="1300">
        <f xml:space="preserve"> AP11*$E11</f>
        <v>860912.28300000005</v>
      </c>
      <c r="AR11" s="1281" t="e">
        <f>#REF!</f>
        <v>#REF!</v>
      </c>
      <c r="AS11" s="1281" t="e">
        <f>#REF!</f>
        <v>#REF!</v>
      </c>
      <c r="AT11" s="1281" t="e">
        <f>#REF!</f>
        <v>#REF!</v>
      </c>
      <c r="AU11" s="1281" t="e">
        <f>#REF!</f>
        <v>#REF!</v>
      </c>
      <c r="AV11" s="1281" t="e">
        <f>#REF!</f>
        <v>#REF!</v>
      </c>
      <c r="AW11" s="1281" t="e">
        <f>#REF!</f>
        <v>#REF!</v>
      </c>
      <c r="AX11" s="1281" t="e">
        <f>#REF!</f>
        <v>#REF!</v>
      </c>
      <c r="AY11" s="1282" t="e">
        <f>#REF!</f>
        <v>#REF!</v>
      </c>
      <c r="AZ11" s="1282" t="e">
        <f>#REF!</f>
        <v>#REF!</v>
      </c>
      <c r="BA11" s="1282" t="e">
        <f>#REF!</f>
        <v>#REF!</v>
      </c>
    </row>
    <row r="12" spans="1:53" ht="34.5" customHeight="1">
      <c r="A12" s="1296">
        <v>3</v>
      </c>
      <c r="B12" s="1296">
        <v>3</v>
      </c>
      <c r="C12" s="1300" t="s">
        <v>3556</v>
      </c>
      <c r="D12" s="1296" t="s">
        <v>3457</v>
      </c>
      <c r="E12" s="1301">
        <v>340</v>
      </c>
      <c r="F12" s="1300">
        <v>26586.996975000002</v>
      </c>
      <c r="G12" s="1300">
        <v>1276175.8548000001</v>
      </c>
      <c r="H12" s="1300">
        <v>23100</v>
      </c>
      <c r="I12" s="1300">
        <v>0</v>
      </c>
      <c r="J12" s="1300">
        <v>0</v>
      </c>
      <c r="K12" s="1300">
        <v>0</v>
      </c>
      <c r="L12" s="1300">
        <v>0</v>
      </c>
      <c r="M12" s="1300">
        <v>23100</v>
      </c>
      <c r="N12" s="1300">
        <v>1155</v>
      </c>
      <c r="O12" s="1300">
        <v>24255</v>
      </c>
      <c r="P12" s="1300">
        <v>1334.0250000000001</v>
      </c>
      <c r="Q12" s="1300">
        <v>25589.025000000001</v>
      </c>
      <c r="R12" s="1300">
        <v>997.97197500000004</v>
      </c>
      <c r="S12" s="1300">
        <v>26586.996975000002</v>
      </c>
      <c r="T12" s="1300">
        <v>0</v>
      </c>
      <c r="U12" s="1300">
        <v>26586.996975000002</v>
      </c>
      <c r="V12" s="1300">
        <v>26586.996974999995</v>
      </c>
      <c r="W12" s="1300">
        <v>0</v>
      </c>
      <c r="X12" s="1300">
        <v>0</v>
      </c>
      <c r="Y12" s="1300">
        <v>1276175.8547999999</v>
      </c>
      <c r="Z12" s="1300">
        <v>0</v>
      </c>
      <c r="AA12" s="1300">
        <v>0</v>
      </c>
      <c r="AB12" s="1300"/>
      <c r="AC12" s="1300"/>
      <c r="AD12" s="1300">
        <v>23100</v>
      </c>
      <c r="AE12" s="1300">
        <v>0</v>
      </c>
      <c r="AF12" s="1300">
        <v>0</v>
      </c>
      <c r="AG12" s="1300">
        <v>0</v>
      </c>
      <c r="AH12" s="1300">
        <v>0</v>
      </c>
      <c r="AI12" s="1300">
        <v>0</v>
      </c>
      <c r="AJ12" s="1300">
        <v>0</v>
      </c>
      <c r="AK12" s="1300">
        <v>0</v>
      </c>
      <c r="AL12" s="1300">
        <v>0</v>
      </c>
      <c r="AM12" s="1300">
        <v>0</v>
      </c>
      <c r="AN12" s="1300">
        <v>0</v>
      </c>
      <c r="AO12" s="1300">
        <v>0</v>
      </c>
      <c r="AP12" s="1300">
        <v>26586.996975000002</v>
      </c>
      <c r="AQ12" s="1300">
        <f xml:space="preserve"> AP12*$E12</f>
        <v>9039578.9715</v>
      </c>
      <c r="AR12" s="1281" t="e">
        <f>#REF!</f>
        <v>#REF!</v>
      </c>
      <c r="AS12" s="1281" t="e">
        <f>#REF!</f>
        <v>#REF!</v>
      </c>
      <c r="AT12" s="1281" t="e">
        <f>#REF!</f>
        <v>#REF!</v>
      </c>
      <c r="AU12" s="1281" t="e">
        <f>#REF!</f>
        <v>#REF!</v>
      </c>
      <c r="AV12" s="1281" t="e">
        <f>#REF!</f>
        <v>#REF!</v>
      </c>
      <c r="AW12" s="1281" t="e">
        <f>#REF!</f>
        <v>#REF!</v>
      </c>
      <c r="AX12" s="1281" t="e">
        <f>#REF!</f>
        <v>#REF!</v>
      </c>
      <c r="AY12" s="1282" t="e">
        <f>#REF!</f>
        <v>#REF!</v>
      </c>
      <c r="AZ12" s="1282" t="e">
        <f>#REF!</f>
        <v>#REF!</v>
      </c>
      <c r="BA12" s="1282" t="e">
        <f>#REF!</f>
        <v>#REF!</v>
      </c>
    </row>
    <row r="13" spans="1:53" ht="30">
      <c r="A13" s="1296">
        <v>4</v>
      </c>
      <c r="B13" s="1296" t="s">
        <v>3464</v>
      </c>
      <c r="C13" s="1303" t="s">
        <v>3465</v>
      </c>
      <c r="D13" s="1298" t="s">
        <v>3500</v>
      </c>
      <c r="E13" s="1301">
        <v>17</v>
      </c>
      <c r="F13" s="1300">
        <v>104136.43315162501</v>
      </c>
      <c r="G13" s="1300">
        <v>624818.59890975012</v>
      </c>
      <c r="H13" s="1300">
        <v>0</v>
      </c>
      <c r="I13" s="1300">
        <v>0</v>
      </c>
      <c r="J13" s="1300">
        <v>90478.5</v>
      </c>
      <c r="K13" s="1300">
        <v>0</v>
      </c>
      <c r="L13" s="1300">
        <v>0</v>
      </c>
      <c r="M13" s="1300">
        <v>90478.5</v>
      </c>
      <c r="N13" s="1300">
        <v>4523.9250000000002</v>
      </c>
      <c r="O13" s="1300">
        <v>95002.425000000003</v>
      </c>
      <c r="P13" s="1300">
        <v>5225.1333750000003</v>
      </c>
      <c r="Q13" s="1300">
        <v>100227.55837500001</v>
      </c>
      <c r="R13" s="1300">
        <v>3908.8747766250003</v>
      </c>
      <c r="S13" s="1300">
        <v>104136.43315162501</v>
      </c>
      <c r="T13" s="1300">
        <v>0</v>
      </c>
      <c r="U13" s="1300">
        <v>104136.43315162501</v>
      </c>
      <c r="V13" s="1300">
        <v>0</v>
      </c>
      <c r="W13" s="1300">
        <v>104136.43315162498</v>
      </c>
      <c r="X13" s="1300">
        <v>0</v>
      </c>
      <c r="Y13" s="1300">
        <v>0</v>
      </c>
      <c r="Z13" s="1300">
        <v>624818.59890974988</v>
      </c>
      <c r="AA13" s="1300">
        <v>0</v>
      </c>
      <c r="AB13" s="1300" t="s">
        <v>3464</v>
      </c>
      <c r="AC13" s="1300"/>
      <c r="AD13" s="1300">
        <v>0</v>
      </c>
      <c r="AE13" s="1300">
        <v>0</v>
      </c>
      <c r="AF13" s="1300">
        <v>90478.5</v>
      </c>
      <c r="AG13" s="1300">
        <v>0</v>
      </c>
      <c r="AH13" s="1300">
        <v>0</v>
      </c>
      <c r="AI13" s="1300">
        <v>0</v>
      </c>
      <c r="AJ13" s="1300">
        <v>0</v>
      </c>
      <c r="AK13" s="1300">
        <v>0</v>
      </c>
      <c r="AL13" s="1300">
        <v>0</v>
      </c>
      <c r="AM13" s="1300">
        <v>0</v>
      </c>
      <c r="AN13" s="1300">
        <v>0</v>
      </c>
      <c r="AO13" s="1300">
        <v>0</v>
      </c>
      <c r="AP13" s="1300">
        <v>104136.43315162501</v>
      </c>
      <c r="AQ13" s="1300">
        <f xml:space="preserve"> AP13*$E13</f>
        <v>1770319.3635776252</v>
      </c>
      <c r="AR13" s="1281" t="e">
        <f>#REF!</f>
        <v>#REF!</v>
      </c>
      <c r="AS13" s="1281" t="e">
        <f>#REF!</f>
        <v>#REF!</v>
      </c>
      <c r="AT13" s="1281" t="e">
        <f>#REF!</f>
        <v>#REF!</v>
      </c>
      <c r="AU13" s="1281" t="e">
        <f>#REF!</f>
        <v>#REF!</v>
      </c>
      <c r="AV13" s="1281" t="e">
        <f>#REF!</f>
        <v>#REF!</v>
      </c>
      <c r="AW13" s="1281" t="e">
        <f>#REF!</f>
        <v>#REF!</v>
      </c>
      <c r="AX13" s="1281" t="e">
        <f>#REF!</f>
        <v>#REF!</v>
      </c>
      <c r="AY13" s="1282" t="e">
        <f>#REF!</f>
        <v>#REF!</v>
      </c>
      <c r="AZ13" s="1282" t="e">
        <f>#REF!</f>
        <v>#REF!</v>
      </c>
      <c r="BA13" s="1282" t="e">
        <f>#REF!</f>
        <v>#REF!</v>
      </c>
    </row>
    <row r="14" spans="1:53">
      <c r="A14" s="1296"/>
      <c r="B14" s="1296"/>
      <c r="C14" s="1302" t="s">
        <v>3540</v>
      </c>
      <c r="D14" s="1298"/>
      <c r="E14" s="1301"/>
      <c r="F14" s="1300"/>
      <c r="G14" s="1300"/>
      <c r="H14" s="1300"/>
      <c r="I14" s="1300"/>
      <c r="J14" s="1300"/>
      <c r="K14" s="1300"/>
      <c r="L14" s="1300"/>
      <c r="M14" s="1300"/>
      <c r="N14" s="1300"/>
      <c r="O14" s="1300"/>
      <c r="P14" s="1300"/>
      <c r="Q14" s="1300"/>
      <c r="R14" s="1300"/>
      <c r="S14" s="1300"/>
      <c r="T14" s="1300"/>
      <c r="U14" s="1300"/>
      <c r="V14" s="1300"/>
      <c r="W14" s="1300"/>
      <c r="X14" s="1300"/>
      <c r="Y14" s="1300"/>
      <c r="Z14" s="1300"/>
      <c r="AA14" s="1300"/>
      <c r="AB14" s="1300"/>
      <c r="AC14" s="1300"/>
      <c r="AD14" s="1300"/>
      <c r="AE14" s="1300"/>
      <c r="AF14" s="1300"/>
      <c r="AG14" s="1300"/>
      <c r="AH14" s="1300"/>
      <c r="AI14" s="1300"/>
      <c r="AJ14" s="1300"/>
      <c r="AK14" s="1300"/>
      <c r="AL14" s="1300"/>
      <c r="AM14" s="1300"/>
      <c r="AN14" s="1300"/>
      <c r="AO14" s="1300"/>
      <c r="AP14" s="1300"/>
      <c r="AQ14" s="1300"/>
    </row>
    <row r="15" spans="1:53" ht="18" customHeight="1">
      <c r="A15" s="1296">
        <v>5</v>
      </c>
      <c r="B15" s="1296">
        <v>1</v>
      </c>
      <c r="C15" s="1303" t="s">
        <v>3467</v>
      </c>
      <c r="D15" s="1298" t="s">
        <v>3468</v>
      </c>
      <c r="E15" s="1301">
        <v>17</v>
      </c>
      <c r="F15" s="1300">
        <v>145250.17395</v>
      </c>
      <c r="G15" s="1300">
        <v>871501.04370000004</v>
      </c>
      <c r="H15" s="1300">
        <v>126200</v>
      </c>
      <c r="I15" s="1300">
        <v>0</v>
      </c>
      <c r="J15" s="1300">
        <v>0</v>
      </c>
      <c r="K15" s="1300">
        <v>0</v>
      </c>
      <c r="L15" s="1300">
        <v>0</v>
      </c>
      <c r="M15" s="1300">
        <v>126200</v>
      </c>
      <c r="N15" s="1300">
        <v>6310</v>
      </c>
      <c r="O15" s="1300">
        <v>132510</v>
      </c>
      <c r="P15" s="1300">
        <v>7288.05</v>
      </c>
      <c r="Q15" s="1300">
        <v>139798.04999999999</v>
      </c>
      <c r="R15" s="1300">
        <v>5452.1239499999992</v>
      </c>
      <c r="S15" s="1300">
        <v>145250.17395</v>
      </c>
      <c r="T15" s="1300">
        <v>0</v>
      </c>
      <c r="U15" s="1300">
        <v>145250.17395</v>
      </c>
      <c r="V15" s="1300">
        <v>145250.17394999997</v>
      </c>
      <c r="W15" s="1300">
        <v>0</v>
      </c>
      <c r="X15" s="1300">
        <v>0</v>
      </c>
      <c r="Y15" s="1300">
        <v>871501.04369999981</v>
      </c>
      <c r="Z15" s="1300">
        <v>0</v>
      </c>
      <c r="AA15" s="1300">
        <v>0</v>
      </c>
      <c r="AB15" s="1300"/>
      <c r="AC15" s="1300"/>
      <c r="AD15" s="1300">
        <v>126200</v>
      </c>
      <c r="AE15" s="1300">
        <v>0</v>
      </c>
      <c r="AF15" s="1300">
        <v>0</v>
      </c>
      <c r="AG15" s="1300">
        <v>0</v>
      </c>
      <c r="AH15" s="1300">
        <v>0</v>
      </c>
      <c r="AI15" s="1300">
        <v>0</v>
      </c>
      <c r="AJ15" s="1300">
        <v>0</v>
      </c>
      <c r="AK15" s="1300">
        <v>0</v>
      </c>
      <c r="AL15" s="1300">
        <v>0</v>
      </c>
      <c r="AM15" s="1300">
        <v>0</v>
      </c>
      <c r="AN15" s="1300">
        <v>0</v>
      </c>
      <c r="AO15" s="1300">
        <v>0</v>
      </c>
      <c r="AP15" s="1300">
        <v>145250.17395</v>
      </c>
      <c r="AQ15" s="1300">
        <f xml:space="preserve"> AP15*$E15</f>
        <v>2469252.9571500001</v>
      </c>
      <c r="AR15" s="1281" t="e">
        <f>#REF!</f>
        <v>#REF!</v>
      </c>
      <c r="AS15" s="1281" t="e">
        <f>#REF!</f>
        <v>#REF!</v>
      </c>
      <c r="AT15" s="1281" t="e">
        <f>#REF!</f>
        <v>#REF!</v>
      </c>
      <c r="AU15" s="1281" t="e">
        <f>#REF!</f>
        <v>#REF!</v>
      </c>
      <c r="AV15" s="1281" t="e">
        <f>#REF!</f>
        <v>#REF!</v>
      </c>
      <c r="AW15" s="1281" t="e">
        <f>#REF!</f>
        <v>#REF!</v>
      </c>
      <c r="AX15" s="1281" t="e">
        <f>#REF!</f>
        <v>#REF!</v>
      </c>
      <c r="AY15" s="1282" t="e">
        <f>#REF!</f>
        <v>#REF!</v>
      </c>
      <c r="AZ15" s="1282" t="e">
        <f>#REF!</f>
        <v>#REF!</v>
      </c>
      <c r="BA15" s="1282" t="e">
        <f>#REF!</f>
        <v>#REF!</v>
      </c>
    </row>
    <row r="16" spans="1:53" ht="18" customHeight="1">
      <c r="A16" s="1296">
        <v>6</v>
      </c>
      <c r="B16" s="1296">
        <v>2</v>
      </c>
      <c r="C16" s="1303" t="s">
        <v>3470</v>
      </c>
      <c r="D16" s="1298" t="s">
        <v>3471</v>
      </c>
      <c r="E16" s="1301">
        <v>17</v>
      </c>
      <c r="F16" s="1300">
        <v>14271.8079</v>
      </c>
      <c r="G16" s="1300">
        <v>85630.847399999999</v>
      </c>
      <c r="H16" s="1300">
        <v>12400</v>
      </c>
      <c r="I16" s="1300">
        <v>0</v>
      </c>
      <c r="J16" s="1300">
        <v>0</v>
      </c>
      <c r="K16" s="1300">
        <v>0</v>
      </c>
      <c r="L16" s="1300">
        <v>0</v>
      </c>
      <c r="M16" s="1300">
        <v>12400</v>
      </c>
      <c r="N16" s="1300">
        <v>620</v>
      </c>
      <c r="O16" s="1300">
        <v>13020</v>
      </c>
      <c r="P16" s="1300">
        <v>716.1</v>
      </c>
      <c r="Q16" s="1300">
        <v>13736.1</v>
      </c>
      <c r="R16" s="1300">
        <v>535.7079</v>
      </c>
      <c r="S16" s="1300">
        <v>14271.8079</v>
      </c>
      <c r="T16" s="1300">
        <v>0</v>
      </c>
      <c r="U16" s="1300">
        <v>14271.8079</v>
      </c>
      <c r="V16" s="1300">
        <v>14271.807899999998</v>
      </c>
      <c r="W16" s="1300">
        <v>0</v>
      </c>
      <c r="X16" s="1300">
        <v>0</v>
      </c>
      <c r="Y16" s="1300">
        <v>85630.847399999984</v>
      </c>
      <c r="Z16" s="1300">
        <v>0</v>
      </c>
      <c r="AA16" s="1300">
        <v>0</v>
      </c>
      <c r="AB16" s="1300"/>
      <c r="AC16" s="1300"/>
      <c r="AD16" s="1300">
        <v>12400</v>
      </c>
      <c r="AE16" s="1300">
        <v>0</v>
      </c>
      <c r="AF16" s="1300">
        <v>0</v>
      </c>
      <c r="AG16" s="1300">
        <v>0</v>
      </c>
      <c r="AH16" s="1300">
        <v>0</v>
      </c>
      <c r="AI16" s="1300">
        <v>0</v>
      </c>
      <c r="AJ16" s="1300">
        <v>0</v>
      </c>
      <c r="AK16" s="1300">
        <v>0</v>
      </c>
      <c r="AL16" s="1300">
        <v>0</v>
      </c>
      <c r="AM16" s="1300">
        <v>0</v>
      </c>
      <c r="AN16" s="1300">
        <v>0</v>
      </c>
      <c r="AO16" s="1300">
        <v>0</v>
      </c>
      <c r="AP16" s="1300">
        <v>14271.8079</v>
      </c>
      <c r="AQ16" s="1300">
        <f t="shared" ref="AQ16:AQ20" si="0" xml:space="preserve"> AP16*$E16</f>
        <v>242620.73430000001</v>
      </c>
      <c r="AR16" s="1281" t="e">
        <f>#REF!</f>
        <v>#REF!</v>
      </c>
      <c r="AS16" s="1281" t="e">
        <f>#REF!</f>
        <v>#REF!</v>
      </c>
      <c r="AT16" s="1281" t="e">
        <f>#REF!</f>
        <v>#REF!</v>
      </c>
      <c r="AU16" s="1281" t="e">
        <f>#REF!</f>
        <v>#REF!</v>
      </c>
      <c r="AV16" s="1281" t="e">
        <f>#REF!</f>
        <v>#REF!</v>
      </c>
      <c r="AW16" s="1281" t="e">
        <f>#REF!</f>
        <v>#REF!</v>
      </c>
      <c r="AX16" s="1281" t="e">
        <f>#REF!</f>
        <v>#REF!</v>
      </c>
      <c r="AY16" s="1282" t="e">
        <f>#REF!</f>
        <v>#REF!</v>
      </c>
      <c r="AZ16" s="1282" t="e">
        <f>#REF!</f>
        <v>#REF!</v>
      </c>
      <c r="BA16" s="1282" t="e">
        <f>#REF!</f>
        <v>#REF!</v>
      </c>
    </row>
    <row r="17" spans="1:53" ht="18" customHeight="1">
      <c r="A17" s="1296">
        <v>7</v>
      </c>
      <c r="B17" s="1296">
        <v>3</v>
      </c>
      <c r="C17" s="1303" t="s">
        <v>3473</v>
      </c>
      <c r="D17" s="1298" t="s">
        <v>3471</v>
      </c>
      <c r="E17" s="1301">
        <v>17</v>
      </c>
      <c r="F17" s="1300">
        <v>7481.189625</v>
      </c>
      <c r="G17" s="1300">
        <v>44887.137750000002</v>
      </c>
      <c r="H17" s="1300">
        <v>6500</v>
      </c>
      <c r="I17" s="1300">
        <v>0</v>
      </c>
      <c r="J17" s="1300">
        <v>0</v>
      </c>
      <c r="K17" s="1300">
        <v>0</v>
      </c>
      <c r="L17" s="1300">
        <v>0</v>
      </c>
      <c r="M17" s="1300">
        <v>6500</v>
      </c>
      <c r="N17" s="1300">
        <v>325</v>
      </c>
      <c r="O17" s="1300">
        <v>6825</v>
      </c>
      <c r="P17" s="1300">
        <v>375.375</v>
      </c>
      <c r="Q17" s="1300">
        <v>7200.375</v>
      </c>
      <c r="R17" s="1300">
        <v>280.81462499999998</v>
      </c>
      <c r="S17" s="1300">
        <v>7481.189625</v>
      </c>
      <c r="T17" s="1300">
        <v>0</v>
      </c>
      <c r="U17" s="1300">
        <v>7481.189625</v>
      </c>
      <c r="V17" s="1300">
        <v>7481.1896249999991</v>
      </c>
      <c r="W17" s="1300">
        <v>0</v>
      </c>
      <c r="X17" s="1300">
        <v>0</v>
      </c>
      <c r="Y17" s="1300">
        <v>44887.137749999994</v>
      </c>
      <c r="Z17" s="1300">
        <v>0</v>
      </c>
      <c r="AA17" s="1300">
        <v>0</v>
      </c>
      <c r="AB17" s="1300"/>
      <c r="AC17" s="1300"/>
      <c r="AD17" s="1300">
        <v>6500</v>
      </c>
      <c r="AE17" s="1300">
        <v>0</v>
      </c>
      <c r="AF17" s="1300">
        <v>0</v>
      </c>
      <c r="AG17" s="1300">
        <v>0</v>
      </c>
      <c r="AH17" s="1300">
        <v>0</v>
      </c>
      <c r="AI17" s="1300">
        <v>0</v>
      </c>
      <c r="AJ17" s="1300">
        <v>0</v>
      </c>
      <c r="AK17" s="1300">
        <v>0</v>
      </c>
      <c r="AL17" s="1300">
        <v>0</v>
      </c>
      <c r="AM17" s="1300">
        <v>0</v>
      </c>
      <c r="AN17" s="1300">
        <v>0</v>
      </c>
      <c r="AO17" s="1300">
        <v>0</v>
      </c>
      <c r="AP17" s="1300">
        <v>7481.189625</v>
      </c>
      <c r="AQ17" s="1300">
        <f t="shared" si="0"/>
        <v>127180.223625</v>
      </c>
      <c r="AR17" s="1281" t="e">
        <f>#REF!</f>
        <v>#REF!</v>
      </c>
      <c r="AS17" s="1281" t="e">
        <f>#REF!</f>
        <v>#REF!</v>
      </c>
      <c r="AT17" s="1281" t="e">
        <f>#REF!</f>
        <v>#REF!</v>
      </c>
      <c r="AU17" s="1281" t="e">
        <f>#REF!</f>
        <v>#REF!</v>
      </c>
      <c r="AV17" s="1281" t="e">
        <f>#REF!</f>
        <v>#REF!</v>
      </c>
      <c r="AW17" s="1281" t="e">
        <f>#REF!</f>
        <v>#REF!</v>
      </c>
      <c r="AX17" s="1281" t="e">
        <f>#REF!</f>
        <v>#REF!</v>
      </c>
      <c r="AY17" s="1282" t="e">
        <f>#REF!</f>
        <v>#REF!</v>
      </c>
      <c r="AZ17" s="1282" t="e">
        <f>#REF!</f>
        <v>#REF!</v>
      </c>
      <c r="BA17" s="1282" t="e">
        <f>#REF!</f>
        <v>#REF!</v>
      </c>
    </row>
    <row r="18" spans="1:53" ht="30">
      <c r="A18" s="1296">
        <v>8</v>
      </c>
      <c r="B18" s="1296">
        <v>4</v>
      </c>
      <c r="C18" s="1303" t="s">
        <v>3557</v>
      </c>
      <c r="D18" s="1298" t="s">
        <v>3466</v>
      </c>
      <c r="E18" s="1301">
        <v>17</v>
      </c>
      <c r="F18" s="1300">
        <v>2877.3806249999998</v>
      </c>
      <c r="G18" s="1300">
        <v>17264.283749999999</v>
      </c>
      <c r="H18" s="1300">
        <v>2500</v>
      </c>
      <c r="I18" s="1300">
        <v>0</v>
      </c>
      <c r="J18" s="1300">
        <v>0</v>
      </c>
      <c r="K18" s="1300">
        <v>0</v>
      </c>
      <c r="L18" s="1300">
        <v>0</v>
      </c>
      <c r="M18" s="1300">
        <v>2500</v>
      </c>
      <c r="N18" s="1300">
        <v>125</v>
      </c>
      <c r="O18" s="1300">
        <v>2625</v>
      </c>
      <c r="P18" s="1300">
        <v>144.375</v>
      </c>
      <c r="Q18" s="1300">
        <v>2769.375</v>
      </c>
      <c r="R18" s="1300">
        <v>108.00562499999999</v>
      </c>
      <c r="S18" s="1300">
        <v>2877.3806249999998</v>
      </c>
      <c r="T18" s="1300">
        <v>0</v>
      </c>
      <c r="U18" s="1300">
        <v>2877.3806249999998</v>
      </c>
      <c r="V18" s="1300">
        <v>2877.3806249999998</v>
      </c>
      <c r="W18" s="1300">
        <v>0</v>
      </c>
      <c r="X18" s="1300">
        <v>0</v>
      </c>
      <c r="Y18" s="1300">
        <v>17264.283749999999</v>
      </c>
      <c r="Z18" s="1300">
        <v>0</v>
      </c>
      <c r="AA18" s="1300">
        <v>0</v>
      </c>
      <c r="AB18" s="1300"/>
      <c r="AC18" s="1300"/>
      <c r="AD18" s="1300">
        <v>2500</v>
      </c>
      <c r="AE18" s="1300">
        <v>0</v>
      </c>
      <c r="AF18" s="1300">
        <v>0</v>
      </c>
      <c r="AG18" s="1300">
        <v>0</v>
      </c>
      <c r="AH18" s="1300">
        <v>0</v>
      </c>
      <c r="AI18" s="1300">
        <v>0</v>
      </c>
      <c r="AJ18" s="1300">
        <v>0</v>
      </c>
      <c r="AK18" s="1300">
        <v>0</v>
      </c>
      <c r="AL18" s="1300">
        <v>0</v>
      </c>
      <c r="AM18" s="1300">
        <v>0</v>
      </c>
      <c r="AN18" s="1300">
        <v>0</v>
      </c>
      <c r="AO18" s="1300">
        <v>0</v>
      </c>
      <c r="AP18" s="1300">
        <v>2877.3806249999998</v>
      </c>
      <c r="AQ18" s="1300">
        <f t="shared" si="0"/>
        <v>48915.470624999994</v>
      </c>
      <c r="AR18" s="1281" t="e">
        <f>#REF!</f>
        <v>#REF!</v>
      </c>
      <c r="AS18" s="1281" t="e">
        <f>#REF!</f>
        <v>#REF!</v>
      </c>
      <c r="AT18" s="1281" t="e">
        <f>#REF!</f>
        <v>#REF!</v>
      </c>
      <c r="AU18" s="1281" t="e">
        <f>#REF!</f>
        <v>#REF!</v>
      </c>
      <c r="AV18" s="1281" t="e">
        <f>#REF!</f>
        <v>#REF!</v>
      </c>
      <c r="AW18" s="1281" t="e">
        <f>#REF!</f>
        <v>#REF!</v>
      </c>
      <c r="AX18" s="1281" t="e">
        <f>#REF!</f>
        <v>#REF!</v>
      </c>
      <c r="AY18" s="1282" t="e">
        <f>#REF!</f>
        <v>#REF!</v>
      </c>
      <c r="AZ18" s="1282" t="e">
        <f>#REF!</f>
        <v>#REF!</v>
      </c>
      <c r="BA18" s="1282" t="e">
        <f>#REF!</f>
        <v>#REF!</v>
      </c>
    </row>
    <row r="19" spans="1:53" ht="18" customHeight="1">
      <c r="A19" s="1296">
        <v>10</v>
      </c>
      <c r="B19" s="1296">
        <v>6</v>
      </c>
      <c r="C19" s="1303" t="s">
        <v>3478</v>
      </c>
      <c r="D19" s="1298" t="s">
        <v>3471</v>
      </c>
      <c r="E19" s="1301">
        <v>34</v>
      </c>
      <c r="F19" s="1300">
        <v>2186.8092750000001</v>
      </c>
      <c r="G19" s="1300">
        <v>26241.711300000003</v>
      </c>
      <c r="H19" s="1300">
        <v>1900</v>
      </c>
      <c r="I19" s="1300">
        <v>0</v>
      </c>
      <c r="J19" s="1300">
        <v>0</v>
      </c>
      <c r="K19" s="1300">
        <v>0</v>
      </c>
      <c r="L19" s="1300">
        <v>0</v>
      </c>
      <c r="M19" s="1300">
        <v>1900</v>
      </c>
      <c r="N19" s="1300">
        <v>95</v>
      </c>
      <c r="O19" s="1300">
        <v>1995</v>
      </c>
      <c r="P19" s="1300">
        <v>109.72499999999999</v>
      </c>
      <c r="Q19" s="1300">
        <v>2104.7249999999999</v>
      </c>
      <c r="R19" s="1300">
        <v>82.084274999999991</v>
      </c>
      <c r="S19" s="1300">
        <v>2186.8092750000001</v>
      </c>
      <c r="T19" s="1300">
        <v>0</v>
      </c>
      <c r="U19" s="1300">
        <v>2186.8092750000001</v>
      </c>
      <c r="V19" s="1300">
        <v>2186.8092749999996</v>
      </c>
      <c r="W19" s="1300">
        <v>0</v>
      </c>
      <c r="X19" s="1300">
        <v>0</v>
      </c>
      <c r="Y19" s="1300">
        <v>26241.711299999995</v>
      </c>
      <c r="Z19" s="1300">
        <v>0</v>
      </c>
      <c r="AA19" s="1300">
        <v>0</v>
      </c>
      <c r="AB19" s="1300"/>
      <c r="AC19" s="1300"/>
      <c r="AD19" s="1300">
        <v>1900</v>
      </c>
      <c r="AE19" s="1300">
        <v>0</v>
      </c>
      <c r="AF19" s="1300">
        <v>0</v>
      </c>
      <c r="AG19" s="1300">
        <v>0</v>
      </c>
      <c r="AH19" s="1300">
        <v>0</v>
      </c>
      <c r="AI19" s="1300">
        <v>0</v>
      </c>
      <c r="AJ19" s="1300">
        <v>0</v>
      </c>
      <c r="AK19" s="1300">
        <v>0</v>
      </c>
      <c r="AL19" s="1300">
        <v>0</v>
      </c>
      <c r="AM19" s="1300">
        <v>0</v>
      </c>
      <c r="AN19" s="1300">
        <v>0</v>
      </c>
      <c r="AO19" s="1300">
        <v>0</v>
      </c>
      <c r="AP19" s="1300">
        <v>2186.8092750000001</v>
      </c>
      <c r="AQ19" s="1300">
        <f t="shared" si="0"/>
        <v>74351.515350000001</v>
      </c>
      <c r="AR19" s="1281" t="e">
        <f>#REF!</f>
        <v>#REF!</v>
      </c>
      <c r="AS19" s="1281" t="e">
        <f>#REF!</f>
        <v>#REF!</v>
      </c>
      <c r="AT19" s="1281" t="e">
        <f>#REF!</f>
        <v>#REF!</v>
      </c>
      <c r="AU19" s="1281" t="e">
        <f>#REF!</f>
        <v>#REF!</v>
      </c>
      <c r="AV19" s="1281" t="e">
        <f>#REF!</f>
        <v>#REF!</v>
      </c>
      <c r="AW19" s="1281" t="e">
        <f>#REF!</f>
        <v>#REF!</v>
      </c>
      <c r="AX19" s="1281" t="e">
        <f>#REF!</f>
        <v>#REF!</v>
      </c>
      <c r="AY19" s="1282" t="e">
        <f>#REF!</f>
        <v>#REF!</v>
      </c>
      <c r="AZ19" s="1282" t="e">
        <f>#REF!</f>
        <v>#REF!</v>
      </c>
      <c r="BA19" s="1282" t="e">
        <f>#REF!</f>
        <v>#REF!</v>
      </c>
    </row>
    <row r="20" spans="1:53" ht="18" customHeight="1">
      <c r="A20" s="1296">
        <v>11</v>
      </c>
      <c r="B20" s="1296" t="s">
        <v>3479</v>
      </c>
      <c r="C20" s="1304" t="s">
        <v>3480</v>
      </c>
      <c r="D20" s="1296" t="s">
        <v>3481</v>
      </c>
      <c r="E20" s="1301">
        <v>17</v>
      </c>
      <c r="F20" s="1300">
        <v>113234.42294981251</v>
      </c>
      <c r="G20" s="1300">
        <v>679406.53769887506</v>
      </c>
      <c r="H20" s="1300">
        <v>0</v>
      </c>
      <c r="I20" s="1300">
        <v>0</v>
      </c>
      <c r="J20" s="1300">
        <v>98383.25</v>
      </c>
      <c r="K20" s="1300">
        <v>0</v>
      </c>
      <c r="L20" s="1300">
        <v>0</v>
      </c>
      <c r="M20" s="1300">
        <v>98383.25</v>
      </c>
      <c r="N20" s="1300">
        <v>4919.1625000000004</v>
      </c>
      <c r="O20" s="1300">
        <v>103302.41250000001</v>
      </c>
      <c r="P20" s="1300">
        <v>5681.6326875000004</v>
      </c>
      <c r="Q20" s="1300">
        <v>108984.0451875</v>
      </c>
      <c r="R20" s="1300">
        <v>4250.3777623124997</v>
      </c>
      <c r="S20" s="1300">
        <v>113234.42294981251</v>
      </c>
      <c r="T20" s="1300">
        <v>0</v>
      </c>
      <c r="U20" s="1300">
        <v>113234.42294981251</v>
      </c>
      <c r="V20" s="1300">
        <v>0</v>
      </c>
      <c r="W20" s="1300">
        <v>113234.42294981249</v>
      </c>
      <c r="X20" s="1300">
        <v>0</v>
      </c>
      <c r="Y20" s="1300">
        <v>0</v>
      </c>
      <c r="Z20" s="1300">
        <v>679406.53769887495</v>
      </c>
      <c r="AA20" s="1300">
        <v>0</v>
      </c>
      <c r="AB20" s="1300"/>
      <c r="AC20" s="1300"/>
      <c r="AD20" s="1300">
        <v>0</v>
      </c>
      <c r="AE20" s="1300">
        <v>0</v>
      </c>
      <c r="AF20" s="1300">
        <v>98383.25</v>
      </c>
      <c r="AG20" s="1300">
        <v>0</v>
      </c>
      <c r="AH20" s="1300">
        <v>0</v>
      </c>
      <c r="AI20" s="1300">
        <v>0</v>
      </c>
      <c r="AJ20" s="1300">
        <v>0</v>
      </c>
      <c r="AK20" s="1300">
        <v>0</v>
      </c>
      <c r="AL20" s="1300">
        <v>0</v>
      </c>
      <c r="AM20" s="1300">
        <v>0</v>
      </c>
      <c r="AN20" s="1300">
        <v>0</v>
      </c>
      <c r="AO20" s="1300">
        <v>0</v>
      </c>
      <c r="AP20" s="1300">
        <v>113234.42294981251</v>
      </c>
      <c r="AQ20" s="1300">
        <f t="shared" si="0"/>
        <v>1924985.1901468127</v>
      </c>
      <c r="AR20" s="1281" t="e">
        <f>#REF!</f>
        <v>#REF!</v>
      </c>
      <c r="AS20" s="1281" t="e">
        <f>#REF!</f>
        <v>#REF!</v>
      </c>
      <c r="AT20" s="1281" t="e">
        <f>#REF!</f>
        <v>#REF!</v>
      </c>
      <c r="AU20" s="1281" t="e">
        <f>#REF!</f>
        <v>#REF!</v>
      </c>
      <c r="AV20" s="1281" t="e">
        <f>#REF!</f>
        <v>#REF!</v>
      </c>
      <c r="AW20" s="1281" t="e">
        <f>#REF!</f>
        <v>#REF!</v>
      </c>
      <c r="AX20" s="1281" t="e">
        <f>#REF!</f>
        <v>#REF!</v>
      </c>
      <c r="AY20" s="1282" t="e">
        <f>#REF!</f>
        <v>#REF!</v>
      </c>
      <c r="AZ20" s="1282" t="e">
        <f>#REF!</f>
        <v>#REF!</v>
      </c>
      <c r="BA20" s="1282" t="e">
        <f>#REF!</f>
        <v>#REF!</v>
      </c>
    </row>
    <row r="21" spans="1:53" ht="20.100000000000001" customHeight="1">
      <c r="A21" s="1297" t="s">
        <v>59</v>
      </c>
      <c r="B21" s="1297" t="s">
        <v>1079</v>
      </c>
      <c r="C21" s="1275" t="s">
        <v>3547</v>
      </c>
      <c r="D21" s="1296"/>
      <c r="E21" s="1301"/>
      <c r="F21" s="1300"/>
      <c r="G21" s="1300"/>
      <c r="H21" s="1300"/>
      <c r="I21" s="1300"/>
      <c r="J21" s="1300"/>
      <c r="K21" s="1300"/>
      <c r="L21" s="1300"/>
      <c r="M21" s="1300"/>
      <c r="N21" s="1300"/>
      <c r="O21" s="1300"/>
      <c r="P21" s="1300"/>
      <c r="Q21" s="1300"/>
      <c r="R21" s="1300"/>
      <c r="S21" s="1300"/>
      <c r="T21" s="1300"/>
      <c r="U21" s="1300"/>
      <c r="V21" s="1300"/>
      <c r="W21" s="1300"/>
      <c r="X21" s="1300"/>
      <c r="Y21" s="1300"/>
      <c r="Z21" s="1300"/>
      <c r="AA21" s="1300"/>
      <c r="AB21" s="1300"/>
      <c r="AC21" s="1300"/>
      <c r="AD21" s="1300"/>
      <c r="AE21" s="1300"/>
      <c r="AF21" s="1300"/>
      <c r="AG21" s="1300"/>
      <c r="AH21" s="1300"/>
      <c r="AI21" s="1300"/>
      <c r="AJ21" s="1300"/>
      <c r="AK21" s="1300"/>
      <c r="AL21" s="1300"/>
      <c r="AM21" s="1300"/>
      <c r="AN21" s="1300"/>
      <c r="AO21" s="1300"/>
      <c r="AP21" s="1300"/>
      <c r="AQ21" s="1300"/>
      <c r="AR21" s="1281" t="e">
        <f>#REF!</f>
        <v>#REF!</v>
      </c>
      <c r="AS21" s="1281" t="e">
        <f>#REF!</f>
        <v>#REF!</v>
      </c>
      <c r="AT21" s="1281" t="e">
        <f>#REF!</f>
        <v>#REF!</v>
      </c>
      <c r="AU21" s="1281" t="e">
        <f>#REF!</f>
        <v>#REF!</v>
      </c>
      <c r="AV21" s="1281" t="e">
        <f>#REF!</f>
        <v>#REF!</v>
      </c>
      <c r="AW21" s="1281" t="e">
        <f>#REF!</f>
        <v>#REF!</v>
      </c>
      <c r="AX21" s="1281" t="e">
        <f>#REF!</f>
        <v>#REF!</v>
      </c>
      <c r="AY21" s="1282" t="e">
        <f>#REF!</f>
        <v>#REF!</v>
      </c>
      <c r="AZ21" s="1282" t="e">
        <f>#REF!</f>
        <v>#REF!</v>
      </c>
      <c r="BA21" s="1282" t="e">
        <f>#REF!</f>
        <v>#REF!</v>
      </c>
    </row>
    <row r="22" spans="1:53" s="1309" customFormat="1" ht="18" customHeight="1">
      <c r="A22" s="1305">
        <v>12</v>
      </c>
      <c r="B22" s="1305">
        <v>1</v>
      </c>
      <c r="C22" s="1306" t="s">
        <v>3493</v>
      </c>
      <c r="D22" s="1305" t="s">
        <v>3494</v>
      </c>
      <c r="E22" s="1307">
        <v>16</v>
      </c>
      <c r="F22" s="1306">
        <v>4028332.875</v>
      </c>
      <c r="G22" s="1306">
        <v>24169997.25</v>
      </c>
      <c r="H22" s="1306">
        <v>3500000</v>
      </c>
      <c r="I22" s="1306">
        <v>0</v>
      </c>
      <c r="J22" s="1306">
        <v>0</v>
      </c>
      <c r="K22" s="1306">
        <v>0</v>
      </c>
      <c r="L22" s="1306">
        <v>0</v>
      </c>
      <c r="M22" s="1306">
        <v>3500000</v>
      </c>
      <c r="N22" s="1306">
        <v>175000</v>
      </c>
      <c r="O22" s="1306">
        <v>3675000</v>
      </c>
      <c r="P22" s="1306">
        <v>202125</v>
      </c>
      <c r="Q22" s="1306">
        <v>3877125</v>
      </c>
      <c r="R22" s="1306">
        <v>151207.875</v>
      </c>
      <c r="S22" s="1306">
        <v>4028332.875</v>
      </c>
      <c r="T22" s="1306">
        <v>0</v>
      </c>
      <c r="U22" s="1306">
        <v>4028332.875</v>
      </c>
      <c r="V22" s="1306">
        <v>4028332.8749999995</v>
      </c>
      <c r="W22" s="1306">
        <v>0</v>
      </c>
      <c r="X22" s="1306">
        <v>0</v>
      </c>
      <c r="Y22" s="1306">
        <v>24169997.249999996</v>
      </c>
      <c r="Z22" s="1306">
        <v>0</v>
      </c>
      <c r="AA22" s="1306">
        <v>0</v>
      </c>
      <c r="AB22" s="1306"/>
      <c r="AC22" s="1306"/>
      <c r="AD22" s="1306">
        <v>3500000</v>
      </c>
      <c r="AE22" s="1306">
        <v>0</v>
      </c>
      <c r="AF22" s="1306">
        <v>0</v>
      </c>
      <c r="AG22" s="1306">
        <v>0</v>
      </c>
      <c r="AH22" s="1306">
        <v>0</v>
      </c>
      <c r="AI22" s="1306">
        <v>0</v>
      </c>
      <c r="AJ22" s="1306">
        <v>0</v>
      </c>
      <c r="AK22" s="1306">
        <v>0</v>
      </c>
      <c r="AL22" s="1306">
        <v>0</v>
      </c>
      <c r="AM22" s="1306">
        <v>0</v>
      </c>
      <c r="AN22" s="1306">
        <v>0</v>
      </c>
      <c r="AO22" s="1306">
        <v>0</v>
      </c>
      <c r="AP22" s="1306">
        <f>'[3]Giá tháng'!$F$102</f>
        <v>3500000</v>
      </c>
      <c r="AQ22" s="1306">
        <f xml:space="preserve"> AP22*$E22</f>
        <v>56000000</v>
      </c>
      <c r="AR22" s="1308" t="e">
        <f>#REF!</f>
        <v>#REF!</v>
      </c>
      <c r="AS22" s="1308" t="e">
        <f>#REF!</f>
        <v>#REF!</v>
      </c>
      <c r="AT22" s="1308" t="e">
        <f>#REF!</f>
        <v>#REF!</v>
      </c>
      <c r="AU22" s="1308" t="e">
        <f>#REF!</f>
        <v>#REF!</v>
      </c>
      <c r="AV22" s="1308" t="e">
        <f>#REF!</f>
        <v>#REF!</v>
      </c>
      <c r="AW22" s="1308" t="e">
        <f>#REF!</f>
        <v>#REF!</v>
      </c>
      <c r="AX22" s="1308" t="e">
        <f>#REF!</f>
        <v>#REF!</v>
      </c>
      <c r="AY22" s="1309" t="e">
        <f>#REF!</f>
        <v>#REF!</v>
      </c>
      <c r="AZ22" s="1309" t="e">
        <f>#REF!</f>
        <v>#REF!</v>
      </c>
      <c r="BA22" s="1309" t="e">
        <f>#REF!</f>
        <v>#REF!</v>
      </c>
    </row>
    <row r="23" spans="1:53" s="1309" customFormat="1" ht="18" customHeight="1">
      <c r="A23" s="1305">
        <v>13</v>
      </c>
      <c r="B23" s="1305"/>
      <c r="C23" s="1306" t="s">
        <v>3535</v>
      </c>
      <c r="D23" s="1305" t="s">
        <v>3494</v>
      </c>
      <c r="E23" s="1307">
        <f>+E22</f>
        <v>16</v>
      </c>
      <c r="F23" s="1306"/>
      <c r="G23" s="1306"/>
      <c r="H23" s="1306"/>
      <c r="I23" s="1306"/>
      <c r="J23" s="1306"/>
      <c r="K23" s="1306"/>
      <c r="L23" s="1306"/>
      <c r="M23" s="1306"/>
      <c r="N23" s="1306"/>
      <c r="O23" s="1306"/>
      <c r="P23" s="1306"/>
      <c r="Q23" s="1306"/>
      <c r="R23" s="1306"/>
      <c r="S23" s="1306"/>
      <c r="T23" s="1306"/>
      <c r="U23" s="1306"/>
      <c r="V23" s="1306"/>
      <c r="W23" s="1306"/>
      <c r="X23" s="1306"/>
      <c r="Y23" s="1306"/>
      <c r="Z23" s="1306"/>
      <c r="AA23" s="1306"/>
      <c r="AB23" s="1306"/>
      <c r="AC23" s="1306"/>
      <c r="AD23" s="1306"/>
      <c r="AE23" s="1306"/>
      <c r="AF23" s="1306"/>
      <c r="AG23" s="1306"/>
      <c r="AH23" s="1306"/>
      <c r="AI23" s="1306"/>
      <c r="AJ23" s="1306"/>
      <c r="AK23" s="1306"/>
      <c r="AL23" s="1306"/>
      <c r="AM23" s="1306"/>
      <c r="AN23" s="1306"/>
      <c r="AO23" s="1306"/>
      <c r="AP23" s="1306">
        <v>137000</v>
      </c>
      <c r="AQ23" s="1306">
        <f t="shared" ref="AQ23:AQ37" si="1" xml:space="preserve"> AP23*$E23</f>
        <v>2192000</v>
      </c>
      <c r="AR23" s="1308"/>
      <c r="AS23" s="1308"/>
      <c r="AT23" s="1308"/>
      <c r="AU23" s="1308"/>
      <c r="AV23" s="1308"/>
      <c r="AW23" s="1308"/>
      <c r="AX23" s="1308"/>
    </row>
    <row r="24" spans="1:53" s="1309" customFormat="1" ht="18" customHeight="1">
      <c r="A24" s="1305">
        <v>14</v>
      </c>
      <c r="B24" s="1305">
        <v>2</v>
      </c>
      <c r="C24" s="1306" t="s">
        <v>3558</v>
      </c>
      <c r="D24" s="1305" t="s">
        <v>3178</v>
      </c>
      <c r="E24" s="1307">
        <f>20*16</f>
        <v>320</v>
      </c>
      <c r="F24" s="1306">
        <v>16688.807625000001</v>
      </c>
      <c r="G24" s="1306">
        <v>750996.34312500001</v>
      </c>
      <c r="H24" s="1306">
        <v>14500</v>
      </c>
      <c r="I24" s="1306">
        <v>0</v>
      </c>
      <c r="J24" s="1306">
        <v>0</v>
      </c>
      <c r="K24" s="1306">
        <v>0</v>
      </c>
      <c r="L24" s="1306">
        <v>0</v>
      </c>
      <c r="M24" s="1306">
        <v>14500</v>
      </c>
      <c r="N24" s="1306">
        <v>725</v>
      </c>
      <c r="O24" s="1306">
        <v>15225</v>
      </c>
      <c r="P24" s="1306">
        <v>837.375</v>
      </c>
      <c r="Q24" s="1306">
        <v>16062.375</v>
      </c>
      <c r="R24" s="1306">
        <v>626.43262500000003</v>
      </c>
      <c r="S24" s="1306">
        <v>16688.807625000001</v>
      </c>
      <c r="T24" s="1306">
        <v>0</v>
      </c>
      <c r="U24" s="1306">
        <v>16688.807625000001</v>
      </c>
      <c r="V24" s="1306">
        <v>16688.807624999998</v>
      </c>
      <c r="W24" s="1306">
        <v>0</v>
      </c>
      <c r="X24" s="1306">
        <v>0</v>
      </c>
      <c r="Y24" s="1306">
        <v>750996.3431249999</v>
      </c>
      <c r="Z24" s="1306">
        <v>0</v>
      </c>
      <c r="AA24" s="1306">
        <v>0</v>
      </c>
      <c r="AB24" s="1306"/>
      <c r="AC24" s="1306"/>
      <c r="AD24" s="1306">
        <v>14500</v>
      </c>
      <c r="AE24" s="1306">
        <v>0</v>
      </c>
      <c r="AF24" s="1306">
        <v>0</v>
      </c>
      <c r="AG24" s="1306">
        <v>0</v>
      </c>
      <c r="AH24" s="1306">
        <v>0</v>
      </c>
      <c r="AI24" s="1306">
        <v>0</v>
      </c>
      <c r="AJ24" s="1306">
        <v>0</v>
      </c>
      <c r="AK24" s="1306">
        <v>0</v>
      </c>
      <c r="AL24" s="1306">
        <v>0</v>
      </c>
      <c r="AM24" s="1306">
        <v>0</v>
      </c>
      <c r="AN24" s="1306">
        <v>0</v>
      </c>
      <c r="AO24" s="1306">
        <v>0</v>
      </c>
      <c r="AP24" s="1306">
        <v>5000</v>
      </c>
      <c r="AQ24" s="1306">
        <f t="shared" si="1"/>
        <v>1600000</v>
      </c>
      <c r="AR24" s="1308" t="e">
        <f>#REF!</f>
        <v>#REF!</v>
      </c>
      <c r="AS24" s="1308" t="e">
        <f>#REF!</f>
        <v>#REF!</v>
      </c>
      <c r="AT24" s="1308" t="e">
        <f>#REF!</f>
        <v>#REF!</v>
      </c>
      <c r="AU24" s="1308" t="e">
        <f>#REF!</f>
        <v>#REF!</v>
      </c>
      <c r="AV24" s="1308" t="e">
        <f>#REF!</f>
        <v>#REF!</v>
      </c>
      <c r="AW24" s="1308" t="e">
        <f>#REF!</f>
        <v>#REF!</v>
      </c>
      <c r="AX24" s="1308" t="e">
        <f>#REF!</f>
        <v>#REF!</v>
      </c>
      <c r="AY24" s="1309" t="e">
        <f>#REF!</f>
        <v>#REF!</v>
      </c>
      <c r="AZ24" s="1309" t="e">
        <f>#REF!</f>
        <v>#REF!</v>
      </c>
      <c r="BA24" s="1309" t="e">
        <f>#REF!</f>
        <v>#REF!</v>
      </c>
    </row>
    <row r="25" spans="1:53" s="1309" customFormat="1" ht="18" customHeight="1">
      <c r="A25" s="1305">
        <v>15</v>
      </c>
      <c r="B25" s="1305">
        <v>3</v>
      </c>
      <c r="C25" s="1306" t="s">
        <v>3536</v>
      </c>
      <c r="D25" s="1305" t="s">
        <v>3466</v>
      </c>
      <c r="E25" s="1307">
        <f>+E23</f>
        <v>16</v>
      </c>
      <c r="F25" s="1306">
        <v>172642.83749999999</v>
      </c>
      <c r="G25" s="1306">
        <v>517928.51249999995</v>
      </c>
      <c r="H25" s="1306">
        <v>150000</v>
      </c>
      <c r="I25" s="1306">
        <v>0</v>
      </c>
      <c r="J25" s="1306">
        <v>0</v>
      </c>
      <c r="K25" s="1306">
        <v>0</v>
      </c>
      <c r="L25" s="1306">
        <v>0</v>
      </c>
      <c r="M25" s="1306">
        <v>150000</v>
      </c>
      <c r="N25" s="1306">
        <v>7500</v>
      </c>
      <c r="O25" s="1306">
        <v>157500</v>
      </c>
      <c r="P25" s="1306">
        <v>8662.5</v>
      </c>
      <c r="Q25" s="1306">
        <v>166162.5</v>
      </c>
      <c r="R25" s="1306">
        <v>6480.3374999999996</v>
      </c>
      <c r="S25" s="1306">
        <v>172642.83749999999</v>
      </c>
      <c r="T25" s="1306">
        <v>0</v>
      </c>
      <c r="U25" s="1306">
        <v>172642.83749999999</v>
      </c>
      <c r="V25" s="1306">
        <v>172642.83749999999</v>
      </c>
      <c r="W25" s="1306">
        <v>0</v>
      </c>
      <c r="X25" s="1306">
        <v>0</v>
      </c>
      <c r="Y25" s="1306">
        <v>517928.51249999995</v>
      </c>
      <c r="Z25" s="1306">
        <v>0</v>
      </c>
      <c r="AA25" s="1306">
        <v>0</v>
      </c>
      <c r="AB25" s="1306"/>
      <c r="AC25" s="1306"/>
      <c r="AD25" s="1306">
        <v>150000</v>
      </c>
      <c r="AE25" s="1306">
        <v>0</v>
      </c>
      <c r="AF25" s="1306">
        <v>0</v>
      </c>
      <c r="AG25" s="1306">
        <v>0</v>
      </c>
      <c r="AH25" s="1306">
        <v>0</v>
      </c>
      <c r="AI25" s="1306">
        <v>0</v>
      </c>
      <c r="AJ25" s="1306">
        <v>0</v>
      </c>
      <c r="AK25" s="1306">
        <v>0</v>
      </c>
      <c r="AL25" s="1306">
        <v>0</v>
      </c>
      <c r="AM25" s="1306">
        <v>0</v>
      </c>
      <c r="AN25" s="1306">
        <v>0</v>
      </c>
      <c r="AO25" s="1306">
        <v>0</v>
      </c>
      <c r="AP25" s="1306">
        <v>5000</v>
      </c>
      <c r="AQ25" s="1306">
        <f t="shared" si="1"/>
        <v>80000</v>
      </c>
      <c r="AR25" s="1308"/>
      <c r="AS25" s="1308"/>
      <c r="AT25" s="1308"/>
      <c r="AU25" s="1308"/>
      <c r="AV25" s="1308"/>
      <c r="AW25" s="1308"/>
      <c r="AX25" s="1308"/>
    </row>
    <row r="26" spans="1:53" s="1309" customFormat="1" ht="18" customHeight="1">
      <c r="A26" s="1305">
        <v>16</v>
      </c>
      <c r="B26" s="1305"/>
      <c r="C26" s="1306" t="s">
        <v>3541</v>
      </c>
      <c r="D26" s="1305" t="s">
        <v>3178</v>
      </c>
      <c r="E26" s="1307">
        <v>2000</v>
      </c>
      <c r="F26" s="1306"/>
      <c r="G26" s="1306"/>
      <c r="H26" s="1306"/>
      <c r="I26" s="1306"/>
      <c r="J26" s="1306"/>
      <c r="K26" s="1306"/>
      <c r="L26" s="1306"/>
      <c r="M26" s="1306"/>
      <c r="N26" s="1306"/>
      <c r="O26" s="1306"/>
      <c r="P26" s="1306"/>
      <c r="Q26" s="1306"/>
      <c r="R26" s="1306"/>
      <c r="S26" s="1306"/>
      <c r="T26" s="1306"/>
      <c r="U26" s="1306"/>
      <c r="V26" s="1306"/>
      <c r="W26" s="1306"/>
      <c r="X26" s="1306"/>
      <c r="Y26" s="1306"/>
      <c r="Z26" s="1306"/>
      <c r="AA26" s="1306"/>
      <c r="AB26" s="1306"/>
      <c r="AC26" s="1306"/>
      <c r="AD26" s="1306"/>
      <c r="AE26" s="1306"/>
      <c r="AF26" s="1306"/>
      <c r="AG26" s="1306"/>
      <c r="AH26" s="1306"/>
      <c r="AI26" s="1306"/>
      <c r="AJ26" s="1306"/>
      <c r="AK26" s="1306"/>
      <c r="AL26" s="1306"/>
      <c r="AM26" s="1306"/>
      <c r="AN26" s="1306"/>
      <c r="AO26" s="1306"/>
      <c r="AP26" s="1306">
        <v>92000</v>
      </c>
      <c r="AQ26" s="1306">
        <f t="shared" si="1"/>
        <v>184000000</v>
      </c>
      <c r="AR26" s="1308"/>
      <c r="AS26" s="1308"/>
      <c r="AT26" s="1308"/>
      <c r="AU26" s="1308"/>
      <c r="AV26" s="1308"/>
      <c r="AW26" s="1308"/>
      <c r="AX26" s="1308"/>
    </row>
    <row r="27" spans="1:53" ht="30">
      <c r="A27" s="1296">
        <v>17</v>
      </c>
      <c r="B27" s="1296"/>
      <c r="C27" s="1300" t="s">
        <v>3542</v>
      </c>
      <c r="D27" s="1296" t="s">
        <v>2892</v>
      </c>
      <c r="E27" s="1301">
        <f>1100/4</f>
        <v>275</v>
      </c>
      <c r="F27" s="1300"/>
      <c r="G27" s="1300"/>
      <c r="H27" s="1300"/>
      <c r="I27" s="1300"/>
      <c r="J27" s="1300"/>
      <c r="K27" s="1300"/>
      <c r="L27" s="1300"/>
      <c r="M27" s="1300"/>
      <c r="N27" s="1300"/>
      <c r="O27" s="1300"/>
      <c r="P27" s="1300"/>
      <c r="Q27" s="1300"/>
      <c r="R27" s="1300"/>
      <c r="S27" s="1300"/>
      <c r="T27" s="1300"/>
      <c r="U27" s="1300"/>
      <c r="V27" s="1300"/>
      <c r="W27" s="1300"/>
      <c r="X27" s="1300"/>
      <c r="Y27" s="1300"/>
      <c r="Z27" s="1300"/>
      <c r="AA27" s="1300"/>
      <c r="AB27" s="1300"/>
      <c r="AC27" s="1300"/>
      <c r="AD27" s="1300"/>
      <c r="AE27" s="1300"/>
      <c r="AF27" s="1300"/>
      <c r="AG27" s="1300"/>
      <c r="AH27" s="1300"/>
      <c r="AI27" s="1300"/>
      <c r="AJ27" s="1300"/>
      <c r="AK27" s="1300"/>
      <c r="AL27" s="1300"/>
      <c r="AM27" s="1300"/>
      <c r="AN27" s="1300"/>
      <c r="AO27" s="1300"/>
      <c r="AP27" s="1300">
        <v>28000</v>
      </c>
      <c r="AQ27" s="1300">
        <f t="shared" si="1"/>
        <v>7700000</v>
      </c>
    </row>
    <row r="28" spans="1:53" ht="17.100000000000001" customHeight="1">
      <c r="A28" s="1296">
        <v>18</v>
      </c>
      <c r="B28" s="1296"/>
      <c r="C28" s="1300" t="s">
        <v>3537</v>
      </c>
      <c r="D28" s="1296" t="s">
        <v>3471</v>
      </c>
      <c r="E28" s="1301">
        <f>34*2</f>
        <v>68</v>
      </c>
      <c r="F28" s="1300"/>
      <c r="G28" s="1300"/>
      <c r="H28" s="1300"/>
      <c r="I28" s="1300"/>
      <c r="J28" s="1300"/>
      <c r="K28" s="1300"/>
      <c r="L28" s="1300"/>
      <c r="M28" s="1300"/>
      <c r="N28" s="1300"/>
      <c r="O28" s="1300"/>
      <c r="P28" s="1300"/>
      <c r="Q28" s="1300"/>
      <c r="R28" s="1300"/>
      <c r="S28" s="1300"/>
      <c r="T28" s="1300"/>
      <c r="U28" s="1300"/>
      <c r="V28" s="1300"/>
      <c r="W28" s="1300"/>
      <c r="X28" s="1300"/>
      <c r="Y28" s="1300"/>
      <c r="Z28" s="1300"/>
      <c r="AA28" s="1300"/>
      <c r="AB28" s="1300"/>
      <c r="AC28" s="1300"/>
      <c r="AD28" s="1300"/>
      <c r="AE28" s="1300"/>
      <c r="AF28" s="1300"/>
      <c r="AG28" s="1300"/>
      <c r="AH28" s="1300"/>
      <c r="AI28" s="1300"/>
      <c r="AJ28" s="1300"/>
      <c r="AK28" s="1300"/>
      <c r="AL28" s="1300"/>
      <c r="AM28" s="1300"/>
      <c r="AN28" s="1300"/>
      <c r="AO28" s="1300"/>
      <c r="AP28" s="1300">
        <v>5000</v>
      </c>
      <c r="AQ28" s="1300">
        <f t="shared" si="1"/>
        <v>340000</v>
      </c>
    </row>
    <row r="29" spans="1:53" ht="17.100000000000001" customHeight="1">
      <c r="A29" s="1296">
        <v>19</v>
      </c>
      <c r="B29" s="1296">
        <v>3</v>
      </c>
      <c r="C29" s="1304" t="s">
        <v>3538</v>
      </c>
      <c r="D29" s="1296" t="s">
        <v>3466</v>
      </c>
      <c r="E29" s="1301">
        <v>68</v>
      </c>
      <c r="F29" s="1300">
        <v>172642.83749999999</v>
      </c>
      <c r="G29" s="1300">
        <v>517928.51249999995</v>
      </c>
      <c r="H29" s="1300">
        <v>150000</v>
      </c>
      <c r="I29" s="1300">
        <v>0</v>
      </c>
      <c r="J29" s="1300">
        <v>0</v>
      </c>
      <c r="K29" s="1300">
        <v>0</v>
      </c>
      <c r="L29" s="1300">
        <v>0</v>
      </c>
      <c r="M29" s="1300">
        <v>150000</v>
      </c>
      <c r="N29" s="1300">
        <v>7500</v>
      </c>
      <c r="O29" s="1300">
        <v>157500</v>
      </c>
      <c r="P29" s="1300">
        <v>8662.5</v>
      </c>
      <c r="Q29" s="1300">
        <v>166162.5</v>
      </c>
      <c r="R29" s="1300">
        <v>6480.3374999999996</v>
      </c>
      <c r="S29" s="1300">
        <v>172642.83749999999</v>
      </c>
      <c r="T29" s="1300">
        <v>0</v>
      </c>
      <c r="U29" s="1300">
        <v>172642.83749999999</v>
      </c>
      <c r="V29" s="1300">
        <v>172642.83749999999</v>
      </c>
      <c r="W29" s="1300">
        <v>0</v>
      </c>
      <c r="X29" s="1300">
        <v>0</v>
      </c>
      <c r="Y29" s="1300">
        <v>517928.51249999995</v>
      </c>
      <c r="Z29" s="1300">
        <v>0</v>
      </c>
      <c r="AA29" s="1300">
        <v>0</v>
      </c>
      <c r="AB29" s="1300"/>
      <c r="AC29" s="1300"/>
      <c r="AD29" s="1300">
        <v>150000</v>
      </c>
      <c r="AE29" s="1300">
        <v>0</v>
      </c>
      <c r="AF29" s="1300">
        <v>0</v>
      </c>
      <c r="AG29" s="1300">
        <v>0</v>
      </c>
      <c r="AH29" s="1300">
        <v>0</v>
      </c>
      <c r="AI29" s="1300">
        <v>0</v>
      </c>
      <c r="AJ29" s="1300">
        <v>0</v>
      </c>
      <c r="AK29" s="1300">
        <v>0</v>
      </c>
      <c r="AL29" s="1300">
        <v>0</v>
      </c>
      <c r="AM29" s="1300">
        <v>0</v>
      </c>
      <c r="AN29" s="1300">
        <v>0</v>
      </c>
      <c r="AO29" s="1300">
        <v>0</v>
      </c>
      <c r="AP29" s="1300">
        <v>5000</v>
      </c>
      <c r="AQ29" s="1300">
        <f t="shared" si="1"/>
        <v>340000</v>
      </c>
      <c r="AR29" s="1281" t="e">
        <f>#REF!</f>
        <v>#REF!</v>
      </c>
      <c r="AS29" s="1281" t="e">
        <f>#REF!</f>
        <v>#REF!</v>
      </c>
      <c r="AT29" s="1281" t="e">
        <f>#REF!</f>
        <v>#REF!</v>
      </c>
      <c r="AU29" s="1281" t="e">
        <f>#REF!</f>
        <v>#REF!</v>
      </c>
      <c r="AV29" s="1281" t="e">
        <f>#REF!</f>
        <v>#REF!</v>
      </c>
      <c r="AW29" s="1281" t="e">
        <f>#REF!</f>
        <v>#REF!</v>
      </c>
      <c r="AX29" s="1281" t="e">
        <f>#REF!</f>
        <v>#REF!</v>
      </c>
      <c r="AY29" s="1282" t="e">
        <f>#REF!</f>
        <v>#REF!</v>
      </c>
      <c r="AZ29" s="1282" t="e">
        <f>#REF!</f>
        <v>#REF!</v>
      </c>
      <c r="BA29" s="1282" t="e">
        <f>#REF!</f>
        <v>#REF!</v>
      </c>
    </row>
    <row r="30" spans="1:53" ht="17.100000000000001" customHeight="1">
      <c r="A30" s="1296">
        <v>20</v>
      </c>
      <c r="B30" s="1296"/>
      <c r="C30" s="1304" t="s">
        <v>3559</v>
      </c>
      <c r="D30" s="1296" t="s">
        <v>3466</v>
      </c>
      <c r="E30" s="1301">
        <v>2</v>
      </c>
      <c r="F30" s="1300"/>
      <c r="G30" s="1300"/>
      <c r="H30" s="1300"/>
      <c r="I30" s="1300"/>
      <c r="J30" s="1300"/>
      <c r="K30" s="1300"/>
      <c r="L30" s="1300"/>
      <c r="M30" s="1300"/>
      <c r="N30" s="1300"/>
      <c r="O30" s="1300"/>
      <c r="P30" s="1300"/>
      <c r="Q30" s="1300"/>
      <c r="R30" s="1300"/>
      <c r="S30" s="1300"/>
      <c r="T30" s="1300"/>
      <c r="U30" s="1300"/>
      <c r="V30" s="1300"/>
      <c r="W30" s="1300"/>
      <c r="X30" s="1300"/>
      <c r="Y30" s="1300"/>
      <c r="Z30" s="1300"/>
      <c r="AA30" s="1300"/>
      <c r="AB30" s="1300"/>
      <c r="AC30" s="1300"/>
      <c r="AD30" s="1300"/>
      <c r="AE30" s="1300"/>
      <c r="AF30" s="1300"/>
      <c r="AG30" s="1300"/>
      <c r="AH30" s="1300"/>
      <c r="AI30" s="1300"/>
      <c r="AJ30" s="1300"/>
      <c r="AK30" s="1300"/>
      <c r="AL30" s="1300"/>
      <c r="AM30" s="1300"/>
      <c r="AN30" s="1300"/>
      <c r="AO30" s="1300"/>
      <c r="AP30" s="1300">
        <v>28500000</v>
      </c>
      <c r="AQ30" s="1300">
        <f t="shared" si="1"/>
        <v>57000000</v>
      </c>
    </row>
    <row r="31" spans="1:53" ht="17.100000000000001" customHeight="1">
      <c r="A31" s="1296">
        <v>21</v>
      </c>
      <c r="B31" s="1296"/>
      <c r="C31" s="1304" t="s">
        <v>3539</v>
      </c>
      <c r="D31" s="1296" t="s">
        <v>2255</v>
      </c>
      <c r="E31" s="1301">
        <v>26</v>
      </c>
      <c r="F31" s="1300"/>
      <c r="G31" s="1300"/>
      <c r="H31" s="1300"/>
      <c r="I31" s="1300"/>
      <c r="J31" s="1300"/>
      <c r="K31" s="1300"/>
      <c r="L31" s="1300"/>
      <c r="M31" s="1300"/>
      <c r="N31" s="1300"/>
      <c r="O31" s="1300"/>
      <c r="P31" s="1300"/>
      <c r="Q31" s="1300"/>
      <c r="R31" s="1300"/>
      <c r="S31" s="1300"/>
      <c r="T31" s="1300"/>
      <c r="U31" s="1300"/>
      <c r="V31" s="1300"/>
      <c r="W31" s="1300"/>
      <c r="X31" s="1300"/>
      <c r="Y31" s="1300"/>
      <c r="Z31" s="1300"/>
      <c r="AA31" s="1300"/>
      <c r="AB31" s="1300"/>
      <c r="AC31" s="1300"/>
      <c r="AD31" s="1300"/>
      <c r="AE31" s="1300"/>
      <c r="AF31" s="1300"/>
      <c r="AG31" s="1300"/>
      <c r="AH31" s="1300"/>
      <c r="AI31" s="1300"/>
      <c r="AJ31" s="1300"/>
      <c r="AK31" s="1300"/>
      <c r="AL31" s="1300"/>
      <c r="AM31" s="1300"/>
      <c r="AN31" s="1300"/>
      <c r="AO31" s="1300"/>
      <c r="AP31" s="1300">
        <v>300000</v>
      </c>
      <c r="AQ31" s="1300">
        <f t="shared" si="1"/>
        <v>7800000</v>
      </c>
    </row>
    <row r="32" spans="1:53" ht="17.100000000000001" customHeight="1">
      <c r="A32" s="1313">
        <v>22</v>
      </c>
      <c r="B32" s="1313"/>
      <c r="C32" s="1314" t="s">
        <v>3543</v>
      </c>
      <c r="D32" s="1313" t="s">
        <v>3471</v>
      </c>
      <c r="E32" s="1315">
        <f>+E22</f>
        <v>16</v>
      </c>
      <c r="F32" s="1316"/>
      <c r="G32" s="1316"/>
      <c r="H32" s="1316"/>
      <c r="I32" s="1316"/>
      <c r="J32" s="1316"/>
      <c r="K32" s="1316"/>
      <c r="L32" s="1316"/>
      <c r="M32" s="1316"/>
      <c r="N32" s="1316"/>
      <c r="O32" s="1316"/>
      <c r="P32" s="1316"/>
      <c r="Q32" s="1316"/>
      <c r="R32" s="1316"/>
      <c r="S32" s="1316"/>
      <c r="T32" s="1316"/>
      <c r="U32" s="1316"/>
      <c r="V32" s="1316"/>
      <c r="W32" s="1316"/>
      <c r="X32" s="1316"/>
      <c r="Y32" s="1316"/>
      <c r="Z32" s="1316"/>
      <c r="AA32" s="1316"/>
      <c r="AB32" s="1316"/>
      <c r="AC32" s="1316"/>
      <c r="AD32" s="1316"/>
      <c r="AE32" s="1316"/>
      <c r="AF32" s="1316"/>
      <c r="AG32" s="1316"/>
      <c r="AH32" s="1316"/>
      <c r="AI32" s="1316"/>
      <c r="AJ32" s="1316"/>
      <c r="AK32" s="1316"/>
      <c r="AL32" s="1316"/>
      <c r="AM32" s="1316"/>
      <c r="AN32" s="1316"/>
      <c r="AO32" s="1316"/>
      <c r="AP32" s="1316">
        <v>97000</v>
      </c>
      <c r="AQ32" s="1316">
        <f t="shared" si="1"/>
        <v>1552000</v>
      </c>
    </row>
    <row r="33" spans="1:50" ht="20.100000000000001" customHeight="1">
      <c r="A33" s="1344" t="s">
        <v>66</v>
      </c>
      <c r="B33" s="1345" t="s">
        <v>3546</v>
      </c>
      <c r="C33" s="1345" t="s">
        <v>3546</v>
      </c>
      <c r="D33" s="1346"/>
      <c r="E33" s="1347"/>
      <c r="F33" s="1295"/>
      <c r="G33" s="1295"/>
      <c r="H33" s="1295"/>
      <c r="I33" s="1295"/>
      <c r="J33" s="1295"/>
      <c r="K33" s="1295"/>
      <c r="L33" s="1295"/>
      <c r="M33" s="1295"/>
      <c r="N33" s="1295"/>
      <c r="O33" s="1295"/>
      <c r="P33" s="1295"/>
      <c r="Q33" s="1295"/>
      <c r="R33" s="1295"/>
      <c r="S33" s="1295"/>
      <c r="T33" s="1295"/>
      <c r="U33" s="1295"/>
      <c r="V33" s="1295"/>
      <c r="W33" s="1295"/>
      <c r="X33" s="1295"/>
      <c r="Y33" s="1295"/>
      <c r="Z33" s="1295"/>
      <c r="AA33" s="1295"/>
      <c r="AB33" s="1295"/>
      <c r="AC33" s="1295"/>
      <c r="AD33" s="1295"/>
      <c r="AE33" s="1295"/>
      <c r="AF33" s="1295"/>
      <c r="AG33" s="1295"/>
      <c r="AH33" s="1295"/>
      <c r="AI33" s="1295"/>
      <c r="AJ33" s="1295"/>
      <c r="AK33" s="1295"/>
      <c r="AL33" s="1295"/>
      <c r="AM33" s="1295"/>
      <c r="AN33" s="1295"/>
      <c r="AO33" s="1295"/>
      <c r="AP33" s="1295"/>
      <c r="AQ33" s="1295"/>
    </row>
    <row r="34" spans="1:50" ht="36.75" customHeight="1">
      <c r="A34" s="1310">
        <f>+A32+1</f>
        <v>23</v>
      </c>
      <c r="B34" s="1225" t="s">
        <v>3488</v>
      </c>
      <c r="C34" s="1311" t="s">
        <v>3488</v>
      </c>
      <c r="D34" s="1312" t="s">
        <v>3178</v>
      </c>
      <c r="E34" s="1276">
        <f>34*20</f>
        <v>680</v>
      </c>
      <c r="F34" s="1300"/>
      <c r="G34" s="1300"/>
      <c r="H34" s="1300"/>
      <c r="I34" s="1300"/>
      <c r="J34" s="1300"/>
      <c r="K34" s="1300"/>
      <c r="L34" s="1300"/>
      <c r="M34" s="1300"/>
      <c r="N34" s="1300"/>
      <c r="O34" s="1300"/>
      <c r="P34" s="1300"/>
      <c r="Q34" s="1300"/>
      <c r="R34" s="1300"/>
      <c r="S34" s="1300"/>
      <c r="T34" s="1300"/>
      <c r="U34" s="1300"/>
      <c r="V34" s="1300"/>
      <c r="W34" s="1300"/>
      <c r="X34" s="1300"/>
      <c r="Y34" s="1300"/>
      <c r="Z34" s="1300"/>
      <c r="AA34" s="1300"/>
      <c r="AB34" s="1300"/>
      <c r="AC34" s="1300"/>
      <c r="AD34" s="1300"/>
      <c r="AE34" s="1300"/>
      <c r="AF34" s="1300"/>
      <c r="AG34" s="1300"/>
      <c r="AH34" s="1300"/>
      <c r="AI34" s="1300"/>
      <c r="AJ34" s="1300"/>
      <c r="AK34" s="1300"/>
      <c r="AL34" s="1300"/>
      <c r="AM34" s="1300"/>
      <c r="AN34" s="1300"/>
      <c r="AO34" s="1300"/>
      <c r="AP34" s="1300">
        <v>35000</v>
      </c>
      <c r="AQ34" s="1300">
        <f t="shared" si="1"/>
        <v>23800000</v>
      </c>
    </row>
    <row r="35" spans="1:50" ht="37.5" customHeight="1">
      <c r="A35" s="1310">
        <f>+A34+1</f>
        <v>24</v>
      </c>
      <c r="B35" s="1225" t="s">
        <v>3489</v>
      </c>
      <c r="C35" s="1311" t="s">
        <v>3489</v>
      </c>
      <c r="D35" s="1312" t="s">
        <v>3466</v>
      </c>
      <c r="E35" s="1276">
        <v>34</v>
      </c>
      <c r="F35" s="1300"/>
      <c r="G35" s="1300"/>
      <c r="H35" s="1300"/>
      <c r="I35" s="1300"/>
      <c r="J35" s="1300"/>
      <c r="K35" s="1300"/>
      <c r="L35" s="1300"/>
      <c r="M35" s="1300"/>
      <c r="N35" s="1300"/>
      <c r="O35" s="1300"/>
      <c r="P35" s="1300"/>
      <c r="Q35" s="1300"/>
      <c r="R35" s="1300"/>
      <c r="S35" s="1300"/>
      <c r="T35" s="1300"/>
      <c r="U35" s="1300"/>
      <c r="V35" s="1300"/>
      <c r="W35" s="1300"/>
      <c r="X35" s="1300"/>
      <c r="Y35" s="1300"/>
      <c r="Z35" s="1300"/>
      <c r="AA35" s="1300"/>
      <c r="AB35" s="1300"/>
      <c r="AC35" s="1300"/>
      <c r="AD35" s="1300"/>
      <c r="AE35" s="1300"/>
      <c r="AF35" s="1300"/>
      <c r="AG35" s="1300"/>
      <c r="AH35" s="1300"/>
      <c r="AI35" s="1300"/>
      <c r="AJ35" s="1300"/>
      <c r="AK35" s="1300"/>
      <c r="AL35" s="1300"/>
      <c r="AM35" s="1300"/>
      <c r="AN35" s="1300"/>
      <c r="AO35" s="1300"/>
      <c r="AP35" s="1300">
        <v>30000</v>
      </c>
      <c r="AQ35" s="1300">
        <f t="shared" si="1"/>
        <v>1020000</v>
      </c>
    </row>
    <row r="36" spans="1:50" ht="20.100000000000001" customHeight="1">
      <c r="A36" s="1310">
        <f>+A35+1</f>
        <v>25</v>
      </c>
      <c r="B36" s="1225" t="s">
        <v>3490</v>
      </c>
      <c r="C36" s="1311" t="s">
        <v>3560</v>
      </c>
      <c r="D36" s="1312" t="s">
        <v>3491</v>
      </c>
      <c r="E36" s="1276">
        <f>+E35</f>
        <v>34</v>
      </c>
      <c r="F36" s="1300"/>
      <c r="G36" s="1300"/>
      <c r="H36" s="1300"/>
      <c r="I36" s="1300"/>
      <c r="J36" s="1300"/>
      <c r="K36" s="1300"/>
      <c r="L36" s="1300"/>
      <c r="M36" s="1300"/>
      <c r="N36" s="1300"/>
      <c r="O36" s="1300"/>
      <c r="P36" s="1300"/>
      <c r="Q36" s="1300"/>
      <c r="R36" s="1300"/>
      <c r="S36" s="1300"/>
      <c r="T36" s="1300"/>
      <c r="U36" s="1300"/>
      <c r="V36" s="1300"/>
      <c r="W36" s="1300"/>
      <c r="X36" s="1300"/>
      <c r="Y36" s="1300"/>
      <c r="Z36" s="1300"/>
      <c r="AA36" s="1300"/>
      <c r="AB36" s="1300"/>
      <c r="AC36" s="1300"/>
      <c r="AD36" s="1300"/>
      <c r="AE36" s="1300"/>
      <c r="AF36" s="1300"/>
      <c r="AG36" s="1300"/>
      <c r="AH36" s="1300"/>
      <c r="AI36" s="1300"/>
      <c r="AJ36" s="1300"/>
      <c r="AK36" s="1300"/>
      <c r="AL36" s="1300"/>
      <c r="AM36" s="1300"/>
      <c r="AN36" s="1300"/>
      <c r="AO36" s="1300"/>
      <c r="AP36" s="1300">
        <v>135000</v>
      </c>
      <c r="AQ36" s="1300">
        <f t="shared" si="1"/>
        <v>4590000</v>
      </c>
    </row>
    <row r="37" spans="1:50" ht="20.100000000000001" customHeight="1">
      <c r="A37" s="1310">
        <f>+A36+1</f>
        <v>26</v>
      </c>
      <c r="B37" s="1225" t="s">
        <v>3492</v>
      </c>
      <c r="C37" s="1311" t="s">
        <v>3492</v>
      </c>
      <c r="D37" s="1312" t="s">
        <v>3178</v>
      </c>
      <c r="E37" s="1276">
        <f>+E34</f>
        <v>680</v>
      </c>
      <c r="F37" s="1300"/>
      <c r="G37" s="1300"/>
      <c r="H37" s="1300"/>
      <c r="I37" s="1300"/>
      <c r="J37" s="1300"/>
      <c r="K37" s="1300"/>
      <c r="L37" s="1300"/>
      <c r="M37" s="1300"/>
      <c r="N37" s="1300"/>
      <c r="O37" s="1300"/>
      <c r="P37" s="1300"/>
      <c r="Q37" s="1300"/>
      <c r="R37" s="1300"/>
      <c r="S37" s="1300"/>
      <c r="T37" s="1300"/>
      <c r="U37" s="1300"/>
      <c r="V37" s="1300"/>
      <c r="W37" s="1300"/>
      <c r="X37" s="1300"/>
      <c r="Y37" s="1300"/>
      <c r="Z37" s="1300"/>
      <c r="AA37" s="1300"/>
      <c r="AB37" s="1300"/>
      <c r="AC37" s="1300"/>
      <c r="AD37" s="1300"/>
      <c r="AE37" s="1300"/>
      <c r="AF37" s="1300"/>
      <c r="AG37" s="1300"/>
      <c r="AH37" s="1300"/>
      <c r="AI37" s="1300"/>
      <c r="AJ37" s="1300"/>
      <c r="AK37" s="1300"/>
      <c r="AL37" s="1300"/>
      <c r="AM37" s="1300"/>
      <c r="AN37" s="1300"/>
      <c r="AO37" s="1300"/>
      <c r="AP37" s="1300">
        <v>3000</v>
      </c>
      <c r="AQ37" s="1300">
        <f t="shared" si="1"/>
        <v>2040000</v>
      </c>
    </row>
    <row r="38" spans="1:50">
      <c r="A38" s="1313"/>
      <c r="B38" s="1313"/>
      <c r="C38" s="1314"/>
      <c r="D38" s="1313"/>
      <c r="E38" s="1315"/>
      <c r="F38" s="1316"/>
      <c r="G38" s="1316"/>
      <c r="H38" s="1316"/>
      <c r="I38" s="1316"/>
      <c r="J38" s="1316"/>
      <c r="K38" s="1316"/>
      <c r="L38" s="1316"/>
      <c r="M38" s="1316"/>
      <c r="N38" s="1316"/>
      <c r="O38" s="1316"/>
      <c r="P38" s="1316"/>
      <c r="Q38" s="1316"/>
      <c r="R38" s="1316"/>
      <c r="S38" s="1316"/>
      <c r="T38" s="1316"/>
      <c r="U38" s="1316"/>
      <c r="V38" s="1316"/>
      <c r="W38" s="1316"/>
      <c r="X38" s="1316"/>
      <c r="Y38" s="1316"/>
      <c r="Z38" s="1316"/>
      <c r="AA38" s="1316"/>
      <c r="AB38" s="1316"/>
      <c r="AC38" s="1316"/>
      <c r="AD38" s="1316"/>
      <c r="AE38" s="1316"/>
      <c r="AF38" s="1316"/>
      <c r="AG38" s="1316"/>
      <c r="AH38" s="1316"/>
      <c r="AI38" s="1316"/>
      <c r="AJ38" s="1316"/>
      <c r="AK38" s="1316"/>
      <c r="AL38" s="1316"/>
      <c r="AM38" s="1316"/>
      <c r="AN38" s="1316"/>
      <c r="AO38" s="1316"/>
      <c r="AP38" s="1316"/>
      <c r="AQ38" s="1316"/>
    </row>
    <row r="39" spans="1:50" s="1287" customFormat="1" ht="20.100000000000001" customHeight="1">
      <c r="A39" s="1317"/>
      <c r="B39" s="1318" t="s">
        <v>84</v>
      </c>
      <c r="C39" s="1318" t="s">
        <v>83</v>
      </c>
      <c r="D39" s="1317"/>
      <c r="E39" s="1319"/>
      <c r="F39" s="1320"/>
      <c r="G39" s="1320">
        <f xml:space="preserve"> SUM(G7:G31)</f>
        <v>886012791.19103372</v>
      </c>
      <c r="H39" s="1320"/>
      <c r="I39" s="1320"/>
      <c r="J39" s="1320"/>
      <c r="K39" s="1320"/>
      <c r="L39" s="1320"/>
      <c r="M39" s="1320"/>
      <c r="N39" s="1320"/>
      <c r="O39" s="1320"/>
      <c r="P39" s="1320"/>
      <c r="Q39" s="1320"/>
      <c r="R39" s="1320"/>
      <c r="S39" s="1320"/>
      <c r="T39" s="1320"/>
      <c r="U39" s="1320"/>
      <c r="V39" s="1320"/>
      <c r="W39" s="1320"/>
      <c r="X39" s="1320"/>
      <c r="Y39" s="1320">
        <f xml:space="preserve"> SUM(Y7:Y31)</f>
        <v>884708566.05442512</v>
      </c>
      <c r="Z39" s="1320">
        <f xml:space="preserve"> SUM(Z7:Z31)</f>
        <v>1304225.1366086248</v>
      </c>
      <c r="AA39" s="1320">
        <f xml:space="preserve"> SUM(AA7:AA31)</f>
        <v>0</v>
      </c>
      <c r="AB39" s="1320"/>
      <c r="AC39" s="1320"/>
      <c r="AD39" s="1320"/>
      <c r="AE39" s="1320"/>
      <c r="AF39" s="1320"/>
      <c r="AG39" s="1320"/>
      <c r="AH39" s="1320"/>
      <c r="AI39" s="1320"/>
      <c r="AJ39" s="1320"/>
      <c r="AK39" s="1320"/>
      <c r="AL39" s="1320"/>
      <c r="AM39" s="1320"/>
      <c r="AN39" s="1320"/>
      <c r="AO39" s="1320"/>
      <c r="AP39" s="1320"/>
      <c r="AQ39" s="1320">
        <f xml:space="preserve"> ROUND(SUM(AQ7:AQ37),0)</f>
        <v>2801352117</v>
      </c>
      <c r="AR39" s="1286"/>
      <c r="AS39" s="1286"/>
      <c r="AT39" s="1286"/>
      <c r="AU39" s="1286"/>
      <c r="AV39" s="1286"/>
      <c r="AW39" s="1286"/>
      <c r="AX39" s="1286"/>
    </row>
    <row r="40" spans="1:50" ht="20.100000000000001" hidden="1" customHeight="1">
      <c r="A40" s="1321"/>
      <c r="B40" s="1322"/>
      <c r="C40" s="1318" t="s">
        <v>3533</v>
      </c>
      <c r="D40" s="1321"/>
      <c r="E40" s="1323"/>
      <c r="F40" s="1324"/>
      <c r="G40" s="1324"/>
      <c r="H40" s="1324"/>
      <c r="I40" s="1324"/>
      <c r="J40" s="1324"/>
      <c r="K40" s="1324"/>
      <c r="L40" s="1324"/>
      <c r="M40" s="1324"/>
      <c r="N40" s="1324"/>
      <c r="O40" s="1324"/>
      <c r="P40" s="1324"/>
      <c r="Q40" s="1324"/>
      <c r="R40" s="1324"/>
      <c r="S40" s="1324"/>
      <c r="T40" s="1324"/>
      <c r="U40" s="1324"/>
      <c r="V40" s="1324"/>
      <c r="W40" s="1324"/>
      <c r="X40" s="1324"/>
      <c r="Y40" s="1324"/>
      <c r="Z40" s="1324"/>
      <c r="AA40" s="1324"/>
      <c r="AB40" s="1324"/>
      <c r="AC40" s="1324"/>
      <c r="AD40" s="1324"/>
      <c r="AE40" s="1324"/>
      <c r="AF40" s="1324"/>
      <c r="AG40" s="1324"/>
      <c r="AH40" s="1324"/>
      <c r="AI40" s="1324"/>
      <c r="AJ40" s="1324"/>
      <c r="AK40" s="1324"/>
      <c r="AL40" s="1324"/>
      <c r="AM40" s="1324"/>
      <c r="AN40" s="1324"/>
      <c r="AO40" s="1324"/>
      <c r="AP40" s="1324"/>
      <c r="AQ40" s="1320">
        <f>ROUNDDOWN(AQ39,-3)</f>
        <v>2801352000</v>
      </c>
    </row>
    <row r="41" spans="1:50" ht="26.25" customHeight="1">
      <c r="A41" s="1325"/>
      <c r="B41" s="1325"/>
      <c r="C41" s="1326"/>
      <c r="D41" s="1327"/>
      <c r="E41" s="1328"/>
      <c r="F41" s="1329"/>
      <c r="G41" s="1329"/>
      <c r="H41" s="1329"/>
      <c r="I41" s="1329"/>
      <c r="J41" s="1329"/>
      <c r="K41" s="1329"/>
      <c r="L41" s="1329"/>
      <c r="M41" s="1329"/>
      <c r="N41" s="1329"/>
      <c r="O41" s="1329"/>
      <c r="P41" s="1329"/>
      <c r="Q41" s="1329"/>
      <c r="R41" s="1329"/>
      <c r="S41" s="1329"/>
      <c r="T41" s="1329"/>
      <c r="U41" s="1329"/>
      <c r="V41" s="1329"/>
      <c r="W41" s="1329"/>
      <c r="X41" s="1329"/>
      <c r="Y41" s="1329"/>
      <c r="Z41" s="1329"/>
      <c r="AA41" s="1329"/>
      <c r="AB41" s="1329"/>
      <c r="AC41" s="1329"/>
      <c r="AD41" s="1329"/>
      <c r="AE41" s="1329"/>
      <c r="AF41" s="1329"/>
      <c r="AG41" s="1329"/>
      <c r="AH41" s="1329"/>
      <c r="AI41" s="1329"/>
      <c r="AJ41" s="1329"/>
      <c r="AK41" s="1329"/>
      <c r="AL41" s="1329"/>
      <c r="AM41" s="1329"/>
      <c r="AN41" s="1329"/>
      <c r="AO41" s="1329"/>
      <c r="AP41" s="1329"/>
      <c r="AQ41" s="1330"/>
    </row>
    <row r="42" spans="1:50" ht="26.25" customHeight="1">
      <c r="A42" s="1325"/>
      <c r="B42" s="1325"/>
      <c r="C42" s="1287"/>
      <c r="D42" s="1327"/>
      <c r="E42" s="1328"/>
      <c r="F42" s="1329"/>
      <c r="G42" s="1329"/>
      <c r="H42" s="1329"/>
      <c r="I42" s="1329"/>
      <c r="J42" s="1329"/>
      <c r="K42" s="1329"/>
      <c r="L42" s="1329"/>
      <c r="M42" s="1329"/>
      <c r="N42" s="1329"/>
      <c r="O42" s="1329"/>
      <c r="P42" s="1329"/>
      <c r="Q42" s="1329"/>
      <c r="R42" s="1329"/>
      <c r="S42" s="1329"/>
      <c r="T42" s="1329"/>
      <c r="U42" s="1329"/>
      <c r="V42" s="1329"/>
      <c r="W42" s="1329"/>
      <c r="X42" s="1329"/>
      <c r="Y42" s="1329"/>
      <c r="Z42" s="1329"/>
      <c r="AA42" s="1329"/>
      <c r="AB42" s="1329"/>
      <c r="AC42" s="1329"/>
      <c r="AD42" s="1329"/>
      <c r="AE42" s="1329"/>
      <c r="AF42" s="1329"/>
      <c r="AG42" s="1329"/>
      <c r="AH42" s="1329"/>
      <c r="AI42" s="1329"/>
      <c r="AJ42" s="1329"/>
      <c r="AK42" s="1329"/>
      <c r="AL42" s="1329"/>
      <c r="AM42" s="1329"/>
      <c r="AN42" s="1329"/>
      <c r="AO42" s="1329"/>
      <c r="AP42" s="1329"/>
      <c r="AQ42" s="1330"/>
    </row>
    <row r="43" spans="1:50" ht="26.25" customHeight="1">
      <c r="A43" s="1325"/>
      <c r="B43" s="1325"/>
      <c r="C43" s="1287"/>
      <c r="D43" s="1327"/>
      <c r="E43" s="1328"/>
      <c r="F43" s="1329"/>
      <c r="G43" s="1329"/>
      <c r="H43" s="1329"/>
      <c r="I43" s="1329"/>
      <c r="J43" s="1329"/>
      <c r="K43" s="1329"/>
      <c r="L43" s="1329"/>
      <c r="M43" s="1329"/>
      <c r="N43" s="1329"/>
      <c r="O43" s="1329"/>
      <c r="P43" s="1329"/>
      <c r="Q43" s="1329"/>
      <c r="R43" s="1329"/>
      <c r="S43" s="1329"/>
      <c r="T43" s="1329"/>
      <c r="U43" s="1329"/>
      <c r="V43" s="1329"/>
      <c r="W43" s="1329"/>
      <c r="X43" s="1329"/>
      <c r="Y43" s="1329"/>
      <c r="Z43" s="1329"/>
      <c r="AA43" s="1329"/>
      <c r="AB43" s="1329"/>
      <c r="AC43" s="1329"/>
      <c r="AD43" s="1329"/>
      <c r="AE43" s="1329"/>
      <c r="AF43" s="1329"/>
      <c r="AG43" s="1329"/>
      <c r="AH43" s="1329"/>
      <c r="AI43" s="1329"/>
      <c r="AJ43" s="1329"/>
      <c r="AK43" s="1329"/>
      <c r="AL43" s="1329"/>
      <c r="AM43" s="1329"/>
      <c r="AN43" s="1329"/>
      <c r="AO43" s="1329"/>
      <c r="AP43" s="1329"/>
      <c r="AQ43" s="1330"/>
    </row>
    <row r="44" spans="1:50" ht="26.25" customHeight="1">
      <c r="A44" s="1325"/>
      <c r="B44" s="1325"/>
      <c r="C44" s="1287"/>
      <c r="D44" s="1327"/>
      <c r="E44" s="1328"/>
      <c r="F44" s="1329"/>
      <c r="G44" s="1329"/>
      <c r="H44" s="1329"/>
      <c r="I44" s="1329"/>
      <c r="J44" s="1329"/>
      <c r="K44" s="1329"/>
      <c r="L44" s="1329"/>
      <c r="M44" s="1329"/>
      <c r="N44" s="1329"/>
      <c r="O44" s="1329"/>
      <c r="P44" s="1329"/>
      <c r="Q44" s="1329"/>
      <c r="R44" s="1329"/>
      <c r="S44" s="1329"/>
      <c r="T44" s="1329"/>
      <c r="U44" s="1329"/>
      <c r="V44" s="1329"/>
      <c r="W44" s="1329"/>
      <c r="X44" s="1329"/>
      <c r="Y44" s="1329"/>
      <c r="Z44" s="1329"/>
      <c r="AA44" s="1329"/>
      <c r="AB44" s="1329"/>
      <c r="AC44" s="1329"/>
      <c r="AD44" s="1329"/>
      <c r="AE44" s="1329"/>
      <c r="AF44" s="1329"/>
      <c r="AG44" s="1329"/>
      <c r="AH44" s="1329"/>
      <c r="AI44" s="1329"/>
      <c r="AJ44" s="1329"/>
      <c r="AK44" s="1329"/>
      <c r="AL44" s="1329"/>
      <c r="AM44" s="1329"/>
      <c r="AN44" s="1329"/>
      <c r="AO44" s="1329"/>
      <c r="AP44" s="1329"/>
      <c r="AQ44" s="1330"/>
    </row>
    <row r="45" spans="1:50" ht="26.25" customHeight="1">
      <c r="A45" s="1325"/>
      <c r="B45" s="1325"/>
      <c r="C45" s="1287"/>
      <c r="D45" s="1327"/>
      <c r="E45" s="1328"/>
      <c r="F45" s="1329"/>
      <c r="G45" s="1329"/>
      <c r="H45" s="1329"/>
      <c r="I45" s="1329"/>
      <c r="J45" s="1329"/>
      <c r="K45" s="1329"/>
      <c r="L45" s="1329"/>
      <c r="M45" s="1329"/>
      <c r="N45" s="1329"/>
      <c r="O45" s="1329"/>
      <c r="P45" s="1329"/>
      <c r="Q45" s="1329"/>
      <c r="R45" s="1329"/>
      <c r="S45" s="1329"/>
      <c r="T45" s="1329"/>
      <c r="U45" s="1329"/>
      <c r="V45" s="1329"/>
      <c r="W45" s="1329"/>
      <c r="X45" s="1329"/>
      <c r="Y45" s="1329"/>
      <c r="Z45" s="1329"/>
      <c r="AA45" s="1329"/>
      <c r="AB45" s="1329"/>
      <c r="AC45" s="1329"/>
      <c r="AD45" s="1329"/>
      <c r="AE45" s="1329"/>
      <c r="AF45" s="1329"/>
      <c r="AG45" s="1329"/>
      <c r="AH45" s="1329"/>
      <c r="AI45" s="1329"/>
      <c r="AJ45" s="1329"/>
      <c r="AK45" s="1329"/>
      <c r="AL45" s="1329"/>
      <c r="AM45" s="1329"/>
      <c r="AN45" s="1329"/>
      <c r="AO45" s="1329"/>
      <c r="AP45" s="1329"/>
      <c r="AQ45" s="1330"/>
    </row>
    <row r="46" spans="1:50" ht="26.25" customHeight="1">
      <c r="A46" s="1325"/>
      <c r="B46" s="1325"/>
      <c r="C46" s="1326"/>
      <c r="D46" s="1327"/>
      <c r="E46" s="1328"/>
      <c r="F46" s="1329"/>
      <c r="G46" s="1329"/>
      <c r="H46" s="1329"/>
      <c r="I46" s="1329"/>
      <c r="J46" s="1329"/>
      <c r="K46" s="1329"/>
      <c r="L46" s="1329"/>
      <c r="M46" s="1329"/>
      <c r="N46" s="1329"/>
      <c r="O46" s="1329"/>
      <c r="P46" s="1329"/>
      <c r="Q46" s="1329"/>
      <c r="R46" s="1329"/>
      <c r="S46" s="1329"/>
      <c r="T46" s="1329"/>
      <c r="U46" s="1329"/>
      <c r="V46" s="1329"/>
      <c r="W46" s="1329"/>
      <c r="X46" s="1329"/>
      <c r="Y46" s="1329"/>
      <c r="Z46" s="1329"/>
      <c r="AA46" s="1329"/>
      <c r="AB46" s="1329"/>
      <c r="AC46" s="1329"/>
      <c r="AD46" s="1329"/>
      <c r="AE46" s="1329"/>
      <c r="AF46" s="1329"/>
      <c r="AG46" s="1329"/>
      <c r="AH46" s="1329"/>
      <c r="AI46" s="1329"/>
      <c r="AJ46" s="1329"/>
      <c r="AK46" s="1329"/>
      <c r="AL46" s="1329"/>
      <c r="AM46" s="1329"/>
      <c r="AN46" s="1329"/>
      <c r="AO46" s="1329"/>
      <c r="AP46" s="1329"/>
      <c r="AQ46" s="1330"/>
    </row>
    <row r="47" spans="1:50" ht="26.25" customHeight="1">
      <c r="A47" s="1325"/>
      <c r="B47" s="1325"/>
      <c r="C47" s="1331"/>
      <c r="D47" s="1327"/>
      <c r="E47" s="1328"/>
      <c r="F47" s="1329"/>
      <c r="G47" s="1329"/>
      <c r="H47" s="1329"/>
      <c r="I47" s="1329"/>
      <c r="J47" s="1329"/>
      <c r="K47" s="1329"/>
      <c r="L47" s="1329"/>
      <c r="M47" s="1329"/>
      <c r="N47" s="1329"/>
      <c r="O47" s="1329"/>
      <c r="P47" s="1329"/>
      <c r="Q47" s="1329"/>
      <c r="R47" s="1329"/>
      <c r="S47" s="1329"/>
      <c r="T47" s="1329"/>
      <c r="U47" s="1329"/>
      <c r="V47" s="1329"/>
      <c r="W47" s="1329"/>
      <c r="X47" s="1329"/>
      <c r="Y47" s="1329"/>
      <c r="Z47" s="1329"/>
      <c r="AA47" s="1329"/>
      <c r="AB47" s="1329"/>
      <c r="AC47" s="1329"/>
      <c r="AD47" s="1329"/>
      <c r="AE47" s="1329"/>
      <c r="AF47" s="1329"/>
      <c r="AG47" s="1329"/>
      <c r="AH47" s="1329"/>
      <c r="AI47" s="1329"/>
      <c r="AJ47" s="1329"/>
      <c r="AK47" s="1329"/>
      <c r="AL47" s="1329"/>
      <c r="AM47" s="1329"/>
      <c r="AN47" s="1329"/>
      <c r="AO47" s="1329"/>
      <c r="AP47" s="1329"/>
      <c r="AQ47" s="1330"/>
    </row>
    <row r="48" spans="1:50" ht="21" customHeight="1">
      <c r="A48" s="1387"/>
      <c r="B48" s="1387"/>
      <c r="C48" s="1387"/>
      <c r="D48" s="1387"/>
      <c r="E48" s="1387"/>
      <c r="F48" s="1387"/>
      <c r="G48" s="1387"/>
      <c r="H48" s="1387"/>
      <c r="I48" s="1387"/>
      <c r="J48" s="1387"/>
      <c r="K48" s="1387"/>
      <c r="L48" s="1387"/>
      <c r="M48" s="1387"/>
      <c r="N48" s="1387"/>
      <c r="O48" s="1387"/>
      <c r="P48" s="1387"/>
      <c r="Q48" s="1387"/>
      <c r="R48" s="1387"/>
      <c r="S48" s="1387"/>
      <c r="T48" s="1387"/>
      <c r="U48" s="1387"/>
      <c r="V48" s="1387"/>
      <c r="W48" s="1387"/>
      <c r="X48" s="1387"/>
      <c r="Y48" s="1387"/>
      <c r="Z48" s="1387"/>
      <c r="AA48" s="1387"/>
      <c r="AB48" s="1387"/>
      <c r="AC48" s="1387"/>
      <c r="AD48" s="1387"/>
      <c r="AE48" s="1387"/>
      <c r="AF48" s="1387"/>
      <c r="AG48" s="1387"/>
      <c r="AH48" s="1387"/>
      <c r="AI48" s="1387"/>
      <c r="AJ48" s="1387"/>
      <c r="AK48" s="1387"/>
      <c r="AL48" s="1387"/>
      <c r="AM48" s="1387"/>
      <c r="AN48" s="1387"/>
      <c r="AO48" s="1387"/>
      <c r="AP48" s="1387"/>
      <c r="AQ48" s="1387"/>
    </row>
    <row r="49" spans="3:3">
      <c r="C49" s="1326"/>
    </row>
    <row r="50" spans="3:3">
      <c r="C50" s="1287"/>
    </row>
    <row r="51" spans="3:3">
      <c r="C51" s="1287"/>
    </row>
    <row r="52" spans="3:3">
      <c r="C52" s="1287"/>
    </row>
    <row r="53" spans="3:3">
      <c r="C53" s="1287"/>
    </row>
    <row r="54" spans="3:3">
      <c r="C54" s="1326"/>
    </row>
  </sheetData>
  <mergeCells count="30">
    <mergeCell ref="F5:F6"/>
    <mergeCell ref="AX5:BA5"/>
    <mergeCell ref="AB5:AB6"/>
    <mergeCell ref="AL5:AL6"/>
    <mergeCell ref="AC5:AC6"/>
    <mergeCell ref="AD5:AD6"/>
    <mergeCell ref="AM5:AM6"/>
    <mergeCell ref="AF5:AF6"/>
    <mergeCell ref="AG5:AG6"/>
    <mergeCell ref="AT5:AW5"/>
    <mergeCell ref="AO5:AO6"/>
    <mergeCell ref="AS5:AS6"/>
    <mergeCell ref="AR5:AR6"/>
    <mergeCell ref="AQ5:AQ6"/>
    <mergeCell ref="A48:AQ48"/>
    <mergeCell ref="AJ5:AJ6"/>
    <mergeCell ref="AI5:AI6"/>
    <mergeCell ref="G5:G6"/>
    <mergeCell ref="AH5:AH6"/>
    <mergeCell ref="V5:X5"/>
    <mergeCell ref="Y5:AA5"/>
    <mergeCell ref="A5:A6"/>
    <mergeCell ref="B5:B6"/>
    <mergeCell ref="C5:C6"/>
    <mergeCell ref="D5:D6"/>
    <mergeCell ref="AP5:AP6"/>
    <mergeCell ref="AE5:AE6"/>
    <mergeCell ref="AN5:AN6"/>
    <mergeCell ref="AK5:AK6"/>
    <mergeCell ref="E5:E6"/>
  </mergeCells>
  <phoneticPr fontId="2" type="noConversion"/>
  <printOptions horizontalCentered="1"/>
  <pageMargins left="0.74803149606299202" right="0" top="0.70866141732283505" bottom="0.84055118100000004" header="0.27559055118110198" footer="0.15748031496063"/>
  <pageSetup paperSize="9" orientation="portrait" r:id="rId1"/>
  <headerFooter alignWithMargins="0">
    <oddHeader>&amp;L&amp;"Times New Roman,Bold Italic"&amp;9Dự toán Bắc Nam  - ÐT: 0966.966.455</oddHeader>
    <oddFooter>&amp;R&amp;9Trang &amp;P/&amp;N</oddFooter>
  </headerFooter>
</worksheet>
</file>

<file path=xl/worksheets/sheet18.xml><?xml version="1.0" encoding="utf-8"?>
<worksheet xmlns="http://schemas.openxmlformats.org/spreadsheetml/2006/main" xmlns:r="http://schemas.openxmlformats.org/officeDocument/2006/relationships">
  <sheetPr codeName="Sh_THKP2_KS"/>
  <dimension ref="A1:J44"/>
  <sheetViews>
    <sheetView showZeros="0" topLeftCell="A25" workbookViewId="0">
      <selection activeCell="A7" sqref="A7:IV17"/>
    </sheetView>
  </sheetViews>
  <sheetFormatPr defaultRowHeight="15" outlineLevelCol="1"/>
  <cols>
    <col min="1" max="1" width="5.5703125" style="2" customWidth="1"/>
    <col min="2" max="2" width="10.5703125" style="2" hidden="1" customWidth="1" outlineLevel="1"/>
    <col min="3" max="3" width="43.42578125" style="2" customWidth="1" collapsed="1"/>
    <col min="4" max="4" width="8.7109375" style="2" bestFit="1" customWidth="1"/>
    <col min="5" max="5" width="8.7109375" style="471" customWidth="1"/>
    <col min="6" max="6" width="24.5703125" style="2" bestFit="1" customWidth="1"/>
    <col min="7" max="7" width="10" style="452" bestFit="1" customWidth="1"/>
    <col min="8" max="9" width="9.140625" style="452"/>
    <col min="10" max="10" width="14.28515625" style="452" bestFit="1" customWidth="1"/>
    <col min="11" max="16384" width="9.140625" style="452"/>
  </cols>
  <sheetData>
    <row r="1" spans="1:10" ht="20.25">
      <c r="A1" s="45" t="s">
        <v>1070</v>
      </c>
      <c r="B1" s="27"/>
      <c r="C1" s="27"/>
      <c r="D1" s="27"/>
      <c r="E1" s="355"/>
      <c r="F1" s="27"/>
      <c r="G1" s="520"/>
    </row>
    <row r="2" spans="1:10" s="522" customFormat="1" ht="14.25">
      <c r="A2" s="79" t="e">
        <f>"CÔNG TRÌNH : "&amp;'Bia du toan'!$G$12</f>
        <v>#REF!</v>
      </c>
      <c r="B2" s="79"/>
      <c r="C2" s="79"/>
      <c r="D2" s="79"/>
      <c r="E2" s="475"/>
      <c r="F2" s="79"/>
      <c r="G2" s="521"/>
    </row>
    <row r="3" spans="1:10" s="522" customFormat="1" ht="14.25">
      <c r="A3" s="79" t="e">
        <f>"HẠNG MỤC : "&amp; 'Bia du toan'!$G$13</f>
        <v>#REF!</v>
      </c>
      <c r="B3" s="79"/>
      <c r="C3" s="79"/>
      <c r="D3" s="79"/>
      <c r="E3" s="475"/>
      <c r="F3" s="79"/>
      <c r="G3" s="521"/>
    </row>
    <row r="4" spans="1:10">
      <c r="A4" s="27"/>
      <c r="B4" s="27"/>
      <c r="C4" s="27"/>
      <c r="D4" s="27"/>
      <c r="E4" s="355"/>
      <c r="F4" s="27"/>
      <c r="G4" s="520"/>
    </row>
    <row r="5" spans="1:10" s="689" customFormat="1" ht="12.75">
      <c r="A5" s="687" t="s">
        <v>15</v>
      </c>
      <c r="B5" s="687" t="s">
        <v>149</v>
      </c>
      <c r="C5" s="687" t="s">
        <v>150</v>
      </c>
      <c r="D5" s="687" t="s">
        <v>129</v>
      </c>
      <c r="E5" s="1073" t="s">
        <v>98</v>
      </c>
      <c r="F5" s="687" t="s">
        <v>127</v>
      </c>
      <c r="G5" s="688" t="s">
        <v>409</v>
      </c>
      <c r="J5" s="686"/>
    </row>
    <row r="6" spans="1:10" s="500" customFormat="1" ht="15.75">
      <c r="A6" s="402"/>
      <c r="B6" s="403"/>
      <c r="C6" s="404" t="s">
        <v>151</v>
      </c>
      <c r="D6" s="402"/>
      <c r="E6" s="1074"/>
      <c r="F6" s="402"/>
      <c r="G6" s="517"/>
      <c r="J6" s="507"/>
    </row>
    <row r="7" spans="1:10" s="500" customFormat="1" ht="15.75">
      <c r="A7" s="31"/>
      <c r="B7" s="32" t="s">
        <v>152</v>
      </c>
      <c r="C7" s="33" t="s">
        <v>67</v>
      </c>
      <c r="D7" s="31" t="s">
        <v>152</v>
      </c>
      <c r="E7" s="1075"/>
      <c r="F7" s="31"/>
      <c r="G7" s="503"/>
    </row>
    <row r="8" spans="1:10" s="500" customFormat="1" ht="15.75">
      <c r="A8" s="31"/>
      <c r="B8" s="32" t="s">
        <v>153</v>
      </c>
      <c r="C8" s="33" t="s">
        <v>154</v>
      </c>
      <c r="D8" s="31" t="s">
        <v>153</v>
      </c>
      <c r="E8" s="1075"/>
      <c r="F8" s="31"/>
      <c r="G8" s="503"/>
    </row>
    <row r="9" spans="1:10" s="500" customFormat="1" ht="15.75">
      <c r="A9" s="31"/>
      <c r="B9" s="32" t="s">
        <v>155</v>
      </c>
      <c r="C9" s="33" t="s">
        <v>69</v>
      </c>
      <c r="D9" s="31" t="s">
        <v>155</v>
      </c>
      <c r="E9" s="1075"/>
      <c r="F9" s="31"/>
      <c r="G9" s="503"/>
    </row>
    <row r="10" spans="1:10" s="500" customFormat="1" ht="15.75">
      <c r="A10" s="31"/>
      <c r="B10" s="32" t="s">
        <v>2844</v>
      </c>
      <c r="C10" s="33" t="s">
        <v>2845</v>
      </c>
      <c r="D10" s="31" t="s">
        <v>2844</v>
      </c>
      <c r="E10" s="1075"/>
      <c r="F10" s="31"/>
      <c r="G10" s="503"/>
    </row>
    <row r="11" spans="1:10" s="500" customFormat="1" ht="15.75">
      <c r="A11" s="31"/>
      <c r="B11" s="32" t="s">
        <v>156</v>
      </c>
      <c r="C11" s="33" t="s">
        <v>157</v>
      </c>
      <c r="D11" s="31" t="s">
        <v>156</v>
      </c>
      <c r="E11" s="1075"/>
      <c r="F11" s="31"/>
      <c r="G11" s="503"/>
    </row>
    <row r="12" spans="1:10" s="500" customFormat="1" ht="15.75">
      <c r="A12" s="31"/>
      <c r="B12" s="32" t="s">
        <v>2846</v>
      </c>
      <c r="C12" s="33" t="s">
        <v>2847</v>
      </c>
      <c r="D12" s="31" t="s">
        <v>2846</v>
      </c>
      <c r="E12" s="1075"/>
      <c r="F12" s="31"/>
      <c r="G12" s="503"/>
    </row>
    <row r="13" spans="1:10" s="504" customFormat="1" ht="15.75">
      <c r="A13" s="70" t="s">
        <v>58</v>
      </c>
      <c r="B13" s="406"/>
      <c r="C13" s="37" t="s">
        <v>158</v>
      </c>
      <c r="D13" s="70"/>
      <c r="E13" s="1076"/>
      <c r="F13" s="70"/>
      <c r="G13" s="518"/>
    </row>
    <row r="14" spans="1:10" s="500" customFormat="1" ht="15.75">
      <c r="A14" s="31">
        <v>1</v>
      </c>
      <c r="B14" s="32" t="s">
        <v>68</v>
      </c>
      <c r="C14" s="33" t="s">
        <v>67</v>
      </c>
      <c r="D14" s="31" t="s">
        <v>68</v>
      </c>
      <c r="E14" s="1077" t="e">
        <f>#REF!</f>
        <v>#REF!</v>
      </c>
      <c r="F14" s="31"/>
      <c r="G14" s="503" t="e">
        <f xml:space="preserve"> G7*#REF!</f>
        <v>#REF!</v>
      </c>
    </row>
    <row r="15" spans="1:10" s="500" customFormat="1" ht="15.75">
      <c r="A15" s="31">
        <v>2</v>
      </c>
      <c r="B15" s="32" t="s">
        <v>70</v>
      </c>
      <c r="C15" s="33" t="s">
        <v>69</v>
      </c>
      <c r="D15" s="31" t="s">
        <v>70</v>
      </c>
      <c r="E15" s="1077" t="e">
        <f>#REF!</f>
        <v>#REF!</v>
      </c>
      <c r="F15" s="31"/>
      <c r="G15" s="503" t="e">
        <f xml:space="preserve"> G9*#REF!</f>
        <v>#REF!</v>
      </c>
    </row>
    <row r="16" spans="1:10" s="500" customFormat="1" ht="15.75">
      <c r="A16" s="31">
        <v>3</v>
      </c>
      <c r="B16" s="32" t="s">
        <v>159</v>
      </c>
      <c r="C16" s="33" t="s">
        <v>71</v>
      </c>
      <c r="D16" s="31" t="s">
        <v>159</v>
      </c>
      <c r="E16" s="1077" t="e">
        <f>#REF!</f>
        <v>#REF!</v>
      </c>
      <c r="F16" s="31"/>
      <c r="G16" s="503" t="e">
        <f xml:space="preserve"> G11*#REF!</f>
        <v>#REF!</v>
      </c>
    </row>
    <row r="17" spans="1:7" s="504" customFormat="1" ht="15.75">
      <c r="A17" s="515"/>
      <c r="B17" s="516" t="s">
        <v>1071</v>
      </c>
      <c r="C17" s="36" t="s">
        <v>898</v>
      </c>
      <c r="D17" s="515" t="s">
        <v>75</v>
      </c>
      <c r="E17" s="1078"/>
      <c r="F17" s="515" t="s">
        <v>901</v>
      </c>
      <c r="G17" s="518" t="e">
        <f xml:space="preserve"> G14+G15+G16</f>
        <v>#REF!</v>
      </c>
    </row>
    <row r="18" spans="1:7" s="1055" customFormat="1" ht="15.75">
      <c r="A18" s="1052" t="s">
        <v>59</v>
      </c>
      <c r="B18" s="1052" t="s">
        <v>276</v>
      </c>
      <c r="C18" s="1053" t="s">
        <v>136</v>
      </c>
      <c r="D18" s="1052" t="s">
        <v>76</v>
      </c>
      <c r="E18" s="1077" t="e">
        <f>#REF!</f>
        <v>#REF!</v>
      </c>
      <c r="F18" s="1052" t="e">
        <f>"NC * " &amp;#REF!&amp;"%"</f>
        <v>#REF!</v>
      </c>
      <c r="G18" s="1054" t="e">
        <f>G15*#REF! %</f>
        <v>#REF!</v>
      </c>
    </row>
    <row r="19" spans="1:7" s="504" customFormat="1" ht="15.75">
      <c r="A19" s="70" t="s">
        <v>66</v>
      </c>
      <c r="B19" s="406" t="s">
        <v>1072</v>
      </c>
      <c r="C19" s="37" t="s">
        <v>3355</v>
      </c>
      <c r="D19" s="70" t="s">
        <v>78</v>
      </c>
      <c r="E19" s="1077" t="e">
        <f>#REF!</f>
        <v>#REF!</v>
      </c>
      <c r="F19" s="70" t="e">
        <f>"("&amp;D17&amp;"+"&amp;D18&amp;")*"&amp;#REF!&amp;"%"</f>
        <v>#REF!</v>
      </c>
      <c r="G19" s="518" t="e">
        <f xml:space="preserve"> (G17+G18)*#REF!%</f>
        <v>#REF!</v>
      </c>
    </row>
    <row r="20" spans="1:7" s="504" customFormat="1" ht="15.75">
      <c r="A20" s="70" t="s">
        <v>164</v>
      </c>
      <c r="B20" s="406" t="s">
        <v>79</v>
      </c>
      <c r="C20" s="37" t="s">
        <v>3363</v>
      </c>
      <c r="D20" s="70" t="s">
        <v>79</v>
      </c>
      <c r="E20" s="1076"/>
      <c r="F20" s="70" t="s">
        <v>163</v>
      </c>
      <c r="G20" s="518" t="e">
        <f>G17+G18+G19</f>
        <v>#REF!</v>
      </c>
    </row>
    <row r="21" spans="1:7" s="504" customFormat="1" ht="28.5">
      <c r="A21" s="70"/>
      <c r="B21" s="406" t="s">
        <v>3382</v>
      </c>
      <c r="C21" s="37" t="s">
        <v>3356</v>
      </c>
      <c r="D21" s="70" t="s">
        <v>3359</v>
      </c>
      <c r="E21" s="1076"/>
      <c r="F21" s="70" t="s">
        <v>3364</v>
      </c>
      <c r="G21" s="518" t="e">
        <f>G22+G25</f>
        <v>#REF!</v>
      </c>
    </row>
    <row r="22" spans="1:7" s="572" customFormat="1" ht="30">
      <c r="A22" s="1049"/>
      <c r="B22" s="1050" t="s">
        <v>3381</v>
      </c>
      <c r="C22" s="1051" t="s">
        <v>3362</v>
      </c>
      <c r="D22" s="1049" t="s">
        <v>3366</v>
      </c>
      <c r="E22" s="1079"/>
      <c r="F22" s="1049" t="s">
        <v>3367</v>
      </c>
      <c r="G22" s="519" t="e">
        <f>G23+G24</f>
        <v>#REF!</v>
      </c>
    </row>
    <row r="23" spans="1:7" s="500" customFormat="1" ht="15.75">
      <c r="A23" s="34"/>
      <c r="B23" s="405" t="s">
        <v>1073</v>
      </c>
      <c r="C23" s="35" t="s">
        <v>1074</v>
      </c>
      <c r="D23" s="34" t="s">
        <v>1073</v>
      </c>
      <c r="E23" s="1080">
        <v>2</v>
      </c>
      <c r="F23" s="34" t="str">
        <f>"G * "&amp;E23&amp;"%"</f>
        <v>G * 2%</v>
      </c>
      <c r="G23" s="503" t="e">
        <f>E23%*G20</f>
        <v>#REF!</v>
      </c>
    </row>
    <row r="24" spans="1:7" s="500" customFormat="1" ht="15.75">
      <c r="A24" s="34"/>
      <c r="B24" s="405" t="s">
        <v>1075</v>
      </c>
      <c r="C24" s="35" t="s">
        <v>1076</v>
      </c>
      <c r="D24" s="34" t="s">
        <v>1075</v>
      </c>
      <c r="E24" s="1080">
        <v>3</v>
      </c>
      <c r="F24" s="34" t="str">
        <f>"G * "&amp;E24&amp;"%"</f>
        <v>G * 3%</v>
      </c>
      <c r="G24" s="503" t="e">
        <f>E24%*G20</f>
        <v>#REF!</v>
      </c>
    </row>
    <row r="25" spans="1:7" s="572" customFormat="1" ht="16.5">
      <c r="A25" s="1049"/>
      <c r="B25" s="1050" t="s">
        <v>1077</v>
      </c>
      <c r="C25" s="407" t="s">
        <v>843</v>
      </c>
      <c r="D25" s="1049" t="s">
        <v>3365</v>
      </c>
      <c r="E25" s="1079">
        <v>6</v>
      </c>
      <c r="F25" s="1049" t="str">
        <f>"G *"&amp;E25&amp;"%"</f>
        <v>G *6%</v>
      </c>
      <c r="G25" s="519" t="e">
        <f>G20*E25%</f>
        <v>#REF!</v>
      </c>
    </row>
    <row r="26" spans="1:7" s="504" customFormat="1" ht="17.25">
      <c r="A26" s="515"/>
      <c r="B26" s="516" t="s">
        <v>1080</v>
      </c>
      <c r="C26" s="36" t="s">
        <v>1081</v>
      </c>
      <c r="D26" s="515" t="s">
        <v>1080</v>
      </c>
      <c r="E26" s="1078"/>
      <c r="F26" s="515" t="s">
        <v>3368</v>
      </c>
      <c r="G26" s="518" t="e">
        <f>G20+G21</f>
        <v>#REF!</v>
      </c>
    </row>
    <row r="27" spans="1:7" s="504" customFormat="1" ht="16.5">
      <c r="A27" s="70" t="s">
        <v>1079</v>
      </c>
      <c r="B27" s="406" t="s">
        <v>80</v>
      </c>
      <c r="C27" s="37" t="s">
        <v>3357</v>
      </c>
      <c r="D27" s="70" t="s">
        <v>3360</v>
      </c>
      <c r="E27" s="1081" t="e">
        <f>#REF!</f>
        <v>#REF!</v>
      </c>
      <c r="F27" s="70" t="e">
        <f>#REF!&amp; "%*Gt"</f>
        <v>#REF!</v>
      </c>
      <c r="G27" s="518" t="e">
        <f xml:space="preserve"> G26*#REF!%</f>
        <v>#REF!</v>
      </c>
    </row>
    <row r="28" spans="1:7" s="504" customFormat="1" ht="17.25">
      <c r="A28" s="70"/>
      <c r="B28" s="406" t="s">
        <v>1084</v>
      </c>
      <c r="C28" s="407" t="s">
        <v>1085</v>
      </c>
      <c r="D28" s="70" t="s">
        <v>3369</v>
      </c>
      <c r="E28" s="1076"/>
      <c r="F28" s="70" t="s">
        <v>3371</v>
      </c>
      <c r="G28" s="518" t="e">
        <f xml:space="preserve"> G26+G27</f>
        <v>#REF!</v>
      </c>
    </row>
    <row r="29" spans="1:7" s="504" customFormat="1" ht="17.25">
      <c r="A29" s="70" t="s">
        <v>1082</v>
      </c>
      <c r="B29" s="406" t="s">
        <v>1086</v>
      </c>
      <c r="C29" s="37" t="s">
        <v>3358</v>
      </c>
      <c r="D29" s="70" t="s">
        <v>3361</v>
      </c>
      <c r="E29" s="1076">
        <v>10</v>
      </c>
      <c r="F29" s="70" t="str">
        <f>"Gks*"&amp;E29&amp;"%"</f>
        <v>Gks*10%</v>
      </c>
      <c r="G29" s="518" t="e">
        <f>G28*E29%</f>
        <v>#REF!</v>
      </c>
    </row>
    <row r="30" spans="1:7" s="504" customFormat="1" ht="17.25">
      <c r="A30" s="39"/>
      <c r="B30" s="408" t="s">
        <v>84</v>
      </c>
      <c r="C30" s="294" t="s">
        <v>83</v>
      </c>
      <c r="D30" s="39"/>
      <c r="E30" s="1082"/>
      <c r="F30" s="39" t="s">
        <v>3370</v>
      </c>
      <c r="G30" s="505" t="e">
        <f>G29+G28</f>
        <v>#REF!</v>
      </c>
    </row>
    <row r="31" spans="1:7" s="500" customFormat="1" ht="15.75">
      <c r="A31" s="409"/>
      <c r="B31" s="409" t="s">
        <v>1127</v>
      </c>
      <c r="C31" s="410" t="str">
        <f>"Bằng chữ : "&amp;[4]!docsoUNI(G30)&amp;" đồng"</f>
        <v>Bằng chữ : #REF! đồng</v>
      </c>
      <c r="D31" s="411"/>
      <c r="E31" s="1083"/>
      <c r="F31" s="411"/>
      <c r="G31" s="506"/>
    </row>
    <row r="32" spans="1:7" s="500" customFormat="1" ht="15.75">
      <c r="A32" s="6"/>
      <c r="B32" s="6"/>
      <c r="C32" s="6"/>
      <c r="D32" s="6"/>
      <c r="E32" s="1084"/>
      <c r="F32" s="6"/>
      <c r="G32" s="507"/>
    </row>
    <row r="33" spans="1:7" s="500" customFormat="1" ht="15.75">
      <c r="A33" s="40"/>
      <c r="B33" s="40"/>
      <c r="C33" s="40"/>
      <c r="D33" s="40"/>
      <c r="E33" s="1085"/>
      <c r="F33" s="40"/>
      <c r="G33" s="508"/>
    </row>
    <row r="34" spans="1:7" s="500" customFormat="1" ht="15.75">
      <c r="A34" s="6"/>
      <c r="B34" s="6"/>
      <c r="C34" s="6"/>
      <c r="D34" s="6"/>
      <c r="E34" s="1084"/>
      <c r="F34" s="6"/>
      <c r="G34" s="507"/>
    </row>
    <row r="35" spans="1:7" s="500" customFormat="1" ht="15.75">
      <c r="A35" s="6"/>
      <c r="B35" s="6"/>
      <c r="C35" s="6"/>
      <c r="D35" s="6"/>
      <c r="E35" s="1084"/>
      <c r="F35" s="6"/>
      <c r="G35" s="507"/>
    </row>
    <row r="36" spans="1:7" s="500" customFormat="1" ht="15.75">
      <c r="A36" s="20"/>
      <c r="B36" s="20"/>
      <c r="C36" s="41" t="s">
        <v>166</v>
      </c>
      <c r="D36" s="42"/>
      <c r="E36" s="1086"/>
      <c r="F36" s="42" t="s">
        <v>167</v>
      </c>
      <c r="G36" s="509"/>
    </row>
    <row r="37" spans="1:7" s="500" customFormat="1" ht="15.75">
      <c r="A37" s="6"/>
      <c r="B37" s="6"/>
      <c r="C37" s="6"/>
      <c r="D37" s="6"/>
      <c r="E37" s="1084"/>
      <c r="F37" s="6"/>
      <c r="G37" s="507"/>
    </row>
    <row r="38" spans="1:7" s="500" customFormat="1" ht="15.75">
      <c r="A38" s="6"/>
      <c r="B38" s="6"/>
      <c r="C38" s="6"/>
      <c r="D38" s="6"/>
      <c r="E38" s="1084"/>
      <c r="F38" s="6"/>
      <c r="G38" s="507"/>
    </row>
    <row r="39" spans="1:7" s="500" customFormat="1" ht="15.75">
      <c r="A39" s="6"/>
      <c r="B39" s="6"/>
      <c r="C39" s="6"/>
      <c r="D39" s="6"/>
      <c r="E39" s="1084"/>
      <c r="F39" s="6"/>
      <c r="G39" s="507"/>
    </row>
    <row r="40" spans="1:7" s="500" customFormat="1" ht="15.75">
      <c r="A40" s="6"/>
      <c r="B40" s="6"/>
      <c r="C40" s="6"/>
      <c r="D40" s="6"/>
      <c r="E40" s="1084"/>
      <c r="F40" s="6"/>
      <c r="G40" s="507"/>
    </row>
    <row r="41" spans="1:7" s="500" customFormat="1" ht="15.75">
      <c r="A41" s="6"/>
      <c r="B41" s="6"/>
      <c r="C41" s="6"/>
      <c r="D41" s="6"/>
      <c r="E41" s="1084"/>
      <c r="F41" s="6"/>
      <c r="G41" s="507"/>
    </row>
    <row r="42" spans="1:7" s="500" customFormat="1" ht="15.75">
      <c r="A42" s="6"/>
      <c r="B42" s="6"/>
      <c r="C42" s="6"/>
      <c r="D42" s="6"/>
      <c r="E42" s="1084"/>
      <c r="F42" s="6"/>
      <c r="G42" s="507"/>
    </row>
    <row r="43" spans="1:7" s="500" customFormat="1" ht="15.75">
      <c r="A43" s="6"/>
      <c r="B43" s="6"/>
      <c r="C43" s="43" t="s">
        <v>168</v>
      </c>
      <c r="D43" s="9"/>
      <c r="E43" s="1087"/>
      <c r="F43" s="44" t="s">
        <v>168</v>
      </c>
      <c r="G43" s="510"/>
    </row>
    <row r="44" spans="1:7" s="500" customFormat="1" ht="15.75">
      <c r="A44" s="6"/>
      <c r="B44" s="6"/>
      <c r="C44" s="6"/>
      <c r="D44" s="9"/>
      <c r="E44" s="1087"/>
      <c r="F44" s="9" t="s">
        <v>169</v>
      </c>
      <c r="G44" s="511"/>
    </row>
  </sheetData>
  <dataValidations count="1">
    <dataValidation allowBlank="1" showInputMessage="1" showErrorMessage="1" promptTitle="Lưu ý" prompt="Bạn không được xóa và sửa thông thin trong cột này" sqref="B5:B30"/>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19.xml><?xml version="1.0" encoding="utf-8"?>
<worksheet xmlns="http://schemas.openxmlformats.org/spreadsheetml/2006/main" xmlns:r="http://schemas.openxmlformats.org/officeDocument/2006/relationships">
  <sheetPr codeName="sh_THKP_Goc"/>
  <dimension ref="A1:I35"/>
  <sheetViews>
    <sheetView showGridLines="0" topLeftCell="A16" workbookViewId="0">
      <selection activeCell="A7" sqref="A7:IV17"/>
    </sheetView>
  </sheetViews>
  <sheetFormatPr defaultRowHeight="15.75" outlineLevelCol="1"/>
  <cols>
    <col min="1" max="1" width="4.42578125" style="2" bestFit="1" customWidth="1"/>
    <col min="2" max="2" width="9.140625" style="2" hidden="1" customWidth="1" outlineLevel="1"/>
    <col min="3" max="3" width="40.140625" style="2" customWidth="1" collapsed="1"/>
    <col min="4" max="4" width="15.28515625" style="2" bestFit="1" customWidth="1"/>
    <col min="5" max="5" width="17" style="2" bestFit="1" customWidth="1"/>
    <col min="6" max="6" width="14.140625" style="135" customWidth="1"/>
    <col min="7" max="8" width="9.140625" style="135"/>
    <col min="9" max="9" width="14.28515625" style="135" bestFit="1" customWidth="1"/>
    <col min="10" max="16384" width="9.140625" style="135"/>
  </cols>
  <sheetData>
    <row r="1" spans="1:9" ht="20.25">
      <c r="A1" s="45" t="s">
        <v>3017</v>
      </c>
      <c r="B1" s="27"/>
      <c r="C1" s="27"/>
      <c r="D1" s="27"/>
      <c r="E1" s="27"/>
      <c r="F1" s="512"/>
    </row>
    <row r="2" spans="1:9" s="268" customFormat="1">
      <c r="A2" s="79" t="e">
        <f>"CÔNG TRÌNH : "&amp;'Bia du toan'!$G$12</f>
        <v>#REF!</v>
      </c>
      <c r="B2" s="79"/>
      <c r="C2" s="79"/>
      <c r="D2" s="79"/>
      <c r="E2" s="79"/>
      <c r="F2" s="513"/>
    </row>
    <row r="3" spans="1:9" s="268" customFormat="1">
      <c r="A3" s="79" t="e">
        <f>"HẠNG MỤC : "&amp; 'Bia du toan'!$G$13</f>
        <v>#REF!</v>
      </c>
      <c r="B3" s="79"/>
      <c r="C3" s="79"/>
      <c r="D3" s="79"/>
      <c r="E3" s="79"/>
      <c r="F3" s="513"/>
    </row>
    <row r="4" spans="1:9">
      <c r="A4" s="27"/>
      <c r="B4" s="27"/>
      <c r="C4" s="27"/>
      <c r="D4" s="27"/>
      <c r="E4" s="27"/>
      <c r="F4" s="512"/>
    </row>
    <row r="5" spans="1:9" s="685" customFormat="1" ht="12.75">
      <c r="A5" s="467" t="s">
        <v>15</v>
      </c>
      <c r="B5" s="467" t="s">
        <v>149</v>
      </c>
      <c r="C5" s="467" t="s">
        <v>150</v>
      </c>
      <c r="D5" s="467" t="s">
        <v>129</v>
      </c>
      <c r="E5" s="467" t="s">
        <v>127</v>
      </c>
      <c r="F5" s="684" t="s">
        <v>409</v>
      </c>
      <c r="I5" s="686"/>
    </row>
    <row r="6" spans="1:9" s="500" customFormat="1">
      <c r="A6" s="29"/>
      <c r="B6" s="30"/>
      <c r="C6" s="455" t="s">
        <v>151</v>
      </c>
      <c r="D6" s="29"/>
      <c r="E6" s="29"/>
      <c r="F6" s="514"/>
      <c r="I6" s="507"/>
    </row>
    <row r="7" spans="1:9" s="500" customFormat="1">
      <c r="A7" s="31"/>
      <c r="B7" s="32" t="s">
        <v>152</v>
      </c>
      <c r="C7" s="33" t="s">
        <v>67</v>
      </c>
      <c r="D7" s="31" t="s">
        <v>152</v>
      </c>
      <c r="E7" s="31" t="s">
        <v>910</v>
      </c>
      <c r="F7" s="503"/>
    </row>
    <row r="8" spans="1:9" s="500" customFormat="1">
      <c r="A8" s="31"/>
      <c r="B8" s="32" t="s">
        <v>153</v>
      </c>
      <c r="C8" s="33" t="s">
        <v>154</v>
      </c>
      <c r="D8" s="31" t="s">
        <v>153</v>
      </c>
      <c r="E8" s="31"/>
      <c r="F8" s="503"/>
    </row>
    <row r="9" spans="1:9" s="500" customFormat="1">
      <c r="A9" s="31"/>
      <c r="B9" s="32" t="s">
        <v>155</v>
      </c>
      <c r="C9" s="33" t="s">
        <v>69</v>
      </c>
      <c r="D9" s="31" t="s">
        <v>155</v>
      </c>
      <c r="E9" s="31" t="s">
        <v>911</v>
      </c>
      <c r="F9" s="503"/>
    </row>
    <row r="10" spans="1:9" s="500" customFormat="1">
      <c r="A10" s="31"/>
      <c r="B10" s="32" t="s">
        <v>156</v>
      </c>
      <c r="C10" s="33" t="s">
        <v>157</v>
      </c>
      <c r="D10" s="31" t="s">
        <v>156</v>
      </c>
      <c r="E10" s="31" t="s">
        <v>911</v>
      </c>
      <c r="F10" s="503"/>
    </row>
    <row r="11" spans="1:9" s="500" customFormat="1">
      <c r="A11" s="31" t="s">
        <v>58</v>
      </c>
      <c r="B11" s="32"/>
      <c r="C11" s="33" t="s">
        <v>158</v>
      </c>
      <c r="D11" s="31"/>
      <c r="E11" s="31"/>
      <c r="F11" s="503"/>
    </row>
    <row r="12" spans="1:9" s="500" customFormat="1">
      <c r="A12" s="31">
        <v>1</v>
      </c>
      <c r="B12" s="32" t="s">
        <v>68</v>
      </c>
      <c r="C12" s="33" t="s">
        <v>67</v>
      </c>
      <c r="D12" s="31" t="s">
        <v>68</v>
      </c>
      <c r="E12" s="31" t="e">
        <f xml:space="preserve"> "A1*"&amp;#REF!</f>
        <v>#REF!</v>
      </c>
      <c r="F12" s="503" t="e">
        <f xml:space="preserve"> F$7*#REF!</f>
        <v>#REF!</v>
      </c>
    </row>
    <row r="13" spans="1:9" s="500" customFormat="1">
      <c r="A13" s="31">
        <v>2</v>
      </c>
      <c r="B13" s="32" t="s">
        <v>70</v>
      </c>
      <c r="C13" s="33" t="s">
        <v>69</v>
      </c>
      <c r="D13" s="31" t="s">
        <v>70</v>
      </c>
      <c r="E13" s="31" t="e">
        <f xml:space="preserve"> "B1*"&amp;#REF!</f>
        <v>#REF!</v>
      </c>
      <c r="F13" s="503" t="e">
        <f xml:space="preserve"> F$9*#REF!</f>
        <v>#REF!</v>
      </c>
    </row>
    <row r="14" spans="1:9" s="500" customFormat="1">
      <c r="A14" s="31">
        <v>3</v>
      </c>
      <c r="B14" s="32" t="s">
        <v>159</v>
      </c>
      <c r="C14" s="33" t="s">
        <v>71</v>
      </c>
      <c r="D14" s="31" t="s">
        <v>159</v>
      </c>
      <c r="E14" s="31" t="e">
        <f xml:space="preserve"> "C1*"&amp;#REF!</f>
        <v>#REF!</v>
      </c>
      <c r="F14" s="503" t="e">
        <f xml:space="preserve"> F$10*#REF!</f>
        <v>#REF!</v>
      </c>
    </row>
    <row r="15" spans="1:9" s="504" customFormat="1">
      <c r="A15" s="515"/>
      <c r="B15" s="516" t="s">
        <v>75</v>
      </c>
      <c r="C15" s="36" t="s">
        <v>898</v>
      </c>
      <c r="D15" s="515" t="s">
        <v>912</v>
      </c>
      <c r="E15" s="515" t="s">
        <v>901</v>
      </c>
      <c r="F15" s="518" t="e">
        <f xml:space="preserve"> F$12+F$13+F$14</f>
        <v>#REF!</v>
      </c>
    </row>
    <row r="16" spans="1:9" s="500" customFormat="1">
      <c r="A16" s="31" t="s">
        <v>59</v>
      </c>
      <c r="B16" s="32" t="s">
        <v>76</v>
      </c>
      <c r="C16" s="33" t="s">
        <v>3018</v>
      </c>
      <c r="D16" s="31" t="s">
        <v>76</v>
      </c>
      <c r="E16" s="31" t="e">
        <f>"NC * "&amp;#REF!&amp;"%"</f>
        <v>#REF!</v>
      </c>
      <c r="F16" s="503" t="e">
        <f xml:space="preserve"> F13*#REF!%</f>
        <v>#REF!</v>
      </c>
    </row>
    <row r="17" spans="1:6" s="504" customFormat="1">
      <c r="A17" s="515"/>
      <c r="B17" s="516" t="s">
        <v>77</v>
      </c>
      <c r="C17" s="36" t="s">
        <v>2836</v>
      </c>
      <c r="D17" s="515" t="s">
        <v>77</v>
      </c>
      <c r="E17" s="515" t="s">
        <v>161</v>
      </c>
      <c r="F17" s="518" t="e">
        <f xml:space="preserve"> F$15+F$16</f>
        <v>#REF!</v>
      </c>
    </row>
    <row r="18" spans="1:6" s="500" customFormat="1">
      <c r="A18" s="31" t="s">
        <v>66</v>
      </c>
      <c r="B18" s="32" t="s">
        <v>78</v>
      </c>
      <c r="C18" s="33" t="s">
        <v>2837</v>
      </c>
      <c r="D18" s="31" t="s">
        <v>78</v>
      </c>
      <c r="E18" s="31" t="e">
        <f>CONCATENATE("(T+C) * ",#REF!,"%")</f>
        <v>#REF!</v>
      </c>
      <c r="F18" s="503" t="e">
        <f xml:space="preserve"> (F$15+F$16)*#REF!%</f>
        <v>#REF!</v>
      </c>
    </row>
    <row r="19" spans="1:6" s="572" customFormat="1">
      <c r="A19" s="573"/>
      <c r="B19" s="574" t="s">
        <v>79</v>
      </c>
      <c r="C19" s="38" t="s">
        <v>3019</v>
      </c>
      <c r="D19" s="573" t="s">
        <v>79</v>
      </c>
      <c r="E19" s="573" t="s">
        <v>163</v>
      </c>
      <c r="F19" s="519" t="e">
        <f xml:space="preserve"> F$15+F$16+F$18</f>
        <v>#REF!</v>
      </c>
    </row>
    <row r="20" spans="1:6" s="500" customFormat="1">
      <c r="A20" s="31" t="s">
        <v>164</v>
      </c>
      <c r="B20" s="32" t="s">
        <v>80</v>
      </c>
      <c r="C20" s="33" t="s">
        <v>3020</v>
      </c>
      <c r="D20" s="31" t="s">
        <v>80</v>
      </c>
      <c r="E20" s="31" t="e">
        <f>#REF!&amp;"%*VL"</f>
        <v>#REF!</v>
      </c>
      <c r="F20" s="503" t="e">
        <f xml:space="preserve"> F$12*#REF!%</f>
        <v>#REF!</v>
      </c>
    </row>
    <row r="21" spans="1:6" s="504" customFormat="1">
      <c r="A21" s="456"/>
      <c r="B21" s="457" t="s">
        <v>84</v>
      </c>
      <c r="C21" s="456" t="s">
        <v>1126</v>
      </c>
      <c r="D21" s="456"/>
      <c r="E21" s="456"/>
      <c r="F21" s="505" t="e">
        <f>F19+F20</f>
        <v>#REF!</v>
      </c>
    </row>
    <row r="22" spans="1:6" s="500" customFormat="1">
      <c r="A22" s="459"/>
      <c r="B22" s="32" t="s">
        <v>1127</v>
      </c>
      <c r="C22" s="460" t="s">
        <v>3337</v>
      </c>
      <c r="D22" s="461"/>
      <c r="E22" s="461"/>
      <c r="F22" s="506"/>
    </row>
    <row r="23" spans="1:6" s="500" customFormat="1">
      <c r="A23" s="6"/>
      <c r="B23" s="6"/>
      <c r="C23" s="6"/>
      <c r="D23" s="6"/>
      <c r="E23" s="6"/>
      <c r="F23" s="507"/>
    </row>
    <row r="24" spans="1:6" s="500" customFormat="1">
      <c r="A24" s="40"/>
      <c r="B24" s="40"/>
      <c r="C24" s="40"/>
      <c r="D24" s="40"/>
      <c r="E24" s="40"/>
      <c r="F24" s="508"/>
    </row>
    <row r="25" spans="1:6" s="500" customFormat="1">
      <c r="A25" s="6"/>
      <c r="B25" s="6"/>
      <c r="C25" s="6"/>
      <c r="D25" s="6"/>
      <c r="E25" s="6"/>
      <c r="F25" s="507"/>
    </row>
    <row r="26" spans="1:6" s="500" customFormat="1">
      <c r="A26" s="6"/>
      <c r="B26" s="6"/>
      <c r="C26" s="6"/>
      <c r="D26" s="6"/>
      <c r="E26" s="6"/>
      <c r="F26" s="507"/>
    </row>
    <row r="27" spans="1:6" s="500" customFormat="1">
      <c r="A27" s="20"/>
      <c r="B27" s="20"/>
      <c r="C27" s="462" t="s">
        <v>166</v>
      </c>
      <c r="D27" s="8"/>
      <c r="E27" s="8" t="s">
        <v>167</v>
      </c>
      <c r="F27" s="509"/>
    </row>
    <row r="28" spans="1:6" s="500" customFormat="1">
      <c r="A28" s="6"/>
      <c r="B28" s="6"/>
      <c r="C28" s="6"/>
      <c r="D28" s="6"/>
      <c r="E28" s="6"/>
      <c r="F28" s="507"/>
    </row>
    <row r="29" spans="1:6" s="500" customFormat="1">
      <c r="A29" s="6"/>
      <c r="B29" s="6"/>
      <c r="C29" s="6"/>
      <c r="D29" s="6"/>
      <c r="E29" s="6"/>
      <c r="F29" s="507"/>
    </row>
    <row r="30" spans="1:6" s="500" customFormat="1">
      <c r="A30" s="6"/>
      <c r="B30" s="6"/>
      <c r="C30" s="6"/>
      <c r="D30" s="6"/>
      <c r="E30" s="6"/>
      <c r="F30" s="507"/>
    </row>
    <row r="31" spans="1:6" s="500" customFormat="1">
      <c r="A31" s="6"/>
      <c r="B31" s="6"/>
      <c r="C31" s="6"/>
      <c r="D31" s="6"/>
      <c r="E31" s="6"/>
      <c r="F31" s="507"/>
    </row>
    <row r="32" spans="1:6" s="500" customFormat="1">
      <c r="A32" s="6"/>
      <c r="B32" s="6"/>
      <c r="C32" s="6"/>
      <c r="D32" s="6"/>
      <c r="E32" s="6"/>
      <c r="F32" s="507"/>
    </row>
    <row r="33" spans="1:6" s="500" customFormat="1">
      <c r="A33" s="6"/>
      <c r="B33" s="6"/>
      <c r="C33" s="6"/>
      <c r="D33" s="6"/>
      <c r="E33" s="6"/>
      <c r="F33" s="507"/>
    </row>
    <row r="34" spans="1:6" s="500" customFormat="1">
      <c r="A34" s="6"/>
      <c r="B34" s="6"/>
      <c r="C34" s="43" t="s">
        <v>168</v>
      </c>
      <c r="D34" s="9"/>
      <c r="E34" s="44" t="s">
        <v>168</v>
      </c>
      <c r="F34" s="510"/>
    </row>
    <row r="35" spans="1:6" s="500" customFormat="1">
      <c r="A35" s="6"/>
      <c r="B35" s="6"/>
      <c r="C35" s="6"/>
      <c r="D35" s="9"/>
      <c r="E35" s="9" t="s">
        <v>169</v>
      </c>
      <c r="F35" s="511"/>
    </row>
  </sheetData>
  <dataValidations disablePrompts="1" count="1">
    <dataValidation allowBlank="1" showInputMessage="1" showErrorMessage="1" promptTitle="Lưu ý" prompt="Bạn không được xóa và sửa thông thin trong cột này" sqref="B5:B21"/>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2.xml><?xml version="1.0" encoding="utf-8"?>
<worksheet xmlns="http://schemas.openxmlformats.org/spreadsheetml/2006/main" xmlns:r="http://schemas.openxmlformats.org/officeDocument/2006/relationships">
  <sheetPr codeName="Sh_BCTT_PTVT"/>
  <dimension ref="A1:J6"/>
  <sheetViews>
    <sheetView showGridLines="0" workbookViewId="0">
      <selection activeCell="D16" sqref="D16"/>
    </sheetView>
  </sheetViews>
  <sheetFormatPr defaultRowHeight="15" outlineLevelCol="1"/>
  <cols>
    <col min="1" max="1" width="4.42578125" style="208" bestFit="1" customWidth="1"/>
    <col min="2" max="2" width="12.140625" style="208" customWidth="1"/>
    <col min="3" max="3" width="18.28515625" style="208" hidden="1" customWidth="1" outlineLevel="1"/>
    <col min="4" max="4" width="35.7109375" style="208" customWidth="1" collapsed="1"/>
    <col min="5" max="5" width="6.85546875" style="209" bestFit="1" customWidth="1"/>
    <col min="6" max="6" width="9.5703125" style="210" bestFit="1" customWidth="1"/>
    <col min="7" max="7" width="10.85546875" style="208" customWidth="1" outlineLevel="1"/>
    <col min="8" max="8" width="6.85546875" style="208" bestFit="1" customWidth="1" outlineLevel="1"/>
    <col min="9" max="9" width="10.85546875" style="208" customWidth="1" outlineLevel="1"/>
    <col min="10" max="10" width="9.140625" style="84" customWidth="1"/>
    <col min="11" max="16384" width="9.140625" style="84"/>
  </cols>
  <sheetData>
    <row r="1" spans="1:10" s="77" customFormat="1" ht="23.25" customHeight="1">
      <c r="A1" s="143" t="s">
        <v>492</v>
      </c>
      <c r="B1" s="144"/>
      <c r="C1" s="144"/>
      <c r="D1" s="144"/>
      <c r="E1" s="144"/>
      <c r="F1" s="158"/>
      <c r="G1" s="143"/>
      <c r="H1" s="143"/>
      <c r="I1" s="143"/>
      <c r="J1" s="144"/>
    </row>
    <row r="2" spans="1:10" s="77" customFormat="1" ht="22.5" customHeight="1">
      <c r="A2" s="146" t="e">
        <f>"CÔNG TRÌNH : "&amp;'Bia du toan'!$G$12</f>
        <v>#REF!</v>
      </c>
      <c r="B2" s="144"/>
      <c r="C2" s="144"/>
      <c r="D2" s="144"/>
      <c r="E2" s="144"/>
      <c r="F2" s="158"/>
      <c r="G2" s="146"/>
      <c r="H2" s="146"/>
      <c r="I2" s="146"/>
      <c r="J2" s="144"/>
    </row>
    <row r="3" spans="1:10" s="77" customFormat="1" ht="22.5" customHeight="1">
      <c r="A3" s="146" t="e">
        <f>"HẠNG MỤC : "&amp; 'Bia du toan'!$G$13</f>
        <v>#REF!</v>
      </c>
      <c r="B3" s="144"/>
      <c r="C3" s="144"/>
      <c r="D3" s="144"/>
      <c r="E3" s="144"/>
      <c r="F3" s="158"/>
      <c r="G3" s="146"/>
      <c r="H3" s="146"/>
      <c r="I3" s="146"/>
      <c r="J3" s="144"/>
    </row>
    <row r="4" spans="1:10" s="77" customFormat="1">
      <c r="A4" s="144"/>
      <c r="B4" s="144"/>
      <c r="C4" s="144"/>
      <c r="D4" s="144"/>
      <c r="E4" s="144"/>
      <c r="F4" s="158"/>
      <c r="G4" s="144"/>
      <c r="H4" s="144"/>
      <c r="I4" s="144"/>
      <c r="J4" s="144"/>
    </row>
    <row r="5" spans="1:10" s="77" customFormat="1" ht="22.5" customHeight="1">
      <c r="A5" s="1358" t="s">
        <v>15</v>
      </c>
      <c r="B5" s="1358" t="s">
        <v>91</v>
      </c>
      <c r="C5" s="1357" t="s">
        <v>113</v>
      </c>
      <c r="D5" s="1358" t="s">
        <v>114</v>
      </c>
      <c r="E5" s="1360" t="s">
        <v>483</v>
      </c>
      <c r="F5" s="1360"/>
      <c r="G5" s="1361" t="s">
        <v>491</v>
      </c>
      <c r="H5" s="1362"/>
      <c r="I5" s="1363"/>
      <c r="J5" s="1357" t="s">
        <v>484</v>
      </c>
    </row>
    <row r="6" spans="1:10" s="77" customFormat="1" ht="19.5" customHeight="1">
      <c r="A6" s="1359"/>
      <c r="B6" s="1359"/>
      <c r="C6" s="1358"/>
      <c r="D6" s="1359"/>
      <c r="E6" s="206" t="s">
        <v>93</v>
      </c>
      <c r="F6" s="211" t="s">
        <v>90</v>
      </c>
      <c r="G6" s="177" t="s">
        <v>124</v>
      </c>
      <c r="H6" s="178" t="s">
        <v>93</v>
      </c>
      <c r="I6" s="177" t="s">
        <v>90</v>
      </c>
      <c r="J6" s="1357"/>
    </row>
  </sheetData>
  <mergeCells count="7">
    <mergeCell ref="J5:J6"/>
    <mergeCell ref="A5:A6"/>
    <mergeCell ref="B5:B6"/>
    <mergeCell ref="C5:C6"/>
    <mergeCell ref="D5:D6"/>
    <mergeCell ref="E5:F5"/>
    <mergeCell ref="G5:I5"/>
  </mergeCells>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20.xml><?xml version="1.0" encoding="utf-8"?>
<worksheet xmlns="http://schemas.openxmlformats.org/spreadsheetml/2006/main" xmlns:r="http://schemas.openxmlformats.org/officeDocument/2006/relationships">
  <sheetPr codeName="sh_Tonghopkinhphi_Goc"/>
  <dimension ref="A1:F42"/>
  <sheetViews>
    <sheetView showGridLines="0" topLeftCell="A25" workbookViewId="0">
      <selection activeCell="A7" sqref="A7:IV17"/>
    </sheetView>
  </sheetViews>
  <sheetFormatPr defaultRowHeight="15.75" outlineLevelCol="1"/>
  <cols>
    <col min="1" max="1" width="4.42578125" style="2" bestFit="1" customWidth="1"/>
    <col min="2" max="2" width="10.5703125" style="2" hidden="1" customWidth="1" outlineLevel="1"/>
    <col min="3" max="3" width="46" style="2" customWidth="1" collapsed="1"/>
    <col min="4" max="4" width="15.28515625" style="2" bestFit="1" customWidth="1"/>
    <col min="5" max="5" width="22.7109375" style="2" customWidth="1"/>
    <col min="6" max="6" width="13.28515625" style="500" customWidth="1"/>
    <col min="7" max="8" width="9.140625" style="500"/>
    <col min="9" max="9" width="0.140625" style="500" customWidth="1"/>
    <col min="10" max="16384" width="9.140625" style="500"/>
  </cols>
  <sheetData>
    <row r="1" spans="1:6" s="136" customFormat="1" ht="20.25">
      <c r="A1" s="45" t="s">
        <v>170</v>
      </c>
      <c r="B1" s="27"/>
      <c r="C1" s="27"/>
      <c r="D1" s="27"/>
      <c r="E1" s="27"/>
      <c r="F1" s="497"/>
    </row>
    <row r="2" spans="1:6" s="137" customFormat="1">
      <c r="A2" s="79" t="e">
        <f>"CÔNG TRÌNH : "&amp;'Bia du toan'!$G$12</f>
        <v>#REF!</v>
      </c>
      <c r="B2" s="79"/>
      <c r="C2" s="79"/>
      <c r="D2" s="79"/>
      <c r="E2" s="79"/>
      <c r="F2" s="498"/>
    </row>
    <row r="3" spans="1:6" s="137" customFormat="1">
      <c r="A3" s="79" t="e">
        <f>"HẠNG MỤC : "&amp; 'Bia du toan'!$G$13</f>
        <v>#REF!</v>
      </c>
      <c r="B3" s="79"/>
      <c r="C3" s="79"/>
      <c r="D3" s="79"/>
      <c r="E3" s="79"/>
      <c r="F3" s="498"/>
    </row>
    <row r="4" spans="1:6" s="136" customFormat="1">
      <c r="A4" s="463" t="s">
        <v>400</v>
      </c>
      <c r="B4" s="464"/>
      <c r="C4" s="464"/>
      <c r="D4" s="464"/>
      <c r="E4" s="464"/>
      <c r="F4" s="497"/>
    </row>
    <row r="5" spans="1:6" s="136" customFormat="1" ht="18.75">
      <c r="A5" s="464"/>
      <c r="B5" s="134" t="s">
        <v>402</v>
      </c>
      <c r="C5" s="465" t="s">
        <v>2650</v>
      </c>
      <c r="D5" s="465"/>
      <c r="E5" s="465"/>
      <c r="F5" s="499" t="e">
        <f>#REF!</f>
        <v>#REF!</v>
      </c>
    </row>
    <row r="6" spans="1:6" s="136" customFormat="1" ht="18.75">
      <c r="A6" s="464"/>
      <c r="B6" s="134" t="s">
        <v>403</v>
      </c>
      <c r="C6" s="465" t="s">
        <v>2651</v>
      </c>
      <c r="D6" s="465"/>
      <c r="E6" s="465"/>
      <c r="F6" s="499" t="e">
        <f>#REF!</f>
        <v>#REF!</v>
      </c>
    </row>
    <row r="7" spans="1:6" s="136" customFormat="1" ht="18.75">
      <c r="A7" s="464"/>
      <c r="B7" s="134" t="s">
        <v>404</v>
      </c>
      <c r="C7" s="465" t="s">
        <v>2652</v>
      </c>
      <c r="D7" s="465"/>
      <c r="E7" s="465"/>
      <c r="F7" s="499" t="e">
        <f>#REF!</f>
        <v>#REF!</v>
      </c>
    </row>
    <row r="8" spans="1:6" s="136" customFormat="1" ht="18.75">
      <c r="A8" s="464"/>
      <c r="B8" s="134" t="s">
        <v>405</v>
      </c>
      <c r="C8" s="465" t="s">
        <v>2653</v>
      </c>
      <c r="D8" s="465"/>
      <c r="E8" s="465"/>
      <c r="F8" s="499" t="e">
        <f>#REF!</f>
        <v>#REF!</v>
      </c>
    </row>
    <row r="9" spans="1:6" s="136" customFormat="1" ht="18.75">
      <c r="A9" s="464"/>
      <c r="B9" s="134" t="s">
        <v>406</v>
      </c>
      <c r="C9" s="465" t="s">
        <v>3021</v>
      </c>
      <c r="D9" s="465"/>
      <c r="E9" s="465"/>
      <c r="F9" s="499" t="e">
        <f>#REF!</f>
        <v>#REF!</v>
      </c>
    </row>
    <row r="10" spans="1:6" s="136" customFormat="1" ht="18.75">
      <c r="A10" s="464"/>
      <c r="B10" s="134" t="s">
        <v>3001</v>
      </c>
      <c r="C10" s="465" t="s">
        <v>2999</v>
      </c>
      <c r="D10" s="465"/>
      <c r="E10" s="465"/>
      <c r="F10" s="499" t="e">
        <f>#REF!</f>
        <v>#REF!</v>
      </c>
    </row>
    <row r="11" spans="1:6" s="136" customFormat="1">
      <c r="A11" s="464"/>
      <c r="B11" s="464"/>
      <c r="C11" s="464"/>
      <c r="D11" s="464"/>
      <c r="E11" s="464"/>
      <c r="F11" s="497"/>
    </row>
    <row r="12" spans="1:6" s="685" customFormat="1" ht="12.75">
      <c r="A12" s="467" t="s">
        <v>15</v>
      </c>
      <c r="B12" s="467" t="s">
        <v>149</v>
      </c>
      <c r="C12" s="467" t="s">
        <v>150</v>
      </c>
      <c r="D12" s="467" t="s">
        <v>129</v>
      </c>
      <c r="E12" s="467" t="s">
        <v>127</v>
      </c>
      <c r="F12" s="684" t="s">
        <v>2655</v>
      </c>
    </row>
    <row r="13" spans="1:6">
      <c r="A13" s="29"/>
      <c r="B13" s="30"/>
      <c r="C13" s="455" t="s">
        <v>151</v>
      </c>
      <c r="D13" s="29"/>
      <c r="E13" s="29"/>
      <c r="F13" s="501"/>
    </row>
    <row r="14" spans="1:6">
      <c r="A14" s="31"/>
      <c r="B14" s="32" t="s">
        <v>152</v>
      </c>
      <c r="C14" s="33" t="s">
        <v>67</v>
      </c>
      <c r="D14" s="31" t="s">
        <v>152</v>
      </c>
      <c r="E14" s="31" t="s">
        <v>910</v>
      </c>
      <c r="F14" s="502"/>
    </row>
    <row r="15" spans="1:6">
      <c r="A15" s="31"/>
      <c r="B15" s="32" t="s">
        <v>153</v>
      </c>
      <c r="C15" s="33" t="s">
        <v>154</v>
      </c>
      <c r="D15" s="31" t="s">
        <v>153</v>
      </c>
      <c r="E15" s="31"/>
      <c r="F15" s="502"/>
    </row>
    <row r="16" spans="1:6">
      <c r="A16" s="31"/>
      <c r="B16" s="32" t="s">
        <v>155</v>
      </c>
      <c r="C16" s="33" t="s">
        <v>69</v>
      </c>
      <c r="D16" s="31" t="s">
        <v>155</v>
      </c>
      <c r="E16" s="31" t="s">
        <v>911</v>
      </c>
      <c r="F16" s="502"/>
    </row>
    <row r="17" spans="1:6">
      <c r="A17" s="31"/>
      <c r="B17" s="32" t="s">
        <v>156</v>
      </c>
      <c r="C17" s="33" t="s">
        <v>157</v>
      </c>
      <c r="D17" s="31" t="s">
        <v>156</v>
      </c>
      <c r="E17" s="31" t="s">
        <v>911</v>
      </c>
      <c r="F17" s="502"/>
    </row>
    <row r="18" spans="1:6">
      <c r="A18" s="31" t="s">
        <v>58</v>
      </c>
      <c r="B18" s="32"/>
      <c r="C18" s="33" t="s">
        <v>158</v>
      </c>
      <c r="D18" s="31"/>
      <c r="E18" s="31"/>
      <c r="F18" s="502"/>
    </row>
    <row r="19" spans="1:6" ht="18.75">
      <c r="A19" s="31">
        <v>1</v>
      </c>
      <c r="B19" s="32" t="s">
        <v>68</v>
      </c>
      <c r="C19" s="33" t="s">
        <v>67</v>
      </c>
      <c r="D19" s="31" t="s">
        <v>68</v>
      </c>
      <c r="E19" s="31" t="s">
        <v>401</v>
      </c>
      <c r="F19" s="502" t="e">
        <f xml:space="preserve"> F$14*#REF!</f>
        <v>#REF!</v>
      </c>
    </row>
    <row r="20" spans="1:6" ht="18.75">
      <c r="A20" s="31">
        <v>2</v>
      </c>
      <c r="B20" s="32" t="s">
        <v>70</v>
      </c>
      <c r="C20" s="33" t="s">
        <v>69</v>
      </c>
      <c r="D20" s="31" t="s">
        <v>70</v>
      </c>
      <c r="E20" s="31" t="s">
        <v>407</v>
      </c>
      <c r="F20" s="502" t="e">
        <f xml:space="preserve"> F$16*#REF!</f>
        <v>#REF!</v>
      </c>
    </row>
    <row r="21" spans="1:6" ht="18.75">
      <c r="A21" s="31">
        <v>3</v>
      </c>
      <c r="B21" s="32" t="s">
        <v>159</v>
      </c>
      <c r="C21" s="33" t="s">
        <v>71</v>
      </c>
      <c r="D21" s="31" t="s">
        <v>159</v>
      </c>
      <c r="E21" s="31" t="s">
        <v>408</v>
      </c>
      <c r="F21" s="502" t="e">
        <f xml:space="preserve"> F$17*#REF!</f>
        <v>#REF!</v>
      </c>
    </row>
    <row r="22" spans="1:6" s="504" customFormat="1">
      <c r="A22" s="515"/>
      <c r="B22" s="516" t="s">
        <v>75</v>
      </c>
      <c r="C22" s="36" t="s">
        <v>898</v>
      </c>
      <c r="D22" s="515" t="s">
        <v>912</v>
      </c>
      <c r="E22" s="515" t="s">
        <v>901</v>
      </c>
      <c r="F22" s="575" t="e">
        <f xml:space="preserve"> F$19+F$20+F$21</f>
        <v>#REF!</v>
      </c>
    </row>
    <row r="23" spans="1:6" ht="18.75">
      <c r="A23" s="31" t="s">
        <v>59</v>
      </c>
      <c r="B23" s="32" t="s">
        <v>76</v>
      </c>
      <c r="C23" s="33" t="s">
        <v>3018</v>
      </c>
      <c r="D23" s="31" t="s">
        <v>76</v>
      </c>
      <c r="E23" s="31" t="s">
        <v>3022</v>
      </c>
      <c r="F23" s="502" t="e">
        <f xml:space="preserve"> F$22*#REF!%</f>
        <v>#REF!</v>
      </c>
    </row>
    <row r="24" spans="1:6" s="504" customFormat="1">
      <c r="A24" s="515"/>
      <c r="B24" s="516" t="s">
        <v>77</v>
      </c>
      <c r="C24" s="36" t="s">
        <v>160</v>
      </c>
      <c r="D24" s="515" t="s">
        <v>77</v>
      </c>
      <c r="E24" s="515" t="s">
        <v>161</v>
      </c>
      <c r="F24" s="575" t="e">
        <f xml:space="preserve"> F$22+F$23</f>
        <v>#REF!</v>
      </c>
    </row>
    <row r="25" spans="1:6" ht="18.75">
      <c r="A25" s="31" t="s">
        <v>66</v>
      </c>
      <c r="B25" s="32" t="s">
        <v>78</v>
      </c>
      <c r="C25" s="33" t="s">
        <v>2837</v>
      </c>
      <c r="D25" s="31" t="s">
        <v>78</v>
      </c>
      <c r="E25" s="31" t="s">
        <v>3023</v>
      </c>
      <c r="F25" s="502" t="e">
        <f xml:space="preserve"> (F$22+F$23)*#REF!%</f>
        <v>#REF!</v>
      </c>
    </row>
    <row r="26" spans="1:6" s="572" customFormat="1">
      <c r="A26" s="573"/>
      <c r="B26" s="574" t="s">
        <v>79</v>
      </c>
      <c r="C26" s="38" t="s">
        <v>162</v>
      </c>
      <c r="D26" s="573" t="s">
        <v>79</v>
      </c>
      <c r="E26" s="573" t="s">
        <v>163</v>
      </c>
      <c r="F26" s="582" t="e">
        <f xml:space="preserve"> F$22+F$23+F$25</f>
        <v>#REF!</v>
      </c>
    </row>
    <row r="27" spans="1:6">
      <c r="A27" s="31" t="s">
        <v>164</v>
      </c>
      <c r="B27" s="32" t="s">
        <v>80</v>
      </c>
      <c r="C27" s="33" t="s">
        <v>3024</v>
      </c>
      <c r="D27" s="31" t="s">
        <v>80</v>
      </c>
      <c r="E27" s="31" t="e">
        <f>#REF!&amp;"%*VL"</f>
        <v>#REF!</v>
      </c>
      <c r="F27" s="502" t="e">
        <f xml:space="preserve"> F$19*#REF!%</f>
        <v>#REF!</v>
      </c>
    </row>
    <row r="28" spans="1:6" s="504" customFormat="1">
      <c r="A28" s="456"/>
      <c r="B28" s="457" t="s">
        <v>84</v>
      </c>
      <c r="C28" s="456" t="s">
        <v>1126</v>
      </c>
      <c r="D28" s="456"/>
      <c r="E28" s="456" t="s">
        <v>913</v>
      </c>
      <c r="F28" s="583" t="e">
        <f xml:space="preserve"> F$26+F$27</f>
        <v>#REF!</v>
      </c>
    </row>
    <row r="29" spans="1:6">
      <c r="A29" s="459"/>
      <c r="B29" s="403" t="s">
        <v>1127</v>
      </c>
      <c r="C29" s="460" t="s">
        <v>3337</v>
      </c>
      <c r="D29" s="461"/>
      <c r="E29" s="461"/>
      <c r="F29" s="506"/>
    </row>
    <row r="30" spans="1:6">
      <c r="A30" s="6"/>
      <c r="B30" s="6"/>
      <c r="C30" s="6"/>
      <c r="D30" s="6"/>
      <c r="E30" s="6"/>
      <c r="F30" s="507"/>
    </row>
    <row r="31" spans="1:6">
      <c r="A31" s="40"/>
      <c r="B31" s="40"/>
      <c r="C31" s="40"/>
      <c r="D31" s="40"/>
      <c r="E31" s="40"/>
      <c r="F31" s="508"/>
    </row>
    <row r="32" spans="1:6">
      <c r="A32" s="6"/>
      <c r="B32" s="6"/>
      <c r="C32" s="6"/>
      <c r="D32" s="6"/>
      <c r="E32" s="6"/>
      <c r="F32" s="507"/>
    </row>
    <row r="33" spans="1:6">
      <c r="A33" s="6"/>
      <c r="B33" s="6"/>
      <c r="C33" s="6"/>
      <c r="D33" s="6"/>
      <c r="E33" s="6"/>
      <c r="F33" s="507"/>
    </row>
    <row r="34" spans="1:6">
      <c r="A34" s="20"/>
      <c r="B34" s="20"/>
      <c r="C34" s="462" t="s">
        <v>166</v>
      </c>
      <c r="D34" s="8"/>
      <c r="E34" s="8" t="s">
        <v>167</v>
      </c>
      <c r="F34" s="509"/>
    </row>
    <row r="35" spans="1:6">
      <c r="A35" s="6"/>
      <c r="B35" s="6"/>
      <c r="C35" s="6"/>
      <c r="D35" s="6"/>
      <c r="E35" s="6"/>
      <c r="F35" s="507"/>
    </row>
    <row r="36" spans="1:6">
      <c r="A36" s="6"/>
      <c r="B36" s="6"/>
      <c r="C36" s="6"/>
      <c r="D36" s="6"/>
      <c r="E36" s="6"/>
      <c r="F36" s="507"/>
    </row>
    <row r="37" spans="1:6">
      <c r="A37" s="6"/>
      <c r="B37" s="6"/>
      <c r="C37" s="6"/>
      <c r="D37" s="6"/>
      <c r="E37" s="6"/>
      <c r="F37" s="507"/>
    </row>
    <row r="38" spans="1:6">
      <c r="A38" s="6"/>
      <c r="B38" s="6"/>
      <c r="C38" s="6"/>
      <c r="D38" s="6"/>
      <c r="E38" s="6"/>
      <c r="F38" s="507"/>
    </row>
    <row r="39" spans="1:6">
      <c r="A39" s="6"/>
      <c r="B39" s="6"/>
      <c r="C39" s="6"/>
      <c r="D39" s="6"/>
      <c r="E39" s="6"/>
      <c r="F39" s="507"/>
    </row>
    <row r="40" spans="1:6">
      <c r="A40" s="6"/>
      <c r="B40" s="6"/>
      <c r="C40" s="6"/>
      <c r="D40" s="6"/>
      <c r="E40" s="6"/>
      <c r="F40" s="507"/>
    </row>
    <row r="41" spans="1:6">
      <c r="A41" s="6"/>
      <c r="B41" s="6"/>
      <c r="C41" s="43" t="s">
        <v>168</v>
      </c>
      <c r="D41" s="9"/>
      <c r="E41" s="44" t="s">
        <v>168</v>
      </c>
      <c r="F41" s="510"/>
    </row>
    <row r="42" spans="1:6">
      <c r="A42" s="6"/>
      <c r="B42" s="6"/>
      <c r="C42" s="6"/>
      <c r="D42" s="9"/>
      <c r="E42" s="9" t="s">
        <v>169</v>
      </c>
      <c r="F42" s="511"/>
    </row>
  </sheetData>
  <dataValidations count="2">
    <dataValidation allowBlank="1" showInputMessage="1" showErrorMessage="1" promptTitle="Lưu ý" prompt="Bạn không được xóa và sửa thông thin trong cột này" sqref="B12 B28"/>
    <dataValidation allowBlank="1" showInputMessage="1" showErrorMessage="1" promptTitle="Lưu ý" prompt="Bạn không được xóa và sửa thông tin trong cột này" sqref="B5:B10 B13:B27"/>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21.xml><?xml version="1.0" encoding="utf-8"?>
<worksheet xmlns="http://schemas.openxmlformats.org/spreadsheetml/2006/main" xmlns:r="http://schemas.openxmlformats.org/officeDocument/2006/relationships">
  <sheetPr codeName="Sh_THKP_KS"/>
  <dimension ref="A1:I54"/>
  <sheetViews>
    <sheetView showZeros="0" topLeftCell="A34" workbookViewId="0">
      <selection activeCell="A7" sqref="A7:IV17"/>
    </sheetView>
  </sheetViews>
  <sheetFormatPr defaultRowHeight="15.75" outlineLevelCol="1"/>
  <cols>
    <col min="1" max="1" width="5.85546875" style="496" customWidth="1"/>
    <col min="2" max="2" width="10.5703125" style="496" hidden="1" customWidth="1" outlineLevel="1"/>
    <col min="3" max="3" width="43" style="496" customWidth="1" collapsed="1"/>
    <col min="4" max="4" width="9.42578125" style="496" bestFit="1" customWidth="1"/>
    <col min="5" max="5" width="24.5703125" style="496" bestFit="1" customWidth="1"/>
    <col min="6" max="6" width="16.42578125" style="624" customWidth="1"/>
    <col min="7" max="8" width="9.140625" style="135"/>
    <col min="9" max="9" width="0.140625" style="135" customWidth="1"/>
    <col min="10" max="16384" width="9.140625" style="135"/>
  </cols>
  <sheetData>
    <row r="1" spans="1:9" s="136" customFormat="1" ht="20.25">
      <c r="A1" s="45" t="s">
        <v>170</v>
      </c>
      <c r="B1" s="27"/>
      <c r="C1" s="27"/>
      <c r="D1" s="27"/>
      <c r="E1" s="27"/>
      <c r="F1" s="464"/>
    </row>
    <row r="2" spans="1:9" s="137" customFormat="1">
      <c r="A2" s="79" t="e">
        <f>"CÔNG TRÌNH : "&amp;'Bia du toan'!$G$12</f>
        <v>#REF!</v>
      </c>
      <c r="B2" s="79"/>
      <c r="C2" s="79"/>
      <c r="D2" s="79"/>
      <c r="E2" s="79"/>
      <c r="F2" s="236"/>
    </row>
    <row r="3" spans="1:9" s="137" customFormat="1">
      <c r="A3" s="79" t="e">
        <f>"HẠNG MỤC : "&amp; 'Bia du toan'!$G$13</f>
        <v>#REF!</v>
      </c>
      <c r="B3" s="79"/>
      <c r="C3" s="79"/>
      <c r="D3" s="79"/>
      <c r="E3" s="79"/>
      <c r="F3" s="236"/>
    </row>
    <row r="4" spans="1:9" s="136" customFormat="1">
      <c r="A4" s="138" t="s">
        <v>400</v>
      </c>
      <c r="B4" s="27"/>
      <c r="C4" s="27"/>
      <c r="D4" s="27"/>
      <c r="E4" s="687" t="s">
        <v>3387</v>
      </c>
      <c r="F4" s="464"/>
    </row>
    <row r="5" spans="1:9" s="136" customFormat="1" ht="16.5">
      <c r="A5" s="27"/>
      <c r="B5" s="609" t="s">
        <v>402</v>
      </c>
      <c r="C5" s="133" t="s">
        <v>3425</v>
      </c>
      <c r="D5" s="133"/>
      <c r="E5" s="133"/>
      <c r="F5" s="466" t="e">
        <f>#REF!</f>
        <v>#REF!</v>
      </c>
    </row>
    <row r="6" spans="1:9" s="136" customFormat="1" ht="16.5">
      <c r="A6" s="27"/>
      <c r="B6" s="609" t="s">
        <v>403</v>
      </c>
      <c r="C6" s="133" t="s">
        <v>3426</v>
      </c>
      <c r="D6" s="133"/>
      <c r="E6" s="133"/>
      <c r="F6" s="466" t="e">
        <f>#REF!</f>
        <v>#REF!</v>
      </c>
    </row>
    <row r="7" spans="1:9" s="136" customFormat="1" ht="16.5">
      <c r="A7" s="27"/>
      <c r="B7" s="609" t="s">
        <v>404</v>
      </c>
      <c r="C7" s="133" t="s">
        <v>3427</v>
      </c>
      <c r="D7" s="133"/>
      <c r="E7" s="133"/>
      <c r="F7" s="466" t="e">
        <f>#REF!</f>
        <v>#REF!</v>
      </c>
    </row>
    <row r="8" spans="1:9" s="136" customFormat="1" ht="16.5">
      <c r="A8" s="27"/>
      <c r="B8" s="609" t="s">
        <v>405</v>
      </c>
      <c r="C8" s="133" t="s">
        <v>3423</v>
      </c>
      <c r="D8" s="133"/>
      <c r="E8" s="133"/>
      <c r="F8" s="466" t="e">
        <f>#REF!</f>
        <v>#REF!</v>
      </c>
    </row>
    <row r="9" spans="1:9" s="136" customFormat="1" ht="16.5">
      <c r="A9" s="27"/>
      <c r="B9" s="609" t="s">
        <v>406</v>
      </c>
      <c r="C9" s="133" t="s">
        <v>3424</v>
      </c>
      <c r="D9" s="133"/>
      <c r="E9" s="133"/>
      <c r="F9" s="466" t="e">
        <f>#REF!</f>
        <v>#REF!</v>
      </c>
    </row>
    <row r="10" spans="1:9" s="1068" customFormat="1">
      <c r="A10" s="1063"/>
      <c r="B10" s="1064"/>
      <c r="C10" s="1065" t="s">
        <v>3383</v>
      </c>
      <c r="D10" s="1066"/>
      <c r="E10" s="1066"/>
      <c r="F10" s="1067"/>
    </row>
    <row r="11" spans="1:9" s="136" customFormat="1">
      <c r="A11" s="27"/>
      <c r="B11" s="609" t="s">
        <v>3384</v>
      </c>
      <c r="C11" s="133" t="s">
        <v>3402</v>
      </c>
      <c r="D11" s="133"/>
      <c r="E11" s="466">
        <v>2</v>
      </c>
      <c r="F11" s="466">
        <f>E11</f>
        <v>2</v>
      </c>
    </row>
    <row r="12" spans="1:9" s="136" customFormat="1">
      <c r="A12" s="27"/>
      <c r="B12" s="609" t="s">
        <v>3385</v>
      </c>
      <c r="C12" s="133" t="s">
        <v>3403</v>
      </c>
      <c r="D12" s="133"/>
      <c r="E12" s="466">
        <v>3</v>
      </c>
      <c r="F12" s="466">
        <f>E12</f>
        <v>3</v>
      </c>
    </row>
    <row r="13" spans="1:9" s="136" customFormat="1">
      <c r="A13" s="27"/>
      <c r="B13" s="609" t="s">
        <v>3388</v>
      </c>
      <c r="C13" s="133" t="s">
        <v>3421</v>
      </c>
      <c r="D13" s="133"/>
      <c r="E13" s="466">
        <v>6</v>
      </c>
      <c r="F13" s="466">
        <f>E13</f>
        <v>6</v>
      </c>
    </row>
    <row r="14" spans="1:9" s="136" customFormat="1">
      <c r="A14" s="27"/>
      <c r="B14" s="609" t="s">
        <v>3386</v>
      </c>
      <c r="C14" s="133" t="s">
        <v>3422</v>
      </c>
      <c r="D14" s="133"/>
      <c r="E14" s="466">
        <v>10</v>
      </c>
      <c r="F14" s="466">
        <f>E14</f>
        <v>10</v>
      </c>
    </row>
    <row r="15" spans="1:9" s="136" customFormat="1">
      <c r="A15" s="27"/>
      <c r="B15" s="27"/>
      <c r="C15" s="27"/>
      <c r="D15" s="27"/>
      <c r="E15" s="27"/>
      <c r="F15" s="464"/>
    </row>
    <row r="16" spans="1:9" s="690" customFormat="1" ht="12.75">
      <c r="A16" s="687" t="s">
        <v>15</v>
      </c>
      <c r="B16" s="687" t="s">
        <v>149</v>
      </c>
      <c r="C16" s="687" t="s">
        <v>150</v>
      </c>
      <c r="D16" s="687" t="s">
        <v>129</v>
      </c>
      <c r="E16" s="687" t="s">
        <v>127</v>
      </c>
      <c r="F16" s="688" t="s">
        <v>409</v>
      </c>
      <c r="I16" s="686"/>
    </row>
    <row r="17" spans="1:9" s="500" customFormat="1">
      <c r="A17" s="612"/>
      <c r="B17" s="610"/>
      <c r="C17" s="611" t="s">
        <v>151</v>
      </c>
      <c r="D17" s="612"/>
      <c r="E17" s="612"/>
      <c r="F17" s="613"/>
      <c r="I17" s="507"/>
    </row>
    <row r="18" spans="1:9" s="500" customFormat="1">
      <c r="A18" s="616"/>
      <c r="B18" s="614" t="s">
        <v>152</v>
      </c>
      <c r="C18" s="615" t="s">
        <v>67</v>
      </c>
      <c r="D18" s="616" t="s">
        <v>152</v>
      </c>
      <c r="E18" s="616" t="s">
        <v>910</v>
      </c>
      <c r="F18" s="617"/>
    </row>
    <row r="19" spans="1:9" s="500" customFormat="1">
      <c r="A19" s="616"/>
      <c r="B19" s="614" t="s">
        <v>153</v>
      </c>
      <c r="C19" s="615" t="s">
        <v>154</v>
      </c>
      <c r="D19" s="616" t="s">
        <v>153</v>
      </c>
      <c r="E19" s="616"/>
      <c r="F19" s="617"/>
    </row>
    <row r="20" spans="1:9" s="500" customFormat="1">
      <c r="A20" s="616"/>
      <c r="B20" s="614" t="s">
        <v>155</v>
      </c>
      <c r="C20" s="615" t="s">
        <v>69</v>
      </c>
      <c r="D20" s="616" t="s">
        <v>155</v>
      </c>
      <c r="E20" s="616" t="s">
        <v>911</v>
      </c>
      <c r="F20" s="617"/>
    </row>
    <row r="21" spans="1:9" s="500" customFormat="1">
      <c r="A21" s="616"/>
      <c r="B21" s="614" t="s">
        <v>2844</v>
      </c>
      <c r="C21" s="615" t="s">
        <v>2845</v>
      </c>
      <c r="D21" s="616" t="s">
        <v>2844</v>
      </c>
      <c r="E21" s="616"/>
      <c r="F21" s="617"/>
    </row>
    <row r="22" spans="1:9" s="500" customFormat="1">
      <c r="A22" s="616"/>
      <c r="B22" s="614" t="s">
        <v>156</v>
      </c>
      <c r="C22" s="615" t="s">
        <v>157</v>
      </c>
      <c r="D22" s="616" t="s">
        <v>156</v>
      </c>
      <c r="E22" s="616" t="s">
        <v>911</v>
      </c>
      <c r="F22" s="617"/>
    </row>
    <row r="23" spans="1:9" s="500" customFormat="1">
      <c r="A23" s="616"/>
      <c r="B23" s="614" t="s">
        <v>2846</v>
      </c>
      <c r="C23" s="615" t="s">
        <v>2847</v>
      </c>
      <c r="D23" s="616" t="s">
        <v>2846</v>
      </c>
      <c r="E23" s="616"/>
      <c r="F23" s="617"/>
    </row>
    <row r="24" spans="1:9" s="504" customFormat="1">
      <c r="A24" s="620" t="s">
        <v>58</v>
      </c>
      <c r="B24" s="618"/>
      <c r="C24" s="619" t="s">
        <v>158</v>
      </c>
      <c r="D24" s="620"/>
      <c r="E24" s="620"/>
      <c r="F24" s="621"/>
    </row>
    <row r="25" spans="1:9" s="500" customFormat="1" ht="18.75">
      <c r="A25" s="616">
        <v>1</v>
      </c>
      <c r="B25" s="614" t="s">
        <v>68</v>
      </c>
      <c r="C25" s="615" t="s">
        <v>67</v>
      </c>
      <c r="D25" s="616" t="s">
        <v>68</v>
      </c>
      <c r="E25" s="616" t="s">
        <v>3410</v>
      </c>
      <c r="F25" s="617"/>
    </row>
    <row r="26" spans="1:9" s="500" customFormat="1" ht="18.75">
      <c r="A26" s="616">
        <v>2</v>
      </c>
      <c r="B26" s="614" t="s">
        <v>70</v>
      </c>
      <c r="C26" s="615" t="s">
        <v>69</v>
      </c>
      <c r="D26" s="616" t="s">
        <v>70</v>
      </c>
      <c r="E26" s="616" t="s">
        <v>3411</v>
      </c>
      <c r="F26" s="617"/>
    </row>
    <row r="27" spans="1:9" s="500" customFormat="1" ht="18.75">
      <c r="A27" s="616">
        <v>3</v>
      </c>
      <c r="B27" s="614" t="s">
        <v>159</v>
      </c>
      <c r="C27" s="615" t="s">
        <v>71</v>
      </c>
      <c r="D27" s="616" t="s">
        <v>159</v>
      </c>
      <c r="E27" s="616" t="s">
        <v>3412</v>
      </c>
      <c r="F27" s="617"/>
    </row>
    <row r="28" spans="1:9" s="504" customFormat="1">
      <c r="A28" s="515"/>
      <c r="B28" s="516" t="s">
        <v>1071</v>
      </c>
      <c r="C28" s="36" t="s">
        <v>898</v>
      </c>
      <c r="D28" s="515" t="s">
        <v>75</v>
      </c>
      <c r="E28" s="515" t="s">
        <v>901</v>
      </c>
      <c r="F28" s="518">
        <f xml:space="preserve"> F25+F26+F27</f>
        <v>0</v>
      </c>
    </row>
    <row r="29" spans="1:9" s="500" customFormat="1" ht="18.75">
      <c r="A29" s="1052" t="s">
        <v>59</v>
      </c>
      <c r="B29" s="1052" t="s">
        <v>276</v>
      </c>
      <c r="C29" s="1053" t="s">
        <v>136</v>
      </c>
      <c r="D29" s="1052" t="s">
        <v>76</v>
      </c>
      <c r="E29" s="616" t="s">
        <v>3409</v>
      </c>
      <c r="F29" s="1054" t="e">
        <f>F26*#REF!%</f>
        <v>#REF!</v>
      </c>
    </row>
    <row r="30" spans="1:9" s="500" customFormat="1" ht="17.25">
      <c r="A30" s="70" t="s">
        <v>66</v>
      </c>
      <c r="B30" s="406" t="s">
        <v>1072</v>
      </c>
      <c r="C30" s="37" t="s">
        <v>3355</v>
      </c>
      <c r="D30" s="70" t="s">
        <v>78</v>
      </c>
      <c r="E30" s="70" t="s">
        <v>3428</v>
      </c>
      <c r="F30" s="518" t="e">
        <f xml:space="preserve"> (F28+F29)*#REF!%</f>
        <v>#REF!</v>
      </c>
    </row>
    <row r="31" spans="1:9" s="504" customFormat="1">
      <c r="A31" s="70" t="s">
        <v>164</v>
      </c>
      <c r="B31" s="406" t="s">
        <v>79</v>
      </c>
      <c r="C31" s="37" t="s">
        <v>3363</v>
      </c>
      <c r="D31" s="70" t="s">
        <v>79</v>
      </c>
      <c r="E31" s="70" t="str">
        <f>D28&amp;"+"&amp;D29&amp;"+"&amp;D30</f>
        <v>T+C+TL</v>
      </c>
      <c r="F31" s="518" t="e">
        <f>F28+F29+F30</f>
        <v>#REF!</v>
      </c>
    </row>
    <row r="32" spans="1:9" s="500" customFormat="1" ht="28.5">
      <c r="A32" s="70"/>
      <c r="B32" s="406" t="s">
        <v>3382</v>
      </c>
      <c r="C32" s="37" t="s">
        <v>3356</v>
      </c>
      <c r="D32" s="70" t="s">
        <v>3359</v>
      </c>
      <c r="E32" s="70" t="s">
        <v>3364</v>
      </c>
      <c r="F32" s="518" t="e">
        <f>F33+F36</f>
        <v>#REF!</v>
      </c>
    </row>
    <row r="33" spans="1:6" s="500" customFormat="1" ht="30">
      <c r="A33" s="1049"/>
      <c r="B33" s="1050" t="s">
        <v>3381</v>
      </c>
      <c r="C33" s="1051" t="s">
        <v>3362</v>
      </c>
      <c r="D33" s="1049" t="s">
        <v>3366</v>
      </c>
      <c r="E33" s="1049" t="s">
        <v>3367</v>
      </c>
      <c r="F33" s="519" t="e">
        <f>F34+F35</f>
        <v>#REF!</v>
      </c>
    </row>
    <row r="34" spans="1:6" s="500" customFormat="1" ht="18.75">
      <c r="A34" s="34"/>
      <c r="B34" s="405" t="s">
        <v>1073</v>
      </c>
      <c r="C34" s="35" t="s">
        <v>1074</v>
      </c>
      <c r="D34" s="34" t="s">
        <v>1073</v>
      </c>
      <c r="E34" s="616" t="s">
        <v>3414</v>
      </c>
      <c r="F34" s="503" t="e">
        <f>E11%*F31</f>
        <v>#REF!</v>
      </c>
    </row>
    <row r="35" spans="1:6" s="500" customFormat="1" ht="18.75">
      <c r="A35" s="34"/>
      <c r="B35" s="405" t="s">
        <v>1075</v>
      </c>
      <c r="C35" s="35" t="s">
        <v>1076</v>
      </c>
      <c r="D35" s="34" t="s">
        <v>1075</v>
      </c>
      <c r="E35" s="616" t="s">
        <v>3415</v>
      </c>
      <c r="F35" s="503" t="e">
        <f>E12%*F31</f>
        <v>#REF!</v>
      </c>
    </row>
    <row r="36" spans="1:6" s="504" customFormat="1" ht="18.75">
      <c r="A36" s="1049"/>
      <c r="B36" s="1050" t="s">
        <v>1077</v>
      </c>
      <c r="C36" s="407" t="s">
        <v>843</v>
      </c>
      <c r="D36" s="1049" t="s">
        <v>3365</v>
      </c>
      <c r="E36" s="616" t="s">
        <v>3420</v>
      </c>
      <c r="F36" s="519" t="e">
        <f>F31*E13%</f>
        <v>#REF!</v>
      </c>
    </row>
    <row r="37" spans="1:6" s="500" customFormat="1" ht="17.25">
      <c r="A37" s="515"/>
      <c r="B37" s="516" t="s">
        <v>1080</v>
      </c>
      <c r="C37" s="36" t="s">
        <v>1081</v>
      </c>
      <c r="D37" s="515" t="s">
        <v>1080</v>
      </c>
      <c r="E37" s="515" t="s">
        <v>3368</v>
      </c>
      <c r="F37" s="518" t="e">
        <f>F31+F32</f>
        <v>#REF!</v>
      </c>
    </row>
    <row r="38" spans="1:6" s="572" customFormat="1" ht="18.75">
      <c r="A38" s="70" t="s">
        <v>1079</v>
      </c>
      <c r="B38" s="406" t="s">
        <v>80</v>
      </c>
      <c r="C38" s="37" t="s">
        <v>3357</v>
      </c>
      <c r="D38" s="70" t="s">
        <v>3360</v>
      </c>
      <c r="E38" s="616" t="s">
        <v>3418</v>
      </c>
      <c r="F38" s="518" t="e">
        <f xml:space="preserve"> F37*#REF!%</f>
        <v>#REF!</v>
      </c>
    </row>
    <row r="39" spans="1:6" s="500" customFormat="1" ht="17.25">
      <c r="A39" s="70"/>
      <c r="B39" s="406" t="s">
        <v>1084</v>
      </c>
      <c r="C39" s="407" t="s">
        <v>1085</v>
      </c>
      <c r="D39" s="70" t="s">
        <v>3369</v>
      </c>
      <c r="E39" s="70" t="s">
        <v>3371</v>
      </c>
      <c r="F39" s="518" t="e">
        <f xml:space="preserve"> F37+F38</f>
        <v>#REF!</v>
      </c>
    </row>
    <row r="40" spans="1:6" s="504" customFormat="1" ht="18.75">
      <c r="A40" s="70" t="s">
        <v>1082</v>
      </c>
      <c r="B40" s="406" t="s">
        <v>1086</v>
      </c>
      <c r="C40" s="37" t="s">
        <v>3358</v>
      </c>
      <c r="D40" s="70" t="s">
        <v>3361</v>
      </c>
      <c r="E40" s="616" t="s">
        <v>3419</v>
      </c>
      <c r="F40" s="518" t="e">
        <f>F39*'Tong hop kinh phi_KS_tt17'!E15%</f>
        <v>#REF!</v>
      </c>
    </row>
    <row r="41" spans="1:6" s="500" customFormat="1" ht="17.25">
      <c r="A41" s="39"/>
      <c r="B41" s="408" t="s">
        <v>84</v>
      </c>
      <c r="C41" s="294" t="s">
        <v>83</v>
      </c>
      <c r="D41" s="39"/>
      <c r="E41" s="39" t="s">
        <v>3370</v>
      </c>
      <c r="F41" s="505" t="e">
        <f>F40+F39</f>
        <v>#REF!</v>
      </c>
    </row>
    <row r="42" spans="1:6" s="500" customFormat="1">
      <c r="A42" s="409"/>
      <c r="B42" s="409" t="s">
        <v>1127</v>
      </c>
      <c r="C42" s="410" t="str">
        <f>"Bằng chữ : "&amp;[4]!docsoUNI(F41)&amp;" đồng"</f>
        <v>Bằng chữ : #REF! đồng</v>
      </c>
      <c r="D42" s="411"/>
      <c r="E42" s="411"/>
      <c r="F42" s="506"/>
    </row>
    <row r="43" spans="1:6" s="500" customFormat="1">
      <c r="A43" s="40"/>
      <c r="B43" s="40"/>
      <c r="C43" s="40"/>
      <c r="D43" s="40"/>
      <c r="E43" s="40"/>
      <c r="F43" s="508"/>
    </row>
    <row r="44" spans="1:6" s="500" customFormat="1">
      <c r="A44" s="6"/>
      <c r="B44" s="6"/>
      <c r="C44" s="6"/>
      <c r="D44" s="6"/>
      <c r="E44" s="6"/>
      <c r="F44" s="507"/>
    </row>
    <row r="45" spans="1:6" s="500" customFormat="1">
      <c r="A45" s="6"/>
      <c r="B45" s="6"/>
      <c r="C45" s="6"/>
      <c r="D45" s="6"/>
      <c r="E45" s="6"/>
      <c r="F45" s="507"/>
    </row>
    <row r="46" spans="1:6" s="500" customFormat="1">
      <c r="A46" s="20"/>
      <c r="B46" s="20"/>
      <c r="C46" s="462" t="s">
        <v>166</v>
      </c>
      <c r="D46" s="8"/>
      <c r="E46" s="8" t="s">
        <v>167</v>
      </c>
      <c r="F46" s="509"/>
    </row>
    <row r="47" spans="1:6" s="500" customFormat="1">
      <c r="A47" s="6"/>
      <c r="B47" s="6"/>
      <c r="C47" s="6"/>
      <c r="D47" s="6"/>
      <c r="E47" s="6"/>
      <c r="F47" s="507"/>
    </row>
    <row r="48" spans="1:6" s="500" customFormat="1">
      <c r="A48" s="6"/>
      <c r="B48" s="6"/>
      <c r="C48" s="6"/>
      <c r="D48" s="6"/>
      <c r="E48" s="6"/>
      <c r="F48" s="507"/>
    </row>
    <row r="49" spans="1:6" s="500" customFormat="1">
      <c r="A49" s="6"/>
      <c r="B49" s="6"/>
      <c r="C49" s="6"/>
      <c r="D49" s="6"/>
      <c r="E49" s="6"/>
      <c r="F49" s="507"/>
    </row>
    <row r="50" spans="1:6" s="500" customFormat="1">
      <c r="A50" s="6"/>
      <c r="B50" s="6"/>
      <c r="C50" s="6"/>
      <c r="D50" s="6"/>
      <c r="E50" s="6"/>
      <c r="F50" s="507"/>
    </row>
    <row r="51" spans="1:6" s="500" customFormat="1">
      <c r="A51" s="6"/>
      <c r="B51" s="6"/>
      <c r="C51" s="6"/>
      <c r="D51" s="6"/>
      <c r="E51" s="6"/>
      <c r="F51" s="507"/>
    </row>
    <row r="52" spans="1:6" s="500" customFormat="1">
      <c r="A52" s="6"/>
      <c r="B52" s="6"/>
      <c r="C52" s="6"/>
      <c r="D52" s="6"/>
      <c r="E52" s="6"/>
      <c r="F52" s="507"/>
    </row>
    <row r="53" spans="1:6" s="500" customFormat="1">
      <c r="A53" s="6"/>
      <c r="B53" s="6"/>
      <c r="C53" s="43" t="s">
        <v>168</v>
      </c>
      <c r="D53" s="9"/>
      <c r="E53" s="44" t="s">
        <v>168</v>
      </c>
      <c r="F53" s="510"/>
    </row>
    <row r="54" spans="1:6" s="500" customFormat="1">
      <c r="A54" s="6"/>
      <c r="B54" s="6"/>
      <c r="C54" s="6"/>
      <c r="D54" s="9"/>
      <c r="E54" s="9" t="s">
        <v>169</v>
      </c>
      <c r="F54" s="511"/>
    </row>
  </sheetData>
  <dataValidations disablePrompts="1" count="2">
    <dataValidation allowBlank="1" showInputMessage="1" showErrorMessage="1" promptTitle="Lưu ý" prompt="Bạn không được xóa và sửa thông tin trong cột này" sqref="B5:B14"/>
    <dataValidation allowBlank="1" showInputMessage="1" showErrorMessage="1" promptTitle="Lưu ý" prompt="Bạn không được xóa và sửa thông thin trong cột này" sqref="B16:B41"/>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22.xml><?xml version="1.0" encoding="utf-8"?>
<worksheet xmlns="http://schemas.openxmlformats.org/spreadsheetml/2006/main" xmlns:r="http://schemas.openxmlformats.org/officeDocument/2006/relationships">
  <sheetPr codeName="Sh_TMDT">
    <tabColor rgb="FF00B050"/>
  </sheetPr>
  <dimension ref="B1:P68"/>
  <sheetViews>
    <sheetView showGridLines="0" showZeros="0" topLeftCell="A60" workbookViewId="0">
      <selection activeCell="G62" sqref="G62"/>
    </sheetView>
  </sheetViews>
  <sheetFormatPr defaultRowHeight="15.75" outlineLevelRow="2" outlineLevelCol="1"/>
  <cols>
    <col min="1" max="1" width="52.28515625" style="1" customWidth="1"/>
    <col min="2" max="2" width="5" style="1" bestFit="1" customWidth="1"/>
    <col min="3" max="3" width="11" style="1" hidden="1" customWidth="1" outlineLevel="1"/>
    <col min="4" max="4" width="50.28515625" style="245" customWidth="1" collapsed="1"/>
    <col min="5" max="5" width="26.85546875" style="245" hidden="1" customWidth="1" outlineLevel="1"/>
    <col min="6" max="6" width="28.42578125" style="1" customWidth="1" collapsed="1"/>
    <col min="7" max="7" width="18.42578125" style="1" bestFit="1" customWidth="1"/>
    <col min="8" max="8" width="16.42578125" style="1" bestFit="1" customWidth="1"/>
    <col min="9" max="9" width="17.85546875" style="1" bestFit="1" customWidth="1"/>
    <col min="10" max="10" width="10.85546875" style="1" customWidth="1"/>
    <col min="11" max="11" width="10.42578125" style="235" hidden="1" customWidth="1" outlineLevel="1"/>
    <col min="12" max="12" width="14.140625" style="235" hidden="1" customWidth="1" outlineLevel="1"/>
    <col min="13" max="13" width="15" style="235" hidden="1" customWidth="1" outlineLevel="1"/>
    <col min="14" max="14" width="13.7109375" style="235" hidden="1" customWidth="1" outlineLevel="1"/>
    <col min="15" max="15" width="22" style="235" hidden="1" customWidth="1" outlineLevel="1" collapsed="1"/>
    <col min="16" max="16" width="9.140625" style="1" collapsed="1"/>
    <col min="17" max="16384" width="9.140625" style="1"/>
  </cols>
  <sheetData>
    <row r="1" spans="2:15" s="234" customFormat="1" ht="20.25">
      <c r="B1" s="233" t="s">
        <v>3057</v>
      </c>
      <c r="C1" s="233"/>
      <c r="D1" s="233"/>
      <c r="E1" s="233"/>
      <c r="F1" s="233"/>
      <c r="G1" s="233"/>
      <c r="H1" s="233"/>
      <c r="I1" s="233"/>
      <c r="J1" s="233"/>
      <c r="K1" s="232"/>
      <c r="L1" s="232"/>
      <c r="M1" s="232"/>
      <c r="N1" s="232"/>
      <c r="O1" s="232"/>
    </row>
    <row r="2" spans="2:15" s="232" customFormat="1">
      <c r="B2" s="146" t="e">
        <f>"CÔNG TRÌNH : "&amp;'Bia du toan'!$G$12</f>
        <v>#REF!</v>
      </c>
      <c r="C2" s="236"/>
      <c r="D2" s="236"/>
      <c r="E2" s="236"/>
      <c r="F2" s="236"/>
      <c r="G2" s="236"/>
      <c r="H2" s="236"/>
      <c r="I2" s="236"/>
      <c r="J2" s="236"/>
    </row>
    <row r="3" spans="2:15" s="232" customFormat="1">
      <c r="B3" s="146" t="e">
        <f>"HẠNG MỤC : "&amp; 'Bia du toan'!$G$13</f>
        <v>#REF!</v>
      </c>
      <c r="C3" s="236"/>
      <c r="D3" s="236"/>
      <c r="E3" s="236"/>
      <c r="F3" s="236"/>
      <c r="G3" s="236"/>
      <c r="H3" s="236"/>
      <c r="I3" s="236"/>
      <c r="J3" s="236"/>
      <c r="K3" s="235"/>
    </row>
    <row r="4" spans="2:15" hidden="1"/>
    <row r="5" spans="2:15">
      <c r="G5" s="1071"/>
      <c r="H5" s="1017"/>
    </row>
    <row r="6" spans="2:15" s="234" customFormat="1" ht="31.5">
      <c r="B6" s="262" t="s">
        <v>15</v>
      </c>
      <c r="C6" s="262" t="s">
        <v>190</v>
      </c>
      <c r="D6" s="1097" t="s">
        <v>456</v>
      </c>
      <c r="E6" s="266" t="s">
        <v>874</v>
      </c>
      <c r="F6" s="247" t="s">
        <v>384</v>
      </c>
      <c r="G6" s="247" t="s">
        <v>877</v>
      </c>
      <c r="H6" s="247" t="s">
        <v>860</v>
      </c>
      <c r="I6" s="247" t="s">
        <v>876</v>
      </c>
      <c r="J6" s="247" t="s">
        <v>457</v>
      </c>
      <c r="K6" s="238" t="s">
        <v>205</v>
      </c>
      <c r="L6" s="238" t="s">
        <v>85</v>
      </c>
      <c r="M6" s="238" t="s">
        <v>875</v>
      </c>
      <c r="N6" s="238" t="s">
        <v>3350</v>
      </c>
      <c r="O6" s="238" t="s">
        <v>2843</v>
      </c>
    </row>
    <row r="7" spans="2:15" s="234" customFormat="1" outlineLevel="1">
      <c r="B7" s="1090"/>
      <c r="C7" s="1090"/>
      <c r="D7" s="1091" t="s">
        <v>3353</v>
      </c>
      <c r="E7" s="1092"/>
      <c r="F7" s="1093"/>
      <c r="H7" s="1093"/>
      <c r="I7" s="1094">
        <v>0</v>
      </c>
      <c r="J7" s="1093"/>
      <c r="K7" s="524"/>
      <c r="L7" s="1095"/>
      <c r="M7" s="1095"/>
      <c r="N7" s="1095"/>
      <c r="O7" s="1096"/>
    </row>
    <row r="8" spans="2:15" ht="17.25">
      <c r="B8" s="242">
        <v>1</v>
      </c>
      <c r="C8" s="242" t="s">
        <v>3352</v>
      </c>
      <c r="D8" s="1042" t="s">
        <v>836</v>
      </c>
      <c r="E8" s="246"/>
      <c r="F8" s="261"/>
      <c r="G8" s="243"/>
      <c r="H8" s="243"/>
      <c r="I8" s="243"/>
      <c r="J8" s="242" t="s">
        <v>837</v>
      </c>
      <c r="K8" s="525"/>
      <c r="L8" s="526"/>
      <c r="M8" s="527"/>
      <c r="N8" s="527"/>
      <c r="O8" s="274"/>
    </row>
    <row r="9" spans="2:15" ht="17.25">
      <c r="B9" s="242">
        <v>2</v>
      </c>
      <c r="C9" s="242" t="s">
        <v>318</v>
      </c>
      <c r="D9" s="1042" t="s">
        <v>467</v>
      </c>
      <c r="E9" s="246"/>
      <c r="F9" s="261" t="s">
        <v>872</v>
      </c>
      <c r="G9" s="243" t="e">
        <f>#REF!</f>
        <v>#REF!</v>
      </c>
      <c r="H9" s="243" t="e">
        <f>G9*10%</f>
        <v>#REF!</v>
      </c>
      <c r="I9" s="243" t="e">
        <f>H9+G9</f>
        <v>#REF!</v>
      </c>
      <c r="J9" s="242" t="s">
        <v>838</v>
      </c>
      <c r="K9" s="525"/>
      <c r="L9" s="526"/>
      <c r="M9" s="527"/>
      <c r="N9" s="527"/>
      <c r="O9" s="274"/>
    </row>
    <row r="10" spans="2:15" ht="17.25">
      <c r="B10" s="242">
        <v>3</v>
      </c>
      <c r="C10" s="242" t="s">
        <v>323</v>
      </c>
      <c r="D10" s="1042" t="s">
        <v>867</v>
      </c>
      <c r="E10" s="246"/>
      <c r="F10" s="261" t="s">
        <v>873</v>
      </c>
      <c r="G10" s="243" t="e">
        <f>#REF!</f>
        <v>#REF!</v>
      </c>
      <c r="H10" s="243" t="e">
        <f>#REF!</f>
        <v>#REF!</v>
      </c>
      <c r="I10" s="243" t="e">
        <f>#REF!</f>
        <v>#REF!</v>
      </c>
      <c r="J10" s="242" t="s">
        <v>839</v>
      </c>
      <c r="K10" s="525"/>
      <c r="L10" s="526"/>
      <c r="M10" s="527"/>
      <c r="N10" s="527"/>
      <c r="O10" s="274"/>
    </row>
    <row r="11" spans="2:15" ht="17.25">
      <c r="B11" s="242">
        <v>4</v>
      </c>
      <c r="C11" s="242" t="s">
        <v>348</v>
      </c>
      <c r="D11" s="1042" t="s">
        <v>86</v>
      </c>
      <c r="E11" s="246" t="e">
        <f ca="1" xml:space="preserve"> "(GXD+GTB)*"&amp;K11&amp;"%"</f>
        <v>#NAME?</v>
      </c>
      <c r="F11" s="261" t="e">
        <f ca="1" xml:space="preserve"> IF(L11&lt;&gt;0,IF(G11&lt;= L11,"Mức tối thiểu",IF(G11&gt;=M11,"Mức tối đa",E11)),E11)</f>
        <v>#NAME?</v>
      </c>
      <c r="G11" s="243" t="e">
        <f ca="1">(GXD+GTB)*K11%</f>
        <v>#REF!</v>
      </c>
      <c r="H11" s="243" t="e">
        <f ca="1">G11*10%</f>
        <v>#REF!</v>
      </c>
      <c r="I11" s="243" t="e">
        <f ca="1">H11+G11</f>
        <v>#REF!</v>
      </c>
      <c r="J11" s="242" t="s">
        <v>840</v>
      </c>
      <c r="K11" s="1098" t="e">
        <f ca="1">ROUND(NOISUY(#REF!,i_LoaiCT,(GXD+GTB)/10^9),#REF!)</f>
        <v>#NAME?</v>
      </c>
      <c r="L11" s="1018"/>
      <c r="M11" s="527"/>
      <c r="N11" s="527"/>
      <c r="O11" s="274" t="e">
        <f>CHOOSE(i_VB,#REF!,#REF!,#REF!,#REF!)</f>
        <v>#REF!</v>
      </c>
    </row>
    <row r="12" spans="2:15" ht="17.25">
      <c r="B12" s="242">
        <v>5</v>
      </c>
      <c r="C12" s="242" t="s">
        <v>349</v>
      </c>
      <c r="D12" s="1042" t="s">
        <v>868</v>
      </c>
      <c r="E12" s="246"/>
      <c r="F12" s="242" t="s">
        <v>3436</v>
      </c>
      <c r="G12" s="244" t="e">
        <f xml:space="preserve"> SUM(G13:G$40)</f>
        <v>#REF!</v>
      </c>
      <c r="H12" s="244" t="e">
        <f xml:space="preserve"> SUM(H13:H$40)</f>
        <v>#REF!</v>
      </c>
      <c r="I12" s="244" t="e">
        <f xml:space="preserve"> SUM(I13:I$40)</f>
        <v>#REF!</v>
      </c>
      <c r="J12" s="242" t="s">
        <v>841</v>
      </c>
      <c r="K12" s="525"/>
      <c r="L12" s="526"/>
      <c r="M12" s="527"/>
      <c r="N12" s="527"/>
      <c r="O12" s="274"/>
    </row>
    <row r="13" spans="2:15" s="1027" customFormat="1" hidden="1" outlineLevel="1">
      <c r="B13" s="1023">
        <v>1</v>
      </c>
      <c r="C13" s="1023" t="s">
        <v>350</v>
      </c>
      <c r="D13" s="1099" t="e">
        <f>IF(i_BTK=1,"Chi phí lập báo cáo kinh tế kỹ thuật","")</f>
        <v>#REF!</v>
      </c>
      <c r="E13" s="1100" t="e">
        <f>IF(i_BTK=1,"(GXD+GTB)*"&amp;K13&amp;"%","")</f>
        <v>#REF!</v>
      </c>
      <c r="F13" s="1023" t="e">
        <f t="shared" ref="F13:F33" si="0" xml:space="preserve"> IF(L13&lt;&gt;0,IF(G13&lt;= L13,"Mức tối thiểu",IF(M13&gt;0,IF(G13&gt;=M13,"Mức tối đa",E13),E13)),E13)</f>
        <v>#REF!</v>
      </c>
      <c r="G13" s="1101" t="e">
        <f xml:space="preserve"> IF(i_BTK=1,IF((GXD+GTB)*K13%&lt;L13,L13,(GXD+GTB)*K13%),0)</f>
        <v>#REF!</v>
      </c>
      <c r="H13" s="1101" t="e">
        <f>G13*10%</f>
        <v>#REF!</v>
      </c>
      <c r="I13" s="1101" t="e">
        <f>H13+G13</f>
        <v>#REF!</v>
      </c>
      <c r="J13" s="1023" t="s">
        <v>350</v>
      </c>
      <c r="K13" s="1102" t="e">
        <f ca="1">ROUND(NOISUY(#REF!,i_LoaiCT,(GXD+GTB)/10^9),#REF!)</f>
        <v>#NAME?</v>
      </c>
      <c r="L13" s="1103" t="e">
        <f>CHOOSE(i_VB,5*10^6,10^7,10^7,10^7)</f>
        <v>#REF!</v>
      </c>
      <c r="M13" s="1038"/>
      <c r="N13" s="1038"/>
      <c r="O13" s="1038" t="e">
        <f>CHOOSE(i_VB,#REF!,#REF!,#REF!,#REF!)</f>
        <v>#REF!</v>
      </c>
    </row>
    <row r="14" spans="2:15" s="1027" customFormat="1" hidden="1" outlineLevel="1">
      <c r="B14" s="1019">
        <v>2</v>
      </c>
      <c r="C14" s="1019" t="s">
        <v>353</v>
      </c>
      <c r="D14" s="1043" t="e">
        <f>IF(i_VB=1,IF(i_BTK=1,"Chi phí thẩm tra báo cáo kinh tế kỹ thuật","Chi phí thẩm tra thiết kế + dự toán:"),"Chi phí thẩm tra thiết kế + dự toán:")</f>
        <v>#REF!</v>
      </c>
      <c r="E14" s="1021" t="e">
        <f>IF(i_BTK=1,""&amp;C15&amp;"+"&amp;C16&amp;"","")</f>
        <v>#REF!</v>
      </c>
      <c r="F14" s="1019" t="e">
        <f t="shared" si="0"/>
        <v>#REF!</v>
      </c>
      <c r="G14" s="1022" t="e">
        <f>SUM(G15:G16)</f>
        <v>#REF!</v>
      </c>
      <c r="H14" s="1022" t="e">
        <f>SUM(H15:H16)</f>
        <v>#REF!</v>
      </c>
      <c r="I14" s="1022" t="e">
        <f>SUM(I15:I16)</f>
        <v>#REF!</v>
      </c>
      <c r="J14" s="1019" t="s">
        <v>353</v>
      </c>
      <c r="K14" s="1024"/>
      <c r="L14" s="1025"/>
      <c r="M14" s="1026"/>
      <c r="N14" s="1026"/>
      <c r="O14" s="1038" t="e">
        <f>CHOOSE(i_VB,#REF!,#REF!,#REF!,#REF!)</f>
        <v>#REF!</v>
      </c>
    </row>
    <row r="15" spans="2:15" s="1027" customFormat="1" hidden="1" outlineLevel="1">
      <c r="B15" s="1041" t="s">
        <v>2835</v>
      </c>
      <c r="C15" s="1041" t="s">
        <v>3354</v>
      </c>
      <c r="D15" s="1044" t="e">
        <f>IF(i_BTK=1,"- Chi phí thẩm tra thiết kế","")</f>
        <v>#REF!</v>
      </c>
      <c r="E15" s="1021" t="e">
        <f>IF(i_VB=1,IF(i_BTK=1,"GXD*"&amp;K15&amp;"%*1,2",""),IF(i_BTK=1,"GXD*"&amp;K15&amp;"%",""))</f>
        <v>#REF!</v>
      </c>
      <c r="F15" s="1019" t="e">
        <f xml:space="preserve"> IF(L15&lt;&gt;0,IF(G15&lt;= IF(i_VB=1,1.2,1)*L15,"Mức tối thiểu",IF(M15&gt;0,IF(G15&gt;=M15,"Mức tối đa",E15),E15)),E15)</f>
        <v>#REF!</v>
      </c>
      <c r="G15" s="1022" t="e">
        <f xml:space="preserve"> IF(i_BTK=1,IF(GXD*K15%&lt;L15,L15,GXD*K15%),0)*IF(i_VB=1,1.2,1)</f>
        <v>#REF!</v>
      </c>
      <c r="H15" s="1022" t="e">
        <f t="shared" ref="H15:H40" si="1">G15*10%</f>
        <v>#REF!</v>
      </c>
      <c r="I15" s="1022" t="e">
        <f t="shared" ref="I15:I27" si="2">H15+G15</f>
        <v>#REF!</v>
      </c>
      <c r="J15" s="1019" t="s">
        <v>354</v>
      </c>
      <c r="K15" s="1024" t="e">
        <f ca="1">ROUND(NOISUY(#REF!,i_LoaiCT,(GXD)/10^9),#REF!)</f>
        <v>#NAME?</v>
      </c>
      <c r="L15" s="1025">
        <f>2000000</f>
        <v>2000000</v>
      </c>
      <c r="M15" s="1026"/>
      <c r="N15" s="1026">
        <v>1</v>
      </c>
      <c r="O15" s="1038" t="e">
        <f>CHOOSE(i_VB,#REF!,#REF!,#REF!,#REF!)</f>
        <v>#REF!</v>
      </c>
    </row>
    <row r="16" spans="2:15" s="1027" customFormat="1" hidden="1" outlineLevel="1">
      <c r="B16" s="1041" t="s">
        <v>3432</v>
      </c>
      <c r="C16" s="1041" t="s">
        <v>3433</v>
      </c>
      <c r="D16" s="1044" t="e">
        <f>IF(i_BTK=1,"- Chi phí thẩm tra dự toán","")</f>
        <v>#REF!</v>
      </c>
      <c r="E16" s="1021" t="e">
        <f>IF(i_VB=1,IF(i_BTK=1,IF(GTB&gt;=(GXD+GTB)*25%,"GXD*"&amp;K16&amp;"%*1,2*1,2","GXD*"&amp;K16&amp;"%*1,2"),""),"GXD*"&amp;K16&amp;"%")</f>
        <v>#REF!</v>
      </c>
      <c r="F16" s="1019" t="e">
        <f xml:space="preserve"> IF(L16&lt;&gt;0,IF(G16&lt;= IF(i_VB=1,1.2,1)*L16,"Mức tối thiểu",IF(M16&gt;0,IF(G16&gt;=M16,"Mức tối đa",E16),E16)),E16)</f>
        <v>#REF!</v>
      </c>
      <c r="G16" s="1022" t="e">
        <f xml:space="preserve"> IF(i_VB=1,IF(i_BTK=1,IF(GTB&gt;=(GXD+GTB)*25%,IF(GXD*K16%&lt;L16,L16,GXD*K16%)*1.2,IF(GXD*K16%&lt;L16,L16,GXD*K16%)),0)*1.2,IF(i_BTK=1,IF(GXD*K16%&lt;L16,L16,GXD*K16%),))</f>
        <v>#REF!</v>
      </c>
      <c r="H16" s="1022" t="e">
        <f t="shared" si="1"/>
        <v>#REF!</v>
      </c>
      <c r="I16" s="1022" t="e">
        <f t="shared" si="2"/>
        <v>#REF!</v>
      </c>
      <c r="J16" s="1019" t="s">
        <v>354</v>
      </c>
      <c r="K16" s="1024" t="e">
        <f ca="1">ROUND(NOISUY(#REF!,i_LoaiCT,(GXD)/10^9),#REF!)</f>
        <v>#NAME?</v>
      </c>
      <c r="L16" s="1025">
        <f>2000000</f>
        <v>2000000</v>
      </c>
      <c r="M16" s="1026"/>
      <c r="N16" s="1026">
        <v>1</v>
      </c>
      <c r="O16" s="1038" t="e">
        <f>CHOOSE(i_VB,#REF!,#REF!,#REF!,#REF!)</f>
        <v>#REF!</v>
      </c>
    </row>
    <row r="17" spans="2:15" s="1027" customFormat="1" hidden="1" outlineLevel="1">
      <c r="B17" s="1019">
        <v>1</v>
      </c>
      <c r="C17" s="1019" t="s">
        <v>357</v>
      </c>
      <c r="D17" s="1043" t="e">
        <f>IF(i_BTK=3,IF(i_VB=1,"Chi phí lập báo cáo tiền khả thi","Chi phí thiết kế kỹ thuật"),"")</f>
        <v>#REF!</v>
      </c>
      <c r="E17" s="1021" t="e">
        <f xml:space="preserve"> IF(i_BTK=3,"(GXD+GTB)*"&amp;K17&amp;"%","")</f>
        <v>#REF!</v>
      </c>
      <c r="F17" s="1019" t="e">
        <f t="shared" si="0"/>
        <v>#REF!</v>
      </c>
      <c r="G17" s="1022" t="e">
        <f>IF(i_BTK=3,(GXD+GTB)*K17%,0)</f>
        <v>#REF!</v>
      </c>
      <c r="H17" s="1022" t="e">
        <f t="shared" si="1"/>
        <v>#REF!</v>
      </c>
      <c r="I17" s="1022" t="e">
        <f t="shared" si="2"/>
        <v>#REF!</v>
      </c>
      <c r="J17" s="1019" t="s">
        <v>350</v>
      </c>
      <c r="K17" s="1024" t="e">
        <f ca="1">ROUND(NOISUY(#REF!,i_LoaiCT,(GXD+GTB)/10^9),#REF!)</f>
        <v>#NAME?</v>
      </c>
      <c r="L17" s="1026"/>
      <c r="M17" s="1026"/>
      <c r="N17" s="1026"/>
      <c r="O17" s="1038" t="e">
        <f>CHOOSE(i_VB,#REF!,#REF!,#REF!,#REF!)</f>
        <v>#REF!</v>
      </c>
    </row>
    <row r="18" spans="2:15" s="1027" customFormat="1" hidden="1" outlineLevel="1">
      <c r="B18" s="1019">
        <v>2</v>
      </c>
      <c r="C18" s="1019" t="s">
        <v>882</v>
      </c>
      <c r="D18" s="1043" t="e">
        <f>IF(i_BTK=3,IF(i_VB=1,"Chi phí thẩm tra báo cáo nghiên cứu tiền khả thi","Chi phí thẩm tra thiết kế kỹ thuật"),"")</f>
        <v>#REF!</v>
      </c>
      <c r="E18" s="1021" t="e">
        <f xml:space="preserve"> IF(OR(i_BTK=2,i_BTK=3)=TRUE,"(GXD+GTB)*"&amp;K18&amp;"%","")</f>
        <v>#REF!</v>
      </c>
      <c r="F18" s="1019" t="e">
        <f t="shared" si="0"/>
        <v>#REF!</v>
      </c>
      <c r="G18" s="1022" t="e">
        <f>IF(i_BTK=3,(GXD+GTB)*K18%,0)</f>
        <v>#REF!</v>
      </c>
      <c r="H18" s="1022" t="e">
        <f t="shared" si="1"/>
        <v>#REF!</v>
      </c>
      <c r="I18" s="1022" t="e">
        <f t="shared" si="2"/>
        <v>#REF!</v>
      </c>
      <c r="J18" s="1019" t="s">
        <v>353</v>
      </c>
      <c r="K18" s="1024" t="e">
        <f ca="1">ROUND(NOISUY(#REF!,i_LoaiCT,(GXD+GTB)/10^9),#REF!)</f>
        <v>#NAME?</v>
      </c>
      <c r="L18" s="1025"/>
      <c r="M18" s="1026"/>
      <c r="N18" s="1026"/>
      <c r="O18" s="1038" t="e">
        <f>CHOOSE(i_VB,#REF!,#REF!,#REF!,#REF!)</f>
        <v>#REF!</v>
      </c>
    </row>
    <row r="19" spans="2:15" s="1027" customFormat="1" hidden="1" outlineLevel="1">
      <c r="B19" s="1019">
        <v>1</v>
      </c>
      <c r="C19" s="1019" t="s">
        <v>358</v>
      </c>
      <c r="D19" s="1043" t="e">
        <f>IF(OR(i_BTK=2,i_BTK=3)=TRUE,IF(i_VB=1,"Chi phí lập báo cáo khả thi","Chi phí lập dự án đầu tư"),"")</f>
        <v>#REF!</v>
      </c>
      <c r="E19" s="1021" t="e">
        <f xml:space="preserve"> IF(OR(i_BTK=2,i_BTK=3)=TRUE,"(GXD+GTB)*"&amp;K19&amp;"%","")</f>
        <v>#REF!</v>
      </c>
      <c r="F19" s="1019" t="e">
        <f t="shared" si="0"/>
        <v>#REF!</v>
      </c>
      <c r="G19" s="1022" t="e">
        <f>IF(OR(i_BTK=2,i_BTK=3)=TRUE,(GXD+GTB)*K19%,0)</f>
        <v>#REF!</v>
      </c>
      <c r="H19" s="1022" t="e">
        <f t="shared" si="1"/>
        <v>#REF!</v>
      </c>
      <c r="I19" s="1022" t="e">
        <f t="shared" si="2"/>
        <v>#REF!</v>
      </c>
      <c r="J19" s="1019" t="s">
        <v>350</v>
      </c>
      <c r="K19" s="1024" t="e">
        <f ca="1">ROUND(NOISUY(#REF!,i_LoaiCT,(GXD+GTB)/10^9),#REF!)</f>
        <v>#NAME?</v>
      </c>
      <c r="L19" s="1026"/>
      <c r="M19" s="1026"/>
      <c r="N19" s="1026"/>
      <c r="O19" s="1038" t="e">
        <f>CHOOSE(i_VB,#REF!,#REF!,#REF!,#REF!)</f>
        <v>#REF!</v>
      </c>
    </row>
    <row r="20" spans="2:15" s="1027" customFormat="1" hidden="1" outlineLevel="1">
      <c r="B20" s="1019">
        <v>2</v>
      </c>
      <c r="C20" s="1019" t="s">
        <v>882</v>
      </c>
      <c r="D20" s="1043" t="e">
        <f>IF(OR(i_BTK=2,i_BTK=3)=TRUE,IF(i_VB=1,"Chi phí thẩm tra báo cáo nghiên cứu khả thi","Chi phí thẩm tra tính hiệu quả và khả thi của dự án đầu tư"),"")</f>
        <v>#REF!</v>
      </c>
      <c r="E20" s="1021" t="e">
        <f xml:space="preserve"> IF(OR(i_BTK=2,i_BTK=3)=TRUE,"(GXD+GTB)*"&amp;K20&amp;"%","")</f>
        <v>#REF!</v>
      </c>
      <c r="F20" s="1019" t="e">
        <f t="shared" si="0"/>
        <v>#REF!</v>
      </c>
      <c r="G20" s="1022" t="e">
        <f>IF(OR(i_BTK=2,i_BTK=3)=TRUE,(GXD+GTB)*K20%,0)</f>
        <v>#REF!</v>
      </c>
      <c r="H20" s="1022" t="e">
        <f t="shared" si="1"/>
        <v>#REF!</v>
      </c>
      <c r="I20" s="1022" t="e">
        <f t="shared" si="2"/>
        <v>#REF!</v>
      </c>
      <c r="J20" s="1019" t="s">
        <v>353</v>
      </c>
      <c r="K20" s="1024" t="e">
        <f ca="1">ROUND(NOISUY(#REF!,i_LoaiCT,(GXD+GTB)/10^9),#REF!)</f>
        <v>#NAME?</v>
      </c>
      <c r="L20" s="1025"/>
      <c r="M20" s="1026"/>
      <c r="N20" s="1026"/>
      <c r="O20" s="1038" t="e">
        <f>CHOOSE(i_VB,#REF!,#REF!,#REF!,#REF!)</f>
        <v>#REF!</v>
      </c>
    </row>
    <row r="21" spans="2:15" s="1027" customFormat="1" hidden="1" outlineLevel="1">
      <c r="B21" s="1019">
        <v>3</v>
      </c>
      <c r="C21" s="1019" t="s">
        <v>359</v>
      </c>
      <c r="D21" s="1044" t="e">
        <f>IF(i_BTK=2,"Chi phí thiết kế bản vẽ thi công","")</f>
        <v>#REF!</v>
      </c>
      <c r="E21" s="1021" t="e">
        <f>IF(i_BTK=2,"GXD*"&amp;K21&amp;"%","")</f>
        <v>#REF!</v>
      </c>
      <c r="F21" s="1019" t="e">
        <f t="shared" si="0"/>
        <v>#REF!</v>
      </c>
      <c r="G21" s="1022" t="e">
        <f xml:space="preserve"> IF(i_BTK=2,GXD*K21%,0)</f>
        <v>#REF!</v>
      </c>
      <c r="H21" s="1022" t="e">
        <f t="shared" si="1"/>
        <v>#REF!</v>
      </c>
      <c r="I21" s="1022" t="e">
        <f t="shared" si="2"/>
        <v>#REF!</v>
      </c>
      <c r="J21" s="1019" t="s">
        <v>354</v>
      </c>
      <c r="K21" s="1024" t="e">
        <f ca="1">ROUND(NOISUY(#REF!,(GXD)/10^9,i_CapCT-1),#REF!)</f>
        <v>#NAME?</v>
      </c>
      <c r="L21" s="1025"/>
      <c r="M21" s="1026"/>
      <c r="N21" s="1026"/>
      <c r="O21" s="1038" t="e">
        <f>CHOOSE(i_VB,#REF!,#REF!,#REF!,#REF!)</f>
        <v>#REF!</v>
      </c>
    </row>
    <row r="22" spans="2:15" s="1027" customFormat="1" hidden="1" outlineLevel="1">
      <c r="B22" s="1019">
        <v>5</v>
      </c>
      <c r="C22" s="1019" t="s">
        <v>359</v>
      </c>
      <c r="D22" s="1044" t="e">
        <f>IF(i_VB=1,"",IF(i_BTK=3,"Chi phí thiết kế bản vẽ thi công",""))</f>
        <v>#REF!</v>
      </c>
      <c r="E22" s="1021" t="e">
        <f>IF(i_BTK=3,"GXD*"&amp;K22&amp;"%","")</f>
        <v>#REF!</v>
      </c>
      <c r="F22" s="1019" t="e">
        <f t="shared" si="0"/>
        <v>#REF!</v>
      </c>
      <c r="G22" s="1022" t="e">
        <f>IF(i_VB=1,0,IF(i_BTK=3,GXD*K22%,0))</f>
        <v>#REF!</v>
      </c>
      <c r="H22" s="1022" t="e">
        <f t="shared" si="1"/>
        <v>#REF!</v>
      </c>
      <c r="I22" s="1022" t="e">
        <f t="shared" si="2"/>
        <v>#REF!</v>
      </c>
      <c r="J22" s="1019" t="s">
        <v>356</v>
      </c>
      <c r="K22" s="1024" t="e">
        <f ca="1">ROUND(NOISUY(#REF!,(GXD)/10^9,i_CapCT-1),#REF!)</f>
        <v>#NAME?</v>
      </c>
      <c r="L22" s="1025"/>
      <c r="M22" s="1026"/>
      <c r="N22" s="1026"/>
      <c r="O22" s="1038" t="e">
        <f>CHOOSE(i_VB,#REF!,#REF!,#REF!,#REF!)</f>
        <v>#REF!</v>
      </c>
    </row>
    <row r="23" spans="2:15" s="1027" customFormat="1" hidden="1" outlineLevel="1">
      <c r="B23" s="1041">
        <v>5</v>
      </c>
      <c r="C23" s="1019" t="s">
        <v>360</v>
      </c>
      <c r="D23" s="1044" t="e">
        <f>IF(i_BTK=3,"Chi phí thiết kế xây dựng:","")</f>
        <v>#REF!</v>
      </c>
      <c r="E23" s="1021" t="e">
        <f>IF(i_BTK=3, C24&amp;"+"&amp;C25,"")</f>
        <v>#REF!</v>
      </c>
      <c r="F23" s="1019" t="e">
        <f t="shared" si="0"/>
        <v>#REF!</v>
      </c>
      <c r="G23" s="1022" t="e">
        <f>G24+G25</f>
        <v>#REF!</v>
      </c>
      <c r="H23" s="1022" t="e">
        <f t="shared" si="1"/>
        <v>#REF!</v>
      </c>
      <c r="I23" s="1022" t="e">
        <f t="shared" si="2"/>
        <v>#REF!</v>
      </c>
      <c r="J23" s="1019" t="s">
        <v>356</v>
      </c>
      <c r="K23" s="1024"/>
      <c r="L23" s="1025"/>
      <c r="M23" s="1026"/>
      <c r="N23" s="1026"/>
      <c r="O23" s="1038" t="e">
        <f>CHOOSE(i_VB,#REF!,#REF!,#REF!,#REF!)</f>
        <v>#REF!</v>
      </c>
    </row>
    <row r="24" spans="2:15" s="1027" customFormat="1" hidden="1" outlineLevel="1">
      <c r="B24" s="1041" t="s">
        <v>935</v>
      </c>
      <c r="C24" s="1019" t="s">
        <v>3395</v>
      </c>
      <c r="D24" s="1044" t="e">
        <f>IF(i_BTK=3,"+ Chi phí thiết kế kỹ thuật","")</f>
        <v>#REF!</v>
      </c>
      <c r="E24" s="1021" t="e">
        <f>IF(i_BTK=3,"GXD*"&amp;K24&amp;"%","")</f>
        <v>#REF!</v>
      </c>
      <c r="F24" s="1019" t="e">
        <f xml:space="preserve"> IF(L24&lt;&gt;0,IF(G24&lt;= L24,"Mức tối thiểu",IF(M24&gt;0,IF(G24&gt;=M24,"Mức tối đa",E24),E24)),E24)</f>
        <v>#REF!</v>
      </c>
      <c r="G24" s="1022" t="e">
        <f xml:space="preserve"> IF(i_VB=1,IF(i_BTK=3,GXD*K24%,0),)</f>
        <v>#REF!</v>
      </c>
      <c r="H24" s="1022" t="e">
        <f t="shared" si="1"/>
        <v>#REF!</v>
      </c>
      <c r="I24" s="1022" t="e">
        <f>H24+G24</f>
        <v>#REF!</v>
      </c>
      <c r="J24" s="1019" t="s">
        <v>357</v>
      </c>
      <c r="K24" s="1024" t="e">
        <f ca="1">ROUND(NOISUY(#REF!,GXD/10^9,i_CapCT-1),#REF!)</f>
        <v>#NAME?</v>
      </c>
      <c r="L24" s="1025"/>
      <c r="M24" s="1026"/>
      <c r="N24" s="1026">
        <v>1</v>
      </c>
      <c r="O24" s="1038" t="e">
        <f>CHOOSE(i_VB,#REF!,#REF!,#REF!,#REF!)</f>
        <v>#REF!</v>
      </c>
    </row>
    <row r="25" spans="2:15" s="1027" customFormat="1" hidden="1" outlineLevel="1">
      <c r="B25" s="1019" t="s">
        <v>937</v>
      </c>
      <c r="C25" s="1019" t="s">
        <v>3396</v>
      </c>
      <c r="D25" s="1044" t="e">
        <f>IF(i_BTK=3,"+Chi phí thiết kế bản vẽ thi công","")</f>
        <v>#REF!</v>
      </c>
      <c r="E25" s="1021" t="e">
        <f>IF(i_BTK=3,"GXD*"&amp;K25&amp;"%","")</f>
        <v>#REF!</v>
      </c>
      <c r="F25" s="1019" t="e">
        <f xml:space="preserve"> IF(L25&lt;&gt;0,IF(G25&lt;= L25,"Mức tối thiểu",IF(M25&gt;0,IF(G25&gt;=M25,"Mức tối đa",E25),E25)),E25)</f>
        <v>#REF!</v>
      </c>
      <c r="G25" s="1022" t="e">
        <f>IF(i_VB=1,IF(i_BTK=3,GXD*K25%,0),)</f>
        <v>#REF!</v>
      </c>
      <c r="H25" s="1022" t="e">
        <f t="shared" si="1"/>
        <v>#REF!</v>
      </c>
      <c r="I25" s="1022" t="e">
        <f>H25+G25</f>
        <v>#REF!</v>
      </c>
      <c r="J25" s="1019" t="s">
        <v>358</v>
      </c>
      <c r="K25" s="1024" t="e">
        <f ca="1">ROUND(NOISUY(#REF!,GXD/10^9,i_CapCT-1),#REF!)</f>
        <v>#NAME?</v>
      </c>
      <c r="L25" s="1025"/>
      <c r="M25" s="1026"/>
      <c r="N25" s="1026">
        <v>1</v>
      </c>
      <c r="O25" s="1038" t="e">
        <f>CHOOSE(i_VB,#REF!,#REF!,#REF!,#REF!)</f>
        <v>#REF!</v>
      </c>
    </row>
    <row r="26" spans="2:15" s="1027" customFormat="1" hidden="1" outlineLevel="1">
      <c r="B26" s="1019">
        <v>4</v>
      </c>
      <c r="C26" s="1019" t="s">
        <v>884</v>
      </c>
      <c r="D26" s="1044" t="e">
        <f>IF(OR(i_BTK=3,i_BTK=2)=TRUE,"Chi phí thẩm tra thiết kế","")</f>
        <v>#REF!</v>
      </c>
      <c r="E26" s="1021" t="e">
        <f>IF(OR(i_BTK=3,i_BTK=2)=TRUE,"GXD*"&amp;K26&amp;"%","")</f>
        <v>#REF!</v>
      </c>
      <c r="F26" s="1019" t="e">
        <f t="shared" si="0"/>
        <v>#REF!</v>
      </c>
      <c r="G26" s="1022" t="e">
        <f xml:space="preserve"> IF(OR(i_BTK=3,i_BTK=2)=TRUE,GXD*K26%,)</f>
        <v>#REF!</v>
      </c>
      <c r="H26" s="1022" t="e">
        <f t="shared" si="1"/>
        <v>#REF!</v>
      </c>
      <c r="I26" s="1022" t="e">
        <f t="shared" si="2"/>
        <v>#REF!</v>
      </c>
      <c r="J26" s="1019" t="s">
        <v>355</v>
      </c>
      <c r="K26" s="1024" t="e">
        <f ca="1">ROUND(NOISUY(#REF!,i_LoaiCT,(GXD)/10^9),#REF!)</f>
        <v>#NAME?</v>
      </c>
      <c r="L26" s="1025"/>
      <c r="M26" s="1026"/>
      <c r="N26" s="1026"/>
      <c r="O26" s="1038" t="e">
        <f>CHOOSE(i_VB,#REF!,#REF!,#REF!,#REF!)</f>
        <v>#REF!</v>
      </c>
    </row>
    <row r="27" spans="2:15" s="1027" customFormat="1" hidden="1" outlineLevel="1">
      <c r="B27" s="1019">
        <v>5</v>
      </c>
      <c r="C27" s="1019" t="s">
        <v>885</v>
      </c>
      <c r="D27" s="1044" t="e">
        <f>IF(OR(i_BTK=3,i_BTK=2)=TRUE,"Chi phí thẩm tra dự toán","")</f>
        <v>#REF!</v>
      </c>
      <c r="E27" s="1021" t="e">
        <f>IF(OR(i_BTK=3,i_BTK=2)=TRUE,IF(GTB&gt;=(GTB+GXD)*25%,"GXD*"&amp;K27&amp;"%*1,2","GXD*"&amp;K27&amp;"%"),"")</f>
        <v>#REF!</v>
      </c>
      <c r="F27" s="1019" t="e">
        <f t="shared" si="0"/>
        <v>#REF!</v>
      </c>
      <c r="G27" s="1022" t="e">
        <f xml:space="preserve"> IF(OR(i_BTK=3,i_BTK=2)=TRUE,IF(GTB&gt;=(GTB+GXD)*25%,GXD*K27%*1.2,GXD*K27%),0)</f>
        <v>#REF!</v>
      </c>
      <c r="H27" s="1022" t="e">
        <f t="shared" si="1"/>
        <v>#REF!</v>
      </c>
      <c r="I27" s="1022" t="e">
        <f t="shared" si="2"/>
        <v>#REF!</v>
      </c>
      <c r="J27" s="1019" t="s">
        <v>356</v>
      </c>
      <c r="K27" s="1024" t="e">
        <f ca="1">ROUND(NOISUY(#REF!,i_LoaiCT,(GXD)/10^9),#REF!)</f>
        <v>#NAME?</v>
      </c>
      <c r="L27" s="1025"/>
      <c r="M27" s="1026"/>
      <c r="N27" s="1026"/>
      <c r="O27" s="1038" t="e">
        <f>CHOOSE(i_VB,#REF!,#REF!,#REF!,#REF!)</f>
        <v>#REF!</v>
      </c>
    </row>
    <row r="28" spans="2:15" s="1027" customFormat="1" ht="31.5" hidden="1" outlineLevel="1">
      <c r="B28" s="1019">
        <v>6</v>
      </c>
      <c r="C28" s="1019" t="s">
        <v>886</v>
      </c>
      <c r="D28" s="1043" t="s">
        <v>337</v>
      </c>
      <c r="E28" s="1021" t="str">
        <f>C29&amp;"+"&amp;C30</f>
        <v>TV6.1+TV6.2</v>
      </c>
      <c r="F28" s="1019" t="str">
        <f t="shared" si="0"/>
        <v>TV6.1+TV6.2</v>
      </c>
      <c r="G28" s="1022" t="e">
        <f>SUM(G29:G30)</f>
        <v>#REF!</v>
      </c>
      <c r="H28" s="1022" t="e">
        <f>SUM(H29:H30)</f>
        <v>#REF!</v>
      </c>
      <c r="I28" s="1022" t="e">
        <f>SUM(I29:I30)</f>
        <v>#REF!</v>
      </c>
      <c r="J28" s="1019" t="s">
        <v>357</v>
      </c>
      <c r="K28" s="1024" t="e">
        <f ca="1">ROUND(NOISUY(#REF!,i_LoaiCT,(GXD)/10^9),#REF!)</f>
        <v>#NAME?</v>
      </c>
      <c r="L28" s="1025"/>
      <c r="M28" s="1026"/>
      <c r="N28" s="1026"/>
      <c r="O28" s="1038" t="e">
        <f>CHOOSE(i_VB,#REF!,#REF!,#REF!,#REF!)</f>
        <v>#REF!</v>
      </c>
    </row>
    <row r="29" spans="2:15" s="1027" customFormat="1" hidden="1" outlineLevel="2">
      <c r="B29" s="1041" t="s">
        <v>3321</v>
      </c>
      <c r="C29" s="1041" t="s">
        <v>3434</v>
      </c>
      <c r="D29" s="1044" t="s">
        <v>3347</v>
      </c>
      <c r="E29" s="1021" t="e">
        <f xml:space="preserve"> "GXD*"&amp;K29&amp;"%"</f>
        <v>#REF!</v>
      </c>
      <c r="F29" s="1019" t="e">
        <f t="shared" si="0"/>
        <v>#REF!</v>
      </c>
      <c r="G29" s="1022" t="e">
        <f>IF(GXD*K29%&lt;= L29,L29,GXD*K29%)</f>
        <v>#REF!</v>
      </c>
      <c r="H29" s="1022" t="e">
        <f t="shared" si="1"/>
        <v>#REF!</v>
      </c>
      <c r="I29" s="1022" t="e">
        <f>H29+G29</f>
        <v>#REF!</v>
      </c>
      <c r="J29" s="1019" t="s">
        <v>355</v>
      </c>
      <c r="K29" s="1024" t="e">
        <f>IF(GXD&lt;10^9,0,ROUND(NOISUY(#REF!,i_LoaiCT,(GXD)/10^9),#REF!))</f>
        <v>#REF!</v>
      </c>
      <c r="L29" s="1025"/>
      <c r="M29" s="1026"/>
      <c r="N29" s="1104">
        <v>1</v>
      </c>
      <c r="O29" s="1038" t="e">
        <f>CHOOSE(i_VB,#REF!,#REF!,#REF!,#REF!)</f>
        <v>#REF!</v>
      </c>
    </row>
    <row r="30" spans="2:15" s="1027" customFormat="1" hidden="1" outlineLevel="2">
      <c r="B30" s="1041" t="s">
        <v>3322</v>
      </c>
      <c r="C30" s="1041" t="s">
        <v>3435</v>
      </c>
      <c r="D30" s="1044" t="s">
        <v>3348</v>
      </c>
      <c r="E30" s="1021" t="e">
        <f xml:space="preserve"> "GXD*"&amp;K30&amp;"%"</f>
        <v>#REF!</v>
      </c>
      <c r="F30" s="1019" t="e">
        <f t="shared" si="0"/>
        <v>#REF!</v>
      </c>
      <c r="G30" s="1022" t="e">
        <f>IF(GXD*K30%&lt;= L30,L30,GXD*K30%)</f>
        <v>#REF!</v>
      </c>
      <c r="H30" s="1022" t="e">
        <f t="shared" si="1"/>
        <v>#REF!</v>
      </c>
      <c r="I30" s="1022" t="e">
        <f>H30+G30</f>
        <v>#REF!</v>
      </c>
      <c r="J30" s="1019" t="s">
        <v>355</v>
      </c>
      <c r="K30" s="1024" t="e">
        <f>IF(GXD&lt;10^9,0,ROUND(NOISUY(#REF!,i_LoaiCT,(GXD)/10^9),#REF!))</f>
        <v>#REF!</v>
      </c>
      <c r="L30" s="1025"/>
      <c r="M30" s="1026"/>
      <c r="N30" s="1104">
        <v>1</v>
      </c>
      <c r="O30" s="1038" t="e">
        <f>CHOOSE(i_VB,#REF!,#REF!,#REF!,#REF!)</f>
        <v>#REF!</v>
      </c>
    </row>
    <row r="31" spans="2:15" s="1027" customFormat="1" ht="31.5" hidden="1" outlineLevel="1">
      <c r="B31" s="1019">
        <v>9</v>
      </c>
      <c r="C31" s="1019" t="s">
        <v>890</v>
      </c>
      <c r="D31" s="1043" t="s">
        <v>3349</v>
      </c>
      <c r="E31" s="1021" t="str">
        <f>C32&amp;"+"&amp;C33</f>
        <v>TV9.1+TV9.2</v>
      </c>
      <c r="F31" s="1019" t="str">
        <f t="shared" si="0"/>
        <v>TV9.1+TV9.2</v>
      </c>
      <c r="G31" s="1022" t="e">
        <f ca="1">SUM(G32:G33)</f>
        <v>#REF!</v>
      </c>
      <c r="H31" s="1022" t="e">
        <f ca="1">SUM(H32:H33)</f>
        <v>#REF!</v>
      </c>
      <c r="I31" s="1022" t="e">
        <f ca="1">SUM(I32:I33)</f>
        <v>#REF!</v>
      </c>
      <c r="J31" s="1019" t="s">
        <v>360</v>
      </c>
      <c r="K31" s="1024" t="e">
        <f ca="1">ROUND(NOISUY(#REF!,i_LoaiCT,(GTB)/10^9),#REF!)</f>
        <v>#NAME?</v>
      </c>
      <c r="L31" s="1025"/>
      <c r="M31" s="1026"/>
      <c r="N31" s="1026"/>
      <c r="O31" s="1038" t="e">
        <f>CHOOSE(i_VB,#REF!,#REF!,#REF!,#REF!)</f>
        <v>#REF!</v>
      </c>
    </row>
    <row r="32" spans="2:15" s="1027" customFormat="1" hidden="1" outlineLevel="2">
      <c r="B32" s="1041" t="s">
        <v>3397</v>
      </c>
      <c r="C32" s="1041" t="s">
        <v>3398</v>
      </c>
      <c r="D32" s="1044" t="s">
        <v>3347</v>
      </c>
      <c r="E32" s="1021" t="e">
        <f ca="1" xml:space="preserve"> "GTB*"&amp;K32&amp;"%"</f>
        <v>#NAME?</v>
      </c>
      <c r="F32" s="1019" t="e">
        <f t="shared" ca="1" si="0"/>
        <v>#NAME?</v>
      </c>
      <c r="G32" s="1022" t="e">
        <f ca="1">IF(GTB*K32%&lt;= L32,L32,GTB*K32%)</f>
        <v>#REF!</v>
      </c>
      <c r="H32" s="1022" t="e">
        <f t="shared" ca="1" si="1"/>
        <v>#REF!</v>
      </c>
      <c r="I32" s="1022" t="e">
        <f t="shared" ref="I32:I40" ca="1" si="3">H32+G32</f>
        <v>#REF!</v>
      </c>
      <c r="J32" s="1019" t="s">
        <v>356</v>
      </c>
      <c r="K32" s="1024" t="e">
        <f ca="1">ROUND(NOISUY(#REF!,i_LoaiCT,(GTB)/10^9),#REF!)</f>
        <v>#NAME?</v>
      </c>
      <c r="L32" s="1025"/>
      <c r="M32" s="1026"/>
      <c r="N32" s="1104">
        <v>1</v>
      </c>
      <c r="O32" s="1038" t="e">
        <f>CHOOSE(i_VB,#REF!,#REF!,#REF!,#REF!)</f>
        <v>#REF!</v>
      </c>
    </row>
    <row r="33" spans="2:15" s="1027" customFormat="1" hidden="1" outlineLevel="2">
      <c r="B33" s="1041" t="s">
        <v>3399</v>
      </c>
      <c r="C33" s="1041" t="s">
        <v>3400</v>
      </c>
      <c r="D33" s="1044" t="s">
        <v>3348</v>
      </c>
      <c r="E33" s="1021" t="e">
        <f ca="1" xml:space="preserve"> "GTB*"&amp;K33&amp;"%"</f>
        <v>#NAME?</v>
      </c>
      <c r="F33" s="1019" t="e">
        <f t="shared" ca="1" si="0"/>
        <v>#NAME?</v>
      </c>
      <c r="G33" s="1022" t="e">
        <f ca="1">IF(GTB*K33%&lt;= L33,L33,GTB*K33%)</f>
        <v>#REF!</v>
      </c>
      <c r="H33" s="1022" t="e">
        <f t="shared" ca="1" si="1"/>
        <v>#REF!</v>
      </c>
      <c r="I33" s="1022" t="e">
        <f t="shared" ca="1" si="3"/>
        <v>#REF!</v>
      </c>
      <c r="J33" s="1019" t="s">
        <v>356</v>
      </c>
      <c r="K33" s="1024" t="e">
        <f ca="1">ROUND(NOISUY(#REF!,i_LoaiCT,(GTB)/10^9),#REF!)</f>
        <v>#NAME?</v>
      </c>
      <c r="L33" s="1025"/>
      <c r="M33" s="1026"/>
      <c r="N33" s="1104">
        <v>1</v>
      </c>
      <c r="O33" s="1038" t="e">
        <f>CHOOSE(i_VB,#REF!,#REF!,#REF!,#REF!)</f>
        <v>#REF!</v>
      </c>
    </row>
    <row r="34" spans="2:15" s="1027" customFormat="1" hidden="1" outlineLevel="1">
      <c r="B34" s="1019">
        <v>7</v>
      </c>
      <c r="C34" s="1019" t="s">
        <v>891</v>
      </c>
      <c r="D34" s="1043" t="s">
        <v>87</v>
      </c>
      <c r="E34" s="1021" t="e">
        <f ca="1" xml:space="preserve"> "GXD*"&amp;K34&amp;"%"</f>
        <v>#NAME?</v>
      </c>
      <c r="F34" s="1019" t="e">
        <f ca="1" xml:space="preserve"> IF(L34&lt;&gt;0,IF(G34&lt;= L34,"Mức tối thiểu",IF(M34&gt;0,IF(G34&gt;=M34,"Mức tối đa",E34),E34)),E34)</f>
        <v>#NAME?</v>
      </c>
      <c r="G34" s="1028" t="e">
        <f ca="1" xml:space="preserve"> IF(GXD*K34%&lt;= L34,L34,GXD*K34%)</f>
        <v>#REF!</v>
      </c>
      <c r="H34" s="1028" t="e">
        <f t="shared" ca="1" si="1"/>
        <v>#REF!</v>
      </c>
      <c r="I34" s="1028" t="e">
        <f t="shared" ca="1" si="3"/>
        <v>#REF!</v>
      </c>
      <c r="J34" s="1019" t="s">
        <v>358</v>
      </c>
      <c r="K34" s="1024" t="e">
        <f ca="1">ROUND(NOISUY(#REF!,i_LoaiCT,(GXD)/10^9),#REF!)</f>
        <v>#NAME?</v>
      </c>
      <c r="L34" s="1029">
        <v>0</v>
      </c>
      <c r="M34" s="1030"/>
      <c r="N34" s="1026"/>
      <c r="O34" s="1038" t="e">
        <f>CHOOSE(i_VB,#REF!,#REF!,#REF!,#REF!)</f>
        <v>#REF!</v>
      </c>
    </row>
    <row r="35" spans="2:15" s="1027" customFormat="1" hidden="1" outlineLevel="1">
      <c r="B35" s="1019">
        <v>11</v>
      </c>
      <c r="C35" s="1019" t="s">
        <v>892</v>
      </c>
      <c r="D35" s="1043" t="s">
        <v>88</v>
      </c>
      <c r="E35" s="1021" t="e">
        <f ca="1" xml:space="preserve"> "GTB*"&amp;K35&amp;"%"</f>
        <v>#NAME?</v>
      </c>
      <c r="F35" s="1019" t="e">
        <f ca="1" xml:space="preserve"> IF(L35&lt;&gt;0,IF(G35&lt;= L35,"Mức tối thiểu",IF(M35&gt;0,IF(G35&gt;=M35,"Mức tối đa",E35),E35)),E35)</f>
        <v>#NAME?</v>
      </c>
      <c r="G35" s="1028" t="e">
        <f ca="1" xml:space="preserve"> IF(GTB*K35%&lt;= L35,L35,GTB*K35%)</f>
        <v>#REF!</v>
      </c>
      <c r="H35" s="1028" t="e">
        <f t="shared" ca="1" si="1"/>
        <v>#REF!</v>
      </c>
      <c r="I35" s="1028" t="e">
        <f t="shared" ca="1" si="3"/>
        <v>#REF!</v>
      </c>
      <c r="J35" s="1019" t="s">
        <v>485</v>
      </c>
      <c r="K35" s="1024" t="e">
        <f ca="1">ROUND(NOISUY(#REF!,i_LoaiCT,(GTB)/10^9),#REF!)</f>
        <v>#NAME?</v>
      </c>
      <c r="L35" s="1029">
        <v>0</v>
      </c>
      <c r="M35" s="1030"/>
      <c r="N35" s="1026"/>
      <c r="O35" s="1038" t="e">
        <f>CHOOSE(i_VB,#REF!,#REF!,#REF!,#REF!)</f>
        <v>#REF!</v>
      </c>
    </row>
    <row r="36" spans="2:15" s="1027" customFormat="1" hidden="1" outlineLevel="1">
      <c r="B36" s="1019"/>
      <c r="C36" s="1019" t="s">
        <v>2777</v>
      </c>
      <c r="D36" s="1043" t="s">
        <v>2778</v>
      </c>
      <c r="E36" s="1021"/>
      <c r="F36" s="1021" t="s">
        <v>3351</v>
      </c>
      <c r="G36" s="1028"/>
      <c r="H36" s="1028">
        <f t="shared" si="1"/>
        <v>0</v>
      </c>
      <c r="I36" s="1028">
        <f t="shared" si="3"/>
        <v>0</v>
      </c>
      <c r="J36" s="1019" t="s">
        <v>883</v>
      </c>
      <c r="K36" s="1031"/>
      <c r="L36" s="1029"/>
      <c r="M36" s="1029"/>
      <c r="N36" s="1026"/>
      <c r="O36" s="1026"/>
    </row>
    <row r="37" spans="2:15" s="1027" customFormat="1" hidden="1" outlineLevel="1">
      <c r="B37" s="1019"/>
      <c r="C37" s="1019"/>
      <c r="D37" s="1043" t="s">
        <v>3394</v>
      </c>
      <c r="E37" s="1021" t="str">
        <f>J36&amp;"*"&amp;K37&amp;"%"</f>
        <v>TV15*3%</v>
      </c>
      <c r="F37" s="1019" t="str">
        <f xml:space="preserve"> IF(L37&lt;&gt;0,IF(G37&lt;= L37,"Mức tối thiểu",IF(M37&gt;0,IF(G37&gt;=M37,"Mức tối đa",E37),E37)),E37)</f>
        <v>TV15*3%</v>
      </c>
      <c r="G37" s="1028">
        <f>G36*K37%</f>
        <v>0</v>
      </c>
      <c r="H37" s="1028">
        <f>G37*10%</f>
        <v>0</v>
      </c>
      <c r="I37" s="1028">
        <f>H37+G37</f>
        <v>0</v>
      </c>
      <c r="J37" s="1019" t="s">
        <v>884</v>
      </c>
      <c r="K37" s="1024">
        <v>3</v>
      </c>
      <c r="L37" s="1029"/>
      <c r="M37" s="1030"/>
      <c r="N37" s="1026"/>
      <c r="O37" s="1026"/>
    </row>
    <row r="38" spans="2:15" s="1027" customFormat="1" hidden="1" outlineLevel="1">
      <c r="B38" s="1019"/>
      <c r="C38" s="1019"/>
      <c r="D38" s="1020" t="s">
        <v>3392</v>
      </c>
      <c r="E38" s="1021" t="e">
        <f ca="1">J36&amp;"*"&amp;K38&amp;"%"</f>
        <v>#NAME?</v>
      </c>
      <c r="F38" s="1019" t="e">
        <f ca="1" xml:space="preserve"> IF(L38&lt;&gt;0,IF(G38&lt;= L38,"Mức tối thiểu",IF(M38&gt;0,IF(G38&gt;=M38,"Mức tối đa",E38),E38)),E38)</f>
        <v>#NAME?</v>
      </c>
      <c r="G38" s="1028" t="e">
        <f ca="1">G36*K38%</f>
        <v>#NAME?</v>
      </c>
      <c r="H38" s="1028" t="e">
        <f t="shared" ca="1" si="1"/>
        <v>#NAME?</v>
      </c>
      <c r="I38" s="1028" t="e">
        <f t="shared" ca="1" si="3"/>
        <v>#NAME?</v>
      </c>
      <c r="J38" s="1019" t="s">
        <v>885</v>
      </c>
      <c r="K38" s="1031" t="e">
        <f ca="1">ROUND(NOISUY(diachivung(#REF!),1,G36/10^9),#REF!)</f>
        <v>#NAME?</v>
      </c>
      <c r="L38" s="1029"/>
      <c r="M38" s="1029"/>
      <c r="N38" s="1026"/>
      <c r="O38" s="1026"/>
    </row>
    <row r="39" spans="2:15" s="1027" customFormat="1" hidden="1" outlineLevel="1">
      <c r="B39" s="1019"/>
      <c r="C39" s="1021" t="s">
        <v>884</v>
      </c>
      <c r="D39" s="1043" t="s">
        <v>888</v>
      </c>
      <c r="E39" s="1021"/>
      <c r="F39" s="1019">
        <f xml:space="preserve"> IF(L39&lt;&gt;0,IF(G39&lt;= L39,"Mức tối thiểu",IF(M39&gt;0,IF(G39&gt;=M39,"Mức tối đa",E39),E39)),E39)</f>
        <v>0</v>
      </c>
      <c r="G39" s="1028"/>
      <c r="H39" s="1028">
        <f t="shared" si="1"/>
        <v>0</v>
      </c>
      <c r="I39" s="1028">
        <f t="shared" si="3"/>
        <v>0</v>
      </c>
      <c r="J39" s="1019" t="s">
        <v>886</v>
      </c>
      <c r="K39" s="1031"/>
      <c r="L39" s="1029"/>
      <c r="M39" s="1029"/>
      <c r="N39" s="1026"/>
      <c r="O39" s="1026"/>
    </row>
    <row r="40" spans="2:15" s="1027" customFormat="1" hidden="1" outlineLevel="1">
      <c r="B40" s="1032"/>
      <c r="C40" s="1033" t="s">
        <v>885</v>
      </c>
      <c r="D40" s="1045" t="s">
        <v>889</v>
      </c>
      <c r="E40" s="1033"/>
      <c r="F40" s="1032">
        <f xml:space="preserve"> IF(L40&lt;&gt;0,IF(G40&lt;= L40,"Mức tối thiểu",IF(M40&gt;0,IF(G40&gt;=M40,"Mức tối đa",E40),E40)),E40)</f>
        <v>0</v>
      </c>
      <c r="G40" s="1034"/>
      <c r="H40" s="1034">
        <f t="shared" si="1"/>
        <v>0</v>
      </c>
      <c r="I40" s="1034">
        <f t="shared" si="3"/>
        <v>0</v>
      </c>
      <c r="J40" s="1019" t="s">
        <v>887</v>
      </c>
      <c r="K40" s="1035"/>
      <c r="L40" s="1036"/>
      <c r="M40" s="1036"/>
      <c r="N40" s="1037"/>
      <c r="O40" s="1037"/>
    </row>
    <row r="41" spans="2:15" ht="17.25">
      <c r="B41" s="242">
        <v>6</v>
      </c>
      <c r="C41" s="242" t="s">
        <v>351</v>
      </c>
      <c r="D41" s="1042" t="s">
        <v>464</v>
      </c>
      <c r="E41" s="246" t="s">
        <v>894</v>
      </c>
      <c r="F41" s="242" t="s">
        <v>3437</v>
      </c>
      <c r="G41" s="244" t="e">
        <f xml:space="preserve"> SUM(G42:G$59)</f>
        <v>#REF!</v>
      </c>
      <c r="H41" s="244" t="e">
        <f xml:space="preserve"> SUM(H42:H$59)</f>
        <v>#REF!</v>
      </c>
      <c r="I41" s="244" t="e">
        <f xml:space="preserve"> SUM(I42:I$59)</f>
        <v>#REF!</v>
      </c>
      <c r="J41" s="242" t="s">
        <v>842</v>
      </c>
      <c r="K41" s="525"/>
      <c r="L41" s="526"/>
      <c r="M41" s="527"/>
      <c r="N41" s="527"/>
      <c r="O41" s="274"/>
    </row>
    <row r="42" spans="2:15" s="1027" customFormat="1" hidden="1">
      <c r="B42" s="1119" t="s">
        <v>935</v>
      </c>
      <c r="C42" s="1119"/>
      <c r="D42" s="1120" t="s">
        <v>936</v>
      </c>
      <c r="E42" s="1121"/>
      <c r="F42" s="1039"/>
      <c r="G42" s="1040"/>
      <c r="H42" s="1122"/>
      <c r="I42" s="1122"/>
      <c r="J42" s="1119"/>
      <c r="K42" s="1123"/>
      <c r="L42" s="1124"/>
      <c r="M42" s="1123"/>
      <c r="N42" s="1123"/>
      <c r="O42" s="1123"/>
    </row>
    <row r="43" spans="2:15" hidden="1" outlineLevel="2">
      <c r="B43" s="248"/>
      <c r="C43" s="248" t="s">
        <v>361</v>
      </c>
      <c r="D43" s="1046" t="s">
        <v>844</v>
      </c>
      <c r="E43" s="249"/>
      <c r="F43" s="248"/>
      <c r="G43" s="250" t="e">
        <f xml:space="preserve"> IF(GXD*K43%&lt;= L43,L43,GXD*K43%)</f>
        <v>#REF!</v>
      </c>
      <c r="H43" s="265" t="e">
        <f>G43*10%</f>
        <v>#REF!</v>
      </c>
      <c r="I43" s="265" t="e">
        <f>H43+G43</f>
        <v>#REF!</v>
      </c>
      <c r="J43" s="248"/>
      <c r="K43" s="528"/>
      <c r="L43" s="536">
        <v>0</v>
      </c>
      <c r="M43" s="528"/>
      <c r="N43" s="529"/>
      <c r="O43" s="528"/>
    </row>
    <row r="44" spans="2:15" hidden="1" outlineLevel="2">
      <c r="B44" s="251">
        <v>1</v>
      </c>
      <c r="C44" s="251" t="s">
        <v>362</v>
      </c>
      <c r="D44" s="1047" t="s">
        <v>869</v>
      </c>
      <c r="E44" s="253" t="str">
        <f xml:space="preserve"> "GXD*"&amp;K44&amp;"%"</f>
        <v>GXD*%</v>
      </c>
      <c r="F44" s="251" t="str">
        <f xml:space="preserve"> IF(L44&lt;&gt;0,IF(G44&lt;= L44,"Mức tối thiểu",IF(M44&gt;0,IF(G44&gt;=M44,"Mức tối đa",E44),E44)),E44)</f>
        <v>GXD*%</v>
      </c>
      <c r="G44" s="254" t="e">
        <f xml:space="preserve"> IF(GXD*K44%&lt;= L44,L44,GXD*K44%)</f>
        <v>#REF!</v>
      </c>
      <c r="H44" s="255" t="e">
        <f>G44*10%</f>
        <v>#REF!</v>
      </c>
      <c r="I44" s="255" t="e">
        <f t="shared" ref="I44:I52" si="4">H44+G44</f>
        <v>#REF!</v>
      </c>
      <c r="J44" s="251" t="s">
        <v>361</v>
      </c>
      <c r="K44" s="1072"/>
      <c r="L44" s="530">
        <v>0</v>
      </c>
      <c r="M44" s="531"/>
      <c r="N44" s="532"/>
      <c r="O44" s="531"/>
    </row>
    <row r="45" spans="2:15" hidden="1" outlineLevel="2">
      <c r="B45" s="251">
        <v>1</v>
      </c>
      <c r="C45" s="251" t="s">
        <v>363</v>
      </c>
      <c r="D45" s="1105" t="s">
        <v>324</v>
      </c>
      <c r="E45" s="1106" t="e">
        <f ca="1" xml:space="preserve"> "TMĐT*"&amp;K45&amp;"%"</f>
        <v>#NAME?</v>
      </c>
      <c r="F45" s="251" t="e">
        <f t="shared" ref="F45:F52" ca="1" si="5" xml:space="preserve"> IF(L45&lt;&gt;0,IF(G45&lt;= L45,"Mức tối thiểu",IF(M45&gt;0,IF(G45&gt;=M45,"Mức tối đa",E45),E45)),E45)</f>
        <v>#NAME?</v>
      </c>
      <c r="G45" s="254" t="e">
        <f ca="1" xml:space="preserve"> IF($I$7*K45%&lt;= L45,L45,$I$7*K45%)</f>
        <v>#NAME?</v>
      </c>
      <c r="H45" s="254"/>
      <c r="I45" s="254" t="e">
        <f t="shared" ca="1" si="4"/>
        <v>#NAME?</v>
      </c>
      <c r="J45" s="251" t="s">
        <v>361</v>
      </c>
      <c r="K45" s="1107" t="e">
        <f ca="1" xml:space="preserve"> ROUND(NOISUY(#REF!,1,TMDT!TMDT_Duyet/10^9),#REF!)</f>
        <v>#NAME?</v>
      </c>
      <c r="L45" s="530"/>
      <c r="M45" s="531"/>
      <c r="N45" s="532"/>
      <c r="O45" s="531" t="e">
        <f>CHOOSE(i_KTQT,#REF!,#REF!,#REF!)</f>
        <v>#REF!</v>
      </c>
    </row>
    <row r="46" spans="2:15" hidden="1" outlineLevel="2">
      <c r="B46" s="251">
        <v>2</v>
      </c>
      <c r="C46" s="251" t="s">
        <v>364</v>
      </c>
      <c r="D46" s="1105" t="s">
        <v>325</v>
      </c>
      <c r="E46" s="1106" t="e">
        <f ca="1" xml:space="preserve"> "TMĐT*"&amp;K46&amp;"%"</f>
        <v>#NAME?</v>
      </c>
      <c r="F46" s="251" t="e">
        <f t="shared" ca="1" si="5"/>
        <v>#NAME?</v>
      </c>
      <c r="G46" s="254" t="e">
        <f ca="1" xml:space="preserve"> IF($I$7*K46%&lt;= L46,L46,$I$7*K46%)</f>
        <v>#NAME?</v>
      </c>
      <c r="H46" s="254" t="e">
        <f ca="1">G46*10%</f>
        <v>#NAME?</v>
      </c>
      <c r="I46" s="254" t="e">
        <f t="shared" ca="1" si="4"/>
        <v>#NAME?</v>
      </c>
      <c r="J46" s="251" t="s">
        <v>362</v>
      </c>
      <c r="K46" s="1107" t="e">
        <f ca="1" xml:space="preserve"> ROUND(NOISUY(#REF!,2,TMDT!TMDT_Duyet/10^9),#REF!)</f>
        <v>#NAME?</v>
      </c>
      <c r="L46" s="530"/>
      <c r="M46" s="531"/>
      <c r="N46" s="532"/>
      <c r="O46" s="531" t="e">
        <f>CHOOSE(i_KTQT,#REF!,#REF!,#REF!)</f>
        <v>#REF!</v>
      </c>
    </row>
    <row r="47" spans="2:15" hidden="1" outlineLevel="2">
      <c r="B47" s="251">
        <v>3</v>
      </c>
      <c r="C47" s="251" t="s">
        <v>480</v>
      </c>
      <c r="D47" s="1105" t="e">
        <f>IF(i_BTK=1,"Phí thẩm định Báo cáo kinh tế kỹ thuật","Phí thẩm định Dự án đầu tư")</f>
        <v>#REF!</v>
      </c>
      <c r="E47" s="1106" t="e">
        <f ca="1" xml:space="preserve"> "TMĐT*"&amp;K47&amp;"%"</f>
        <v>#NAME?</v>
      </c>
      <c r="F47" s="251" t="e">
        <f t="shared" ca="1" si="5"/>
        <v>#NAME?</v>
      </c>
      <c r="G47" s="254" t="e">
        <f ca="1" xml:space="preserve"> IF($I$7*K47%&lt;= L47,L47,IF($I$7*K47%&gt;= M47,$M$47,$I$7*K47%))</f>
        <v>#NAME?</v>
      </c>
      <c r="H47" s="254"/>
      <c r="I47" s="254" t="e">
        <f t="shared" ca="1" si="4"/>
        <v>#NAME?</v>
      </c>
      <c r="J47" s="251" t="s">
        <v>363</v>
      </c>
      <c r="K47" s="531" t="e">
        <f ca="1">ROUND(NOISUY(#REF!,1,TMDT!TMDT_Duyet/10^9),#REF!)</f>
        <v>#NAME?</v>
      </c>
      <c r="L47" s="530"/>
      <c r="M47" s="530">
        <v>150000000</v>
      </c>
      <c r="N47" s="532"/>
      <c r="O47" s="531" t="e">
        <f>CHOOSE(#REF!,#REF!,#REF!)</f>
        <v>#REF!</v>
      </c>
    </row>
    <row r="48" spans="2:15" hidden="1" outlineLevel="2">
      <c r="B48" s="251">
        <v>4</v>
      </c>
      <c r="C48" s="251" t="s">
        <v>487</v>
      </c>
      <c r="D48" s="1105" t="s">
        <v>3390</v>
      </c>
      <c r="E48" s="1108" t="e">
        <f ca="1" xml:space="preserve"> "GXD*"&amp;K48&amp;"%"</f>
        <v>#NAME?</v>
      </c>
      <c r="F48" s="251" t="e">
        <f t="shared" ca="1" si="5"/>
        <v>#NAME?</v>
      </c>
      <c r="G48" s="254" t="e">
        <f xml:space="preserve"> IF(i_BTK=1,0,IF(GXD*K48%&lt;= L48,L48,GXD*K48%))</f>
        <v>#REF!</v>
      </c>
      <c r="H48" s="254"/>
      <c r="I48" s="254" t="e">
        <f t="shared" si="4"/>
        <v>#REF!</v>
      </c>
      <c r="J48" s="251" t="s">
        <v>364</v>
      </c>
      <c r="K48" s="1109" t="e">
        <f ca="1">ROUND(NOISUY(#REF!,i_LoaiCT,GXD/10^9),#REF!)</f>
        <v>#NAME?</v>
      </c>
      <c r="L48" s="530"/>
      <c r="M48" s="531"/>
      <c r="N48" s="532"/>
      <c r="O48" s="531" t="e">
        <f>CHOOSE(#REF!,#REF!,#REF!)</f>
        <v>#REF!</v>
      </c>
    </row>
    <row r="49" spans="2:15" hidden="1" outlineLevel="2">
      <c r="B49" s="251">
        <v>5</v>
      </c>
      <c r="C49" s="251" t="s">
        <v>879</v>
      </c>
      <c r="D49" s="1105" t="s">
        <v>3391</v>
      </c>
      <c r="E49" s="1108" t="e">
        <f ca="1" xml:space="preserve"> "GXD*"&amp;K49&amp;"%"</f>
        <v>#NAME?</v>
      </c>
      <c r="F49" s="251" t="e">
        <f t="shared" ca="1" si="5"/>
        <v>#NAME?</v>
      </c>
      <c r="G49" s="254" t="e">
        <f xml:space="preserve"> IF(i_BTK=1,0,IF(GXD*K49%&lt;= L49,L49,GXD*K49%))</f>
        <v>#REF!</v>
      </c>
      <c r="H49" s="254"/>
      <c r="I49" s="254" t="e">
        <f t="shared" si="4"/>
        <v>#REF!</v>
      </c>
      <c r="J49" s="251" t="s">
        <v>480</v>
      </c>
      <c r="K49" s="1107" t="e">
        <f ca="1">ROUND(NOISUY(#REF!,i_LoaiCT,GXD/10^9),#REF!)</f>
        <v>#NAME?</v>
      </c>
      <c r="L49" s="530"/>
      <c r="M49" s="531"/>
      <c r="N49" s="532"/>
      <c r="O49" s="531" t="e">
        <f>CHOOSE(#REF!,#REF!,#REF!)</f>
        <v>#REF!</v>
      </c>
    </row>
    <row r="50" spans="2:15" s="1027" customFormat="1" ht="31.5" hidden="1" outlineLevel="1">
      <c r="B50" s="1019">
        <v>6</v>
      </c>
      <c r="C50" s="1019" t="s">
        <v>2840</v>
      </c>
      <c r="D50" s="1020" t="s">
        <v>880</v>
      </c>
      <c r="E50" s="1021" t="e">
        <f xml:space="preserve"> "GXD*"&amp;K50&amp;"%"</f>
        <v>#REF!</v>
      </c>
      <c r="F50" s="1019" t="e">
        <f t="shared" si="5"/>
        <v>#REF!</v>
      </c>
      <c r="G50" s="1022" t="e">
        <f xml:space="preserve"> IF((GXD+GTB+CP_HMC)*K50%&lt;= L50,L50,IF((GXD+GTB+CP_HMC)*K50%&gt;=M50,M50,GXD*K50%))</f>
        <v>#REF!</v>
      </c>
      <c r="H50" s="1028" t="e">
        <f>G50*10%</f>
        <v>#REF!</v>
      </c>
      <c r="I50" s="1028" t="e">
        <f t="shared" si="4"/>
        <v>#REF!</v>
      </c>
      <c r="J50" s="1021" t="s">
        <v>2856</v>
      </c>
      <c r="K50" s="1031" t="e">
        <f>IF(GXD&lt;10^9,0,0.03)</f>
        <v>#REF!</v>
      </c>
      <c r="L50" s="1029" t="e">
        <f>IF(GXD&lt;10^9,0,1000000)</f>
        <v>#REF!</v>
      </c>
      <c r="M50" s="1029">
        <v>30000000</v>
      </c>
      <c r="N50" s="1026"/>
      <c r="O50" s="1026" t="s">
        <v>3393</v>
      </c>
    </row>
    <row r="51" spans="2:15" hidden="1" outlineLevel="1">
      <c r="B51" s="251">
        <v>7</v>
      </c>
      <c r="C51" s="251" t="s">
        <v>2841</v>
      </c>
      <c r="D51" s="252" t="s">
        <v>881</v>
      </c>
      <c r="E51" s="253" t="e">
        <f xml:space="preserve"> "GXD*"&amp;K51&amp;"%"</f>
        <v>#REF!</v>
      </c>
      <c r="F51" s="251" t="e">
        <f t="shared" si="5"/>
        <v>#REF!</v>
      </c>
      <c r="G51" s="254" t="e">
        <f xml:space="preserve"> IF((GXD+GTB+CP_HMC)*K51%&lt;= L51,L51,IF((GXD+GTB+CP_HMC)*K51%&gt;=M51,M51,GXD*K51%))</f>
        <v>#REF!</v>
      </c>
      <c r="H51" s="255" t="e">
        <f>G51*10%</f>
        <v>#REF!</v>
      </c>
      <c r="I51" s="255" t="e">
        <f t="shared" si="4"/>
        <v>#REF!</v>
      </c>
      <c r="J51" s="253" t="s">
        <v>487</v>
      </c>
      <c r="K51" s="1069" t="e">
        <f>IF(GXD&lt;10^9,0,0.05)</f>
        <v>#REF!</v>
      </c>
      <c r="L51" s="1070" t="e">
        <f>IF(GXD&lt;10^9,0,1000000)</f>
        <v>#REF!</v>
      </c>
      <c r="M51" s="1070">
        <v>50000000</v>
      </c>
      <c r="N51" s="532"/>
      <c r="O51" s="531" t="s">
        <v>3393</v>
      </c>
    </row>
    <row r="52" spans="2:15" s="1027" customFormat="1" hidden="1" outlineLevel="1">
      <c r="B52" s="1019">
        <v>8</v>
      </c>
      <c r="C52" s="1019" t="s">
        <v>2842</v>
      </c>
      <c r="D52" s="1020" t="s">
        <v>326</v>
      </c>
      <c r="E52" s="1021" t="e">
        <f xml:space="preserve"> "GXD*"&amp;K52&amp;"%"</f>
        <v>#REF!</v>
      </c>
      <c r="F52" s="1019" t="e">
        <f t="shared" si="5"/>
        <v>#REF!</v>
      </c>
      <c r="G52" s="1022" t="e">
        <f xml:space="preserve"> IF((GXD+GTB+CP_HMC)*K52%&lt;= L52,L52,IF((GXD+GTB+CP_HMC)*K52%&gt;=M52,M52,GXD*K52%))</f>
        <v>#REF!</v>
      </c>
      <c r="H52" s="1028" t="e">
        <f>G52*10%</f>
        <v>#REF!</v>
      </c>
      <c r="I52" s="1028" t="e">
        <f t="shared" si="4"/>
        <v>#REF!</v>
      </c>
      <c r="J52" s="1021" t="s">
        <v>879</v>
      </c>
      <c r="K52" s="1031" t="e">
        <f>IF(GXD&lt;10^9,0,0.05)</f>
        <v>#REF!</v>
      </c>
      <c r="L52" s="1029" t="e">
        <f>IF(GXD&lt;10^9,0,1000000)</f>
        <v>#REF!</v>
      </c>
      <c r="M52" s="1029">
        <v>50000000</v>
      </c>
      <c r="N52" s="1026"/>
      <c r="O52" s="1026" t="s">
        <v>3393</v>
      </c>
    </row>
    <row r="53" spans="2:15" hidden="1" outlineLevel="1">
      <c r="B53" s="251" t="s">
        <v>937</v>
      </c>
      <c r="C53" s="251"/>
      <c r="D53" s="1047" t="s">
        <v>938</v>
      </c>
      <c r="E53" s="253"/>
      <c r="F53" s="251"/>
      <c r="G53" s="254"/>
      <c r="H53" s="254"/>
      <c r="I53" s="254"/>
      <c r="J53" s="251"/>
      <c r="K53" s="531"/>
      <c r="L53" s="530"/>
      <c r="M53" s="531"/>
      <c r="N53" s="532"/>
      <c r="O53" s="531"/>
    </row>
    <row r="54" spans="2:15" hidden="1" outlineLevel="2">
      <c r="B54" s="251"/>
      <c r="C54" s="251"/>
      <c r="D54" s="1047" t="s">
        <v>939</v>
      </c>
      <c r="E54" s="253"/>
      <c r="F54" s="251"/>
      <c r="G54" s="254"/>
      <c r="H54" s="254"/>
      <c r="I54" s="254"/>
      <c r="J54" s="251"/>
      <c r="K54" s="531"/>
      <c r="L54" s="530"/>
      <c r="M54" s="531"/>
      <c r="N54" s="532"/>
      <c r="O54" s="531"/>
    </row>
    <row r="55" spans="2:15" hidden="1" outlineLevel="2">
      <c r="B55" s="251"/>
      <c r="C55" s="251"/>
      <c r="D55" s="1047" t="s">
        <v>940</v>
      </c>
      <c r="E55" s="253"/>
      <c r="F55" s="251"/>
      <c r="G55" s="254"/>
      <c r="H55" s="254"/>
      <c r="I55" s="254"/>
      <c r="J55" s="251"/>
      <c r="K55" s="531"/>
      <c r="L55" s="530"/>
      <c r="M55" s="531"/>
      <c r="N55" s="532"/>
      <c r="O55" s="531"/>
    </row>
    <row r="56" spans="2:15" hidden="1" outlineLevel="1">
      <c r="B56" s="251">
        <v>9</v>
      </c>
      <c r="C56" s="251"/>
      <c r="D56" s="1047" t="s">
        <v>843</v>
      </c>
      <c r="E56" s="253" t="s">
        <v>878</v>
      </c>
      <c r="F56" s="251" t="str">
        <f xml:space="preserve"> IF(L56&lt;&gt;0,IF(G56&lt;= L56,"Mức tối thiểu",IF(G56&gt;=M56,"Mức tối đa",E56)),E56)</f>
        <v>Xem bảng tính</v>
      </c>
      <c r="G56" s="254" t="e">
        <f>#REF!</f>
        <v>#REF!</v>
      </c>
      <c r="H56" s="254" t="e">
        <f>#REF!</f>
        <v>#REF!</v>
      </c>
      <c r="I56" s="254" t="e">
        <f>H56+G56</f>
        <v>#REF!</v>
      </c>
      <c r="J56" s="251" t="s">
        <v>3431</v>
      </c>
      <c r="K56" s="531"/>
      <c r="L56" s="530"/>
      <c r="M56" s="531"/>
      <c r="N56" s="532"/>
      <c r="O56" s="531"/>
    </row>
    <row r="57" spans="2:15" hidden="1" outlineLevel="1">
      <c r="B57" s="251" t="s">
        <v>941</v>
      </c>
      <c r="C57" s="251"/>
      <c r="D57" s="1047" t="s">
        <v>942</v>
      </c>
      <c r="E57" s="253"/>
      <c r="F57" s="251"/>
      <c r="G57" s="254"/>
      <c r="H57" s="254"/>
      <c r="I57" s="254"/>
      <c r="J57" s="251"/>
      <c r="K57" s="531"/>
      <c r="L57" s="530"/>
      <c r="M57" s="531"/>
      <c r="N57" s="532"/>
      <c r="O57" s="531"/>
    </row>
    <row r="58" spans="2:15" hidden="1" outlineLevel="2">
      <c r="B58" s="251"/>
      <c r="C58" s="251"/>
      <c r="D58" s="1047" t="s">
        <v>939</v>
      </c>
      <c r="E58" s="253"/>
      <c r="F58" s="251"/>
      <c r="G58" s="254"/>
      <c r="H58" s="254"/>
      <c r="I58" s="254"/>
      <c r="J58" s="251"/>
      <c r="K58" s="531"/>
      <c r="L58" s="530"/>
      <c r="M58" s="531"/>
      <c r="N58" s="532"/>
      <c r="O58" s="531"/>
    </row>
    <row r="59" spans="2:15" hidden="1" outlineLevel="2">
      <c r="B59" s="256"/>
      <c r="C59" s="256"/>
      <c r="D59" s="1048" t="s">
        <v>940</v>
      </c>
      <c r="E59" s="257"/>
      <c r="F59" s="256"/>
      <c r="G59" s="258"/>
      <c r="H59" s="258"/>
      <c r="I59" s="258"/>
      <c r="J59" s="256"/>
      <c r="K59" s="534"/>
      <c r="L59" s="535"/>
      <c r="M59" s="534"/>
      <c r="N59" s="533"/>
      <c r="O59" s="534"/>
    </row>
    <row r="60" spans="2:15" ht="17.25">
      <c r="B60" s="242">
        <v>7</v>
      </c>
      <c r="C60" s="242" t="s">
        <v>352</v>
      </c>
      <c r="D60" s="1042" t="s">
        <v>854</v>
      </c>
      <c r="E60" s="246" t="s">
        <v>943</v>
      </c>
      <c r="F60" s="242" t="str">
        <f xml:space="preserve"> IF(L60&lt;&gt;0,IF(G60&lt;= L60,"Mức tối thiểu",IF(G60&gt;=M60,"Mức tối đa",E60)),E60)</f>
        <v>GDP1+GDP2</v>
      </c>
      <c r="G60" s="244" t="e">
        <f ca="1">SUM(G61:G62)</f>
        <v>#REF!</v>
      </c>
      <c r="H60" s="244"/>
      <c r="I60" s="244" t="e">
        <f ca="1">H60+G60</f>
        <v>#REF!</v>
      </c>
      <c r="J60" s="242" t="s">
        <v>845</v>
      </c>
      <c r="K60" s="525"/>
      <c r="L60" s="526"/>
      <c r="M60" s="527"/>
      <c r="N60" s="527"/>
      <c r="O60" s="274"/>
    </row>
    <row r="61" spans="2:15" ht="42.75" customHeight="1">
      <c r="B61" s="248"/>
      <c r="C61" s="248" t="s">
        <v>870</v>
      </c>
      <c r="D61" s="1046" t="s">
        <v>859</v>
      </c>
      <c r="E61" s="248" t="str">
        <f xml:space="preserve"> "(GBTTĐC+GXD+GTB+GQLDA+GTV+GK)*"&amp;K61&amp;"%"</f>
        <v>(GBTTĐC+GXD+GTB+GQLDA+GTV+GK)*5%</v>
      </c>
      <c r="F61" s="248" t="str">
        <f xml:space="preserve"> IF(L61&lt;&gt;0,IF(G61&lt;= L61,"Mức tối thiểu",IF(M61&gt;0,IF(G61&gt;=M61,"Mức tối đa",E61),E61)),E61)</f>
        <v>(GBTTĐC+GXD+GTB+GQLDA+GTV+GK)*5%</v>
      </c>
      <c r="G61" s="265" t="e">
        <f ca="1">(I8+I9+I10+I11+I12+I41)*K61%</f>
        <v>#REF!</v>
      </c>
      <c r="H61" s="250"/>
      <c r="I61" s="250" t="e">
        <f ca="1">H61+G61</f>
        <v>#REF!</v>
      </c>
      <c r="J61" s="259" t="s">
        <v>846</v>
      </c>
      <c r="K61" s="679">
        <v>5</v>
      </c>
      <c r="L61" s="536"/>
      <c r="M61" s="528"/>
      <c r="N61" s="529"/>
      <c r="O61" s="528"/>
    </row>
    <row r="62" spans="2:15" ht="17.25">
      <c r="B62" s="256"/>
      <c r="C62" s="256" t="s">
        <v>871</v>
      </c>
      <c r="D62" s="1048" t="s">
        <v>847</v>
      </c>
      <c r="E62" s="257" t="e">
        <f xml:space="preserve"> "GTB*"&amp;K62&amp;"%*"</f>
        <v>#REF!</v>
      </c>
      <c r="F62" s="251" t="s">
        <v>878</v>
      </c>
      <c r="G62" s="258" t="e">
        <f>DP2A!H48</f>
        <v>#REF!</v>
      </c>
      <c r="H62" s="258"/>
      <c r="I62" s="258" t="e">
        <f>H62+G62</f>
        <v>#REF!</v>
      </c>
      <c r="J62" s="260" t="s">
        <v>848</v>
      </c>
      <c r="K62" s="537" t="e">
        <f>IF(DP2A!E13&gt;0,G62/DP2A!E13,0)</f>
        <v>#REF!</v>
      </c>
      <c r="L62" s="534"/>
      <c r="M62" s="534"/>
      <c r="N62" s="533"/>
      <c r="O62" s="534"/>
    </row>
    <row r="63" spans="2:15" s="234" customFormat="1" ht="17.25">
      <c r="B63" s="242">
        <v>8</v>
      </c>
      <c r="C63" s="242" t="s">
        <v>84</v>
      </c>
      <c r="D63" s="1042" t="s">
        <v>83</v>
      </c>
      <c r="E63" s="246"/>
      <c r="F63" s="242" t="s">
        <v>3012</v>
      </c>
      <c r="G63" s="244" t="e">
        <f ca="1">G8+GXD+GTB+G11+G12+G41+G60</f>
        <v>#REF!</v>
      </c>
      <c r="H63" s="244" t="e">
        <f ca="1">H8+H9+H10+H11+H12+H41+H60</f>
        <v>#REF!</v>
      </c>
      <c r="I63" s="244" t="e">
        <f ca="1">I8+I9+I10+I11+I12+I41+I60</f>
        <v>#REF!</v>
      </c>
      <c r="J63" s="242" t="s">
        <v>893</v>
      </c>
      <c r="K63" s="538"/>
      <c r="L63" s="539"/>
      <c r="M63" s="540"/>
      <c r="N63" s="540"/>
      <c r="O63" s="275"/>
    </row>
    <row r="64" spans="2:15" ht="26.25" customHeight="1">
      <c r="B64" s="623" t="str">
        <f ca="1">"Bằng chữ : "&amp;[4]!docsoUNI(TMDT)&amp;" đồng"</f>
        <v>Bằng chữ : #REF! đồng</v>
      </c>
      <c r="C64" s="422"/>
      <c r="D64" s="422"/>
      <c r="E64" s="422"/>
      <c r="F64" s="422"/>
      <c r="G64" s="422"/>
      <c r="H64" s="422"/>
      <c r="I64" s="422"/>
      <c r="J64" s="422"/>
    </row>
    <row r="65" spans="4:12">
      <c r="D65" s="41" t="s">
        <v>166</v>
      </c>
      <c r="F65" s="107" t="s">
        <v>167</v>
      </c>
      <c r="L65" s="941"/>
    </row>
    <row r="66" spans="4:12">
      <c r="D66" s="51"/>
      <c r="F66" s="52"/>
    </row>
    <row r="67" spans="4:12">
      <c r="D67" s="72" t="s">
        <v>168</v>
      </c>
      <c r="F67" s="108" t="s">
        <v>168</v>
      </c>
    </row>
    <row r="68" spans="4:12">
      <c r="D68" s="51"/>
      <c r="F68" s="109" t="s">
        <v>169</v>
      </c>
    </row>
  </sheetData>
  <dataValidations xWindow="307" yWindow="415" count="21">
    <dataValidation allowBlank="1" showInputMessage="1" showErrorMessage="1" promptTitle="Ghi chú" prompt="Định mức quy định 0,2 là định mức tham khảo. Sau này người lập dự toán sẽ quyết định định mức tỷ lệ phù hợp với quy định hiện hành. " sqref="J44 L44"/>
    <dataValidation allowBlank="1" showInputMessage="1" showErrorMessage="1" promptTitle="Ghi chú" prompt="Tham khảo mục V.3 Quyết định 79/QĐ-BXD ngày15/2/2017. " sqref="E31 F13:F14 G13:I13 D13:E16 E26:E28 D26:D27 D21:I25 F26:I27 G15:I16"/>
    <dataValidation allowBlank="1" showInputMessage="1" showErrorMessage="1" promptTitle="Dự phòng do yếu tố khối lượng " prompt="Không vượt quá 5%.&#10;&#10;" sqref="D61 F61:K61"/>
    <dataValidation allowBlank="1" showInputMessage="1" showErrorMessage="1" promptTitle="Ghi chú" prompt="Nhập vào giá trị Tổng mức đầu tư đã duyệt để tính toán chi phí kiểm toán và chi phí thẩm tra phê duyệt quyết toán" sqref="I7"/>
    <dataValidation allowBlank="1" showInputMessage="1" showErrorMessage="1" promptTitle="Hướng dẫn cách tính" prompt="Theo Thông tư số 19/2011/TT-BTC (hoặc thông tư 33/2007/TT-BTC)  có ban hành biểu phí áp dụng tính chi phí kiểm toán &#10;  = Định mức tỷ lệ * Tổng mức đầu tư được phê duyệt * (1+%VAT)" sqref="D46"/>
    <dataValidation allowBlank="1" showInputMessage="1" showErrorMessage="1" promptTitle="Hướng dẫn cách tính " prompt="Theo Thông tư số 210/2016/TT-BTC ngày 10/11/2016 của Bộ Tài Chính.&#10;Nội suy trên chi phí xây dựng chưa thuế. " sqref="D48:D49"/>
    <dataValidation allowBlank="1" showInputMessage="1" showErrorMessage="1" promptTitle="Hướng dẫn cách tính " prompt="Theo Thông tư 209/2016/TT-BTC ngày 10/11/2016. Lệ phí được tính trên tổng mức đã duyệt. Tối đa không quá 150.000.000 đồng/dự án." sqref="D47"/>
    <dataValidation allowBlank="1" showInputMessage="1" showErrorMessage="1" promptTitle="Mức tối đa" prompt="Tổng chi phí QLDA và CP Tư vấn không được vượt quá 15% chi phí xây dựng và chi phí thiết bị của dự án" sqref="M11:M12"/>
    <dataValidation allowBlank="1" showInputMessage="1" showErrorMessage="1" promptTitle="Hệ số nội suy" prompt="Hệ số này được nội suy từ thông tin cung cấp từ sheet Config của chương trình.&#10;Người dùng có thể thay đổi và quản lý các giá trị này. " sqref="K11 K13:K35 K52 K37 K46"/>
    <dataValidation allowBlank="1" showInputMessage="1" showErrorMessage="1" promptTitle="Dự phòng do yếu tố khối lượng " prompt="- Dự án lập báo cáo kinh tế - kỹ thuật : ≤5% &#10;- Khác : ≤10%.&#10;" sqref="E61"/>
    <dataValidation allowBlank="1" showInputMessage="1" showErrorMessage="1" promptTitle="Ghi chú" prompt="Nhập 1: Nếu muốn bị trừ khi sum tổng&#10;" sqref="N39:N40 N13:N37"/>
    <dataValidation allowBlank="1" showInputMessage="1" showErrorMessage="1" promptTitle="Ghi chú" prompt="Nhập 1: Nếu muốn bị trừ lại sau khi sum tổng" sqref="N38"/>
    <dataValidation allowBlank="1" showInputMessage="1" showErrorMessage="1" promptTitle="Cách tính" prompt="Quy định tại khoản 3, Điều 9, Nghị định 63/NĐ-CP&#10;Chi phí thẩm định hồ sơ yêu cầu, hồ sơ mời thầu  được tính bằng 0,05% giá gói thầu, nhưng tối thiểu là 1.000 đồng, tối đa là 50.000 đồng. " sqref="L52 E52 K51:M51"/>
    <dataValidation allowBlank="1" showInputMessage="1" showErrorMessage="1" promptTitle="Cách tính" prompt="Quy định tại khoản 5, Điều 9, Nghị định 63/NĐ-CP&#10;Chi phí thẩm định kết quả lựa chọn nhà thầu được tính bằng 0,05% giá gói thầu, nhưng tối thiểu là 1.000 đồng, tối đa là 50.000 đồng. " sqref="M52"/>
    <dataValidation allowBlank="1" showInputMessage="1" showErrorMessage="1" promptTitle="Cách tính" prompt="Quy định tại khoản 2, Điều 9, Nghị định 63/NĐ-CP&#10;Chi phí thẩm định hồ sơ mời quan tâm, hồ sơ mời sơ tuyển được tính bằng 0,03% giá gói thầu, nhưng tối thiểu là 1.000 đồng, tối đa là 30.000 đồng. " sqref="K50:M50"/>
    <dataValidation allowBlank="1" showInputMessage="1" showErrorMessage="1" promptTitle="Cách tính" prompt="Quy định tại khoản 2, Điều 9, Nghị định 63/NĐ-CP&#10;Chi phí thẩm định hồ sơ mời quan tâm, hồ sơ mời sơ tuyển được tính bằng 0,03% giá gói thầu, nhưng tối thiểu là 1 triệu đồng, tối đa là 30 triệu đồng" sqref="D50:E50"/>
    <dataValidation allowBlank="1" showInputMessage="1" showErrorMessage="1" promptTitle="Ghi chú" prompt="Nhập 1: Nếu muốn tham gia tính toán&#10;Nhập 0: Nếu không muốn tham gia tính toán" sqref="N50:N52"/>
    <dataValidation allowBlank="1" showInputMessage="1" showErrorMessage="1" promptTitle="Cách tính" prompt="Quy định tại khoản 3, Điều 9, Nghị định 63/NĐ-CP&#10;Chi phí thẩm định hồ sơ yêu cầu, hồ sơ mời thầu  được tính bằng 0,05% giá gói thầu, nhưng tối thiểu là 1 triệu đồng, tối đa là 50 triệu đồng " sqref="D51:E51"/>
    <dataValidation allowBlank="1" showInputMessage="1" showErrorMessage="1" promptTitle="Ghi chú" prompt="Thực hiện theo hướng dẫn tại thông tư 329/2016/TT-BTC ngày 26/12/2016 của Bộ Tài Chính. " sqref="D44:I44"/>
    <dataValidation allowBlank="1" showInputMessage="1" showErrorMessage="1" promptTitle="Ghi chú" prompt="Thực hiện theo hướng dẫn tại thông tư 329/2016/TT-BTC ngày 26/12/2016 của Bộ Tài Chính, người dùng tính ra định mức tỷ lệ phù hợp và điền giá trị vào ô màu vàng. " sqref="K44"/>
    <dataValidation allowBlank="1" showInputMessage="1" showErrorMessage="1" promptTitle="Ghi chú" prompt="Chi phí này thông thường được lập bằng dự toán chi tiết. Sau khi người dùng lập và link kết quả tính toán vào đây. " sqref="D43:K43"/>
  </dataValidations>
  <hyperlinks>
    <hyperlink ref="F9" location="TH_CPXD!E8" display="Bảng tổng hợp CPXD"/>
    <hyperlink ref="F10" location="TH_CPTB!E8" display="Bảng tổng hợp CPTB"/>
    <hyperlink ref="F56" location="'CP HMC'!G14" display="'CP HMC'!G14"/>
    <hyperlink ref="F62" location="DP2B!H47" display="Xem bảng tính"/>
  </hyperlinks>
  <pageMargins left="0.55118110236220497" right="0.196850393700787" top="0.43307086614173201" bottom="0.59055118110236204" header="0.15748031496063" footer="0.23622047244094499"/>
  <pageSetup paperSize="9" scale="95" orientation="landscape" r:id="rId1"/>
  <headerFooter alignWithMargins="0">
    <oddHeader>&amp;L&amp;"Times New Roman,Bold Italic"&amp;9Dự toán Bắc Nam  - ÐT: 0966.966.455</oddHeader>
    <oddFooter>&amp;R&amp;9Trang &amp;P/&amp;N</oddFooter>
  </headerFooter>
  <legacyDrawing r:id="rId2"/>
</worksheet>
</file>

<file path=xl/worksheets/sheet23.xml><?xml version="1.0" encoding="utf-8"?>
<worksheet xmlns="http://schemas.openxmlformats.org/spreadsheetml/2006/main" xmlns:r="http://schemas.openxmlformats.org/officeDocument/2006/relationships">
  <sheetPr codeName="Sheet1"/>
  <dimension ref="A1:H41"/>
  <sheetViews>
    <sheetView workbookViewId="0"/>
  </sheetViews>
  <sheetFormatPr defaultRowHeight="15" outlineLevelCol="1"/>
  <cols>
    <col min="1" max="1" width="5.85546875" style="2" customWidth="1"/>
    <col min="2" max="2" width="8.140625" style="2" hidden="1" customWidth="1" outlineLevel="1"/>
    <col min="3" max="3" width="43.7109375" style="2" bestFit="1" customWidth="1" collapsed="1"/>
    <col min="4" max="4" width="8.28515625" style="2" bestFit="1" customWidth="1"/>
    <col min="5" max="5" width="6.85546875" style="2" bestFit="1" customWidth="1"/>
    <col min="6" max="8" width="11.5703125" style="2" bestFit="1" customWidth="1"/>
    <col min="9" max="16384" width="9.140625" style="2"/>
  </cols>
  <sheetData>
    <row r="1" spans="1:8" s="136" customFormat="1" ht="20.25">
      <c r="A1" s="45" t="s">
        <v>3063</v>
      </c>
      <c r="B1" s="45"/>
      <c r="C1" s="276"/>
      <c r="D1" s="27"/>
      <c r="E1" s="27"/>
      <c r="F1" s="27"/>
      <c r="G1" s="27"/>
      <c r="H1" s="27"/>
    </row>
    <row r="2" spans="1:8" s="137" customFormat="1" ht="15.75">
      <c r="A2" s="79" t="e">
        <f xml:space="preserve"> "CÔNG TRÌNH : "&amp;'Bia du toan'!$G$12</f>
        <v>#REF!</v>
      </c>
      <c r="B2" s="79"/>
      <c r="C2" s="277"/>
      <c r="D2" s="79"/>
      <c r="E2" s="79"/>
      <c r="F2" s="79"/>
      <c r="G2" s="79"/>
      <c r="H2" s="79"/>
    </row>
    <row r="3" spans="1:8" s="137" customFormat="1" ht="15.75">
      <c r="A3" s="79" t="e">
        <f xml:space="preserve"> "HẠNG MỤC : "&amp; 'Bia du toan'!$G$13</f>
        <v>#REF!</v>
      </c>
      <c r="B3" s="79"/>
      <c r="C3" s="277"/>
      <c r="D3" s="79"/>
      <c r="E3" s="79"/>
      <c r="F3" s="79"/>
      <c r="G3" s="79"/>
      <c r="H3" s="79"/>
    </row>
    <row r="4" spans="1:8" s="1" customFormat="1" ht="12.75"/>
    <row r="5" spans="1:8" s="1" customFormat="1" ht="16.5" customHeight="1">
      <c r="A5" s="187" t="s">
        <v>455</v>
      </c>
      <c r="B5" s="187"/>
    </row>
    <row r="6" spans="1:8">
      <c r="A6" s="179" t="s">
        <v>15</v>
      </c>
      <c r="B6" s="179" t="s">
        <v>1122</v>
      </c>
      <c r="C6" s="179" t="s">
        <v>456</v>
      </c>
      <c r="D6" s="179" t="s">
        <v>457</v>
      </c>
      <c r="E6" s="179" t="s">
        <v>458</v>
      </c>
    </row>
    <row r="7" spans="1:8" ht="16.5">
      <c r="A7" s="182">
        <v>1</v>
      </c>
      <c r="B7" s="182" t="s">
        <v>1106</v>
      </c>
      <c r="C7" s="181" t="str">
        <f>'DT Goi thau TB'!B7</f>
        <v xml:space="preserve">Chi phí mua sắm thiết bị </v>
      </c>
      <c r="D7" s="182" t="s">
        <v>3070</v>
      </c>
      <c r="E7" s="184">
        <f>'DT Goi thau TB'!$E$7</f>
        <v>0</v>
      </c>
    </row>
    <row r="8" spans="1:8" ht="16.5">
      <c r="A8" s="182">
        <v>2</v>
      </c>
      <c r="B8" s="182"/>
      <c r="C8" s="181" t="str">
        <f>'DT Goi thau TB'!B10</f>
        <v xml:space="preserve">Chi phí đào tạo và chuyển giao công nghệ </v>
      </c>
      <c r="D8" s="182" t="s">
        <v>3071</v>
      </c>
      <c r="E8" s="184">
        <f>'DT Goi thau TB'!$E$10</f>
        <v>0</v>
      </c>
    </row>
    <row r="9" spans="1:8" ht="16.5">
      <c r="A9" s="182">
        <v>3</v>
      </c>
      <c r="B9" s="182"/>
      <c r="C9" s="181" t="str">
        <f>'DT Goi thau TB'!B11</f>
        <v xml:space="preserve">Chi phí lắp đặt, thí nghiệm, hiệu chỉnh </v>
      </c>
      <c r="D9" s="182" t="s">
        <v>3069</v>
      </c>
      <c r="E9" s="184">
        <f>'DT Goi thau TB'!$E$11</f>
        <v>0</v>
      </c>
    </row>
    <row r="10" spans="1:8" ht="16.5">
      <c r="A10" s="182"/>
      <c r="B10" s="182" t="s">
        <v>1108</v>
      </c>
      <c r="C10" s="183" t="s">
        <v>3064</v>
      </c>
      <c r="D10" s="182" t="s">
        <v>914</v>
      </c>
      <c r="E10" s="185">
        <f xml:space="preserve"> SUM(E7:E9)</f>
        <v>0</v>
      </c>
    </row>
    <row r="11" spans="1:8" hidden="1"/>
    <row r="12" spans="1:8" ht="17.25">
      <c r="B12" s="75" t="s">
        <v>1105</v>
      </c>
      <c r="C12" s="75" t="s">
        <v>1124</v>
      </c>
      <c r="D12" s="421"/>
    </row>
    <row r="13" spans="1:8">
      <c r="B13" s="75" t="s">
        <v>1123</v>
      </c>
      <c r="C13" s="75" t="s">
        <v>1104</v>
      </c>
      <c r="D13" s="421"/>
    </row>
    <row r="14" spans="1:8" hidden="1"/>
    <row r="15" spans="1:8" ht="17.25">
      <c r="A15" s="186" t="s">
        <v>468</v>
      </c>
      <c r="B15" s="186"/>
    </row>
    <row r="19" spans="1:8" ht="15.75">
      <c r="A19" s="188" t="s">
        <v>917</v>
      </c>
      <c r="B19" s="188"/>
    </row>
    <row r="20" spans="1:8" ht="15.75">
      <c r="A20" s="188" t="s">
        <v>918</v>
      </c>
      <c r="B20" s="188"/>
    </row>
    <row r="21" spans="1:8" ht="18.75">
      <c r="A21" s="190" t="s">
        <v>916</v>
      </c>
      <c r="B21" s="190"/>
    </row>
    <row r="22" spans="1:8" ht="56.25" customHeight="1">
      <c r="A22" s="1403" t="s">
        <v>926</v>
      </c>
      <c r="B22" s="1403"/>
      <c r="C22" s="1403"/>
      <c r="D22" s="1403"/>
      <c r="E22" s="1403"/>
      <c r="F22" s="1403"/>
      <c r="G22" s="1403"/>
      <c r="H22" s="1403"/>
    </row>
    <row r="23" spans="1:8" ht="18.75">
      <c r="A23" s="278" t="s">
        <v>915</v>
      </c>
      <c r="B23" s="278"/>
    </row>
    <row r="25" spans="1:8" ht="17.25">
      <c r="A25" s="75" t="s">
        <v>919</v>
      </c>
      <c r="B25" s="75"/>
    </row>
    <row r="27" spans="1:8" ht="17.25">
      <c r="A27" s="1401" t="s">
        <v>15</v>
      </c>
      <c r="B27" s="1401" t="s">
        <v>1122</v>
      </c>
      <c r="C27" s="1401" t="s">
        <v>469</v>
      </c>
      <c r="D27" s="193" t="s">
        <v>3083</v>
      </c>
      <c r="E27" s="193"/>
      <c r="F27" s="193"/>
      <c r="G27" s="193"/>
      <c r="H27" s="193"/>
    </row>
    <row r="28" spans="1:8" ht="15.75">
      <c r="A28" s="1402"/>
      <c r="B28" s="1402"/>
      <c r="C28" s="1402"/>
      <c r="D28" s="194">
        <v>1</v>
      </c>
      <c r="E28" s="194">
        <v>2</v>
      </c>
      <c r="F28" s="194">
        <v>3</v>
      </c>
      <c r="G28" s="194">
        <v>4</v>
      </c>
      <c r="H28" s="194">
        <v>5</v>
      </c>
    </row>
    <row r="29" spans="1:8" ht="18.75">
      <c r="A29" s="200">
        <v>1</v>
      </c>
      <c r="B29" s="200" t="s">
        <v>1112</v>
      </c>
      <c r="C29" s="201" t="s">
        <v>920</v>
      </c>
      <c r="D29" s="202">
        <v>100</v>
      </c>
      <c r="E29" s="202">
        <v>100</v>
      </c>
      <c r="F29" s="202">
        <v>100</v>
      </c>
      <c r="G29" s="202">
        <v>100</v>
      </c>
      <c r="H29" s="202">
        <v>100</v>
      </c>
    </row>
    <row r="30" spans="1:8" ht="18.75">
      <c r="A30" s="200">
        <v>2</v>
      </c>
      <c r="B30" s="200" t="s">
        <v>1113</v>
      </c>
      <c r="C30" s="201" t="s">
        <v>3084</v>
      </c>
      <c r="D30" s="200"/>
      <c r="E30" s="203">
        <f xml:space="preserve"> E29/D29</f>
        <v>1</v>
      </c>
      <c r="F30" s="203">
        <f xml:space="preserve"> F29/E29</f>
        <v>1</v>
      </c>
      <c r="G30" s="203">
        <f xml:space="preserve"> G29/F29</f>
        <v>1</v>
      </c>
      <c r="H30" s="203">
        <f xml:space="preserve"> H29/G29</f>
        <v>1</v>
      </c>
    </row>
    <row r="31" spans="1:8" ht="39" customHeight="1">
      <c r="A31" s="200">
        <v>3</v>
      </c>
      <c r="B31" s="200" t="s">
        <v>1114</v>
      </c>
      <c r="C31" s="279" t="s">
        <v>921</v>
      </c>
      <c r="D31" s="200"/>
      <c r="E31" s="203"/>
      <c r="F31" s="203"/>
      <c r="G31" s="203"/>
      <c r="H31" s="203">
        <f>SUM(E30:H30)</f>
        <v>4</v>
      </c>
    </row>
    <row r="32" spans="1:8" ht="18.75">
      <c r="A32" s="200">
        <v>4</v>
      </c>
      <c r="B32" s="200" t="s">
        <v>1115</v>
      </c>
      <c r="C32" s="280" t="s">
        <v>922</v>
      </c>
      <c r="D32" s="1404">
        <f>AVERAGE(E30:H30)</f>
        <v>1</v>
      </c>
      <c r="E32" s="1405"/>
      <c r="F32" s="1405"/>
      <c r="G32" s="1405"/>
      <c r="H32" s="1406"/>
    </row>
    <row r="33" spans="1:8" ht="18.75">
      <c r="A33" s="200">
        <v>5</v>
      </c>
      <c r="B33" s="200" t="s">
        <v>1116</v>
      </c>
      <c r="C33" s="204" t="s">
        <v>932</v>
      </c>
      <c r="D33" s="1407"/>
      <c r="E33" s="1407"/>
      <c r="F33" s="1407"/>
      <c r="G33" s="1407"/>
      <c r="H33" s="1407"/>
    </row>
    <row r="35" spans="1:8">
      <c r="A35" s="75" t="s">
        <v>923</v>
      </c>
      <c r="B35" s="75"/>
    </row>
    <row r="36" spans="1:8" ht="15.75">
      <c r="A36" s="1400" t="s">
        <v>15</v>
      </c>
      <c r="B36" s="1401" t="s">
        <v>1122</v>
      </c>
      <c r="C36" s="1400" t="s">
        <v>472</v>
      </c>
      <c r="D36" s="195" t="s">
        <v>470</v>
      </c>
      <c r="E36" s="195"/>
      <c r="F36" s="195"/>
      <c r="G36" s="195"/>
      <c r="H36" s="195"/>
    </row>
    <row r="37" spans="1:8" ht="15.75">
      <c r="A37" s="1400"/>
      <c r="B37" s="1402"/>
      <c r="C37" s="1400"/>
      <c r="D37" s="592">
        <v>1</v>
      </c>
      <c r="E37" s="592">
        <v>2</v>
      </c>
      <c r="F37" s="592">
        <v>3</v>
      </c>
      <c r="G37" s="592">
        <v>4</v>
      </c>
      <c r="H37" s="592">
        <v>5</v>
      </c>
    </row>
    <row r="38" spans="1:8" ht="15.75">
      <c r="A38" s="197">
        <v>1</v>
      </c>
      <c r="B38" s="197" t="s">
        <v>365</v>
      </c>
      <c r="C38" s="198" t="s">
        <v>473</v>
      </c>
      <c r="D38" s="284">
        <v>0.15</v>
      </c>
      <c r="E38" s="284">
        <v>0.25</v>
      </c>
      <c r="F38" s="284">
        <v>0.25</v>
      </c>
      <c r="G38" s="284">
        <v>0.25</v>
      </c>
      <c r="H38" s="284">
        <v>0.1</v>
      </c>
    </row>
    <row r="39" spans="1:8" ht="36">
      <c r="A39" s="197">
        <v>2</v>
      </c>
      <c r="B39" s="197" t="s">
        <v>366</v>
      </c>
      <c r="C39" s="198" t="s">
        <v>927</v>
      </c>
      <c r="D39" s="199">
        <f xml:space="preserve"> $E$10*D38</f>
        <v>0</v>
      </c>
      <c r="E39" s="199">
        <f xml:space="preserve"> $E$10*E38</f>
        <v>0</v>
      </c>
      <c r="F39" s="199">
        <f xml:space="preserve"> $E$10*F38</f>
        <v>0</v>
      </c>
      <c r="G39" s="199">
        <f xml:space="preserve"> $E$10*G38</f>
        <v>0</v>
      </c>
      <c r="H39" s="199">
        <f xml:space="preserve"> $E$10*H38</f>
        <v>0</v>
      </c>
    </row>
    <row r="40" spans="1:8" ht="15.75">
      <c r="A40" s="197">
        <v>3</v>
      </c>
      <c r="B40" s="197" t="s">
        <v>1117</v>
      </c>
      <c r="C40" s="198" t="s">
        <v>475</v>
      </c>
      <c r="D40" s="199">
        <f>D39*(($D$32+$D$33)^D37-1)</f>
        <v>0</v>
      </c>
      <c r="E40" s="199">
        <f>E39*(($D$32+$D$33)^E37-1)</f>
        <v>0</v>
      </c>
      <c r="F40" s="199">
        <f>F39*(($D$32+$D$33)^F37-1)</f>
        <v>0</v>
      </c>
      <c r="G40" s="199">
        <f>G39*(($D$32+$D$33)^G37-1)</f>
        <v>0</v>
      </c>
      <c r="H40" s="199">
        <f>H39*(($D$32+$D$33)^H37-1)</f>
        <v>0</v>
      </c>
    </row>
    <row r="41" spans="1:8" ht="18.75">
      <c r="A41" s="197">
        <v>4</v>
      </c>
      <c r="B41" s="197" t="s">
        <v>1118</v>
      </c>
      <c r="C41" s="198" t="s">
        <v>476</v>
      </c>
      <c r="D41" s="281">
        <f>SUM($D$40:D40)</f>
        <v>0</v>
      </c>
      <c r="E41" s="281">
        <f>SUM($D$40:E40)</f>
        <v>0</v>
      </c>
      <c r="F41" s="281">
        <f>SUM($D$40:F40)</f>
        <v>0</v>
      </c>
      <c r="G41" s="281">
        <f>SUM($D$40:G40)</f>
        <v>0</v>
      </c>
      <c r="H41" s="281">
        <f>SUM($D$40:H40)</f>
        <v>0</v>
      </c>
    </row>
  </sheetData>
  <mergeCells count="9">
    <mergeCell ref="A36:A37"/>
    <mergeCell ref="B36:B37"/>
    <mergeCell ref="C36:C37"/>
    <mergeCell ref="A22:H22"/>
    <mergeCell ref="A27:A28"/>
    <mergeCell ref="B27:B28"/>
    <mergeCell ref="C27:C28"/>
    <mergeCell ref="D32:H32"/>
    <mergeCell ref="D33:H33"/>
  </mergeCells>
  <dataValidations count="3">
    <dataValidation allowBlank="1" showInputMessage="1" showErrorMessage="1" promptTitle="Điền mức phân bổ vốn huy động" prompt="Nhập vào tỷ lệ phân bổ vốn theo tiến độ từng năm (%)" sqref="D38:H38"/>
    <dataValidation allowBlank="1" showInputMessage="1" showErrorMessage="1" promptTitle="Nhập chỉ số giá xây dựng " prompt="Nhập chỉ số giá xây dựng cá năm gần nhất" sqref="D29:H29"/>
    <dataValidation allowBlank="1" showInputMessage="1" showErrorMessage="1" promptTitle="Mức độ biến động của các yếu tố" prompt="Người dùng nhập vào mức dự báo biến động của các yếu tố chi phí, giá cả." sqref="D32:H33"/>
  </dataValidations>
  <pageMargins left="0.7" right="0.26" top="0.54" bottom="0.56999999999999995" header="0.3" footer="0.3"/>
  <pageSetup scale="95" orientation="portrait" r:id="rId1"/>
  <headerFooter>
    <oddHeader>&amp;L&amp;"Times New Roman,Bold Italic"&amp;9Dự toán Bắc Nam  - ÐT: 0966.966.455</oddHeader>
    <oddFooter>&amp;R&amp;9Trang &amp;P/&amp;N</oddFooter>
  </headerFooter>
  <legacyDrawing r:id="rId2"/>
  <oleObjects>
    <oleObject progId="Equation.3" shapeId="93185" r:id="rId3"/>
    <oleObject progId="Equation.3" shapeId="93186" r:id="rId4"/>
    <oleObject progId="Equation.3" shapeId="93187" r:id="rId5"/>
    <oleObject progId="Equation.3" shapeId="93188" r:id="rId6"/>
  </oleObjects>
</worksheet>
</file>

<file path=xl/worksheets/sheet24.xml><?xml version="1.0" encoding="utf-8"?>
<worksheet xmlns="http://schemas.openxmlformats.org/spreadsheetml/2006/main" xmlns:r="http://schemas.openxmlformats.org/officeDocument/2006/relationships">
  <sheetPr codeName="Sh_TDT_TB"/>
  <dimension ref="A1:H25"/>
  <sheetViews>
    <sheetView showGridLines="0" workbookViewId="0"/>
  </sheetViews>
  <sheetFormatPr defaultRowHeight="12.75" outlineLevelCol="1"/>
  <cols>
    <col min="1" max="1" width="4.28515625" style="1" bestFit="1" customWidth="1"/>
    <col min="2" max="2" width="70.140625" style="1" bestFit="1" customWidth="1"/>
    <col min="3" max="3" width="9.28515625" style="1" bestFit="1" customWidth="1"/>
    <col min="4" max="4" width="10.140625" style="1" bestFit="1" customWidth="1"/>
    <col min="5" max="5" width="15.140625" style="1" customWidth="1"/>
    <col min="6" max="6" width="9.85546875" style="1" bestFit="1" customWidth="1"/>
    <col min="7" max="7" width="0" style="1" hidden="1" customWidth="1" outlineLevel="1"/>
    <col min="8" max="8" width="9.140625" style="1" collapsed="1"/>
    <col min="9" max="16384" width="9.140625" style="1"/>
  </cols>
  <sheetData>
    <row r="1" spans="1:7" s="681" customFormat="1" ht="37.5">
      <c r="A1" s="683" t="s">
        <v>3077</v>
      </c>
      <c r="B1" s="680"/>
      <c r="C1" s="680"/>
      <c r="D1" s="680"/>
      <c r="E1" s="680"/>
      <c r="F1" s="680"/>
    </row>
    <row r="2" spans="1:7" s="232" customFormat="1" ht="15.75">
      <c r="A2" s="236" t="s">
        <v>852</v>
      </c>
      <c r="B2" s="236"/>
      <c r="C2" s="236"/>
      <c r="D2" s="236"/>
      <c r="E2" s="236"/>
      <c r="F2" s="236"/>
    </row>
    <row r="3" spans="1:7" s="232" customFormat="1" ht="15.75">
      <c r="A3" s="236" t="s">
        <v>857</v>
      </c>
      <c r="B3" s="236"/>
      <c r="C3" s="236"/>
      <c r="D3" s="236"/>
      <c r="E3" s="236"/>
      <c r="F3" s="236"/>
      <c r="G3" s="235"/>
    </row>
    <row r="6" spans="1:7" s="234" customFormat="1" ht="38.25">
      <c r="A6" s="301" t="s">
        <v>15</v>
      </c>
      <c r="B6" s="301" t="s">
        <v>319</v>
      </c>
      <c r="C6" s="301" t="s">
        <v>3060</v>
      </c>
      <c r="D6" s="301" t="s">
        <v>3061</v>
      </c>
      <c r="E6" s="301" t="s">
        <v>3062</v>
      </c>
      <c r="F6" s="301" t="s">
        <v>129</v>
      </c>
      <c r="G6" s="301" t="s">
        <v>3074</v>
      </c>
    </row>
    <row r="7" spans="1:7" ht="17.25">
      <c r="A7" s="299">
        <v>1</v>
      </c>
      <c r="B7" s="300" t="s">
        <v>861</v>
      </c>
      <c r="C7" s="302">
        <f>SUM(C8:C9)</f>
        <v>0</v>
      </c>
      <c r="D7" s="302">
        <f>SUM(D8:D9)</f>
        <v>0</v>
      </c>
      <c r="E7" s="302">
        <f>SUM(E8:E9)</f>
        <v>0</v>
      </c>
      <c r="F7" s="296" t="s">
        <v>3065</v>
      </c>
      <c r="G7" s="296"/>
    </row>
    <row r="8" spans="1:7" ht="15.75">
      <c r="A8" s="251"/>
      <c r="B8" s="252" t="s">
        <v>862</v>
      </c>
      <c r="C8" s="303"/>
      <c r="D8" s="303">
        <f>C8*10%</f>
        <v>0</v>
      </c>
      <c r="E8" s="303">
        <f>D8+C8</f>
        <v>0</v>
      </c>
      <c r="F8" s="252"/>
      <c r="G8" s="252"/>
    </row>
    <row r="9" spans="1:7" ht="15.75">
      <c r="A9" s="251"/>
      <c r="B9" s="252" t="s">
        <v>863</v>
      </c>
      <c r="C9" s="303"/>
      <c r="D9" s="303">
        <f>C9*10%</f>
        <v>0</v>
      </c>
      <c r="E9" s="303">
        <f>D9+C9</f>
        <v>0</v>
      </c>
      <c r="F9" s="252"/>
      <c r="G9" s="252"/>
    </row>
    <row r="10" spans="1:7" ht="17.25">
      <c r="A10" s="296">
        <v>2</v>
      </c>
      <c r="B10" s="297" t="s">
        <v>864</v>
      </c>
      <c r="C10" s="304"/>
      <c r="D10" s="303">
        <f>C10*10%</f>
        <v>0</v>
      </c>
      <c r="E10" s="303">
        <f>D10+C10</f>
        <v>0</v>
      </c>
      <c r="F10" s="296" t="s">
        <v>3066</v>
      </c>
      <c r="G10" s="296"/>
    </row>
    <row r="11" spans="1:7" ht="17.25">
      <c r="A11" s="296">
        <v>3</v>
      </c>
      <c r="B11" s="297" t="s">
        <v>865</v>
      </c>
      <c r="C11" s="304"/>
      <c r="D11" s="303">
        <f>C11*10%</f>
        <v>0</v>
      </c>
      <c r="E11" s="303">
        <f>D11+C11</f>
        <v>0</v>
      </c>
      <c r="F11" s="296" t="s">
        <v>3067</v>
      </c>
      <c r="G11" s="296"/>
    </row>
    <row r="12" spans="1:7" ht="17.25">
      <c r="A12" s="296">
        <v>4</v>
      </c>
      <c r="B12" s="297" t="s">
        <v>3068</v>
      </c>
      <c r="C12" s="304"/>
      <c r="D12" s="303">
        <f>C12*10%</f>
        <v>0</v>
      </c>
      <c r="E12" s="303">
        <f>D12+C12</f>
        <v>0</v>
      </c>
      <c r="F12" s="296" t="s">
        <v>842</v>
      </c>
      <c r="G12" s="296"/>
    </row>
    <row r="13" spans="1:7" ht="17.25">
      <c r="A13" s="296">
        <v>5</v>
      </c>
      <c r="B13" s="297" t="s">
        <v>3072</v>
      </c>
      <c r="C13" s="304" t="e">
        <f>C14+C15</f>
        <v>#REF!</v>
      </c>
      <c r="D13" s="304">
        <f>D14+D15</f>
        <v>0</v>
      </c>
      <c r="E13" s="304" t="e">
        <f>E14+E15</f>
        <v>#REF!</v>
      </c>
      <c r="F13" s="296" t="s">
        <v>949</v>
      </c>
      <c r="G13" s="296"/>
    </row>
    <row r="14" spans="1:7" ht="18.75">
      <c r="A14" s="251"/>
      <c r="B14" s="252" t="s">
        <v>3075</v>
      </c>
      <c r="C14" s="303">
        <f>G14*(C7+C10+C11+C12)</f>
        <v>0</v>
      </c>
      <c r="D14" s="303"/>
      <c r="E14" s="305">
        <f>D14+C14</f>
        <v>0</v>
      </c>
      <c r="F14" s="296" t="s">
        <v>947</v>
      </c>
      <c r="G14" s="682">
        <v>0.05</v>
      </c>
    </row>
    <row r="15" spans="1:7" ht="17.25">
      <c r="A15" s="251"/>
      <c r="B15" s="252" t="s">
        <v>847</v>
      </c>
      <c r="C15" s="303" t="e">
        <f>#REF!</f>
        <v>#REF!</v>
      </c>
      <c r="D15" s="303"/>
      <c r="E15" s="305" t="e">
        <f>D15+C15</f>
        <v>#REF!</v>
      </c>
      <c r="F15" s="296" t="s">
        <v>948</v>
      </c>
      <c r="G15" s="296"/>
    </row>
    <row r="16" spans="1:7" s="234" customFormat="1" ht="17.25">
      <c r="A16" s="298"/>
      <c r="B16" s="298" t="s">
        <v>866</v>
      </c>
      <c r="C16" s="306" t="e">
        <f>C7+C10+C11+C12+C13</f>
        <v>#REF!</v>
      </c>
      <c r="D16" s="306">
        <f>D7+D10+D11+D12+D13</f>
        <v>0</v>
      </c>
      <c r="E16" s="306" t="e">
        <f>E7+E10+E11+E12+E13</f>
        <v>#REF!</v>
      </c>
      <c r="F16" s="260" t="s">
        <v>3073</v>
      </c>
      <c r="G16" s="260"/>
    </row>
    <row r="20" spans="2:4" ht="14.25">
      <c r="B20" s="41" t="s">
        <v>166</v>
      </c>
      <c r="C20" s="1408" t="s">
        <v>167</v>
      </c>
      <c r="D20" s="1408"/>
    </row>
    <row r="21" spans="2:4" ht="15">
      <c r="B21" s="51"/>
      <c r="C21" s="52"/>
    </row>
    <row r="22" spans="2:4" ht="15">
      <c r="B22" s="51"/>
      <c r="C22" s="52"/>
    </row>
    <row r="23" spans="2:4" ht="15">
      <c r="B23" s="51"/>
      <c r="C23" s="52"/>
    </row>
    <row r="24" spans="2:4" ht="15">
      <c r="B24" s="72" t="s">
        <v>168</v>
      </c>
      <c r="C24" s="1409" t="s">
        <v>168</v>
      </c>
      <c r="D24" s="1409"/>
    </row>
    <row r="25" spans="2:4" ht="15">
      <c r="B25" s="51"/>
      <c r="C25" s="109" t="s">
        <v>169</v>
      </c>
      <c r="D25" s="422"/>
    </row>
  </sheetData>
  <mergeCells count="2">
    <mergeCell ref="C20:D20"/>
    <mergeCell ref="C24:D24"/>
  </mergeCells>
  <pageMargins left="0.55118110236220497" right="0.196850393700787" top="0.43307086614173201" bottom="0.59055118110236204" header="0.15748031496063" footer="0.23622047244094499"/>
  <pageSetup paperSize="9" orientation="landscape" r:id="rId1"/>
  <headerFooter alignWithMargins="0">
    <oddHeader>&amp;L&amp;"Times New Roman,Bold Italic"&amp;9Dự toán Bắc Nam  - ÐT: 0966.966.455</oddHeader>
    <oddFooter>&amp;R&amp;9Trang &amp;P/&amp;N</oddFooter>
  </headerFooter>
  <legacyDrawing r:id="rId2"/>
</worksheet>
</file>

<file path=xl/worksheets/sheet25.xml><?xml version="1.0" encoding="utf-8"?>
<worksheet xmlns="http://schemas.openxmlformats.org/spreadsheetml/2006/main" xmlns:r="http://schemas.openxmlformats.org/officeDocument/2006/relationships">
  <sheetPr codeName="Sh_SBTMDT">
    <tabColor rgb="FFFFC000"/>
  </sheetPr>
  <dimension ref="A1:G23"/>
  <sheetViews>
    <sheetView showGridLines="0" topLeftCell="A13" workbookViewId="0">
      <selection activeCell="A77" sqref="A77"/>
    </sheetView>
  </sheetViews>
  <sheetFormatPr defaultRowHeight="12.75"/>
  <cols>
    <col min="1" max="1" width="5.140625" style="1" bestFit="1" customWidth="1"/>
    <col min="2" max="2" width="39.85546875" style="1" bestFit="1" customWidth="1"/>
    <col min="3" max="3" width="16.7109375" style="678" customWidth="1"/>
    <col min="4" max="4" width="13.140625" style="678" bestFit="1" customWidth="1"/>
    <col min="5" max="5" width="20.42578125" style="1" bestFit="1" customWidth="1"/>
    <col min="6" max="6" width="18.5703125" style="1" hidden="1" customWidth="1"/>
    <col min="7" max="16384" width="9.140625" style="1"/>
  </cols>
  <sheetData>
    <row r="1" spans="1:7" s="234" customFormat="1" ht="20.25">
      <c r="A1" s="233" t="s">
        <v>856</v>
      </c>
      <c r="B1" s="233"/>
      <c r="C1" s="671"/>
      <c r="D1" s="671"/>
      <c r="E1" s="233"/>
      <c r="F1" s="233"/>
    </row>
    <row r="2" spans="1:7" s="232" customFormat="1" ht="15.75">
      <c r="A2" s="146" t="e">
        <f>"CÔNG TRÌNH : "&amp;'Bia du toan'!$G$12</f>
        <v>#REF!</v>
      </c>
      <c r="B2" s="236"/>
      <c r="C2" s="672"/>
      <c r="D2" s="672"/>
      <c r="E2" s="236"/>
      <c r="F2" s="236"/>
    </row>
    <row r="3" spans="1:7" s="232" customFormat="1" ht="15.75">
      <c r="A3" s="146" t="e">
        <f>"HẠNG MỤC : "&amp; 'Bia du toan'!$G$13</f>
        <v>#REF!</v>
      </c>
      <c r="B3" s="236"/>
      <c r="C3" s="672"/>
      <c r="D3" s="672"/>
      <c r="E3" s="236"/>
      <c r="F3" s="236"/>
    </row>
    <row r="5" spans="1:7" s="234" customFormat="1" ht="25.5">
      <c r="A5" s="301" t="s">
        <v>15</v>
      </c>
      <c r="B5" s="301" t="s">
        <v>319</v>
      </c>
      <c r="C5" s="673" t="s">
        <v>320</v>
      </c>
      <c r="D5" s="673" t="s">
        <v>321</v>
      </c>
      <c r="E5" s="301" t="s">
        <v>322</v>
      </c>
      <c r="F5" s="301" t="s">
        <v>484</v>
      </c>
    </row>
    <row r="6" spans="1:7" ht="20.25">
      <c r="A6" s="237">
        <v>1</v>
      </c>
      <c r="B6" s="240" t="s">
        <v>836</v>
      </c>
      <c r="C6" s="264"/>
      <c r="D6" s="264"/>
      <c r="E6" s="237" t="s">
        <v>902</v>
      </c>
      <c r="F6" s="241"/>
    </row>
    <row r="7" spans="1:7" ht="20.25">
      <c r="A7" s="237">
        <v>2</v>
      </c>
      <c r="B7" s="240" t="s">
        <v>467</v>
      </c>
      <c r="C7" s="264"/>
      <c r="D7" s="264"/>
      <c r="E7" s="237" t="s">
        <v>903</v>
      </c>
      <c r="F7" s="241"/>
    </row>
    <row r="8" spans="1:7" ht="20.25">
      <c r="A8" s="237">
        <v>3</v>
      </c>
      <c r="B8" s="240" t="s">
        <v>466</v>
      </c>
      <c r="C8" s="264"/>
      <c r="D8" s="264"/>
      <c r="E8" s="237" t="s">
        <v>904</v>
      </c>
      <c r="F8" s="241"/>
    </row>
    <row r="9" spans="1:7" ht="20.25">
      <c r="A9" s="237">
        <v>4</v>
      </c>
      <c r="B9" s="240" t="s">
        <v>86</v>
      </c>
      <c r="C9" s="264"/>
      <c r="D9" s="264"/>
      <c r="E9" s="237" t="s">
        <v>905</v>
      </c>
      <c r="F9" s="1410" t="s">
        <v>909</v>
      </c>
    </row>
    <row r="10" spans="1:7" ht="20.25">
      <c r="A10" s="237">
        <v>5</v>
      </c>
      <c r="B10" s="240" t="s">
        <v>465</v>
      </c>
      <c r="C10" s="264"/>
      <c r="D10" s="264"/>
      <c r="E10" s="237" t="s">
        <v>906</v>
      </c>
      <c r="F10" s="1411"/>
    </row>
    <row r="11" spans="1:7" ht="20.25">
      <c r="A11" s="237">
        <v>6</v>
      </c>
      <c r="B11" s="240" t="s">
        <v>853</v>
      </c>
      <c r="C11" s="264"/>
      <c r="D11" s="264"/>
      <c r="E11" s="237" t="s">
        <v>907</v>
      </c>
      <c r="F11" s="241"/>
    </row>
    <row r="12" spans="1:7" ht="20.25">
      <c r="A12" s="237">
        <v>7</v>
      </c>
      <c r="B12" s="240" t="s">
        <v>854</v>
      </c>
      <c r="C12" s="264"/>
      <c r="D12" s="264"/>
      <c r="E12" s="237" t="s">
        <v>908</v>
      </c>
      <c r="F12" s="241"/>
    </row>
    <row r="13" spans="1:7" ht="18.75">
      <c r="A13" s="237"/>
      <c r="B13" s="239" t="s">
        <v>849</v>
      </c>
      <c r="C13" s="263">
        <f>SUM(C6:C12)</f>
        <v>0</v>
      </c>
      <c r="D13" s="263">
        <f>SUM(D6:D12)</f>
        <v>0</v>
      </c>
      <c r="E13" s="238" t="s">
        <v>855</v>
      </c>
      <c r="F13" s="241"/>
    </row>
    <row r="14" spans="1:7" ht="15.75">
      <c r="A14" s="623" t="e">
        <f ca="1">"Bằng chữ : "&amp;docsoUN(D13)</f>
        <v>#NAME?</v>
      </c>
      <c r="B14" s="422"/>
      <c r="C14" s="691"/>
      <c r="D14" s="691"/>
      <c r="E14" s="422"/>
    </row>
    <row r="15" spans="1:7" s="75" customFormat="1" ht="15">
      <c r="A15" s="74"/>
      <c r="B15" s="41" t="s">
        <v>166</v>
      </c>
      <c r="C15" s="674" t="s">
        <v>167</v>
      </c>
      <c r="D15" s="674"/>
      <c r="E15" s="107"/>
      <c r="G15" s="42"/>
    </row>
    <row r="16" spans="1:7" s="2" customFormat="1" ht="15">
      <c r="A16" s="51"/>
      <c r="B16" s="51"/>
      <c r="C16" s="675"/>
      <c r="D16" s="675"/>
      <c r="E16" s="52"/>
      <c r="G16" s="51"/>
    </row>
    <row r="17" spans="1:7" s="2" customFormat="1" ht="15">
      <c r="A17" s="51"/>
      <c r="B17" s="51"/>
      <c r="C17" s="675"/>
      <c r="D17" s="675"/>
      <c r="E17" s="52"/>
      <c r="G17" s="51"/>
    </row>
    <row r="18" spans="1:7" s="2" customFormat="1" ht="15">
      <c r="A18" s="51"/>
      <c r="B18" s="51"/>
      <c r="C18" s="675"/>
      <c r="D18" s="675"/>
      <c r="E18" s="52"/>
      <c r="G18" s="51"/>
    </row>
    <row r="19" spans="1:7" s="2" customFormat="1" ht="15">
      <c r="A19" s="51"/>
      <c r="B19" s="51"/>
      <c r="C19" s="675"/>
      <c r="D19" s="675"/>
      <c r="E19" s="52"/>
      <c r="G19" s="51"/>
    </row>
    <row r="20" spans="1:7" s="2" customFormat="1" ht="15">
      <c r="A20" s="51"/>
      <c r="B20" s="51"/>
      <c r="C20" s="675"/>
      <c r="D20" s="675"/>
      <c r="E20" s="52"/>
      <c r="G20" s="51"/>
    </row>
    <row r="21" spans="1:7" s="2" customFormat="1" ht="15">
      <c r="A21" s="51"/>
      <c r="B21" s="51"/>
      <c r="C21" s="675"/>
      <c r="D21" s="675"/>
      <c r="E21" s="52"/>
      <c r="G21" s="51"/>
    </row>
    <row r="22" spans="1:7" s="2" customFormat="1" ht="15">
      <c r="A22" s="51"/>
      <c r="B22" s="72" t="s">
        <v>168</v>
      </c>
      <c r="C22" s="676" t="s">
        <v>168</v>
      </c>
      <c r="D22" s="676"/>
      <c r="E22" s="109"/>
      <c r="G22" s="71"/>
    </row>
    <row r="23" spans="1:7" s="2" customFormat="1" ht="15">
      <c r="A23" s="51"/>
      <c r="B23" s="51"/>
      <c r="C23" s="677" t="s">
        <v>169</v>
      </c>
      <c r="D23" s="677"/>
      <c r="E23" s="109"/>
      <c r="G23" s="71"/>
    </row>
  </sheetData>
  <mergeCells count="1">
    <mergeCell ref="F9:F10"/>
  </mergeCell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26.xml><?xml version="1.0" encoding="utf-8"?>
<worksheet xmlns="http://schemas.openxmlformats.org/spreadsheetml/2006/main" xmlns:r="http://schemas.openxmlformats.org/officeDocument/2006/relationships">
  <sheetPr codeName="Sh_DP2C">
    <tabColor rgb="FFFF0000"/>
  </sheetPr>
  <dimension ref="A1:H48"/>
  <sheetViews>
    <sheetView topLeftCell="A45" workbookViewId="0">
      <selection activeCell="E12" sqref="E12"/>
    </sheetView>
  </sheetViews>
  <sheetFormatPr defaultRowHeight="15" outlineLevelCol="1"/>
  <cols>
    <col min="1" max="1" width="5.85546875" style="2" customWidth="1"/>
    <col min="2" max="2" width="5.85546875" style="2" hidden="1" customWidth="1" outlineLevel="1"/>
    <col min="3" max="3" width="38.140625" style="2" customWidth="1" collapsed="1"/>
    <col min="4" max="4" width="11.5703125" style="2" bestFit="1" customWidth="1"/>
    <col min="5" max="5" width="15.7109375" style="2" bestFit="1" customWidth="1"/>
    <col min="6" max="8" width="11.5703125" style="2" bestFit="1" customWidth="1"/>
    <col min="9" max="16384" width="9.140625" style="2"/>
  </cols>
  <sheetData>
    <row r="1" spans="1:8" s="136" customFormat="1" ht="20.25">
      <c r="A1" s="288" t="s">
        <v>934</v>
      </c>
      <c r="B1" s="288"/>
      <c r="C1" s="289"/>
      <c r="D1" s="290"/>
      <c r="E1" s="290"/>
      <c r="F1" s="290"/>
      <c r="G1" s="290"/>
      <c r="H1" s="27"/>
    </row>
    <row r="2" spans="1:8" s="137" customFormat="1" ht="15.75">
      <c r="A2" s="291" t="e">
        <f xml:space="preserve"> "CÔNG TRÌNH : "&amp;'Bia du toan'!$G$12</f>
        <v>#REF!</v>
      </c>
      <c r="B2" s="291"/>
      <c r="C2" s="292"/>
      <c r="D2" s="291"/>
      <c r="E2" s="291"/>
      <c r="F2" s="291"/>
      <c r="G2" s="291"/>
      <c r="H2" s="79"/>
    </row>
    <row r="3" spans="1:8" s="137" customFormat="1" ht="15.75">
      <c r="A3" s="291" t="e">
        <f xml:space="preserve"> "HẠNG MỤC : "&amp; 'Bia du toan'!$G$13</f>
        <v>#REF!</v>
      </c>
      <c r="B3" s="291"/>
      <c r="C3" s="292"/>
      <c r="D3" s="291"/>
      <c r="E3" s="291"/>
      <c r="F3" s="291"/>
      <c r="G3" s="291"/>
      <c r="H3" s="79"/>
    </row>
    <row r="4" spans="1:8" s="1" customFormat="1" ht="12.75">
      <c r="A4" s="293"/>
      <c r="B4" s="293"/>
      <c r="C4" s="293"/>
      <c r="D4" s="293"/>
      <c r="E4" s="293"/>
      <c r="F4" s="293"/>
      <c r="G4" s="293"/>
    </row>
    <row r="5" spans="1:8" s="1" customFormat="1" ht="16.5" customHeight="1">
      <c r="A5" s="187" t="s">
        <v>455</v>
      </c>
      <c r="B5" s="187"/>
    </row>
    <row r="6" spans="1:8">
      <c r="A6" s="179" t="s">
        <v>15</v>
      </c>
      <c r="B6" s="179" t="s">
        <v>1122</v>
      </c>
      <c r="C6" s="179" t="s">
        <v>456</v>
      </c>
      <c r="D6" s="179" t="s">
        <v>457</v>
      </c>
      <c r="E6" s="179" t="s">
        <v>458</v>
      </c>
    </row>
    <row r="7" spans="1:8" ht="16.5">
      <c r="A7" s="182">
        <v>1</v>
      </c>
      <c r="B7" s="182" t="s">
        <v>1106</v>
      </c>
      <c r="C7" s="181" t="s">
        <v>933</v>
      </c>
      <c r="D7" s="182" t="s">
        <v>3058</v>
      </c>
      <c r="E7" s="184">
        <f>TMDT!I8</f>
        <v>0</v>
      </c>
    </row>
    <row r="8" spans="1:8" ht="16.5">
      <c r="A8" s="182">
        <v>2</v>
      </c>
      <c r="B8" s="182" t="s">
        <v>1107</v>
      </c>
      <c r="C8" s="181" t="s">
        <v>467</v>
      </c>
      <c r="D8" s="182" t="s">
        <v>459</v>
      </c>
      <c r="E8" s="184" t="e">
        <f>TMDT!I9</f>
        <v>#REF!</v>
      </c>
    </row>
    <row r="9" spans="1:8" ht="16.5">
      <c r="A9" s="182">
        <v>3</v>
      </c>
      <c r="B9" s="182" t="s">
        <v>1108</v>
      </c>
      <c r="C9" s="181" t="s">
        <v>466</v>
      </c>
      <c r="D9" s="182" t="s">
        <v>460</v>
      </c>
      <c r="E9" s="184" t="e">
        <f>TMDT!I10</f>
        <v>#REF!</v>
      </c>
    </row>
    <row r="10" spans="1:8" ht="16.5">
      <c r="A10" s="182">
        <v>4</v>
      </c>
      <c r="B10" s="182" t="s">
        <v>1109</v>
      </c>
      <c r="C10" s="181" t="s">
        <v>86</v>
      </c>
      <c r="D10" s="182" t="s">
        <v>461</v>
      </c>
      <c r="E10" s="184" t="e">
        <f ca="1">TMDT!I11</f>
        <v>#REF!</v>
      </c>
    </row>
    <row r="11" spans="1:8" ht="16.5">
      <c r="A11" s="182">
        <v>5</v>
      </c>
      <c r="B11" s="182" t="s">
        <v>1110</v>
      </c>
      <c r="C11" s="181" t="s">
        <v>465</v>
      </c>
      <c r="D11" s="182" t="s">
        <v>462</v>
      </c>
      <c r="E11" s="184" t="e">
        <f>TMDT!I12</f>
        <v>#REF!</v>
      </c>
    </row>
    <row r="12" spans="1:8" ht="16.5">
      <c r="A12" s="182">
        <v>6</v>
      </c>
      <c r="B12" s="182" t="s">
        <v>1111</v>
      </c>
      <c r="C12" s="181" t="s">
        <v>464</v>
      </c>
      <c r="D12" s="182" t="s">
        <v>463</v>
      </c>
      <c r="E12" s="184" t="e">
        <f>TMDT!I41</f>
        <v>#REF!</v>
      </c>
    </row>
    <row r="13" spans="1:8">
      <c r="A13" s="182"/>
      <c r="B13" s="182" t="s">
        <v>1121</v>
      </c>
      <c r="C13" s="183" t="s">
        <v>3059</v>
      </c>
      <c r="D13" s="180"/>
      <c r="E13" s="185" t="e">
        <f xml:space="preserve"> SUM(E7:E12)</f>
        <v>#REF!</v>
      </c>
    </row>
    <row r="14" spans="1:8" hidden="1"/>
    <row r="15" spans="1:8" ht="17.25">
      <c r="B15" s="75" t="s">
        <v>1105</v>
      </c>
      <c r="C15" s="75" t="s">
        <v>1124</v>
      </c>
      <c r="D15" s="421"/>
    </row>
    <row r="16" spans="1:8">
      <c r="B16" s="75" t="s">
        <v>1123</v>
      </c>
      <c r="C16" s="75" t="s">
        <v>1104</v>
      </c>
      <c r="D16" s="421"/>
    </row>
    <row r="17" spans="1:8" hidden="1"/>
    <row r="18" spans="1:8" ht="17.25">
      <c r="A18" s="186" t="s">
        <v>468</v>
      </c>
      <c r="B18" s="186"/>
    </row>
    <row r="22" spans="1:8" ht="15.75">
      <c r="A22" s="188" t="s">
        <v>930</v>
      </c>
      <c r="B22" s="188"/>
    </row>
    <row r="23" spans="1:8" ht="15.75">
      <c r="A23" s="188" t="s">
        <v>929</v>
      </c>
      <c r="B23" s="188"/>
    </row>
    <row r="24" spans="1:8" ht="15.75">
      <c r="A24" s="189" t="s">
        <v>924</v>
      </c>
      <c r="B24" s="189"/>
    </row>
    <row r="25" spans="1:8" ht="18.75">
      <c r="A25" s="189" t="s">
        <v>928</v>
      </c>
      <c r="B25" s="189"/>
    </row>
    <row r="26" spans="1:8" ht="21" customHeight="1">
      <c r="A26" s="1412" t="s">
        <v>925</v>
      </c>
      <c r="B26" s="1412"/>
      <c r="C26" s="1412"/>
      <c r="D26" s="1412"/>
      <c r="E26" s="1412"/>
      <c r="F26" s="1412"/>
      <c r="G26" s="1412"/>
      <c r="H26" s="1412"/>
    </row>
    <row r="27" spans="1:8" ht="18.75">
      <c r="A27" s="191" t="s">
        <v>931</v>
      </c>
      <c r="B27" s="191"/>
    </row>
    <row r="28" spans="1:8" hidden="1"/>
    <row r="30" spans="1:8" ht="17.25">
      <c r="A30" s="75" t="s">
        <v>919</v>
      </c>
      <c r="B30" s="75"/>
    </row>
    <row r="32" spans="1:8" ht="17.25">
      <c r="A32" s="1401" t="s">
        <v>15</v>
      </c>
      <c r="B32" s="1400" t="s">
        <v>1122</v>
      </c>
      <c r="C32" s="1401" t="s">
        <v>469</v>
      </c>
      <c r="D32" s="193" t="s">
        <v>3083</v>
      </c>
      <c r="E32" s="193"/>
      <c r="F32" s="193"/>
      <c r="G32" s="193"/>
      <c r="H32" s="193"/>
    </row>
    <row r="33" spans="1:8" ht="15.75">
      <c r="A33" s="1402"/>
      <c r="B33" s="1400"/>
      <c r="C33" s="1402"/>
      <c r="D33" s="194">
        <v>1</v>
      </c>
      <c r="E33" s="194">
        <v>2</v>
      </c>
      <c r="F33" s="194">
        <v>3</v>
      </c>
      <c r="G33" s="194">
        <v>4</v>
      </c>
      <c r="H33" s="194">
        <v>5</v>
      </c>
    </row>
    <row r="34" spans="1:8" ht="34.5">
      <c r="A34" s="200">
        <v>1</v>
      </c>
      <c r="B34" s="200" t="s">
        <v>1112</v>
      </c>
      <c r="C34" s="201" t="s">
        <v>920</v>
      </c>
      <c r="D34" s="202">
        <v>100</v>
      </c>
      <c r="E34" s="202">
        <v>100</v>
      </c>
      <c r="F34" s="202">
        <v>100</v>
      </c>
      <c r="G34" s="202">
        <v>100</v>
      </c>
      <c r="H34" s="202">
        <v>100</v>
      </c>
    </row>
    <row r="35" spans="1:8" ht="18.75">
      <c r="A35" s="200">
        <v>2</v>
      </c>
      <c r="B35" s="200" t="s">
        <v>1113</v>
      </c>
      <c r="C35" s="201" t="s">
        <v>3084</v>
      </c>
      <c r="D35" s="200"/>
      <c r="E35" s="203">
        <f xml:space="preserve"> E34/D34</f>
        <v>1</v>
      </c>
      <c r="F35" s="203">
        <f xml:space="preserve"> F34/E34</f>
        <v>1</v>
      </c>
      <c r="G35" s="203">
        <f xml:space="preserve"> G34/F34</f>
        <v>1</v>
      </c>
      <c r="H35" s="203">
        <f xml:space="preserve"> H34/G34</f>
        <v>1</v>
      </c>
    </row>
    <row r="36" spans="1:8" ht="39" customHeight="1">
      <c r="A36" s="200">
        <v>3</v>
      </c>
      <c r="B36" s="200" t="s">
        <v>1114</v>
      </c>
      <c r="C36" s="279" t="s">
        <v>921</v>
      </c>
      <c r="D36" s="200"/>
      <c r="E36" s="203"/>
      <c r="F36" s="203"/>
      <c r="G36" s="203"/>
      <c r="H36" s="203">
        <f>SUM(E35:H35)</f>
        <v>4</v>
      </c>
    </row>
    <row r="37" spans="1:8" ht="18.75">
      <c r="A37" s="200">
        <v>4</v>
      </c>
      <c r="B37" s="200" t="s">
        <v>1115</v>
      </c>
      <c r="C37" s="280" t="s">
        <v>922</v>
      </c>
      <c r="D37" s="1404">
        <f>AVERAGE(E35:H35)</f>
        <v>1</v>
      </c>
      <c r="E37" s="1405"/>
      <c r="F37" s="1405"/>
      <c r="G37" s="1405"/>
      <c r="H37" s="1406"/>
    </row>
    <row r="38" spans="1:8" ht="18.75">
      <c r="A38" s="200">
        <v>5</v>
      </c>
      <c r="B38" s="200" t="s">
        <v>1116</v>
      </c>
      <c r="C38" s="204" t="s">
        <v>932</v>
      </c>
      <c r="D38" s="1407"/>
      <c r="E38" s="1407"/>
      <c r="F38" s="1407"/>
      <c r="G38" s="1407"/>
      <c r="H38" s="1407"/>
    </row>
    <row r="39" spans="1:8" s="287" customFormat="1" ht="15.75">
      <c r="A39" s="285"/>
      <c r="B39" s="285"/>
      <c r="C39" s="283"/>
      <c r="D39" s="286"/>
      <c r="E39" s="286"/>
      <c r="F39" s="286"/>
      <c r="G39" s="286"/>
      <c r="H39" s="286"/>
    </row>
    <row r="40" spans="1:8">
      <c r="A40" s="192" t="s">
        <v>471</v>
      </c>
      <c r="B40" s="192"/>
    </row>
    <row r="41" spans="1:8" ht="15.75">
      <c r="A41" s="1400" t="s">
        <v>15</v>
      </c>
      <c r="B41" s="1400" t="s">
        <v>1122</v>
      </c>
      <c r="C41" s="1400" t="s">
        <v>472</v>
      </c>
      <c r="D41" s="195" t="s">
        <v>470</v>
      </c>
      <c r="E41" s="195"/>
      <c r="F41" s="195"/>
      <c r="G41" s="195"/>
      <c r="H41" s="195"/>
    </row>
    <row r="42" spans="1:8" ht="15.75">
      <c r="A42" s="1400"/>
      <c r="B42" s="1400"/>
      <c r="C42" s="1400"/>
      <c r="D42" s="196">
        <v>1</v>
      </c>
      <c r="E42" s="196">
        <v>2</v>
      </c>
      <c r="F42" s="196">
        <v>3</v>
      </c>
      <c r="G42" s="196">
        <v>4</v>
      </c>
      <c r="H42" s="196">
        <v>5</v>
      </c>
    </row>
    <row r="43" spans="1:8" ht="15.75">
      <c r="A43" s="197">
        <v>1</v>
      </c>
      <c r="B43" s="197" t="s">
        <v>365</v>
      </c>
      <c r="C43" s="198" t="s">
        <v>473</v>
      </c>
      <c r="D43" s="284">
        <v>0.15</v>
      </c>
      <c r="E43" s="284">
        <v>0.25</v>
      </c>
      <c r="F43" s="284">
        <v>0.25</v>
      </c>
      <c r="G43" s="284">
        <v>0.25</v>
      </c>
      <c r="H43" s="284">
        <v>0.1</v>
      </c>
    </row>
    <row r="44" spans="1:8" ht="34.5">
      <c r="A44" s="197">
        <v>2</v>
      </c>
      <c r="B44" s="197" t="s">
        <v>366</v>
      </c>
      <c r="C44" s="198" t="s">
        <v>3085</v>
      </c>
      <c r="D44" s="199" t="e">
        <f xml:space="preserve"> $E$13*D43</f>
        <v>#REF!</v>
      </c>
      <c r="E44" s="199" t="e">
        <f xml:space="preserve"> $E$13*E43</f>
        <v>#REF!</v>
      </c>
      <c r="F44" s="199" t="e">
        <f xml:space="preserve"> $E$13*F43</f>
        <v>#REF!</v>
      </c>
      <c r="G44" s="199" t="e">
        <f xml:space="preserve"> $E$13*G43</f>
        <v>#REF!</v>
      </c>
      <c r="H44" s="199" t="e">
        <f xml:space="preserve"> $E$13*H43</f>
        <v>#REF!</v>
      </c>
    </row>
    <row r="45" spans="1:8" ht="18.75">
      <c r="A45" s="197">
        <v>3</v>
      </c>
      <c r="B45" s="197" t="s">
        <v>1117</v>
      </c>
      <c r="C45" s="198" t="s">
        <v>3086</v>
      </c>
      <c r="D45" s="202"/>
      <c r="E45" s="202"/>
      <c r="F45" s="202"/>
      <c r="G45" s="202"/>
      <c r="H45" s="202"/>
    </row>
    <row r="46" spans="1:8" ht="34.5">
      <c r="A46" s="197">
        <v>4</v>
      </c>
      <c r="B46" s="197" t="s">
        <v>1118</v>
      </c>
      <c r="C46" s="198" t="s">
        <v>3087</v>
      </c>
      <c r="D46" s="205" t="e">
        <f xml:space="preserve"> D44-D45</f>
        <v>#REF!</v>
      </c>
      <c r="E46" s="205" t="e">
        <f xml:space="preserve"> E44-E45</f>
        <v>#REF!</v>
      </c>
      <c r="F46" s="205" t="e">
        <f xml:space="preserve"> F44-F45</f>
        <v>#REF!</v>
      </c>
      <c r="G46" s="205" t="e">
        <f xml:space="preserve"> G44-G45</f>
        <v>#REF!</v>
      </c>
      <c r="H46" s="205" t="e">
        <f xml:space="preserve"> H44-H45</f>
        <v>#REF!</v>
      </c>
    </row>
    <row r="47" spans="1:8" ht="31.5">
      <c r="A47" s="197">
        <v>5</v>
      </c>
      <c r="B47" s="197" t="s">
        <v>1119</v>
      </c>
      <c r="C47" s="198" t="s">
        <v>474</v>
      </c>
      <c r="D47" s="199" t="e">
        <f xml:space="preserve"> D46*(($D$37+$D$38)^D42-1)</f>
        <v>#REF!</v>
      </c>
      <c r="E47" s="199" t="e">
        <f xml:space="preserve"> E46*(($D$37+$D$38)^E42-1)</f>
        <v>#REF!</v>
      </c>
      <c r="F47" s="199" t="e">
        <f xml:space="preserve"> F46*(($D$37+$D$38)^F42-1)</f>
        <v>#REF!</v>
      </c>
      <c r="G47" s="199" t="e">
        <f xml:space="preserve"> G46*(($D$37+$D$38)^G42-1)</f>
        <v>#REF!</v>
      </c>
      <c r="H47" s="199" t="e">
        <f xml:space="preserve"> H46*(($D$37+$D$38)^H42-1)</f>
        <v>#REF!</v>
      </c>
    </row>
    <row r="48" spans="1:8" ht="18.75">
      <c r="A48" s="197">
        <v>7</v>
      </c>
      <c r="B48" s="197" t="s">
        <v>1120</v>
      </c>
      <c r="C48" s="198" t="s">
        <v>476</v>
      </c>
      <c r="D48" s="281" t="e">
        <f>SUM($D$47:D47)</f>
        <v>#REF!</v>
      </c>
      <c r="E48" s="281" t="e">
        <f>SUM($D$47:E47)</f>
        <v>#REF!</v>
      </c>
      <c r="F48" s="281" t="e">
        <f>SUM($D$47:F47)</f>
        <v>#REF!</v>
      </c>
      <c r="G48" s="281" t="e">
        <f>SUM($D$47:G47)</f>
        <v>#REF!</v>
      </c>
      <c r="H48" s="281" t="e">
        <f>SUM($D$47:H47)</f>
        <v>#REF!</v>
      </c>
    </row>
  </sheetData>
  <mergeCells count="9">
    <mergeCell ref="A41:A42"/>
    <mergeCell ref="C41:C42"/>
    <mergeCell ref="A26:H26"/>
    <mergeCell ref="A32:A33"/>
    <mergeCell ref="C32:C33"/>
    <mergeCell ref="D37:H37"/>
    <mergeCell ref="D38:H38"/>
    <mergeCell ref="B32:B33"/>
    <mergeCell ref="B41:B42"/>
  </mergeCells>
  <dataValidations count="4">
    <dataValidation allowBlank="1" showInputMessage="1" showErrorMessage="1" promptTitle="Điền mức phân bổ vốn huy động" prompt="Nhập vào tỷ lệ phân bổ vốn theo tiến độ từng năm (%)" sqref="D43:H43"/>
    <dataValidation allowBlank="1" showInputMessage="1" showErrorMessage="1" promptTitle="Nhập chỉ số giá xây dựng " prompt="Nhập chỉ số giá xây dựng cá năm gần nhất" sqref="D34:H34"/>
    <dataValidation allowBlank="1" showInputMessage="1" showErrorMessage="1" promptTitle="Mức độ biến động của các yếu tố" prompt="Người dùng nhập vào mức dự báo biến động của các yếu tố chi phí, giá cả." sqref="D37:H39"/>
    <dataValidation allowBlank="1" showInputMessage="1" showErrorMessage="1" promptTitle="Chi phí lãi vay từng năm" prompt="Bạn nhập vào chi phí lãi vay từng năm thực hiện dự án" sqref="D45:H45"/>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legacyDrawing r:id="rId2"/>
  <oleObjects>
    <oleObject progId="Equation.3" shapeId="24577" r:id="rId3"/>
    <oleObject progId="Equation.3" shapeId="24578" r:id="rId4"/>
    <oleObject progId="Equation.3" shapeId="24579" r:id="rId5"/>
  </oleObjects>
</worksheet>
</file>

<file path=xl/worksheets/sheet27.xml><?xml version="1.0" encoding="utf-8"?>
<worksheet xmlns="http://schemas.openxmlformats.org/spreadsheetml/2006/main" xmlns:r="http://schemas.openxmlformats.org/officeDocument/2006/relationships">
  <sheetPr codeName="Sh_Bia"/>
  <dimension ref="A1:R33"/>
  <sheetViews>
    <sheetView topLeftCell="A7" workbookViewId="0">
      <selection activeCell="F16" sqref="F16"/>
    </sheetView>
  </sheetViews>
  <sheetFormatPr defaultRowHeight="15"/>
  <cols>
    <col min="1" max="4" width="7.42578125" style="2" customWidth="1"/>
    <col min="5" max="6" width="9.140625" style="2"/>
    <col min="7" max="7" width="8.140625" style="2" customWidth="1"/>
    <col min="8" max="10" width="9.140625" style="2"/>
    <col min="11" max="17" width="6.42578125" style="2" customWidth="1"/>
    <col min="18" max="16384" width="9.140625" style="2"/>
  </cols>
  <sheetData>
    <row r="1" spans="1:18" ht="16.5" thickTop="1">
      <c r="A1" s="3"/>
      <c r="B1" s="4"/>
      <c r="C1" s="4"/>
      <c r="D1" s="4"/>
      <c r="E1" s="4"/>
      <c r="F1" s="4"/>
      <c r="G1" s="4"/>
      <c r="H1" s="4"/>
      <c r="I1" s="4"/>
      <c r="J1" s="4"/>
      <c r="K1" s="4"/>
      <c r="L1" s="4"/>
      <c r="M1" s="4"/>
      <c r="N1" s="4"/>
      <c r="O1" s="4"/>
      <c r="P1" s="4"/>
      <c r="Q1" s="5"/>
      <c r="R1" s="6"/>
    </row>
    <row r="2" spans="1:18" ht="15.75">
      <c r="A2" s="7" t="s">
        <v>47</v>
      </c>
      <c r="B2" s="8"/>
      <c r="C2" s="8"/>
      <c r="D2" s="8"/>
      <c r="E2" s="8"/>
      <c r="F2" s="8"/>
      <c r="G2" s="8"/>
      <c r="H2" s="8"/>
      <c r="I2" s="8"/>
      <c r="J2" s="8"/>
      <c r="K2" s="8"/>
      <c r="L2" s="8"/>
      <c r="M2" s="8"/>
      <c r="N2" s="8"/>
      <c r="O2" s="9"/>
      <c r="P2" s="9"/>
      <c r="Q2" s="10"/>
      <c r="R2" s="6"/>
    </row>
    <row r="3" spans="1:18" ht="15.75">
      <c r="A3" s="7" t="s">
        <v>48</v>
      </c>
      <c r="B3" s="8"/>
      <c r="C3" s="8"/>
      <c r="D3" s="8"/>
      <c r="E3" s="8"/>
      <c r="F3" s="8"/>
      <c r="G3" s="8"/>
      <c r="H3" s="8"/>
      <c r="I3" s="8"/>
      <c r="J3" s="8"/>
      <c r="K3" s="8"/>
      <c r="L3" s="8"/>
      <c r="M3" s="8"/>
      <c r="N3" s="8"/>
      <c r="O3" s="9"/>
      <c r="P3" s="9"/>
      <c r="Q3" s="10"/>
      <c r="R3" s="6"/>
    </row>
    <row r="4" spans="1:18" ht="15.75">
      <c r="A4" s="11" t="s">
        <v>49</v>
      </c>
      <c r="B4" s="12"/>
      <c r="C4" s="12"/>
      <c r="D4" s="12"/>
      <c r="E4" s="12"/>
      <c r="F4" s="12"/>
      <c r="G4" s="12"/>
      <c r="H4" s="12"/>
      <c r="I4" s="12"/>
      <c r="J4" s="12"/>
      <c r="K4" s="12"/>
      <c r="L4" s="12"/>
      <c r="M4" s="12"/>
      <c r="N4" s="12"/>
      <c r="O4" s="12"/>
      <c r="P4" s="12"/>
      <c r="Q4" s="10"/>
      <c r="R4" s="6"/>
    </row>
    <row r="5" spans="1:18" ht="15.75">
      <c r="A5" s="13"/>
      <c r="B5" s="6"/>
      <c r="C5" s="6"/>
      <c r="D5" s="6"/>
      <c r="E5" s="6"/>
      <c r="F5" s="6"/>
      <c r="G5" s="6"/>
      <c r="H5" s="6"/>
      <c r="I5" s="6"/>
      <c r="J5" s="6"/>
      <c r="K5" s="6"/>
      <c r="L5" s="6"/>
      <c r="M5" s="6"/>
      <c r="N5" s="6"/>
      <c r="O5" s="6"/>
      <c r="P5" s="6"/>
      <c r="Q5" s="10"/>
      <c r="R5" s="6"/>
    </row>
    <row r="6" spans="1:18" ht="15.75">
      <c r="A6" s="13"/>
      <c r="B6" s="6"/>
      <c r="C6" s="6"/>
      <c r="D6" s="6"/>
      <c r="E6" s="6"/>
      <c r="F6" s="6"/>
      <c r="G6" s="6"/>
      <c r="H6" s="6"/>
      <c r="I6" s="6"/>
      <c r="J6" s="6"/>
      <c r="K6" s="14" t="s">
        <v>50</v>
      </c>
      <c r="L6" s="116">
        <f ca="1">NOW()</f>
        <v>43518.58167511574</v>
      </c>
      <c r="M6" s="15" t="s">
        <v>51</v>
      </c>
      <c r="N6" s="117">
        <f ca="1">NOW()</f>
        <v>43518.58167511574</v>
      </c>
      <c r="O6" s="15" t="s">
        <v>52</v>
      </c>
      <c r="P6" s="16">
        <f ca="1">NOW()</f>
        <v>43518.58167511574</v>
      </c>
      <c r="Q6" s="10"/>
      <c r="R6" s="6"/>
    </row>
    <row r="7" spans="1:18" ht="15.75">
      <c r="A7" s="13"/>
      <c r="B7" s="6"/>
      <c r="C7" s="6"/>
      <c r="D7" s="6"/>
      <c r="E7" s="6"/>
      <c r="F7" s="6"/>
      <c r="G7" s="6"/>
      <c r="H7" s="6"/>
      <c r="I7" s="6"/>
      <c r="J7" s="6"/>
      <c r="K7" s="6"/>
      <c r="L7" s="6"/>
      <c r="M7" s="6"/>
      <c r="N7" s="6"/>
      <c r="O7" s="6"/>
      <c r="P7" s="6"/>
      <c r="Q7" s="10"/>
      <c r="R7" s="6"/>
    </row>
    <row r="8" spans="1:18" ht="15.75">
      <c r="A8" s="13"/>
      <c r="B8" s="6"/>
      <c r="C8" s="6"/>
      <c r="D8" s="6"/>
      <c r="E8" s="6"/>
      <c r="F8" s="6"/>
      <c r="G8" s="6"/>
      <c r="H8" s="6"/>
      <c r="I8" s="6"/>
      <c r="J8" s="6"/>
      <c r="K8" s="6"/>
      <c r="L8" s="6"/>
      <c r="M8" s="6"/>
      <c r="N8" s="6"/>
      <c r="O8" s="6"/>
      <c r="P8" s="6"/>
      <c r="Q8" s="10"/>
      <c r="R8" s="6"/>
    </row>
    <row r="9" spans="1:18" ht="15.75">
      <c r="A9" s="13"/>
      <c r="B9" s="6"/>
      <c r="C9" s="6"/>
      <c r="D9" s="6"/>
      <c r="E9" s="6"/>
      <c r="F9" s="6"/>
      <c r="G9" s="6"/>
      <c r="H9" s="6"/>
      <c r="I9" s="6"/>
      <c r="J9" s="6"/>
      <c r="K9" s="6"/>
      <c r="L9" s="6"/>
      <c r="M9" s="6"/>
      <c r="N9" s="6"/>
      <c r="O9" s="6"/>
      <c r="P9" s="6"/>
      <c r="Q9" s="10"/>
      <c r="R9" s="6"/>
    </row>
    <row r="10" spans="1:18" ht="15.75">
      <c r="A10" s="13"/>
      <c r="B10" s="6"/>
      <c r="C10" s="6"/>
      <c r="D10" s="6"/>
      <c r="E10" s="6"/>
      <c r="F10" s="6"/>
      <c r="G10" s="6"/>
      <c r="H10" s="6"/>
      <c r="I10" s="6"/>
      <c r="J10" s="6"/>
      <c r="K10" s="6"/>
      <c r="L10" s="6"/>
      <c r="M10" s="6"/>
      <c r="N10" s="6"/>
      <c r="O10" s="6"/>
      <c r="P10" s="6"/>
      <c r="Q10" s="10"/>
      <c r="R10" s="6"/>
    </row>
    <row r="11" spans="1:18" ht="34.5">
      <c r="A11" s="17" t="s">
        <v>53</v>
      </c>
      <c r="B11" s="18"/>
      <c r="C11" s="18"/>
      <c r="D11" s="18"/>
      <c r="E11" s="18"/>
      <c r="F11" s="18"/>
      <c r="G11" s="18"/>
      <c r="H11" s="18"/>
      <c r="I11" s="18"/>
      <c r="J11" s="18"/>
      <c r="K11" s="18"/>
      <c r="L11" s="18"/>
      <c r="M11" s="18"/>
      <c r="N11" s="18"/>
      <c r="O11" s="18"/>
      <c r="P11" s="18"/>
      <c r="Q11" s="10"/>
      <c r="R11" s="6"/>
    </row>
    <row r="12" spans="1:18" ht="15.75">
      <c r="A12" s="19"/>
      <c r="B12" s="20"/>
      <c r="C12" s="20"/>
      <c r="D12" s="20" t="s">
        <v>398</v>
      </c>
      <c r="E12" s="20"/>
      <c r="F12" s="20"/>
      <c r="G12" s="21" t="e">
        <f xml:space="preserve"> IF(#REF!="","",#REF!)</f>
        <v>#REF!</v>
      </c>
      <c r="H12" s="20"/>
      <c r="I12" s="20"/>
      <c r="J12" s="20"/>
      <c r="K12" s="20"/>
      <c r="L12" s="20"/>
      <c r="M12" s="20"/>
      <c r="N12" s="20"/>
      <c r="O12" s="20"/>
      <c r="P12" s="20"/>
      <c r="Q12" s="22"/>
      <c r="R12" s="20"/>
    </row>
    <row r="13" spans="1:18" ht="15.75">
      <c r="A13" s="19"/>
      <c r="B13" s="20"/>
      <c r="C13" s="20"/>
      <c r="D13" s="20" t="s">
        <v>397</v>
      </c>
      <c r="E13" s="20"/>
      <c r="F13" s="20"/>
      <c r="G13" s="21" t="e">
        <f xml:space="preserve"> IF(#REF!="","",#REF!)</f>
        <v>#REF!</v>
      </c>
      <c r="H13" s="20"/>
      <c r="I13" s="20"/>
      <c r="J13" s="20"/>
      <c r="K13" s="20"/>
      <c r="L13" s="20"/>
      <c r="M13" s="20"/>
      <c r="N13" s="20"/>
      <c r="O13" s="20"/>
      <c r="P13" s="20"/>
      <c r="Q13" s="22"/>
      <c r="R13" s="20"/>
    </row>
    <row r="14" spans="1:18" ht="15.75">
      <c r="A14" s="19"/>
      <c r="B14" s="20"/>
      <c r="C14" s="20"/>
      <c r="D14" s="20" t="s">
        <v>396</v>
      </c>
      <c r="E14" s="20"/>
      <c r="F14" s="20"/>
      <c r="G14" s="21" t="e">
        <f xml:space="preserve"> IF(#REF!="","",#REF!)</f>
        <v>#REF!</v>
      </c>
      <c r="H14" s="20"/>
      <c r="I14" s="20"/>
      <c r="J14" s="20"/>
      <c r="K14" s="20"/>
      <c r="L14" s="20"/>
      <c r="M14" s="20"/>
      <c r="N14" s="20"/>
      <c r="O14" s="20"/>
      <c r="P14" s="20"/>
      <c r="Q14" s="22"/>
      <c r="R14" s="20"/>
    </row>
    <row r="15" spans="1:18" ht="15.75">
      <c r="A15" s="19"/>
      <c r="B15" s="20"/>
      <c r="C15" s="20"/>
      <c r="D15" s="20" t="s">
        <v>399</v>
      </c>
      <c r="E15" s="20"/>
      <c r="F15" s="20"/>
      <c r="G15" s="1413" t="e">
        <f>#REF!</f>
        <v>#REF!</v>
      </c>
      <c r="H15" s="1413"/>
      <c r="I15" s="1413"/>
      <c r="J15" s="1413"/>
      <c r="K15" s="1413"/>
      <c r="L15" s="1413"/>
      <c r="M15" s="1413"/>
      <c r="N15" s="1413"/>
      <c r="O15" s="1413"/>
      <c r="P15" s="1413"/>
      <c r="Q15" s="1414"/>
      <c r="R15" s="20"/>
    </row>
    <row r="16" spans="1:18" ht="15.75">
      <c r="A16" s="13"/>
      <c r="B16" s="6"/>
      <c r="C16" s="6"/>
      <c r="D16" s="20" t="s">
        <v>944</v>
      </c>
      <c r="E16" s="6"/>
      <c r="F16" s="6" t="s">
        <v>3339</v>
      </c>
      <c r="G16" s="6"/>
      <c r="H16" s="6"/>
      <c r="I16" s="6"/>
      <c r="J16" s="6"/>
      <c r="K16" s="6"/>
      <c r="L16" s="6"/>
      <c r="M16" s="6"/>
      <c r="N16" s="6"/>
      <c r="O16" s="6"/>
      <c r="P16" s="6"/>
      <c r="Q16" s="10"/>
      <c r="R16" s="6"/>
    </row>
    <row r="17" spans="1:18" ht="15.75">
      <c r="A17" s="13"/>
      <c r="B17" s="6"/>
      <c r="C17" s="6"/>
      <c r="D17" s="6"/>
      <c r="E17" s="6"/>
      <c r="F17" s="6"/>
      <c r="G17" s="6"/>
      <c r="H17" s="6"/>
      <c r="I17" s="6"/>
      <c r="J17" s="6"/>
      <c r="K17" s="6"/>
      <c r="L17" s="6"/>
      <c r="M17" s="6"/>
      <c r="N17" s="6"/>
      <c r="O17" s="6"/>
      <c r="P17" s="6"/>
      <c r="Q17" s="10"/>
      <c r="R17" s="6"/>
    </row>
    <row r="18" spans="1:18" ht="15.75">
      <c r="A18" s="13"/>
      <c r="B18" s="6"/>
      <c r="C18" s="6"/>
      <c r="D18" s="6"/>
      <c r="E18" s="6"/>
      <c r="F18" s="6"/>
      <c r="G18" s="6"/>
      <c r="H18" s="6"/>
      <c r="I18" s="6"/>
      <c r="J18" s="6"/>
      <c r="K18" s="6"/>
      <c r="L18" s="6"/>
      <c r="M18" s="6"/>
      <c r="N18" s="6"/>
      <c r="O18" s="6"/>
      <c r="P18" s="6"/>
      <c r="Q18" s="10"/>
      <c r="R18" s="6"/>
    </row>
    <row r="19" spans="1:18" ht="15.75">
      <c r="A19" s="13"/>
      <c r="B19" s="6"/>
      <c r="C19" s="6"/>
      <c r="D19" s="6"/>
      <c r="E19" s="6"/>
      <c r="F19" s="6"/>
      <c r="G19" s="6"/>
      <c r="H19" s="6"/>
      <c r="I19" s="6"/>
      <c r="J19" s="6"/>
      <c r="K19" s="6"/>
      <c r="L19" s="6"/>
      <c r="M19" s="6"/>
      <c r="N19" s="6"/>
      <c r="O19" s="6"/>
      <c r="P19" s="6"/>
      <c r="Q19" s="10"/>
      <c r="R19" s="6"/>
    </row>
    <row r="20" spans="1:18" ht="15.75">
      <c r="A20" s="13"/>
      <c r="B20" s="6"/>
      <c r="C20" s="6"/>
      <c r="D20" s="6"/>
      <c r="E20" s="6"/>
      <c r="F20" s="6"/>
      <c r="G20" s="6"/>
      <c r="H20" s="6"/>
      <c r="I20" s="6"/>
      <c r="J20" s="6"/>
      <c r="K20" s="6"/>
      <c r="L20" s="6"/>
      <c r="M20" s="6"/>
      <c r="N20" s="6"/>
      <c r="O20" s="6"/>
      <c r="P20" s="6"/>
      <c r="Q20" s="10"/>
      <c r="R20" s="6"/>
    </row>
    <row r="21" spans="1:18" ht="15.75">
      <c r="A21" s="13"/>
      <c r="B21" s="6"/>
      <c r="C21" s="6"/>
      <c r="D21" s="6"/>
      <c r="E21" s="6"/>
      <c r="F21" s="6"/>
      <c r="G21" s="6"/>
      <c r="H21" s="6"/>
      <c r="I21" s="6"/>
      <c r="J21" s="6"/>
      <c r="K21" s="6"/>
      <c r="L21" s="6"/>
      <c r="M21" s="6"/>
      <c r="N21" s="6"/>
      <c r="O21" s="6"/>
      <c r="P21" s="6"/>
      <c r="Q21" s="10"/>
      <c r="R21" s="6"/>
    </row>
    <row r="22" spans="1:18" ht="15.75">
      <c r="A22" s="13"/>
      <c r="B22" s="6"/>
      <c r="C22" s="6"/>
      <c r="D22" s="6"/>
      <c r="E22" s="6"/>
      <c r="F22" s="6"/>
      <c r="G22" s="6"/>
      <c r="H22" s="6"/>
      <c r="I22" s="6"/>
      <c r="J22" s="6"/>
      <c r="K22" s="6"/>
      <c r="L22" s="6"/>
      <c r="M22" s="6"/>
      <c r="N22" s="6"/>
      <c r="O22" s="6"/>
      <c r="P22" s="6"/>
      <c r="Q22" s="10"/>
      <c r="R22" s="6"/>
    </row>
    <row r="23" spans="1:18" ht="15.75">
      <c r="A23" s="13"/>
      <c r="B23" s="23" t="s">
        <v>54</v>
      </c>
      <c r="C23" s="6"/>
      <c r="D23" s="6"/>
      <c r="E23" s="6"/>
      <c r="F23" s="23" t="s">
        <v>55</v>
      </c>
      <c r="G23" s="6"/>
      <c r="H23" s="6"/>
      <c r="I23" s="23" t="s">
        <v>56</v>
      </c>
      <c r="J23" s="6"/>
      <c r="K23" s="23" t="s">
        <v>57</v>
      </c>
      <c r="L23" s="6"/>
      <c r="M23" s="6"/>
      <c r="N23" s="6"/>
      <c r="O23" s="6"/>
      <c r="P23" s="6"/>
      <c r="Q23" s="10"/>
      <c r="R23" s="6"/>
    </row>
    <row r="24" spans="1:18" ht="15.75">
      <c r="A24" s="13"/>
      <c r="B24" s="6"/>
      <c r="C24" s="6"/>
      <c r="D24" s="6"/>
      <c r="E24" s="6"/>
      <c r="F24" s="6"/>
      <c r="G24" s="6"/>
      <c r="H24" s="6"/>
      <c r="I24" s="6"/>
      <c r="J24" s="6"/>
      <c r="K24" s="6"/>
      <c r="L24" s="6"/>
      <c r="M24" s="6"/>
      <c r="N24" s="6"/>
      <c r="O24" s="6"/>
      <c r="P24" s="6"/>
      <c r="Q24" s="10"/>
      <c r="R24" s="6"/>
    </row>
    <row r="25" spans="1:18" ht="10.5" customHeight="1">
      <c r="A25" s="13"/>
      <c r="B25" s="6"/>
      <c r="C25" s="6"/>
      <c r="D25" s="6"/>
      <c r="E25" s="6"/>
      <c r="F25" s="6"/>
      <c r="G25" s="6"/>
      <c r="H25" s="6"/>
      <c r="I25" s="6"/>
      <c r="J25" s="6"/>
      <c r="K25" s="6"/>
      <c r="L25" s="6"/>
      <c r="M25" s="6"/>
      <c r="N25" s="6"/>
      <c r="O25" s="6"/>
      <c r="P25" s="6"/>
      <c r="Q25" s="10"/>
      <c r="R25" s="6"/>
    </row>
    <row r="26" spans="1:18" ht="10.5" customHeight="1">
      <c r="A26" s="13"/>
      <c r="B26" s="6"/>
      <c r="C26" s="6"/>
      <c r="D26" s="6"/>
      <c r="E26" s="6"/>
      <c r="F26" s="6"/>
      <c r="G26" s="6"/>
      <c r="H26" s="6"/>
      <c r="I26" s="6"/>
      <c r="J26" s="6"/>
      <c r="K26" s="6"/>
      <c r="L26" s="6"/>
      <c r="M26" s="6"/>
      <c r="N26" s="6"/>
      <c r="O26" s="6"/>
      <c r="P26" s="6"/>
      <c r="Q26" s="10"/>
      <c r="R26" s="6"/>
    </row>
    <row r="27" spans="1:18" ht="10.5" customHeight="1">
      <c r="A27" s="13"/>
      <c r="B27" s="6"/>
      <c r="C27" s="6"/>
      <c r="D27" s="6"/>
      <c r="E27" s="6"/>
      <c r="F27" s="6"/>
      <c r="G27" s="6"/>
      <c r="H27" s="6"/>
      <c r="I27" s="6"/>
      <c r="J27" s="6"/>
      <c r="K27" s="6"/>
      <c r="L27" s="6"/>
      <c r="M27" s="6"/>
      <c r="N27" s="6"/>
      <c r="O27" s="6"/>
      <c r="P27" s="6"/>
      <c r="Q27" s="10"/>
      <c r="R27" s="6"/>
    </row>
    <row r="28" spans="1:18" ht="10.5" customHeight="1">
      <c r="A28" s="13"/>
      <c r="B28" s="6"/>
      <c r="C28" s="6"/>
      <c r="D28" s="6"/>
      <c r="E28" s="6"/>
      <c r="F28" s="6"/>
      <c r="G28" s="6"/>
      <c r="H28" s="6"/>
      <c r="I28" s="6"/>
      <c r="J28" s="6"/>
      <c r="K28" s="6"/>
      <c r="L28" s="6"/>
      <c r="M28" s="6"/>
      <c r="N28" s="6"/>
      <c r="O28" s="6"/>
      <c r="P28" s="6"/>
      <c r="Q28" s="10"/>
      <c r="R28" s="6"/>
    </row>
    <row r="29" spans="1:18" ht="10.5" customHeight="1">
      <c r="A29" s="13"/>
      <c r="B29" s="6"/>
      <c r="C29" s="6"/>
      <c r="D29" s="6"/>
      <c r="E29" s="6"/>
      <c r="F29" s="6"/>
      <c r="G29" s="6"/>
      <c r="H29" s="6"/>
      <c r="I29" s="6"/>
      <c r="J29" s="6"/>
      <c r="K29" s="6"/>
      <c r="L29" s="6"/>
      <c r="M29" s="6"/>
      <c r="N29" s="6"/>
      <c r="O29" s="6"/>
      <c r="P29" s="6"/>
      <c r="Q29" s="10"/>
      <c r="R29" s="6"/>
    </row>
    <row r="30" spans="1:18" ht="10.5" customHeight="1" thickBot="1">
      <c r="A30" s="24"/>
      <c r="B30" s="25"/>
      <c r="C30" s="25"/>
      <c r="D30" s="25"/>
      <c r="E30" s="25"/>
      <c r="F30" s="25"/>
      <c r="G30" s="25"/>
      <c r="H30" s="25"/>
      <c r="I30" s="25"/>
      <c r="J30" s="25"/>
      <c r="K30" s="25"/>
      <c r="L30" s="25"/>
      <c r="M30" s="25"/>
      <c r="N30" s="25"/>
      <c r="O30" s="25"/>
      <c r="P30" s="25"/>
      <c r="Q30" s="26"/>
      <c r="R30" s="6"/>
    </row>
    <row r="31" spans="1:18" ht="10.5" customHeight="1" thickTop="1">
      <c r="A31" s="6"/>
      <c r="B31" s="6"/>
      <c r="C31" s="6"/>
      <c r="D31" s="6"/>
      <c r="E31" s="6"/>
      <c r="F31" s="6"/>
      <c r="G31" s="6"/>
      <c r="H31" s="6"/>
      <c r="I31" s="6"/>
      <c r="J31" s="6"/>
      <c r="K31" s="6"/>
      <c r="L31" s="6"/>
      <c r="M31" s="6"/>
      <c r="N31" s="6"/>
      <c r="O31" s="6"/>
      <c r="P31" s="6"/>
      <c r="Q31" s="6"/>
      <c r="R31" s="6"/>
    </row>
    <row r="32" spans="1:18" ht="10.5" customHeight="1"/>
    <row r="33" ht="10.5" customHeight="1"/>
  </sheetData>
  <mergeCells count="1">
    <mergeCell ref="G15:Q15"/>
  </mergeCells>
  <phoneticPr fontId="2"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28.xml><?xml version="1.0" encoding="utf-8"?>
<worksheet xmlns="http://schemas.openxmlformats.org/spreadsheetml/2006/main" xmlns:r="http://schemas.openxmlformats.org/officeDocument/2006/relationships">
  <sheetPr codeName="Sh_PTVT_VCLC"/>
  <dimension ref="A1:N6"/>
  <sheetViews>
    <sheetView showGridLines="0" workbookViewId="0">
      <selection activeCell="D11" sqref="D11"/>
    </sheetView>
  </sheetViews>
  <sheetFormatPr defaultRowHeight="15" outlineLevelCol="1"/>
  <cols>
    <col min="1" max="1" width="4.42578125" style="84" bestFit="1" customWidth="1"/>
    <col min="2" max="2" width="12.140625" style="84" customWidth="1"/>
    <col min="3" max="3" width="18.28515625" style="84" hidden="1" customWidth="1" outlineLevel="1"/>
    <col min="4" max="4" width="45" style="84" customWidth="1" collapsed="1"/>
    <col min="5" max="5" width="7.140625" style="89" bestFit="1" customWidth="1"/>
    <col min="6" max="6" width="9.7109375" style="156" bestFit="1" customWidth="1"/>
    <col min="7" max="7" width="9" style="156" customWidth="1"/>
    <col min="8" max="8" width="9.85546875" style="162" hidden="1" customWidth="1"/>
    <col min="9" max="9" width="6.85546875" style="156" customWidth="1"/>
    <col min="10" max="10" width="10.7109375" style="84" hidden="1" customWidth="1"/>
    <col min="11" max="12" width="9.140625" style="84" hidden="1" customWidth="1"/>
    <col min="13" max="13" width="11.85546875" style="84" customWidth="1"/>
    <col min="14" max="14" width="12.140625" style="84" hidden="1" customWidth="1"/>
    <col min="15" max="16384" width="9.140625" style="84"/>
  </cols>
  <sheetData>
    <row r="1" spans="1:14" s="77" customFormat="1" ht="20.25">
      <c r="A1" s="143" t="s">
        <v>3032</v>
      </c>
      <c r="B1" s="144"/>
      <c r="C1" s="144"/>
      <c r="D1" s="144"/>
      <c r="E1" s="144"/>
      <c r="F1" s="167"/>
      <c r="G1" s="167"/>
      <c r="H1" s="158"/>
      <c r="I1" s="167"/>
      <c r="J1" s="144"/>
      <c r="K1" s="144"/>
      <c r="L1" s="144"/>
      <c r="M1" s="144"/>
      <c r="N1" s="144"/>
    </row>
    <row r="2" spans="1:14" s="77" customFormat="1" ht="15.75">
      <c r="A2" s="146" t="e">
        <f>"CÔNG TRÌNH : "&amp;'Bia du toan'!$G$12</f>
        <v>#REF!</v>
      </c>
      <c r="B2" s="144"/>
      <c r="C2" s="144"/>
      <c r="D2" s="144"/>
      <c r="E2" s="144"/>
      <c r="F2" s="167"/>
      <c r="G2" s="167"/>
      <c r="H2" s="158"/>
      <c r="I2" s="167"/>
      <c r="J2" s="144"/>
      <c r="K2" s="144"/>
      <c r="L2" s="144"/>
      <c r="M2" s="144"/>
      <c r="N2" s="144"/>
    </row>
    <row r="3" spans="1:14" s="77" customFormat="1" ht="15.75">
      <c r="A3" s="146" t="e">
        <f>"HẠNG MỤC : "&amp; 'Bia du toan'!$G$13</f>
        <v>#REF!</v>
      </c>
      <c r="B3" s="144"/>
      <c r="C3" s="144"/>
      <c r="D3" s="144"/>
      <c r="E3" s="144"/>
      <c r="F3" s="167"/>
      <c r="G3" s="167"/>
      <c r="H3" s="158"/>
      <c r="I3" s="167"/>
      <c r="J3" s="144"/>
      <c r="K3" s="144"/>
      <c r="L3" s="144"/>
      <c r="M3" s="144"/>
      <c r="N3" s="144"/>
    </row>
    <row r="4" spans="1:14" s="77" customFormat="1">
      <c r="A4" s="144"/>
      <c r="B4" s="144"/>
      <c r="C4" s="144"/>
      <c r="D4" s="144"/>
      <c r="E4" s="144"/>
      <c r="F4" s="167"/>
      <c r="G4" s="167"/>
      <c r="H4" s="158"/>
      <c r="I4" s="167"/>
      <c r="J4" s="144"/>
      <c r="K4" s="144"/>
      <c r="L4" s="144"/>
      <c r="M4" s="144"/>
      <c r="N4" s="144"/>
    </row>
    <row r="5" spans="1:14" ht="15.75" customHeight="1">
      <c r="A5" s="1357" t="s">
        <v>15</v>
      </c>
      <c r="B5" s="1356" t="s">
        <v>91</v>
      </c>
      <c r="C5" s="1357" t="s">
        <v>113</v>
      </c>
      <c r="D5" s="1357" t="s">
        <v>114</v>
      </c>
      <c r="E5" s="1357" t="s">
        <v>93</v>
      </c>
      <c r="F5" s="598" t="s">
        <v>94</v>
      </c>
      <c r="G5" s="598"/>
      <c r="H5" s="599"/>
      <c r="I5" s="598"/>
      <c r="J5" s="600"/>
      <c r="K5" s="601" t="s">
        <v>115</v>
      </c>
      <c r="L5" s="601" t="s">
        <v>116</v>
      </c>
      <c r="M5" s="1365" t="s">
        <v>3033</v>
      </c>
      <c r="N5" s="1365" t="s">
        <v>3031</v>
      </c>
    </row>
    <row r="6" spans="1:14" ht="26.25" customHeight="1">
      <c r="A6" s="1358"/>
      <c r="B6" s="1351"/>
      <c r="C6" s="1358"/>
      <c r="D6" s="1358"/>
      <c r="E6" s="1358"/>
      <c r="F6" s="272" t="s">
        <v>3028</v>
      </c>
      <c r="G6" s="272" t="s">
        <v>3029</v>
      </c>
      <c r="H6" s="178" t="s">
        <v>98</v>
      </c>
      <c r="I6" s="272" t="s">
        <v>3030</v>
      </c>
      <c r="J6" s="601" t="s">
        <v>119</v>
      </c>
      <c r="K6" s="602" t="s">
        <v>120</v>
      </c>
      <c r="L6" s="602" t="s">
        <v>89</v>
      </c>
      <c r="M6" s="1415"/>
      <c r="N6" s="1415"/>
    </row>
  </sheetData>
  <mergeCells count="7">
    <mergeCell ref="N5:N6"/>
    <mergeCell ref="A5:A6"/>
    <mergeCell ref="B5:B6"/>
    <mergeCell ref="C5:C6"/>
    <mergeCell ref="D5:D6"/>
    <mergeCell ref="E5:E6"/>
    <mergeCell ref="M5:M6"/>
  </mergeCells>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29.xml><?xml version="1.0" encoding="utf-8"?>
<worksheet xmlns="http://schemas.openxmlformats.org/spreadsheetml/2006/main" xmlns:r="http://schemas.openxmlformats.org/officeDocument/2006/relationships">
  <sheetPr codeName="Sh_THVT_VCLC"/>
  <dimension ref="A1:E5"/>
  <sheetViews>
    <sheetView showGridLines="0" workbookViewId="0">
      <selection activeCell="D8" sqref="D8"/>
    </sheetView>
  </sheetViews>
  <sheetFormatPr defaultRowHeight="12.75"/>
  <cols>
    <col min="2" max="2" width="9.140625" hidden="1" customWidth="1"/>
    <col min="3" max="3" width="44.5703125" customWidth="1"/>
    <col min="4" max="4" width="19.85546875" customWidth="1"/>
    <col min="5" max="5" width="19.5703125" customWidth="1"/>
  </cols>
  <sheetData>
    <row r="1" spans="1:5" s="77" customFormat="1" ht="20.25">
      <c r="A1" s="143" t="s">
        <v>3034</v>
      </c>
      <c r="B1" s="144"/>
      <c r="C1" s="144"/>
      <c r="D1" s="144"/>
      <c r="E1" s="144"/>
    </row>
    <row r="2" spans="1:5" s="77" customFormat="1" ht="15.75">
      <c r="A2" s="146" t="e">
        <f>"CÔNG TRÌNH : "&amp;'Bia du toan'!$G$12</f>
        <v>#REF!</v>
      </c>
      <c r="B2" s="144"/>
      <c r="C2" s="144"/>
      <c r="D2" s="144"/>
      <c r="E2" s="144"/>
    </row>
    <row r="3" spans="1:5" s="77" customFormat="1" ht="15.75">
      <c r="A3" s="146" t="e">
        <f>"HẠNG MỤC : "&amp; 'Bia du toan'!$G$13</f>
        <v>#REF!</v>
      </c>
      <c r="B3" s="144"/>
      <c r="C3" s="144"/>
      <c r="D3" s="144"/>
      <c r="E3" s="144"/>
    </row>
    <row r="4" spans="1:5" s="77" customFormat="1" ht="15">
      <c r="A4" s="144"/>
      <c r="B4" s="144"/>
      <c r="C4" s="144"/>
      <c r="D4" s="144"/>
      <c r="E4" s="144"/>
    </row>
    <row r="5" spans="1:5" s="77" customFormat="1" ht="15" customHeight="1">
      <c r="A5" s="230" t="s">
        <v>15</v>
      </c>
      <c r="B5" s="230" t="s">
        <v>123</v>
      </c>
      <c r="C5" s="230" t="s">
        <v>124</v>
      </c>
      <c r="D5" s="230" t="s">
        <v>93</v>
      </c>
      <c r="E5" s="230" t="s">
        <v>94</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3.xml><?xml version="1.0" encoding="utf-8"?>
<worksheet xmlns="http://schemas.openxmlformats.org/spreadsheetml/2006/main" xmlns:r="http://schemas.openxmlformats.org/officeDocument/2006/relationships">
  <sheetPr codeName="Sh_BCTT_GVT"/>
  <dimension ref="A1:K6"/>
  <sheetViews>
    <sheetView showGridLines="0" workbookViewId="0">
      <selection activeCell="C13" sqref="C13"/>
    </sheetView>
  </sheetViews>
  <sheetFormatPr defaultRowHeight="15" outlineLevelCol="1"/>
  <cols>
    <col min="1" max="1" width="4.42578125" style="595" bestFit="1" customWidth="1"/>
    <col min="2" max="2" width="18.28515625" style="595" hidden="1" customWidth="1" outlineLevel="1"/>
    <col min="3" max="3" width="28.140625" style="595" customWidth="1" collapsed="1"/>
    <col min="4" max="4" width="10.7109375" style="596" customWidth="1"/>
    <col min="5" max="6" width="10.28515625" style="596" customWidth="1"/>
    <col min="7" max="7" width="20" style="595" customWidth="1" outlineLevel="1"/>
    <col min="8" max="8" width="6.85546875" style="595" bestFit="1" customWidth="1" outlineLevel="1"/>
    <col min="9" max="9" width="7.5703125" style="595" bestFit="1" customWidth="1" outlineLevel="1"/>
    <col min="10" max="10" width="10.85546875" style="595" customWidth="1" outlineLevel="1"/>
    <col min="11" max="11" width="9.140625" style="270" customWidth="1"/>
    <col min="12" max="16384" width="9.140625" style="84"/>
  </cols>
  <sheetData>
    <row r="1" spans="1:11" s="77" customFormat="1" ht="23.25" customHeight="1">
      <c r="A1" s="143" t="s">
        <v>494</v>
      </c>
      <c r="B1" s="144"/>
      <c r="C1" s="144"/>
      <c r="D1" s="144"/>
      <c r="E1" s="144"/>
      <c r="F1" s="144"/>
      <c r="G1" s="143"/>
      <c r="H1" s="143"/>
      <c r="I1" s="143"/>
      <c r="J1" s="143"/>
      <c r="K1" s="144"/>
    </row>
    <row r="2" spans="1:11" s="77" customFormat="1" ht="22.5" customHeight="1">
      <c r="A2" s="146" t="e">
        <f>"CÔNG TRÌNH : "&amp;'Bia du toan'!$G$12</f>
        <v>#REF!</v>
      </c>
      <c r="B2" s="144"/>
      <c r="C2" s="144"/>
      <c r="D2" s="144"/>
      <c r="E2" s="144"/>
      <c r="F2" s="144"/>
      <c r="G2" s="146"/>
      <c r="H2" s="146"/>
      <c r="I2" s="146"/>
      <c r="J2" s="146"/>
      <c r="K2" s="144"/>
    </row>
    <row r="3" spans="1:11" s="77" customFormat="1" ht="22.5" customHeight="1">
      <c r="A3" s="146" t="e">
        <f>"HẠNG MỤC : "&amp; 'Bia du toan'!$G$13</f>
        <v>#REF!</v>
      </c>
      <c r="B3" s="144"/>
      <c r="C3" s="144"/>
      <c r="D3" s="144"/>
      <c r="E3" s="144"/>
      <c r="F3" s="144"/>
      <c r="G3" s="146"/>
      <c r="H3" s="146"/>
      <c r="I3" s="146"/>
      <c r="J3" s="146"/>
      <c r="K3" s="144"/>
    </row>
    <row r="4" spans="1:11" s="77" customFormat="1">
      <c r="A4" s="144"/>
      <c r="B4" s="144"/>
      <c r="C4" s="144"/>
      <c r="D4" s="144"/>
      <c r="E4" s="144"/>
      <c r="F4" s="144"/>
      <c r="G4" s="144"/>
      <c r="H4" s="144"/>
      <c r="I4" s="144"/>
      <c r="J4" s="144"/>
      <c r="K4" s="144"/>
    </row>
    <row r="5" spans="1:11" s="77" customFormat="1" ht="22.5" customHeight="1">
      <c r="A5" s="1358" t="s">
        <v>15</v>
      </c>
      <c r="B5" s="1357" t="s">
        <v>113</v>
      </c>
      <c r="C5" s="1358" t="s">
        <v>124</v>
      </c>
      <c r="D5" s="1360" t="s">
        <v>483</v>
      </c>
      <c r="E5" s="1360"/>
      <c r="F5" s="1360"/>
      <c r="G5" s="1361" t="s">
        <v>491</v>
      </c>
      <c r="H5" s="1362"/>
      <c r="I5" s="1362"/>
      <c r="J5" s="1363"/>
      <c r="K5" s="1357" t="s">
        <v>484</v>
      </c>
    </row>
    <row r="6" spans="1:11" s="77" customFormat="1" ht="19.5" customHeight="1">
      <c r="A6" s="1359"/>
      <c r="B6" s="1358"/>
      <c r="C6" s="1359"/>
      <c r="D6" s="219" t="s">
        <v>93</v>
      </c>
      <c r="E6" s="218" t="s">
        <v>94</v>
      </c>
      <c r="F6" s="218" t="s">
        <v>95</v>
      </c>
      <c r="G6" s="216" t="s">
        <v>124</v>
      </c>
      <c r="H6" s="217" t="s">
        <v>93</v>
      </c>
      <c r="I6" s="217" t="s">
        <v>3026</v>
      </c>
      <c r="J6" s="216" t="s">
        <v>95</v>
      </c>
      <c r="K6" s="1357"/>
    </row>
  </sheetData>
  <mergeCells count="6">
    <mergeCell ref="K5:K6"/>
    <mergeCell ref="A5:A6"/>
    <mergeCell ref="B5:B6"/>
    <mergeCell ref="C5:C6"/>
    <mergeCell ref="D5:F5"/>
    <mergeCell ref="G5:J5"/>
  </mergeCells>
  <pageMargins left="0.34" right="0.196850393700787" top="0.43307086614173201" bottom="0.59055118110236204" header="0.15748031496063" footer="0.23622047244094499"/>
  <pageSetup paperSize="9" scale="85" orientation="portrait" r:id="rId1"/>
  <headerFooter alignWithMargins="0">
    <oddHeader>&amp;L&amp;"Times New Roman,Bold Italic"&amp;9Dự toán Bắc Nam  - ÐT: 0966.966.455</oddHeader>
    <oddFooter>&amp;R&amp;9Trang &amp;P/&amp;N</oddFooter>
  </headerFooter>
</worksheet>
</file>

<file path=xl/worksheets/sheet30.xml><?xml version="1.0" encoding="utf-8"?>
<worksheet xmlns="http://schemas.openxmlformats.org/spreadsheetml/2006/main" xmlns:r="http://schemas.openxmlformats.org/officeDocument/2006/relationships">
  <sheetPr codeName="Sh_PTVT_BX"/>
  <dimension ref="A1:N6"/>
  <sheetViews>
    <sheetView showGridLines="0" workbookViewId="0">
      <selection activeCell="D18" sqref="D18"/>
    </sheetView>
  </sheetViews>
  <sheetFormatPr defaultRowHeight="15" outlineLevelCol="1"/>
  <cols>
    <col min="1" max="1" width="4.42578125" style="84" bestFit="1" customWidth="1"/>
    <col min="2" max="2" width="11" style="84" customWidth="1"/>
    <col min="3" max="3" width="18.28515625" style="84" hidden="1" customWidth="1" outlineLevel="1"/>
    <col min="4" max="4" width="36.7109375" style="84" customWidth="1" collapsed="1"/>
    <col min="5" max="5" width="7.140625" style="89" bestFit="1" customWidth="1"/>
    <col min="6" max="6" width="9.7109375" style="156" bestFit="1" customWidth="1"/>
    <col min="7" max="7" width="10.140625" style="156" bestFit="1" customWidth="1"/>
    <col min="8" max="8" width="9.85546875" style="162" hidden="1" customWidth="1"/>
    <col min="9" max="9" width="9" style="156" customWidth="1"/>
    <col min="10" max="10" width="10.7109375" style="84" hidden="1" customWidth="1"/>
    <col min="11" max="12" width="9.140625" style="84" hidden="1" customWidth="1"/>
    <col min="13" max="13" width="11.85546875" style="84" customWidth="1"/>
    <col min="14" max="14" width="14.85546875" style="84" hidden="1" customWidth="1"/>
    <col min="15" max="16384" width="9.140625" style="84"/>
  </cols>
  <sheetData>
    <row r="1" spans="1:14" s="77" customFormat="1" ht="20.25">
      <c r="A1" s="143" t="s">
        <v>826</v>
      </c>
      <c r="B1" s="144"/>
      <c r="C1" s="144"/>
      <c r="D1" s="144"/>
      <c r="E1" s="144"/>
      <c r="F1" s="167"/>
      <c r="G1" s="167"/>
      <c r="H1" s="158"/>
      <c r="I1" s="167"/>
      <c r="J1" s="144"/>
      <c r="K1" s="144"/>
      <c r="L1" s="144"/>
      <c r="M1" s="144"/>
      <c r="N1" s="144"/>
    </row>
    <row r="2" spans="1:14" s="77" customFormat="1" ht="15.75">
      <c r="A2" s="146" t="e">
        <f>"CÔNG TRÌNH : "&amp;'Bia du toan'!$G$12</f>
        <v>#REF!</v>
      </c>
      <c r="B2" s="144"/>
      <c r="C2" s="144"/>
      <c r="D2" s="144"/>
      <c r="E2" s="144"/>
      <c r="F2" s="167"/>
      <c r="G2" s="167"/>
      <c r="H2" s="158"/>
      <c r="I2" s="167"/>
      <c r="J2" s="144"/>
      <c r="K2" s="144"/>
      <c r="L2" s="144"/>
      <c r="M2" s="144"/>
      <c r="N2" s="144"/>
    </row>
    <row r="3" spans="1:14" s="77" customFormat="1" ht="15.75">
      <c r="A3" s="146" t="e">
        <f>"HẠNG MỤC : "&amp; 'Bia du toan'!$G$13</f>
        <v>#REF!</v>
      </c>
      <c r="B3" s="144"/>
      <c r="C3" s="144"/>
      <c r="D3" s="144"/>
      <c r="E3" s="144"/>
      <c r="F3" s="167"/>
      <c r="G3" s="167"/>
      <c r="H3" s="158"/>
      <c r="I3" s="167"/>
      <c r="J3" s="144"/>
      <c r="K3" s="144"/>
      <c r="L3" s="144"/>
      <c r="M3" s="144"/>
      <c r="N3" s="144"/>
    </row>
    <row r="4" spans="1:14" s="77" customFormat="1">
      <c r="A4" s="144"/>
      <c r="B4" s="144"/>
      <c r="C4" s="144"/>
      <c r="D4" s="144"/>
      <c r="E4" s="144"/>
      <c r="F4" s="167"/>
      <c r="G4" s="167"/>
      <c r="H4" s="158"/>
      <c r="I4" s="167"/>
      <c r="J4" s="144"/>
      <c r="K4" s="144"/>
      <c r="L4" s="144"/>
      <c r="M4" s="144"/>
      <c r="N4" s="144"/>
    </row>
    <row r="5" spans="1:14" ht="15.75" customHeight="1">
      <c r="A5" s="1357" t="s">
        <v>15</v>
      </c>
      <c r="B5" s="1356" t="s">
        <v>91</v>
      </c>
      <c r="C5" s="1357" t="s">
        <v>113</v>
      </c>
      <c r="D5" s="1357" t="s">
        <v>114</v>
      </c>
      <c r="E5" s="1357" t="s">
        <v>93</v>
      </c>
      <c r="F5" s="598" t="s">
        <v>94</v>
      </c>
      <c r="G5" s="598"/>
      <c r="H5" s="599"/>
      <c r="I5" s="598"/>
      <c r="J5" s="600"/>
      <c r="K5" s="601" t="s">
        <v>115</v>
      </c>
      <c r="L5" s="601" t="s">
        <v>116</v>
      </c>
      <c r="M5" s="1365" t="s">
        <v>2781</v>
      </c>
      <c r="N5" s="1365" t="s">
        <v>825</v>
      </c>
    </row>
    <row r="6" spans="1:14" ht="26.25" customHeight="1">
      <c r="A6" s="1358"/>
      <c r="B6" s="1351"/>
      <c r="C6" s="1358"/>
      <c r="D6" s="1358"/>
      <c r="E6" s="1358"/>
      <c r="F6" s="272" t="s">
        <v>118</v>
      </c>
      <c r="G6" s="272" t="s">
        <v>90</v>
      </c>
      <c r="H6" s="178" t="s">
        <v>98</v>
      </c>
      <c r="I6" s="272" t="s">
        <v>328</v>
      </c>
      <c r="J6" s="601" t="s">
        <v>119</v>
      </c>
      <c r="K6" s="602" t="s">
        <v>120</v>
      </c>
      <c r="L6" s="602" t="s">
        <v>89</v>
      </c>
      <c r="M6" s="1415"/>
      <c r="N6" s="1415"/>
    </row>
  </sheetData>
  <mergeCells count="7">
    <mergeCell ref="N5:N6"/>
    <mergeCell ref="A5:A6"/>
    <mergeCell ref="B5:B6"/>
    <mergeCell ref="C5:C6"/>
    <mergeCell ref="D5:D6"/>
    <mergeCell ref="E5:E6"/>
    <mergeCell ref="M5:M6"/>
  </mergeCell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31.xml><?xml version="1.0" encoding="utf-8"?>
<worksheet xmlns="http://schemas.openxmlformats.org/spreadsheetml/2006/main" xmlns:r="http://schemas.openxmlformats.org/officeDocument/2006/relationships">
  <sheetPr codeName="Sh_THVT_BX"/>
  <dimension ref="A1:E5"/>
  <sheetViews>
    <sheetView showGridLines="0" workbookViewId="0">
      <selection activeCell="C17" sqref="C17"/>
    </sheetView>
  </sheetViews>
  <sheetFormatPr defaultRowHeight="12.75"/>
  <cols>
    <col min="2" max="2" width="9.140625" hidden="1" customWidth="1"/>
    <col min="3" max="3" width="44.5703125" customWidth="1"/>
    <col min="4" max="4" width="19.85546875" customWidth="1"/>
    <col min="5" max="5" width="19.5703125" customWidth="1"/>
  </cols>
  <sheetData>
    <row r="1" spans="1:5" s="77" customFormat="1" ht="20.25">
      <c r="A1" s="143" t="s">
        <v>827</v>
      </c>
      <c r="B1" s="144"/>
      <c r="C1" s="144"/>
      <c r="D1" s="144"/>
      <c r="E1" s="144"/>
    </row>
    <row r="2" spans="1:5" s="77" customFormat="1" ht="15.75">
      <c r="A2" s="146" t="e">
        <f>"CÔNG TRÌNH : "&amp;'Bia du toan'!$G$12</f>
        <v>#REF!</v>
      </c>
      <c r="B2" s="144"/>
      <c r="C2" s="144"/>
      <c r="D2" s="144"/>
      <c r="E2" s="144"/>
    </row>
    <row r="3" spans="1:5" s="77" customFormat="1" ht="15.75">
      <c r="A3" s="146" t="e">
        <f>"HẠNG MỤC : "&amp; 'Bia du toan'!$G$13</f>
        <v>#REF!</v>
      </c>
      <c r="B3" s="144"/>
      <c r="C3" s="144"/>
      <c r="D3" s="144"/>
      <c r="E3" s="144"/>
    </row>
    <row r="4" spans="1:5" s="77" customFormat="1" ht="15">
      <c r="A4" s="144"/>
      <c r="B4" s="144"/>
      <c r="C4" s="144"/>
      <c r="D4" s="144"/>
      <c r="E4" s="144"/>
    </row>
    <row r="5" spans="1:5" s="77" customFormat="1" ht="15" customHeight="1">
      <c r="A5" s="230" t="s">
        <v>15</v>
      </c>
      <c r="B5" s="230" t="s">
        <v>123</v>
      </c>
      <c r="C5" s="230" t="s">
        <v>124</v>
      </c>
      <c r="D5" s="230" t="s">
        <v>93</v>
      </c>
      <c r="E5" s="230" t="s">
        <v>94</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32.xml><?xml version="1.0" encoding="utf-8"?>
<worksheet xmlns="http://schemas.openxmlformats.org/spreadsheetml/2006/main" xmlns:r="http://schemas.openxmlformats.org/officeDocument/2006/relationships">
  <sheetPr codeName="Sh_PTVT_VC"/>
  <dimension ref="A1:N6"/>
  <sheetViews>
    <sheetView showGridLines="0" workbookViewId="0">
      <selection activeCell="D14" sqref="D14"/>
    </sheetView>
  </sheetViews>
  <sheetFormatPr defaultRowHeight="15" outlineLevelCol="1"/>
  <cols>
    <col min="1" max="1" width="4.42578125" style="84" bestFit="1" customWidth="1"/>
    <col min="2" max="2" width="8.28515625" style="84" bestFit="1" customWidth="1"/>
    <col min="3" max="3" width="18.28515625" style="84" hidden="1" customWidth="1" outlineLevel="1"/>
    <col min="4" max="4" width="39.42578125" style="84" customWidth="1" collapsed="1"/>
    <col min="5" max="5" width="7.140625" style="89" bestFit="1" customWidth="1"/>
    <col min="6" max="6" width="9.7109375" style="156" bestFit="1" customWidth="1"/>
    <col min="7" max="7" width="10.140625" style="156" bestFit="1" customWidth="1"/>
    <col min="8" max="8" width="9.85546875" style="162" hidden="1" customWidth="1"/>
    <col min="9" max="9" width="8" style="156" customWidth="1"/>
    <col min="10" max="10" width="7.7109375" style="84" customWidth="1"/>
    <col min="11" max="12" width="9.140625" style="84" hidden="1" customWidth="1"/>
    <col min="13" max="13" width="11.85546875" style="84" customWidth="1"/>
    <col min="14" max="14" width="14.85546875" style="84" hidden="1" customWidth="1"/>
    <col min="15" max="16384" width="9.140625" style="84"/>
  </cols>
  <sheetData>
    <row r="1" spans="1:14" s="77" customFormat="1" ht="20.25">
      <c r="A1" s="143" t="s">
        <v>828</v>
      </c>
      <c r="B1" s="144"/>
      <c r="C1" s="144"/>
      <c r="D1" s="144"/>
      <c r="E1" s="144"/>
      <c r="F1" s="167"/>
      <c r="G1" s="167"/>
      <c r="H1" s="158"/>
      <c r="I1" s="167"/>
      <c r="J1" s="144"/>
      <c r="K1" s="144"/>
      <c r="L1" s="144"/>
      <c r="M1" s="144"/>
      <c r="N1" s="144"/>
    </row>
    <row r="2" spans="1:14" s="77" customFormat="1" ht="15.75">
      <c r="A2" s="146" t="e">
        <f>"CÔNG TRÌNH : "&amp;'Bia du toan'!$G$12</f>
        <v>#REF!</v>
      </c>
      <c r="B2" s="144"/>
      <c r="C2" s="144"/>
      <c r="D2" s="144"/>
      <c r="E2" s="144"/>
      <c r="F2" s="167"/>
      <c r="G2" s="167"/>
      <c r="H2" s="158"/>
      <c r="I2" s="167"/>
      <c r="J2" s="144"/>
      <c r="K2" s="144"/>
      <c r="L2" s="144"/>
      <c r="M2" s="144"/>
      <c r="N2" s="144"/>
    </row>
    <row r="3" spans="1:14" s="77" customFormat="1" ht="15.75">
      <c r="A3" s="146" t="e">
        <f>"HẠNG MỤC : "&amp; 'Bia du toan'!$G$13</f>
        <v>#REF!</v>
      </c>
      <c r="B3" s="144"/>
      <c r="C3" s="144"/>
      <c r="D3" s="144"/>
      <c r="E3" s="144"/>
      <c r="F3" s="167"/>
      <c r="G3" s="167"/>
      <c r="H3" s="158"/>
      <c r="I3" s="167"/>
      <c r="J3" s="144"/>
      <c r="K3" s="144"/>
      <c r="L3" s="144"/>
      <c r="M3" s="144"/>
      <c r="N3" s="144"/>
    </row>
    <row r="4" spans="1:14" s="77" customFormat="1">
      <c r="A4" s="144"/>
      <c r="B4" s="144"/>
      <c r="C4" s="144"/>
      <c r="D4" s="144"/>
      <c r="E4" s="144"/>
      <c r="F4" s="167"/>
      <c r="G4" s="167"/>
      <c r="H4" s="158"/>
      <c r="I4" s="167"/>
      <c r="J4" s="144"/>
      <c r="K4" s="144"/>
      <c r="L4" s="144"/>
      <c r="M4" s="144"/>
      <c r="N4" s="144"/>
    </row>
    <row r="5" spans="1:14" ht="15.75" customHeight="1">
      <c r="A5" s="1357" t="s">
        <v>15</v>
      </c>
      <c r="B5" s="1356" t="s">
        <v>91</v>
      </c>
      <c r="C5" s="1357" t="s">
        <v>113</v>
      </c>
      <c r="D5" s="1357" t="s">
        <v>114</v>
      </c>
      <c r="E5" s="1357" t="s">
        <v>93</v>
      </c>
      <c r="F5" s="598" t="s">
        <v>94</v>
      </c>
      <c r="G5" s="598"/>
      <c r="H5" s="599"/>
      <c r="I5" s="598"/>
      <c r="J5" s="600"/>
      <c r="K5" s="601" t="s">
        <v>115</v>
      </c>
      <c r="L5" s="601" t="s">
        <v>116</v>
      </c>
      <c r="M5" s="1365" t="s">
        <v>3035</v>
      </c>
      <c r="N5" s="1365" t="s">
        <v>825</v>
      </c>
    </row>
    <row r="6" spans="1:14" ht="26.25" customHeight="1">
      <c r="A6" s="1358"/>
      <c r="B6" s="1351"/>
      <c r="C6" s="1358"/>
      <c r="D6" s="1358"/>
      <c r="E6" s="1358"/>
      <c r="F6" s="272" t="s">
        <v>118</v>
      </c>
      <c r="G6" s="272" t="s">
        <v>90</v>
      </c>
      <c r="H6" s="178" t="s">
        <v>98</v>
      </c>
      <c r="I6" s="272" t="s">
        <v>328</v>
      </c>
      <c r="J6" s="601" t="s">
        <v>119</v>
      </c>
      <c r="K6" s="602" t="s">
        <v>120</v>
      </c>
      <c r="L6" s="602" t="s">
        <v>89</v>
      </c>
      <c r="M6" s="1415"/>
      <c r="N6" s="1415"/>
    </row>
  </sheetData>
  <mergeCells count="7">
    <mergeCell ref="N5:N6"/>
    <mergeCell ref="A5:A6"/>
    <mergeCell ref="B5:B6"/>
    <mergeCell ref="C5:C6"/>
    <mergeCell ref="D5:D6"/>
    <mergeCell ref="E5:E6"/>
    <mergeCell ref="M5:M6"/>
  </mergeCells>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33.xml><?xml version="1.0" encoding="utf-8"?>
<worksheet xmlns="http://schemas.openxmlformats.org/spreadsheetml/2006/main" xmlns:r="http://schemas.openxmlformats.org/officeDocument/2006/relationships">
  <sheetPr codeName="sh_THVT_VC"/>
  <dimension ref="A1:E5"/>
  <sheetViews>
    <sheetView showGridLines="0" workbookViewId="0">
      <selection activeCell="C15" sqref="C15"/>
    </sheetView>
  </sheetViews>
  <sheetFormatPr defaultRowHeight="12.75"/>
  <cols>
    <col min="2" max="2" width="9.140625" hidden="1" customWidth="1"/>
    <col min="3" max="3" width="44.5703125" customWidth="1"/>
    <col min="4" max="4" width="19.85546875" customWidth="1"/>
    <col min="5" max="5" width="19.5703125" customWidth="1"/>
  </cols>
  <sheetData>
    <row r="1" spans="1:5" s="77" customFormat="1" ht="20.25">
      <c r="A1" s="143" t="s">
        <v>829</v>
      </c>
      <c r="B1" s="144"/>
      <c r="C1" s="144"/>
      <c r="D1" s="144"/>
      <c r="E1" s="144"/>
    </row>
    <row r="2" spans="1:5" s="77" customFormat="1" ht="15.75">
      <c r="A2" s="146" t="e">
        <f>"CÔNG TRÌNH : "&amp;'Bia du toan'!$G$12</f>
        <v>#REF!</v>
      </c>
      <c r="B2" s="144"/>
      <c r="C2" s="144"/>
      <c r="D2" s="144"/>
      <c r="E2" s="144"/>
    </row>
    <row r="3" spans="1:5" s="77" customFormat="1" ht="15.75">
      <c r="A3" s="146" t="e">
        <f>"HẠNG MỤC : "&amp; 'Bia du toan'!$G$13</f>
        <v>#REF!</v>
      </c>
      <c r="B3" s="144"/>
      <c r="C3" s="144"/>
      <c r="D3" s="144"/>
      <c r="E3" s="144"/>
    </row>
    <row r="4" spans="1:5" s="77" customFormat="1" ht="15">
      <c r="A4" s="144"/>
      <c r="B4" s="144"/>
      <c r="C4" s="144"/>
      <c r="D4" s="144"/>
      <c r="E4" s="144"/>
    </row>
    <row r="5" spans="1:5" s="77" customFormat="1" ht="15" customHeight="1">
      <c r="A5" s="230" t="s">
        <v>15</v>
      </c>
      <c r="B5" s="230" t="s">
        <v>123</v>
      </c>
      <c r="C5" s="230" t="s">
        <v>124</v>
      </c>
      <c r="D5" s="230" t="s">
        <v>93</v>
      </c>
      <c r="E5" s="230" t="s">
        <v>94</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34.xml><?xml version="1.0" encoding="utf-8"?>
<worksheet xmlns="http://schemas.openxmlformats.org/spreadsheetml/2006/main" xmlns:r="http://schemas.openxmlformats.org/officeDocument/2006/relationships">
  <sheetPr codeName="Sh_CPVC"/>
  <dimension ref="A1:AM21"/>
  <sheetViews>
    <sheetView workbookViewId="0">
      <selection activeCell="G11" sqref="G11"/>
    </sheetView>
  </sheetViews>
  <sheetFormatPr defaultRowHeight="15" outlineLevelCol="1"/>
  <cols>
    <col min="1" max="1" width="3.7109375" style="2" customWidth="1"/>
    <col min="2" max="2" width="11.7109375" style="2" hidden="1" customWidth="1" outlineLevel="1"/>
    <col min="3" max="3" width="17.7109375" style="2" customWidth="1" collapsed="1"/>
    <col min="4" max="4" width="5.7109375" style="105" customWidth="1"/>
    <col min="5" max="5" width="5.7109375" style="2" bestFit="1" customWidth="1"/>
    <col min="6" max="6" width="8" style="2" bestFit="1" customWidth="1"/>
    <col min="7" max="7" width="7.42578125" style="2" bestFit="1" customWidth="1"/>
    <col min="8" max="8" width="5" style="2" bestFit="1" customWidth="1"/>
    <col min="9" max="9" width="6.140625" style="2" customWidth="1"/>
    <col min="10" max="10" width="5.7109375" style="2" customWidth="1"/>
    <col min="11" max="11" width="5.85546875" style="2" customWidth="1"/>
    <col min="12" max="12" width="7.140625" style="2" customWidth="1"/>
    <col min="13" max="13" width="10" style="2" hidden="1" customWidth="1" outlineLevel="1"/>
    <col min="14" max="14" width="11.5703125" style="2" hidden="1" customWidth="1" outlineLevel="1"/>
    <col min="15" max="15" width="5.42578125" style="2" bestFit="1" customWidth="1" collapsed="1"/>
    <col min="16" max="17" width="6.28515625" style="2" bestFit="1" customWidth="1"/>
    <col min="18" max="18" width="9" style="83" customWidth="1"/>
    <col min="19" max="19" width="9.5703125" style="83" customWidth="1"/>
    <col min="20" max="20" width="9.7109375" style="83" customWidth="1"/>
    <col min="21" max="21" width="9.85546875" style="83" bestFit="1" customWidth="1"/>
    <col min="22" max="22" width="10.28515625" style="83" bestFit="1" customWidth="1"/>
    <col min="23" max="23" width="11.85546875" style="83" hidden="1" customWidth="1" outlineLevel="1"/>
    <col min="24" max="24" width="15.42578125" style="83" hidden="1" customWidth="1" outlineLevel="1"/>
    <col min="25" max="25" width="12.140625" style="83" hidden="1" customWidth="1" outlineLevel="1"/>
    <col min="26" max="26" width="14.5703125" style="83" hidden="1" customWidth="1" outlineLevel="1"/>
    <col min="27" max="27" width="7.42578125" style="83" hidden="1" customWidth="1" outlineLevel="1"/>
    <col min="28" max="28" width="7.28515625" style="83" hidden="1" customWidth="1" outlineLevel="1"/>
    <col min="29" max="29" width="10" style="83" customWidth="1" collapsed="1"/>
    <col min="30" max="30" width="7.28515625" style="83" bestFit="1" customWidth="1"/>
    <col min="31" max="31" width="9.140625" style="2"/>
    <col min="32" max="32" width="7.85546875" style="2" customWidth="1"/>
    <col min="33" max="33" width="9.7109375" style="2" hidden="1" customWidth="1" outlineLevel="1"/>
    <col min="34" max="34" width="10.42578125" style="2" hidden="1" customWidth="1" outlineLevel="1"/>
    <col min="35" max="35" width="9.85546875" style="2" hidden="1" customWidth="1" outlineLevel="1"/>
    <col min="36" max="36" width="7.85546875" style="2" hidden="1" customWidth="1" outlineLevel="1"/>
    <col min="37" max="37" width="9.28515625" style="2" hidden="1" customWidth="1" outlineLevel="1"/>
    <col min="38" max="38" width="0" style="2" hidden="1" customWidth="1" outlineLevel="1"/>
    <col min="39" max="39" width="9.140625" style="2" collapsed="1"/>
    <col min="40" max="16384" width="9.140625" style="2"/>
  </cols>
  <sheetData>
    <row r="1" spans="1:38" ht="20.25">
      <c r="A1" s="27"/>
      <c r="B1" s="27"/>
      <c r="C1" s="78" t="s">
        <v>327</v>
      </c>
      <c r="D1" s="27"/>
      <c r="E1" s="27"/>
      <c r="F1" s="27"/>
      <c r="G1" s="27"/>
      <c r="H1" s="27"/>
      <c r="I1" s="27"/>
      <c r="J1" s="27"/>
      <c r="K1" s="27"/>
      <c r="L1" s="27"/>
      <c r="M1" s="27"/>
      <c r="N1" s="27"/>
      <c r="O1" s="27"/>
      <c r="P1" s="27"/>
      <c r="Q1" s="27"/>
      <c r="R1" s="82"/>
      <c r="S1" s="82"/>
      <c r="T1" s="82"/>
      <c r="U1" s="82"/>
      <c r="V1" s="82"/>
      <c r="W1" s="82"/>
      <c r="X1" s="82"/>
      <c r="Y1" s="82"/>
      <c r="Z1" s="82"/>
      <c r="AA1" s="82"/>
      <c r="AB1" s="82"/>
      <c r="AC1" s="82"/>
      <c r="AD1" s="82"/>
    </row>
    <row r="2" spans="1:38" s="75" customFormat="1" ht="14.25">
      <c r="A2" s="79" t="e">
        <f>"CÔNG TRÌNH : "&amp;'Bia du toan'!$G$12</f>
        <v>#REF!</v>
      </c>
      <c r="B2" s="79"/>
      <c r="C2" s="79"/>
      <c r="D2" s="79"/>
      <c r="E2" s="79"/>
      <c r="F2" s="79"/>
      <c r="G2" s="79"/>
      <c r="H2" s="79"/>
      <c r="I2" s="79"/>
      <c r="J2" s="79"/>
      <c r="K2" s="79"/>
      <c r="L2" s="79"/>
      <c r="M2" s="79"/>
      <c r="N2" s="79"/>
      <c r="O2" s="79"/>
      <c r="P2" s="79"/>
      <c r="Q2" s="79"/>
      <c r="R2" s="90"/>
      <c r="S2" s="90"/>
      <c r="T2" s="90"/>
      <c r="U2" s="90"/>
      <c r="V2" s="90"/>
      <c r="W2" s="90"/>
      <c r="X2" s="90"/>
      <c r="Y2" s="90"/>
      <c r="Z2" s="90"/>
      <c r="AA2" s="90"/>
      <c r="AB2" s="90"/>
      <c r="AC2" s="90"/>
      <c r="AD2" s="90"/>
    </row>
    <row r="3" spans="1:38" s="75" customFormat="1" ht="14.25">
      <c r="A3" s="79" t="e">
        <f>"HẠNG MỤC : "&amp; 'Bia du toan'!$G$13</f>
        <v>#REF!</v>
      </c>
      <c r="B3" s="79"/>
      <c r="C3" s="79"/>
      <c r="D3" s="79"/>
      <c r="E3" s="79"/>
      <c r="F3" s="79"/>
      <c r="G3" s="79"/>
      <c r="H3" s="79"/>
      <c r="I3" s="79"/>
      <c r="J3" s="79"/>
      <c r="K3" s="79"/>
      <c r="L3" s="79"/>
      <c r="M3" s="79"/>
      <c r="N3" s="79"/>
      <c r="O3" s="79"/>
      <c r="P3" s="79"/>
      <c r="Q3" s="79"/>
      <c r="R3" s="90"/>
      <c r="S3" s="90"/>
      <c r="T3" s="90"/>
      <c r="U3" s="90"/>
      <c r="V3" s="90"/>
      <c r="W3" s="90"/>
      <c r="X3" s="90"/>
      <c r="Y3" s="90"/>
      <c r="Z3" s="90"/>
      <c r="AA3" s="90"/>
      <c r="AB3" s="90"/>
      <c r="AC3" s="90"/>
      <c r="AD3" s="90"/>
    </row>
    <row r="4" spans="1:38">
      <c r="A4" s="27"/>
      <c r="B4" s="27"/>
      <c r="C4" s="27"/>
      <c r="D4" s="27"/>
      <c r="E4" s="27"/>
      <c r="F4" s="27"/>
      <c r="G4" s="27"/>
      <c r="H4" s="27"/>
      <c r="I4" s="27"/>
      <c r="J4" s="27"/>
      <c r="K4" s="27"/>
      <c r="L4" s="27"/>
      <c r="M4" s="27"/>
      <c r="N4" s="27"/>
      <c r="O4" s="27"/>
      <c r="P4" s="27"/>
      <c r="Q4" s="27"/>
      <c r="R4" s="82"/>
      <c r="S4" s="82"/>
      <c r="T4" s="82"/>
      <c r="U4" s="82"/>
      <c r="V4" s="82"/>
      <c r="W4" s="82"/>
      <c r="X4" s="82"/>
      <c r="Y4" s="82"/>
      <c r="Z4" s="82"/>
      <c r="AA4" s="82"/>
      <c r="AB4" s="82"/>
      <c r="AC4" s="82"/>
      <c r="AD4" s="82"/>
    </row>
    <row r="5" spans="1:38" s="80" customFormat="1" ht="15" customHeight="1">
      <c r="A5" s="1418" t="s">
        <v>15</v>
      </c>
      <c r="B5" s="1418" t="s">
        <v>190</v>
      </c>
      <c r="C5" s="1418" t="s">
        <v>191</v>
      </c>
      <c r="D5" s="1418" t="s">
        <v>61</v>
      </c>
      <c r="E5" s="1419" t="s">
        <v>2772</v>
      </c>
      <c r="F5" s="1419" t="s">
        <v>171</v>
      </c>
      <c r="G5" s="1419" t="s">
        <v>172</v>
      </c>
      <c r="H5" s="1419" t="s">
        <v>389</v>
      </c>
      <c r="I5" s="1418" t="s">
        <v>394</v>
      </c>
      <c r="J5" s="1419" t="s">
        <v>331</v>
      </c>
      <c r="K5" s="1418" t="s">
        <v>173</v>
      </c>
      <c r="L5" s="1418" t="s">
        <v>390</v>
      </c>
      <c r="M5" s="1418" t="s">
        <v>174</v>
      </c>
      <c r="N5" s="1418"/>
      <c r="O5" s="1418" t="s">
        <v>175</v>
      </c>
      <c r="P5" s="1418"/>
      <c r="Q5" s="1418"/>
      <c r="R5" s="1418" t="s">
        <v>2987</v>
      </c>
      <c r="S5" s="1417" t="s">
        <v>2988</v>
      </c>
      <c r="T5" s="1417"/>
      <c r="U5" s="1417" t="s">
        <v>178</v>
      </c>
      <c r="V5" s="1417" t="s">
        <v>3037</v>
      </c>
      <c r="W5" s="1417" t="s">
        <v>179</v>
      </c>
      <c r="X5" s="1417"/>
      <c r="Y5" s="1417"/>
      <c r="Z5" s="1417" t="s">
        <v>180</v>
      </c>
      <c r="AA5" s="1417"/>
      <c r="AB5" s="1417"/>
      <c r="AC5" s="1417" t="s">
        <v>181</v>
      </c>
      <c r="AD5" s="1417" t="s">
        <v>182</v>
      </c>
      <c r="AE5" s="1417" t="s">
        <v>183</v>
      </c>
      <c r="AF5" s="1420" t="s">
        <v>3038</v>
      </c>
      <c r="AG5" s="1416" t="s">
        <v>2784</v>
      </c>
      <c r="AH5" s="1416" t="s">
        <v>2826</v>
      </c>
      <c r="AI5" s="1416"/>
      <c r="AJ5" s="1416"/>
      <c r="AK5" s="1417" t="s">
        <v>183</v>
      </c>
      <c r="AL5" s="1416" t="s">
        <v>330</v>
      </c>
    </row>
    <row r="6" spans="1:38" s="80" customFormat="1" ht="28.5" customHeight="1">
      <c r="A6" s="1418"/>
      <c r="B6" s="1418"/>
      <c r="C6" s="1418"/>
      <c r="D6" s="1418"/>
      <c r="E6" s="1419"/>
      <c r="F6" s="1419"/>
      <c r="G6" s="1419"/>
      <c r="H6" s="1419"/>
      <c r="I6" s="1418"/>
      <c r="J6" s="1419"/>
      <c r="K6" s="1418"/>
      <c r="L6" s="1418"/>
      <c r="M6" s="353" t="s">
        <v>184</v>
      </c>
      <c r="N6" s="353" t="s">
        <v>185</v>
      </c>
      <c r="O6" s="353" t="s">
        <v>186</v>
      </c>
      <c r="P6" s="353" t="s">
        <v>176</v>
      </c>
      <c r="Q6" s="353" t="s">
        <v>177</v>
      </c>
      <c r="R6" s="1418"/>
      <c r="S6" s="571" t="s">
        <v>2989</v>
      </c>
      <c r="T6" s="571" t="s">
        <v>2990</v>
      </c>
      <c r="U6" s="1417"/>
      <c r="V6" s="1417"/>
      <c r="W6" s="352" t="s">
        <v>187</v>
      </c>
      <c r="X6" s="352" t="s">
        <v>188</v>
      </c>
      <c r="Y6" s="352" t="s">
        <v>189</v>
      </c>
      <c r="Z6" s="352" t="s">
        <v>187</v>
      </c>
      <c r="AA6" s="352" t="s">
        <v>188</v>
      </c>
      <c r="AB6" s="352" t="s">
        <v>189</v>
      </c>
      <c r="AC6" s="1417"/>
      <c r="AD6" s="1417"/>
      <c r="AE6" s="1417"/>
      <c r="AF6" s="1420"/>
      <c r="AG6" s="1416"/>
      <c r="AH6" s="485" t="s">
        <v>2827</v>
      </c>
      <c r="AI6" s="485" t="s">
        <v>2828</v>
      </c>
      <c r="AJ6" s="485" t="s">
        <v>895</v>
      </c>
      <c r="AK6" s="1417"/>
      <c r="AL6" s="1416"/>
    </row>
    <row r="21" spans="2:2">
      <c r="B21" s="278" t="s">
        <v>1034</v>
      </c>
    </row>
  </sheetData>
  <mergeCells count="28">
    <mergeCell ref="F5:F6"/>
    <mergeCell ref="H5:H6"/>
    <mergeCell ref="I5:I6"/>
    <mergeCell ref="G5:G6"/>
    <mergeCell ref="U5:U6"/>
    <mergeCell ref="S5:T5"/>
    <mergeCell ref="M5:N5"/>
    <mergeCell ref="O5:Q5"/>
    <mergeCell ref="K5:K6"/>
    <mergeCell ref="R5:R6"/>
    <mergeCell ref="A5:A6"/>
    <mergeCell ref="B5:B6"/>
    <mergeCell ref="C5:C6"/>
    <mergeCell ref="D5:D6"/>
    <mergeCell ref="E5:E6"/>
    <mergeCell ref="AL5:AL6"/>
    <mergeCell ref="AC5:AC6"/>
    <mergeCell ref="L5:L6"/>
    <mergeCell ref="J5:J6"/>
    <mergeCell ref="W5:Y5"/>
    <mergeCell ref="AK5:AK6"/>
    <mergeCell ref="AG5:AG6"/>
    <mergeCell ref="AH5:AJ5"/>
    <mergeCell ref="V5:V6"/>
    <mergeCell ref="Z5:AB5"/>
    <mergeCell ref="AE5:AE6"/>
    <mergeCell ref="AF5:AF6"/>
    <mergeCell ref="AD5:AD6"/>
  </mergeCells>
  <phoneticPr fontId="2" type="noConversion"/>
  <pageMargins left="0.41" right="0.08" top="0.37" bottom="0.59055118110236204" header="0.15748031496063" footer="0.23622047244094499"/>
  <pageSetup paperSize="9" scale="80" orientation="landscape" r:id="rId1"/>
  <headerFooter alignWithMargins="0">
    <oddHeader>&amp;L&amp;"Times New Roman,Bold Italic"&amp;9Dự toán Bắc Nam  - ÐT: 0966.966.455</oddHeader>
    <oddFooter>&amp;R&amp;9Trang &amp;P/&amp;N</oddFooter>
  </headerFooter>
</worksheet>
</file>

<file path=xl/worksheets/sheet35.xml><?xml version="1.0" encoding="utf-8"?>
<worksheet xmlns="http://schemas.openxmlformats.org/spreadsheetml/2006/main" xmlns:r="http://schemas.openxmlformats.org/officeDocument/2006/relationships">
  <sheetPr codeName="Sh_CVC"/>
  <dimension ref="A1:AT159"/>
  <sheetViews>
    <sheetView showZeros="0" zoomScale="85" zoomScaleNormal="85" workbookViewId="0"/>
  </sheetViews>
  <sheetFormatPr defaultRowHeight="15.75"/>
  <cols>
    <col min="1" max="2" width="9.140625" style="312"/>
    <col min="3" max="3" width="13.5703125" style="312" customWidth="1"/>
    <col min="4" max="4" width="10.7109375" style="312" customWidth="1"/>
    <col min="5" max="6" width="9.140625" style="312"/>
    <col min="7" max="7" width="27.85546875" style="312" customWidth="1"/>
    <col min="8" max="8" width="16.85546875" style="312" customWidth="1"/>
    <col min="9" max="9" width="19.5703125" style="312" customWidth="1"/>
    <col min="10" max="10" width="12.28515625" style="312" customWidth="1"/>
    <col min="11" max="11" width="14.7109375" style="312" customWidth="1"/>
    <col min="12" max="12" width="10.140625" style="312" bestFit="1" customWidth="1"/>
    <col min="13" max="13" width="14" style="312" customWidth="1"/>
    <col min="14" max="14" width="21.5703125" style="312" customWidth="1"/>
    <col min="15" max="16" width="9.140625" style="312"/>
    <col min="17" max="17" width="4" style="312" bestFit="1" customWidth="1"/>
    <col min="18" max="18" width="32.7109375" style="312" customWidth="1"/>
    <col min="19" max="20" width="9.140625" style="312"/>
    <col min="21" max="21" width="29" style="333" customWidth="1"/>
    <col min="22" max="25" width="11.5703125" style="333" customWidth="1"/>
    <col min="26" max="26" width="13.5703125" style="333" customWidth="1"/>
    <col min="27" max="27" width="11.5703125" style="333" customWidth="1"/>
    <col min="28" max="29" width="9.140625" style="312"/>
    <col min="30" max="38" width="11.5703125" style="312" customWidth="1"/>
    <col min="39" max="39" width="27.85546875" style="397" customWidth="1"/>
    <col min="40" max="40" width="19.5703125" style="312" customWidth="1"/>
    <col min="41" max="41" width="12.28515625" style="312" customWidth="1"/>
    <col min="42" max="42" width="14.7109375" style="312" customWidth="1"/>
    <col min="43" max="43" width="10.140625" style="312" bestFit="1" customWidth="1"/>
    <col min="44" max="44" width="14" style="312" customWidth="1"/>
    <col min="45" max="45" width="21.5703125" style="312" customWidth="1"/>
    <col min="46" max="16384" width="9.140625" style="312"/>
  </cols>
  <sheetData>
    <row r="1" spans="1:46" ht="31.5">
      <c r="A1" s="310" t="s">
        <v>192</v>
      </c>
      <c r="B1" s="311"/>
      <c r="C1" s="311"/>
      <c r="D1" s="311"/>
      <c r="E1" s="311"/>
      <c r="F1" s="311"/>
      <c r="G1" s="311"/>
      <c r="I1" s="310" t="s">
        <v>193</v>
      </c>
      <c r="J1" s="311"/>
      <c r="K1" s="311"/>
      <c r="L1" s="311"/>
      <c r="M1" s="311"/>
      <c r="N1" s="311"/>
      <c r="O1" s="311"/>
      <c r="Q1" s="310" t="s">
        <v>995</v>
      </c>
      <c r="R1" s="311"/>
      <c r="S1" s="311"/>
      <c r="T1" s="311"/>
      <c r="U1" s="313"/>
      <c r="V1" s="313"/>
      <c r="W1" s="313"/>
      <c r="X1" s="313"/>
      <c r="Y1" s="313"/>
      <c r="Z1" s="313"/>
      <c r="AA1" s="313"/>
      <c r="AC1" s="390" t="s">
        <v>1036</v>
      </c>
      <c r="AD1" s="311"/>
      <c r="AE1" s="311"/>
      <c r="AF1" s="311"/>
      <c r="AG1" s="311"/>
      <c r="AH1" s="311"/>
      <c r="AI1" s="311"/>
      <c r="AJ1" s="311"/>
      <c r="AK1" s="311"/>
      <c r="AL1" s="311"/>
      <c r="AM1" s="391"/>
      <c r="AN1" s="390" t="s">
        <v>1037</v>
      </c>
      <c r="AO1" s="311"/>
      <c r="AP1" s="311"/>
      <c r="AQ1" s="311"/>
      <c r="AR1" s="311"/>
      <c r="AS1" s="311"/>
      <c r="AT1" s="311"/>
    </row>
    <row r="2" spans="1:46">
      <c r="A2" s="311" t="s">
        <v>194</v>
      </c>
      <c r="B2" s="311"/>
      <c r="C2" s="311"/>
      <c r="D2" s="311"/>
      <c r="E2" s="311"/>
      <c r="F2" s="311"/>
      <c r="G2" s="311"/>
      <c r="I2" s="311" t="s">
        <v>194</v>
      </c>
      <c r="J2" s="311"/>
      <c r="K2" s="311"/>
      <c r="L2" s="311"/>
      <c r="M2" s="311"/>
      <c r="N2" s="311"/>
      <c r="O2" s="311"/>
      <c r="Q2" s="311" t="s">
        <v>194</v>
      </c>
      <c r="R2" s="311"/>
      <c r="S2" s="311"/>
      <c r="T2" s="311"/>
      <c r="U2" s="313"/>
      <c r="V2" s="313"/>
      <c r="W2" s="313"/>
      <c r="X2" s="313"/>
      <c r="Y2" s="313"/>
      <c r="Z2" s="313"/>
      <c r="AA2" s="313"/>
      <c r="AC2" s="311" t="s">
        <v>194</v>
      </c>
      <c r="AD2" s="311"/>
      <c r="AE2" s="311"/>
      <c r="AF2" s="311"/>
      <c r="AG2" s="311"/>
      <c r="AH2" s="311"/>
      <c r="AI2" s="311"/>
      <c r="AJ2" s="311"/>
      <c r="AK2" s="311"/>
      <c r="AL2" s="311"/>
      <c r="AM2" s="391"/>
      <c r="AN2" s="311" t="s">
        <v>194</v>
      </c>
      <c r="AO2" s="311"/>
      <c r="AP2" s="311"/>
      <c r="AQ2" s="311"/>
      <c r="AR2" s="311"/>
      <c r="AS2" s="311"/>
      <c r="AT2" s="311"/>
    </row>
    <row r="3" spans="1:46" s="314" customFormat="1" ht="16.5" customHeight="1">
      <c r="A3" s="236" t="e">
        <f>"CÔNG TRÌNH : "&amp;'Bia du toan'!$G$12</f>
        <v>#REF!</v>
      </c>
      <c r="B3" s="310"/>
      <c r="C3" s="310"/>
      <c r="D3" s="310"/>
      <c r="E3" s="310"/>
      <c r="F3" s="310"/>
      <c r="G3" s="310"/>
      <c r="I3" s="236" t="e">
        <f>"CÔNG TRÌNH : "&amp;'Bia du toan'!$G$12</f>
        <v>#REF!</v>
      </c>
      <c r="J3" s="310"/>
      <c r="K3" s="310"/>
      <c r="L3" s="310"/>
      <c r="M3" s="310"/>
      <c r="N3" s="310"/>
      <c r="O3" s="310"/>
      <c r="Q3" s="310" t="e">
        <f>"CÔNG TRÌNH : "&amp;'Bia du toan'!$G$12</f>
        <v>#REF!</v>
      </c>
      <c r="R3" s="311"/>
      <c r="S3" s="311"/>
      <c r="T3" s="311"/>
      <c r="U3" s="313"/>
      <c r="V3" s="313"/>
      <c r="W3" s="313"/>
      <c r="X3" s="313"/>
      <c r="Y3" s="315"/>
      <c r="Z3" s="315"/>
      <c r="AA3" s="315"/>
      <c r="AC3" s="236" t="e">
        <f>"CÔNG TRÌNH : "&amp;'Bia du toan'!$G$12</f>
        <v>#REF!</v>
      </c>
      <c r="AD3" s="310"/>
      <c r="AE3" s="310"/>
      <c r="AF3" s="310"/>
      <c r="AG3" s="310"/>
      <c r="AH3" s="310"/>
      <c r="AI3" s="310"/>
      <c r="AJ3" s="310"/>
      <c r="AK3" s="310"/>
      <c r="AL3" s="310"/>
      <c r="AM3" s="392"/>
      <c r="AN3" s="236" t="e">
        <f>"CÔNG TRÌNH : "&amp;'Bia du toan'!$G$12</f>
        <v>#REF!</v>
      </c>
      <c r="AO3" s="310"/>
      <c r="AP3" s="310"/>
      <c r="AQ3" s="310"/>
      <c r="AR3" s="310"/>
      <c r="AS3" s="310"/>
      <c r="AT3" s="310"/>
    </row>
    <row r="4" spans="1:46" s="314" customFormat="1">
      <c r="A4" s="236" t="e">
        <f>"HẠNG MỤC : "&amp; 'Bia du toan'!$G$13</f>
        <v>#REF!</v>
      </c>
      <c r="B4" s="310"/>
      <c r="C4" s="310"/>
      <c r="D4" s="310"/>
      <c r="E4" s="310"/>
      <c r="F4" s="310"/>
      <c r="G4" s="310"/>
      <c r="I4" s="236" t="e">
        <f>"HẠNG MỤC : "&amp; 'Bia du toan'!$G$13</f>
        <v>#REF!</v>
      </c>
      <c r="J4" s="310"/>
      <c r="K4" s="310"/>
      <c r="L4" s="310"/>
      <c r="M4" s="310"/>
      <c r="N4" s="310"/>
      <c r="O4" s="310"/>
      <c r="Q4" s="236" t="e">
        <f>"HẠNG MỤC : "&amp; 'Bia du toan'!$G$13</f>
        <v>#REF!</v>
      </c>
      <c r="R4" s="310"/>
      <c r="S4" s="310"/>
      <c r="T4" s="310"/>
      <c r="U4" s="315"/>
      <c r="V4" s="315"/>
      <c r="W4" s="315"/>
      <c r="X4" s="315"/>
      <c r="Y4" s="315"/>
      <c r="Z4" s="315"/>
      <c r="AA4" s="315"/>
      <c r="AC4" s="236" t="e">
        <f>"HẠNG MỤC : "&amp; 'Bia du toan'!$G$13</f>
        <v>#REF!</v>
      </c>
      <c r="AD4" s="310"/>
      <c r="AE4" s="310"/>
      <c r="AF4" s="310"/>
      <c r="AG4" s="310"/>
      <c r="AH4" s="310"/>
      <c r="AI4" s="310"/>
      <c r="AJ4" s="310"/>
      <c r="AK4" s="310"/>
      <c r="AL4" s="310"/>
      <c r="AM4" s="392"/>
      <c r="AN4" s="236" t="e">
        <f>"HẠNG MỤC : "&amp; 'Bia du toan'!$G$13</f>
        <v>#REF!</v>
      </c>
      <c r="AO4" s="310"/>
      <c r="AP4" s="310"/>
      <c r="AQ4" s="310"/>
      <c r="AR4" s="310"/>
      <c r="AS4" s="310"/>
      <c r="AT4" s="310"/>
    </row>
    <row r="5" spans="1:46" ht="16.5" thickBot="1">
      <c r="A5" s="311"/>
      <c r="B5" s="311"/>
      <c r="C5" s="311"/>
      <c r="D5" s="311"/>
      <c r="E5" s="311"/>
      <c r="F5" s="311"/>
      <c r="G5" s="311"/>
      <c r="Q5" s="311"/>
      <c r="R5" s="311"/>
      <c r="S5" s="311"/>
      <c r="T5" s="311"/>
      <c r="U5" s="313"/>
      <c r="V5" s="313"/>
      <c r="W5" s="313"/>
      <c r="X5" s="313"/>
      <c r="Y5" s="313"/>
      <c r="Z5" s="313"/>
      <c r="AA5" s="313"/>
      <c r="AC5" s="311"/>
      <c r="AD5" s="311"/>
      <c r="AE5" s="311"/>
      <c r="AF5" s="311"/>
      <c r="AG5" s="311"/>
      <c r="AH5" s="311"/>
      <c r="AI5" s="311"/>
      <c r="AJ5" s="311"/>
      <c r="AK5" s="311"/>
      <c r="AL5" s="311"/>
      <c r="AM5" s="391"/>
    </row>
    <row r="6" spans="1:46" s="316" customFormat="1" ht="18" customHeight="1">
      <c r="A6" s="1421" t="s">
        <v>186</v>
      </c>
      <c r="B6" s="342" t="s">
        <v>195</v>
      </c>
      <c r="C6" s="342" t="s">
        <v>195</v>
      </c>
      <c r="D6" s="342" t="s">
        <v>195</v>
      </c>
      <c r="E6" s="342" t="s">
        <v>195</v>
      </c>
      <c r="F6" s="342" t="s">
        <v>195</v>
      </c>
      <c r="G6" s="342" t="s">
        <v>195</v>
      </c>
      <c r="I6" s="1422" t="s">
        <v>186</v>
      </c>
      <c r="J6" s="342" t="s">
        <v>347</v>
      </c>
      <c r="K6" s="342" t="s">
        <v>347</v>
      </c>
      <c r="L6" s="342" t="s">
        <v>347</v>
      </c>
      <c r="M6" s="342" t="s">
        <v>347</v>
      </c>
      <c r="N6" s="317" t="s">
        <v>203</v>
      </c>
      <c r="Q6" s="1431" t="s">
        <v>15</v>
      </c>
      <c r="R6" s="1433" t="s">
        <v>425</v>
      </c>
      <c r="S6" s="1433" t="s">
        <v>424</v>
      </c>
      <c r="T6" s="1433" t="s">
        <v>996</v>
      </c>
      <c r="U6" s="1429" t="s">
        <v>426</v>
      </c>
      <c r="V6" s="1424" t="s">
        <v>422</v>
      </c>
      <c r="W6" s="1425"/>
      <c r="X6" s="1426"/>
      <c r="Y6" s="1427" t="s">
        <v>423</v>
      </c>
      <c r="Z6" s="1427"/>
      <c r="AA6" s="1427"/>
      <c r="AC6" s="1421" t="s">
        <v>186</v>
      </c>
      <c r="AD6" s="342" t="s">
        <v>1038</v>
      </c>
      <c r="AE6" s="342" t="s">
        <v>1038</v>
      </c>
      <c r="AF6" s="342" t="s">
        <v>1038</v>
      </c>
      <c r="AG6" s="342" t="s">
        <v>1038</v>
      </c>
      <c r="AH6" s="342" t="s">
        <v>1038</v>
      </c>
      <c r="AI6" s="342" t="s">
        <v>1038</v>
      </c>
      <c r="AJ6" s="342" t="s">
        <v>1038</v>
      </c>
      <c r="AK6" s="342" t="s">
        <v>1038</v>
      </c>
      <c r="AL6" s="342" t="s">
        <v>1038</v>
      </c>
      <c r="AM6" s="391"/>
      <c r="AN6" s="1422" t="s">
        <v>186</v>
      </c>
      <c r="AO6" s="342" t="s">
        <v>347</v>
      </c>
      <c r="AP6" s="342" t="s">
        <v>347</v>
      </c>
      <c r="AQ6" s="342" t="s">
        <v>347</v>
      </c>
      <c r="AR6" s="342" t="s">
        <v>347</v>
      </c>
      <c r="AS6" s="317" t="s">
        <v>203</v>
      </c>
    </row>
    <row r="7" spans="1:46" s="316" customFormat="1" ht="24.75" customHeight="1">
      <c r="A7" s="1421"/>
      <c r="B7" s="344" t="s">
        <v>196</v>
      </c>
      <c r="C7" s="344" t="s">
        <v>197</v>
      </c>
      <c r="D7" s="344" t="s">
        <v>198</v>
      </c>
      <c r="E7" s="344" t="s">
        <v>199</v>
      </c>
      <c r="F7" s="344" t="s">
        <v>200</v>
      </c>
      <c r="G7" s="344" t="s">
        <v>201</v>
      </c>
      <c r="I7" s="1423"/>
      <c r="J7" s="343">
        <v>1</v>
      </c>
      <c r="K7" s="343">
        <v>2</v>
      </c>
      <c r="L7" s="343">
        <v>3</v>
      </c>
      <c r="M7" s="343">
        <v>4</v>
      </c>
      <c r="N7" s="388" t="s">
        <v>204</v>
      </c>
      <c r="O7" s="388" t="s">
        <v>205</v>
      </c>
      <c r="Q7" s="1432"/>
      <c r="R7" s="1434"/>
      <c r="S7" s="1434"/>
      <c r="T7" s="1434"/>
      <c r="U7" s="1430"/>
      <c r="V7" s="387">
        <v>50</v>
      </c>
      <c r="W7" s="387">
        <v>200</v>
      </c>
      <c r="X7" s="387">
        <v>500</v>
      </c>
      <c r="Y7" s="387">
        <v>50</v>
      </c>
      <c r="Z7" s="387">
        <v>200</v>
      </c>
      <c r="AA7" s="387">
        <v>500</v>
      </c>
      <c r="AC7" s="1421"/>
      <c r="AD7" s="344" t="s">
        <v>1039</v>
      </c>
      <c r="AE7" s="344" t="s">
        <v>1040</v>
      </c>
      <c r="AF7" s="344" t="s">
        <v>1041</v>
      </c>
      <c r="AG7" s="344" t="s">
        <v>1042</v>
      </c>
      <c r="AH7" s="344" t="s">
        <v>1043</v>
      </c>
      <c r="AI7" s="344" t="s">
        <v>1044</v>
      </c>
      <c r="AJ7" s="344" t="s">
        <v>1045</v>
      </c>
      <c r="AK7" s="344" t="s">
        <v>1046</v>
      </c>
      <c r="AL7" s="344" t="s">
        <v>1047</v>
      </c>
      <c r="AM7" s="391"/>
      <c r="AN7" s="1423"/>
      <c r="AO7" s="343">
        <v>1</v>
      </c>
      <c r="AP7" s="343">
        <v>2</v>
      </c>
      <c r="AQ7" s="343">
        <v>3</v>
      </c>
      <c r="AR7" s="343">
        <v>4</v>
      </c>
      <c r="AS7" s="388" t="s">
        <v>204</v>
      </c>
      <c r="AT7" s="388" t="s">
        <v>205</v>
      </c>
    </row>
    <row r="8" spans="1:46" ht="20.25" customHeight="1">
      <c r="A8" s="318">
        <v>0</v>
      </c>
      <c r="B8" s="319">
        <v>0</v>
      </c>
      <c r="C8" s="319">
        <v>0</v>
      </c>
      <c r="D8" s="319">
        <v>0</v>
      </c>
      <c r="E8" s="319">
        <v>0</v>
      </c>
      <c r="F8" s="319">
        <v>0</v>
      </c>
      <c r="G8" s="319">
        <v>0</v>
      </c>
      <c r="I8" s="318">
        <v>0</v>
      </c>
      <c r="J8" s="319">
        <v>0</v>
      </c>
      <c r="K8" s="319">
        <v>0</v>
      </c>
      <c r="L8" s="319">
        <v>0</v>
      </c>
      <c r="M8" s="320">
        <v>0</v>
      </c>
      <c r="N8" s="318" t="s">
        <v>1048</v>
      </c>
      <c r="O8" s="321">
        <v>1</v>
      </c>
      <c r="Q8" s="345">
        <v>1</v>
      </c>
      <c r="R8" s="345" t="s">
        <v>427</v>
      </c>
      <c r="S8" s="346" t="s">
        <v>446</v>
      </c>
      <c r="T8" s="346">
        <v>1</v>
      </c>
      <c r="U8" s="347">
        <v>10</v>
      </c>
      <c r="V8" s="347">
        <v>32</v>
      </c>
      <c r="W8" s="347">
        <v>54</v>
      </c>
      <c r="X8" s="347">
        <v>76</v>
      </c>
      <c r="Y8" s="347">
        <v>98</v>
      </c>
      <c r="Z8" s="347">
        <v>120</v>
      </c>
      <c r="AA8" s="347">
        <v>142</v>
      </c>
      <c r="AC8" s="318">
        <v>0</v>
      </c>
      <c r="AD8" s="319">
        <v>0</v>
      </c>
      <c r="AE8" s="319">
        <v>0</v>
      </c>
      <c r="AF8" s="319">
        <v>0</v>
      </c>
      <c r="AG8" s="319">
        <v>0</v>
      </c>
      <c r="AH8" s="319">
        <v>0</v>
      </c>
      <c r="AI8" s="319">
        <v>0</v>
      </c>
      <c r="AJ8" s="319">
        <v>0</v>
      </c>
      <c r="AK8" s="319">
        <v>0</v>
      </c>
      <c r="AL8" s="319">
        <v>0</v>
      </c>
      <c r="AM8" s="391"/>
      <c r="AN8" s="318">
        <v>0</v>
      </c>
      <c r="AO8" s="319">
        <v>0</v>
      </c>
      <c r="AP8" s="319">
        <v>0</v>
      </c>
      <c r="AQ8" s="319">
        <v>0</v>
      </c>
      <c r="AR8" s="319">
        <v>0</v>
      </c>
      <c r="AS8" s="318" t="s">
        <v>1048</v>
      </c>
      <c r="AT8" s="321">
        <v>1</v>
      </c>
    </row>
    <row r="9" spans="1:46" ht="20.25" customHeight="1">
      <c r="A9" s="318">
        <v>1</v>
      </c>
      <c r="B9" s="319">
        <v>5880</v>
      </c>
      <c r="C9" s="319">
        <v>6997</v>
      </c>
      <c r="D9" s="319">
        <v>10290</v>
      </c>
      <c r="E9" s="319">
        <v>14935</v>
      </c>
      <c r="F9" s="319">
        <v>21638</v>
      </c>
      <c r="G9" s="319"/>
      <c r="I9" s="318">
        <v>1</v>
      </c>
      <c r="J9" s="319">
        <v>13268</v>
      </c>
      <c r="K9" s="319">
        <v>14547</v>
      </c>
      <c r="L9" s="319">
        <v>16097</v>
      </c>
      <c r="M9" s="320">
        <v>17248</v>
      </c>
      <c r="N9" s="318" t="s">
        <v>1049</v>
      </c>
      <c r="O9" s="321">
        <v>1.5</v>
      </c>
      <c r="Q9" s="340">
        <v>2</v>
      </c>
      <c r="R9" s="340" t="s">
        <v>428</v>
      </c>
      <c r="S9" s="348" t="s">
        <v>446</v>
      </c>
      <c r="T9" s="348">
        <v>1</v>
      </c>
      <c r="U9" s="349">
        <v>11</v>
      </c>
      <c r="V9" s="349">
        <v>33</v>
      </c>
      <c r="W9" s="349">
        <v>55</v>
      </c>
      <c r="X9" s="349">
        <v>77</v>
      </c>
      <c r="Y9" s="349">
        <v>99</v>
      </c>
      <c r="Z9" s="349">
        <v>121</v>
      </c>
      <c r="AA9" s="349">
        <v>143</v>
      </c>
      <c r="AC9" s="318">
        <v>1</v>
      </c>
      <c r="AD9" s="319">
        <v>3541</v>
      </c>
      <c r="AE9" s="319">
        <v>4479</v>
      </c>
      <c r="AF9" s="319">
        <v>16800</v>
      </c>
      <c r="AG9" s="319">
        <v>18900</v>
      </c>
      <c r="AH9" s="319">
        <v>21000</v>
      </c>
      <c r="AI9" s="319">
        <v>23100</v>
      </c>
      <c r="AJ9" s="319">
        <v>25200</v>
      </c>
      <c r="AK9" s="319">
        <v>28350</v>
      </c>
      <c r="AL9" s="319">
        <v>31500</v>
      </c>
      <c r="AM9" s="393"/>
      <c r="AN9" s="318">
        <v>1</v>
      </c>
      <c r="AO9" s="319">
        <v>45203</v>
      </c>
      <c r="AP9" s="319">
        <v>45203</v>
      </c>
      <c r="AQ9" s="319">
        <v>45203</v>
      </c>
      <c r="AR9" s="319">
        <v>45203</v>
      </c>
      <c r="AS9" s="318" t="s">
        <v>1049</v>
      </c>
      <c r="AT9" s="321">
        <v>1.5</v>
      </c>
    </row>
    <row r="10" spans="1:46" ht="20.25" customHeight="1">
      <c r="A10" s="318">
        <v>2</v>
      </c>
      <c r="B10" s="319">
        <v>3258</v>
      </c>
      <c r="C10" s="319">
        <v>3876</v>
      </c>
      <c r="D10" s="319">
        <v>5701</v>
      </c>
      <c r="E10" s="325">
        <v>8274</v>
      </c>
      <c r="F10" s="319">
        <v>11988</v>
      </c>
      <c r="G10" s="319"/>
      <c r="I10" s="318">
        <v>2</v>
      </c>
      <c r="J10" s="319">
        <v>13268</v>
      </c>
      <c r="K10" s="319">
        <v>14547</v>
      </c>
      <c r="L10" s="319">
        <v>16097</v>
      </c>
      <c r="M10" s="320">
        <v>17248</v>
      </c>
      <c r="N10" s="318" t="s">
        <v>1050</v>
      </c>
      <c r="O10" s="321">
        <v>3</v>
      </c>
      <c r="Q10" s="340">
        <v>3</v>
      </c>
      <c r="R10" s="340" t="s">
        <v>429</v>
      </c>
      <c r="S10" s="348" t="s">
        <v>446</v>
      </c>
      <c r="T10" s="348">
        <v>1</v>
      </c>
      <c r="U10" s="349">
        <v>12</v>
      </c>
      <c r="V10" s="349">
        <v>34</v>
      </c>
      <c r="W10" s="349">
        <v>56</v>
      </c>
      <c r="X10" s="349">
        <v>78</v>
      </c>
      <c r="Y10" s="349">
        <v>100</v>
      </c>
      <c r="Z10" s="349">
        <v>122</v>
      </c>
      <c r="AA10" s="349">
        <v>144</v>
      </c>
      <c r="AC10" s="318">
        <v>2</v>
      </c>
      <c r="AD10" s="319">
        <v>3541</v>
      </c>
      <c r="AE10" s="319">
        <v>4479</v>
      </c>
      <c r="AF10" s="319">
        <v>16800</v>
      </c>
      <c r="AG10" s="319">
        <v>18900</v>
      </c>
      <c r="AH10" s="319">
        <v>21000</v>
      </c>
      <c r="AI10" s="319">
        <v>23100</v>
      </c>
      <c r="AJ10" s="319">
        <v>25200</v>
      </c>
      <c r="AK10" s="319">
        <v>28350</v>
      </c>
      <c r="AL10" s="319">
        <v>31500</v>
      </c>
      <c r="AM10" s="393"/>
      <c r="AN10" s="318">
        <v>2</v>
      </c>
      <c r="AO10" s="319">
        <v>45203</v>
      </c>
      <c r="AP10" s="319">
        <v>45203</v>
      </c>
      <c r="AQ10" s="319">
        <v>45203</v>
      </c>
      <c r="AR10" s="319">
        <v>45203</v>
      </c>
      <c r="AS10" s="318" t="s">
        <v>1050</v>
      </c>
      <c r="AT10" s="321">
        <v>3</v>
      </c>
    </row>
    <row r="11" spans="1:46" ht="20.25" customHeight="1">
      <c r="A11" s="318">
        <v>3</v>
      </c>
      <c r="B11" s="319">
        <v>2342</v>
      </c>
      <c r="C11" s="319">
        <v>2787</v>
      </c>
      <c r="D11" s="319">
        <v>4099</v>
      </c>
      <c r="E11" s="319">
        <v>5949</v>
      </c>
      <c r="F11" s="319">
        <v>8619</v>
      </c>
      <c r="G11" s="319"/>
      <c r="I11" s="318">
        <v>3</v>
      </c>
      <c r="J11" s="319">
        <v>13268</v>
      </c>
      <c r="K11" s="319">
        <v>14547</v>
      </c>
      <c r="L11" s="319">
        <v>16097</v>
      </c>
      <c r="M11" s="320">
        <v>17248</v>
      </c>
      <c r="N11" s="326"/>
      <c r="O11" s="327"/>
      <c r="Q11" s="340">
        <v>4</v>
      </c>
      <c r="R11" s="340" t="s">
        <v>430</v>
      </c>
      <c r="S11" s="348" t="s">
        <v>446</v>
      </c>
      <c r="T11" s="348">
        <v>1</v>
      </c>
      <c r="U11" s="349">
        <v>13</v>
      </c>
      <c r="V11" s="349">
        <v>35</v>
      </c>
      <c r="W11" s="349">
        <v>57</v>
      </c>
      <c r="X11" s="349">
        <v>79</v>
      </c>
      <c r="Y11" s="349">
        <v>101</v>
      </c>
      <c r="Z11" s="349">
        <v>123</v>
      </c>
      <c r="AA11" s="349">
        <v>145</v>
      </c>
      <c r="AC11" s="318">
        <v>3</v>
      </c>
      <c r="AD11" s="319">
        <v>3541</v>
      </c>
      <c r="AE11" s="319">
        <v>4479</v>
      </c>
      <c r="AF11" s="319">
        <v>16800</v>
      </c>
      <c r="AG11" s="319">
        <v>18900</v>
      </c>
      <c r="AH11" s="319">
        <v>21000</v>
      </c>
      <c r="AI11" s="319">
        <v>23100</v>
      </c>
      <c r="AJ11" s="319">
        <v>25200</v>
      </c>
      <c r="AK11" s="319">
        <v>28350</v>
      </c>
      <c r="AL11" s="319">
        <v>31500</v>
      </c>
      <c r="AM11" s="393"/>
      <c r="AN11" s="318">
        <v>3</v>
      </c>
      <c r="AO11" s="319">
        <v>45203</v>
      </c>
      <c r="AP11" s="319">
        <v>45203</v>
      </c>
      <c r="AQ11" s="319">
        <v>45203</v>
      </c>
      <c r="AR11" s="319">
        <v>45203</v>
      </c>
      <c r="AS11" s="326"/>
      <c r="AT11" s="327"/>
    </row>
    <row r="12" spans="1:46" ht="20.25" customHeight="1">
      <c r="A12" s="318">
        <v>4</v>
      </c>
      <c r="B12" s="319">
        <v>1916</v>
      </c>
      <c r="C12" s="319">
        <v>2280</v>
      </c>
      <c r="D12" s="319">
        <v>3353</v>
      </c>
      <c r="E12" s="319">
        <v>4866</v>
      </c>
      <c r="F12" s="319">
        <v>7050</v>
      </c>
      <c r="G12" s="319"/>
      <c r="I12" s="318">
        <v>4</v>
      </c>
      <c r="J12" s="319">
        <v>13268</v>
      </c>
      <c r="K12" s="319">
        <v>14547</v>
      </c>
      <c r="L12" s="319">
        <v>16097</v>
      </c>
      <c r="M12" s="319">
        <v>17248</v>
      </c>
      <c r="N12" s="328" t="s">
        <v>202</v>
      </c>
      <c r="Q12" s="340">
        <v>5</v>
      </c>
      <c r="R12" s="340" t="s">
        <v>431</v>
      </c>
      <c r="S12" s="348" t="s">
        <v>443</v>
      </c>
      <c r="T12" s="348">
        <v>1</v>
      </c>
      <c r="U12" s="349">
        <v>14</v>
      </c>
      <c r="V12" s="349">
        <v>36</v>
      </c>
      <c r="W12" s="349">
        <v>58</v>
      </c>
      <c r="X12" s="349">
        <v>80</v>
      </c>
      <c r="Y12" s="349">
        <v>102</v>
      </c>
      <c r="Z12" s="349">
        <v>124</v>
      </c>
      <c r="AA12" s="349">
        <v>146</v>
      </c>
      <c r="AC12" s="318">
        <v>4</v>
      </c>
      <c r="AD12" s="319">
        <v>3541</v>
      </c>
      <c r="AE12" s="319">
        <v>4479</v>
      </c>
      <c r="AF12" s="319">
        <v>16800</v>
      </c>
      <c r="AG12" s="319">
        <v>18900</v>
      </c>
      <c r="AH12" s="319">
        <v>21000</v>
      </c>
      <c r="AI12" s="319">
        <v>23100</v>
      </c>
      <c r="AJ12" s="319">
        <v>25200</v>
      </c>
      <c r="AK12" s="319">
        <v>28350</v>
      </c>
      <c r="AL12" s="319">
        <v>31500</v>
      </c>
      <c r="AM12" s="393"/>
      <c r="AN12" s="318">
        <v>4</v>
      </c>
      <c r="AO12" s="319">
        <v>45203</v>
      </c>
      <c r="AP12" s="319">
        <v>45203</v>
      </c>
      <c r="AQ12" s="319">
        <v>45203</v>
      </c>
      <c r="AR12" s="319">
        <v>45203</v>
      </c>
      <c r="AS12" s="328" t="s">
        <v>202</v>
      </c>
    </row>
    <row r="13" spans="1:46" ht="20.25" customHeight="1">
      <c r="A13" s="318">
        <v>5</v>
      </c>
      <c r="B13" s="319">
        <v>1680</v>
      </c>
      <c r="C13" s="319">
        <v>1999</v>
      </c>
      <c r="D13" s="319">
        <v>2940</v>
      </c>
      <c r="E13" s="319">
        <v>4268</v>
      </c>
      <c r="F13" s="319">
        <v>6183</v>
      </c>
      <c r="G13" s="319"/>
      <c r="I13" s="318">
        <v>5</v>
      </c>
      <c r="J13" s="319">
        <v>13268</v>
      </c>
      <c r="K13" s="319">
        <v>14547</v>
      </c>
      <c r="L13" s="319">
        <v>16097</v>
      </c>
      <c r="M13" s="319">
        <v>17248</v>
      </c>
      <c r="N13" s="312" t="s">
        <v>1051</v>
      </c>
      <c r="Q13" s="340">
        <v>6</v>
      </c>
      <c r="R13" s="340" t="s">
        <v>432</v>
      </c>
      <c r="S13" s="348" t="s">
        <v>453</v>
      </c>
      <c r="T13" s="348">
        <v>1E-3</v>
      </c>
      <c r="U13" s="349">
        <v>15</v>
      </c>
      <c r="V13" s="349">
        <v>37</v>
      </c>
      <c r="W13" s="349">
        <v>59</v>
      </c>
      <c r="X13" s="349">
        <v>81</v>
      </c>
      <c r="Y13" s="349">
        <v>103</v>
      </c>
      <c r="Z13" s="349">
        <v>125</v>
      </c>
      <c r="AA13" s="349">
        <v>147</v>
      </c>
      <c r="AC13" s="318">
        <v>5</v>
      </c>
      <c r="AD13" s="319">
        <v>3541</v>
      </c>
      <c r="AE13" s="319">
        <v>4479</v>
      </c>
      <c r="AF13" s="319">
        <v>16800</v>
      </c>
      <c r="AG13" s="319">
        <v>18900</v>
      </c>
      <c r="AH13" s="319">
        <v>21000</v>
      </c>
      <c r="AI13" s="319">
        <v>23100</v>
      </c>
      <c r="AJ13" s="319">
        <v>25200</v>
      </c>
      <c r="AK13" s="319">
        <v>28350</v>
      </c>
      <c r="AL13" s="319">
        <v>31500</v>
      </c>
      <c r="AM13" s="393"/>
      <c r="AN13" s="318">
        <v>5</v>
      </c>
      <c r="AO13" s="319">
        <v>45203</v>
      </c>
      <c r="AP13" s="319">
        <v>45203</v>
      </c>
      <c r="AQ13" s="319">
        <v>45203</v>
      </c>
      <c r="AR13" s="319">
        <v>45203</v>
      </c>
      <c r="AS13" s="312" t="s">
        <v>1051</v>
      </c>
    </row>
    <row r="14" spans="1:46" ht="20.25" customHeight="1">
      <c r="A14" s="318">
        <v>6</v>
      </c>
      <c r="B14" s="319">
        <v>1519</v>
      </c>
      <c r="C14" s="319">
        <v>1808</v>
      </c>
      <c r="D14" s="319">
        <v>2658</v>
      </c>
      <c r="E14" s="319">
        <v>3858</v>
      </c>
      <c r="F14" s="319">
        <v>5590</v>
      </c>
      <c r="G14" s="319"/>
      <c r="I14" s="318">
        <v>6</v>
      </c>
      <c r="J14" s="319">
        <v>13268</v>
      </c>
      <c r="K14" s="319">
        <v>14547</v>
      </c>
      <c r="L14" s="319">
        <v>16097</v>
      </c>
      <c r="M14" s="319">
        <v>17248</v>
      </c>
      <c r="N14" s="312" t="s">
        <v>1052</v>
      </c>
      <c r="Q14" s="340">
        <v>7</v>
      </c>
      <c r="R14" s="340" t="s">
        <v>433</v>
      </c>
      <c r="S14" s="348" t="s">
        <v>453</v>
      </c>
      <c r="T14" s="348">
        <v>1E-3</v>
      </c>
      <c r="U14" s="349">
        <v>16</v>
      </c>
      <c r="V14" s="349">
        <v>38</v>
      </c>
      <c r="W14" s="349">
        <v>60</v>
      </c>
      <c r="X14" s="349">
        <v>82</v>
      </c>
      <c r="Y14" s="349">
        <v>104</v>
      </c>
      <c r="Z14" s="349">
        <v>126</v>
      </c>
      <c r="AA14" s="349">
        <v>148</v>
      </c>
      <c r="AC14" s="318">
        <v>6</v>
      </c>
      <c r="AD14" s="319">
        <v>3541</v>
      </c>
      <c r="AE14" s="319">
        <v>4479</v>
      </c>
      <c r="AF14" s="319">
        <v>16800</v>
      </c>
      <c r="AG14" s="319">
        <v>18900</v>
      </c>
      <c r="AH14" s="319">
        <v>21000</v>
      </c>
      <c r="AI14" s="319">
        <v>23100</v>
      </c>
      <c r="AJ14" s="319">
        <v>25200</v>
      </c>
      <c r="AK14" s="319">
        <v>28350</v>
      </c>
      <c r="AL14" s="319">
        <v>31500</v>
      </c>
      <c r="AM14" s="393"/>
      <c r="AN14" s="318">
        <v>6</v>
      </c>
      <c r="AO14" s="319">
        <v>45203</v>
      </c>
      <c r="AP14" s="319">
        <v>45203</v>
      </c>
      <c r="AQ14" s="319">
        <v>45203</v>
      </c>
      <c r="AR14" s="319">
        <v>45203</v>
      </c>
      <c r="AS14" s="312" t="s">
        <v>1052</v>
      </c>
    </row>
    <row r="15" spans="1:46" ht="20.25" customHeight="1">
      <c r="A15" s="318">
        <v>7</v>
      </c>
      <c r="B15" s="319">
        <v>1400</v>
      </c>
      <c r="C15" s="319">
        <v>1667</v>
      </c>
      <c r="D15" s="319">
        <v>2451</v>
      </c>
      <c r="E15" s="319">
        <v>3557</v>
      </c>
      <c r="F15" s="319">
        <v>5154</v>
      </c>
      <c r="G15" s="319"/>
      <c r="I15" s="318">
        <v>7</v>
      </c>
      <c r="J15" s="319">
        <v>13268</v>
      </c>
      <c r="K15" s="319">
        <v>14547</v>
      </c>
      <c r="L15" s="319">
        <v>16097</v>
      </c>
      <c r="M15" s="319">
        <v>17248</v>
      </c>
      <c r="N15" s="312" t="s">
        <v>1053</v>
      </c>
      <c r="Q15" s="340">
        <v>8</v>
      </c>
      <c r="R15" s="340" t="s">
        <v>434</v>
      </c>
      <c r="S15" s="348" t="s">
        <v>453</v>
      </c>
      <c r="T15" s="348">
        <v>1E-3</v>
      </c>
      <c r="U15" s="349">
        <v>17</v>
      </c>
      <c r="V15" s="349">
        <v>39</v>
      </c>
      <c r="W15" s="349">
        <v>61</v>
      </c>
      <c r="X15" s="349">
        <v>83</v>
      </c>
      <c r="Y15" s="349">
        <v>105</v>
      </c>
      <c r="Z15" s="349">
        <v>127</v>
      </c>
      <c r="AA15" s="349">
        <v>149</v>
      </c>
      <c r="AC15" s="318">
        <v>7</v>
      </c>
      <c r="AD15" s="319">
        <v>3541</v>
      </c>
      <c r="AE15" s="319">
        <v>4479</v>
      </c>
      <c r="AF15" s="319">
        <v>16800</v>
      </c>
      <c r="AG15" s="319">
        <v>18900</v>
      </c>
      <c r="AH15" s="319">
        <v>21000</v>
      </c>
      <c r="AI15" s="319">
        <v>23100</v>
      </c>
      <c r="AJ15" s="319">
        <v>25200</v>
      </c>
      <c r="AK15" s="319">
        <v>28350</v>
      </c>
      <c r="AL15" s="319">
        <v>31500</v>
      </c>
      <c r="AM15" s="393"/>
      <c r="AN15" s="318">
        <v>7</v>
      </c>
      <c r="AO15" s="319">
        <v>45203</v>
      </c>
      <c r="AP15" s="319">
        <v>45203</v>
      </c>
      <c r="AQ15" s="319">
        <v>45203</v>
      </c>
      <c r="AR15" s="319">
        <v>45203</v>
      </c>
      <c r="AS15" s="312" t="s">
        <v>1053</v>
      </c>
    </row>
    <row r="16" spans="1:46" ht="20.25" customHeight="1">
      <c r="A16" s="318">
        <v>8</v>
      </c>
      <c r="B16" s="319">
        <v>1308</v>
      </c>
      <c r="C16" s="319">
        <v>1557</v>
      </c>
      <c r="D16" s="319">
        <v>2289</v>
      </c>
      <c r="E16" s="319">
        <v>3322</v>
      </c>
      <c r="F16" s="319">
        <v>4814</v>
      </c>
      <c r="G16" s="319"/>
      <c r="I16" s="318">
        <v>8</v>
      </c>
      <c r="J16" s="319">
        <v>13268</v>
      </c>
      <c r="K16" s="319">
        <v>14547</v>
      </c>
      <c r="L16" s="319">
        <v>16097</v>
      </c>
      <c r="M16" s="319">
        <v>17248</v>
      </c>
      <c r="N16" s="312" t="s">
        <v>1054</v>
      </c>
      <c r="O16" s="329"/>
      <c r="Q16" s="340">
        <v>9</v>
      </c>
      <c r="R16" s="340" t="s">
        <v>435</v>
      </c>
      <c r="S16" s="348" t="s">
        <v>453</v>
      </c>
      <c r="T16" s="348">
        <v>1E-3</v>
      </c>
      <c r="U16" s="349">
        <v>18</v>
      </c>
      <c r="V16" s="349">
        <v>40</v>
      </c>
      <c r="W16" s="349">
        <v>62</v>
      </c>
      <c r="X16" s="349">
        <v>84</v>
      </c>
      <c r="Y16" s="349">
        <v>106</v>
      </c>
      <c r="Z16" s="349">
        <v>128</v>
      </c>
      <c r="AA16" s="349">
        <v>150</v>
      </c>
      <c r="AC16" s="318">
        <v>8</v>
      </c>
      <c r="AD16" s="319">
        <v>3541</v>
      </c>
      <c r="AE16" s="319">
        <v>4479</v>
      </c>
      <c r="AF16" s="319">
        <v>16800</v>
      </c>
      <c r="AG16" s="319">
        <v>18900</v>
      </c>
      <c r="AH16" s="319">
        <v>21000</v>
      </c>
      <c r="AI16" s="319">
        <v>23100</v>
      </c>
      <c r="AJ16" s="319">
        <v>25200</v>
      </c>
      <c r="AK16" s="319">
        <v>28350</v>
      </c>
      <c r="AL16" s="319">
        <v>31500</v>
      </c>
      <c r="AM16" s="393"/>
      <c r="AN16" s="318">
        <v>8</v>
      </c>
      <c r="AO16" s="319">
        <v>45203</v>
      </c>
      <c r="AP16" s="319">
        <v>45203</v>
      </c>
      <c r="AQ16" s="319">
        <v>45203</v>
      </c>
      <c r="AR16" s="319">
        <v>45203</v>
      </c>
      <c r="AS16" s="312" t="s">
        <v>1054</v>
      </c>
      <c r="AT16" s="329"/>
    </row>
    <row r="17" spans="1:46" ht="20.25" customHeight="1">
      <c r="A17" s="318">
        <v>9</v>
      </c>
      <c r="B17" s="319">
        <v>1232</v>
      </c>
      <c r="C17" s="319">
        <v>1466</v>
      </c>
      <c r="D17" s="319">
        <v>2156</v>
      </c>
      <c r="E17" s="319">
        <v>3130</v>
      </c>
      <c r="F17" s="319">
        <v>4534</v>
      </c>
      <c r="G17" s="319"/>
      <c r="I17" s="318">
        <v>9</v>
      </c>
      <c r="J17" s="319">
        <v>13268</v>
      </c>
      <c r="K17" s="319">
        <v>14547</v>
      </c>
      <c r="L17" s="319">
        <v>16097</v>
      </c>
      <c r="M17" s="319">
        <v>17248</v>
      </c>
      <c r="N17" s="330" t="s">
        <v>345</v>
      </c>
      <c r="O17" s="329"/>
      <c r="Q17" s="340">
        <v>10</v>
      </c>
      <c r="R17" s="340" t="s">
        <v>436</v>
      </c>
      <c r="S17" s="348" t="s">
        <v>450</v>
      </c>
      <c r="T17" s="348">
        <v>1</v>
      </c>
      <c r="U17" s="349">
        <v>19</v>
      </c>
      <c r="V17" s="349">
        <v>41</v>
      </c>
      <c r="W17" s="349">
        <v>63</v>
      </c>
      <c r="X17" s="349">
        <v>85</v>
      </c>
      <c r="Y17" s="349">
        <v>107</v>
      </c>
      <c r="Z17" s="349">
        <v>129</v>
      </c>
      <c r="AA17" s="349">
        <v>151</v>
      </c>
      <c r="AC17" s="318">
        <v>9</v>
      </c>
      <c r="AD17" s="319">
        <v>3541</v>
      </c>
      <c r="AE17" s="319">
        <v>4479</v>
      </c>
      <c r="AF17" s="319">
        <v>16800</v>
      </c>
      <c r="AG17" s="319">
        <v>18900</v>
      </c>
      <c r="AH17" s="319">
        <v>21000</v>
      </c>
      <c r="AI17" s="319">
        <v>23100</v>
      </c>
      <c r="AJ17" s="319">
        <v>25200</v>
      </c>
      <c r="AK17" s="319">
        <v>28350</v>
      </c>
      <c r="AL17" s="319">
        <v>31500</v>
      </c>
      <c r="AM17" s="393"/>
      <c r="AN17" s="318">
        <v>9</v>
      </c>
      <c r="AO17" s="319">
        <v>45203</v>
      </c>
      <c r="AP17" s="319">
        <v>45203</v>
      </c>
      <c r="AQ17" s="319">
        <v>45203</v>
      </c>
      <c r="AR17" s="319">
        <v>45203</v>
      </c>
      <c r="AS17" s="330" t="s">
        <v>345</v>
      </c>
      <c r="AT17" s="329"/>
    </row>
    <row r="18" spans="1:46" ht="20.25" customHeight="1">
      <c r="A18" s="318">
        <v>10</v>
      </c>
      <c r="B18" s="319">
        <v>1171</v>
      </c>
      <c r="C18" s="319">
        <v>1393</v>
      </c>
      <c r="D18" s="319">
        <v>2048</v>
      </c>
      <c r="E18" s="319">
        <v>2973</v>
      </c>
      <c r="F18" s="319">
        <v>4308</v>
      </c>
      <c r="G18" s="319"/>
      <c r="I18" s="318">
        <v>10</v>
      </c>
      <c r="J18" s="319">
        <v>13268</v>
      </c>
      <c r="K18" s="331">
        <v>14547</v>
      </c>
      <c r="L18" s="319">
        <v>16097</v>
      </c>
      <c r="M18" s="319">
        <v>17248</v>
      </c>
      <c r="N18" s="322" t="s">
        <v>346</v>
      </c>
      <c r="O18" s="332">
        <v>30</v>
      </c>
      <c r="Q18" s="340">
        <v>11</v>
      </c>
      <c r="R18" s="340" t="s">
        <v>437</v>
      </c>
      <c r="S18" s="348" t="s">
        <v>450</v>
      </c>
      <c r="T18" s="348">
        <v>1</v>
      </c>
      <c r="U18" s="349">
        <v>20</v>
      </c>
      <c r="V18" s="349">
        <v>42</v>
      </c>
      <c r="W18" s="349">
        <v>64</v>
      </c>
      <c r="X18" s="349">
        <v>86</v>
      </c>
      <c r="Y18" s="349">
        <v>108</v>
      </c>
      <c r="Z18" s="349">
        <v>130</v>
      </c>
      <c r="AA18" s="349">
        <v>152</v>
      </c>
      <c r="AC18" s="318">
        <v>10</v>
      </c>
      <c r="AD18" s="319">
        <v>3541</v>
      </c>
      <c r="AE18" s="319">
        <v>4479</v>
      </c>
      <c r="AF18" s="319">
        <v>16800</v>
      </c>
      <c r="AG18" s="319">
        <v>18900</v>
      </c>
      <c r="AH18" s="319">
        <v>21000</v>
      </c>
      <c r="AI18" s="319">
        <v>23100</v>
      </c>
      <c r="AJ18" s="319">
        <v>25200</v>
      </c>
      <c r="AK18" s="319">
        <v>28350</v>
      </c>
      <c r="AL18" s="319">
        <v>31500</v>
      </c>
      <c r="AM18" s="393"/>
      <c r="AN18" s="318">
        <v>10</v>
      </c>
      <c r="AO18" s="319">
        <v>45203</v>
      </c>
      <c r="AP18" s="319">
        <v>45203</v>
      </c>
      <c r="AQ18" s="319">
        <v>45203</v>
      </c>
      <c r="AR18" s="319">
        <v>45203</v>
      </c>
      <c r="AS18" s="322" t="s">
        <v>346</v>
      </c>
      <c r="AT18" s="332">
        <v>30</v>
      </c>
    </row>
    <row r="19" spans="1:46" ht="20.25" customHeight="1">
      <c r="A19" s="318">
        <v>11</v>
      </c>
      <c r="B19" s="319">
        <v>1117</v>
      </c>
      <c r="C19" s="319">
        <v>1329</v>
      </c>
      <c r="D19" s="319">
        <v>1954</v>
      </c>
      <c r="E19" s="319">
        <v>2836</v>
      </c>
      <c r="F19" s="319">
        <v>4109</v>
      </c>
      <c r="G19" s="319"/>
      <c r="I19" s="318">
        <v>11</v>
      </c>
      <c r="J19" s="319">
        <v>18330</v>
      </c>
      <c r="K19" s="331">
        <v>20097</v>
      </c>
      <c r="L19" s="319">
        <v>22244</v>
      </c>
      <c r="M19" s="319">
        <v>23836</v>
      </c>
      <c r="Q19" s="340">
        <v>12</v>
      </c>
      <c r="R19" s="340" t="s">
        <v>438</v>
      </c>
      <c r="S19" s="348" t="s">
        <v>450</v>
      </c>
      <c r="T19" s="348">
        <v>1</v>
      </c>
      <c r="U19" s="349">
        <v>21</v>
      </c>
      <c r="V19" s="349">
        <v>43</v>
      </c>
      <c r="W19" s="349">
        <v>65</v>
      </c>
      <c r="X19" s="349">
        <v>87</v>
      </c>
      <c r="Y19" s="349">
        <v>109</v>
      </c>
      <c r="Z19" s="349">
        <v>131</v>
      </c>
      <c r="AA19" s="349">
        <v>153</v>
      </c>
      <c r="AC19" s="318">
        <v>11</v>
      </c>
      <c r="AD19" s="319">
        <v>3541</v>
      </c>
      <c r="AE19" s="319">
        <v>4479</v>
      </c>
      <c r="AF19" s="319">
        <v>14700</v>
      </c>
      <c r="AG19" s="319">
        <v>16800</v>
      </c>
      <c r="AH19" s="319">
        <v>18900</v>
      </c>
      <c r="AI19" s="319">
        <v>21000</v>
      </c>
      <c r="AJ19" s="319">
        <v>23100</v>
      </c>
      <c r="AK19" s="319">
        <v>26250</v>
      </c>
      <c r="AL19" s="319">
        <v>29400</v>
      </c>
      <c r="AM19" s="393"/>
      <c r="AN19" s="318">
        <v>11</v>
      </c>
      <c r="AO19" s="319">
        <v>45203</v>
      </c>
      <c r="AP19" s="319">
        <v>45203</v>
      </c>
      <c r="AQ19" s="319">
        <v>45203</v>
      </c>
      <c r="AR19" s="319">
        <v>45203</v>
      </c>
    </row>
    <row r="20" spans="1:46" ht="20.25" customHeight="1">
      <c r="A20" s="318">
        <v>12</v>
      </c>
      <c r="B20" s="319">
        <v>1068</v>
      </c>
      <c r="C20" s="319">
        <v>1270</v>
      </c>
      <c r="D20" s="319">
        <v>1868</v>
      </c>
      <c r="E20" s="319">
        <v>2712</v>
      </c>
      <c r="F20" s="319">
        <v>3929</v>
      </c>
      <c r="G20" s="319"/>
      <c r="I20" s="318">
        <v>12</v>
      </c>
      <c r="J20" s="319">
        <v>18330</v>
      </c>
      <c r="K20" s="331">
        <v>20097</v>
      </c>
      <c r="L20" s="319">
        <v>22244</v>
      </c>
      <c r="M20" s="319">
        <v>23836</v>
      </c>
      <c r="Q20" s="340">
        <v>13</v>
      </c>
      <c r="R20" s="340" t="s">
        <v>439</v>
      </c>
      <c r="S20" s="348" t="s">
        <v>453</v>
      </c>
      <c r="T20" s="348">
        <v>1E-3</v>
      </c>
      <c r="U20" s="349">
        <v>22</v>
      </c>
      <c r="V20" s="349">
        <v>44</v>
      </c>
      <c r="W20" s="349">
        <v>66</v>
      </c>
      <c r="X20" s="349">
        <v>88</v>
      </c>
      <c r="Y20" s="349">
        <v>110</v>
      </c>
      <c r="Z20" s="349">
        <v>132</v>
      </c>
      <c r="AA20" s="349">
        <v>154</v>
      </c>
      <c r="AC20" s="318">
        <v>12</v>
      </c>
      <c r="AD20" s="319">
        <v>3541</v>
      </c>
      <c r="AE20" s="319">
        <v>4479</v>
      </c>
      <c r="AF20" s="319">
        <v>14700</v>
      </c>
      <c r="AG20" s="319">
        <v>16800</v>
      </c>
      <c r="AH20" s="319">
        <v>18900</v>
      </c>
      <c r="AI20" s="319">
        <v>21000</v>
      </c>
      <c r="AJ20" s="319">
        <v>23100</v>
      </c>
      <c r="AK20" s="319">
        <v>26250</v>
      </c>
      <c r="AL20" s="319">
        <v>29400</v>
      </c>
      <c r="AM20" s="393"/>
      <c r="AN20" s="318">
        <v>12</v>
      </c>
      <c r="AO20" s="319">
        <v>45203</v>
      </c>
      <c r="AP20" s="319">
        <v>45203</v>
      </c>
      <c r="AQ20" s="319">
        <v>45203</v>
      </c>
      <c r="AR20" s="319">
        <v>45203</v>
      </c>
      <c r="AS20" s="312" t="s">
        <v>1055</v>
      </c>
    </row>
    <row r="21" spans="1:46" ht="20.25" customHeight="1">
      <c r="A21" s="318">
        <v>13</v>
      </c>
      <c r="B21" s="319">
        <v>1017</v>
      </c>
      <c r="C21" s="319">
        <v>1211</v>
      </c>
      <c r="D21" s="319">
        <v>1780</v>
      </c>
      <c r="E21" s="319">
        <v>2584</v>
      </c>
      <c r="F21" s="319">
        <v>3744</v>
      </c>
      <c r="G21" s="319"/>
      <c r="I21" s="318">
        <v>13</v>
      </c>
      <c r="J21" s="319">
        <v>18330</v>
      </c>
      <c r="K21" s="331">
        <v>20097</v>
      </c>
      <c r="L21" s="319">
        <v>22244</v>
      </c>
      <c r="M21" s="319">
        <v>23836</v>
      </c>
      <c r="Q21" s="340">
        <v>14</v>
      </c>
      <c r="R21" s="340" t="s">
        <v>440</v>
      </c>
      <c r="S21" s="348" t="s">
        <v>443</v>
      </c>
      <c r="T21" s="348">
        <v>1E-3</v>
      </c>
      <c r="U21" s="349">
        <v>23</v>
      </c>
      <c r="V21" s="349">
        <v>45</v>
      </c>
      <c r="W21" s="349">
        <v>67</v>
      </c>
      <c r="X21" s="349">
        <v>89</v>
      </c>
      <c r="Y21" s="349">
        <v>111</v>
      </c>
      <c r="Z21" s="349">
        <v>133</v>
      </c>
      <c r="AA21" s="349">
        <v>155</v>
      </c>
      <c r="AC21" s="318">
        <v>13</v>
      </c>
      <c r="AD21" s="319">
        <v>3541</v>
      </c>
      <c r="AE21" s="319">
        <v>4479</v>
      </c>
      <c r="AF21" s="319">
        <v>14700</v>
      </c>
      <c r="AG21" s="319">
        <v>16800</v>
      </c>
      <c r="AH21" s="319">
        <v>18900</v>
      </c>
      <c r="AI21" s="319">
        <v>21000</v>
      </c>
      <c r="AJ21" s="319">
        <v>23100</v>
      </c>
      <c r="AK21" s="319">
        <v>26250</v>
      </c>
      <c r="AL21" s="319">
        <v>29400</v>
      </c>
      <c r="AM21" s="393"/>
      <c r="AN21" s="318">
        <v>13</v>
      </c>
      <c r="AO21" s="319">
        <v>45203</v>
      </c>
      <c r="AP21" s="319">
        <v>45203</v>
      </c>
      <c r="AQ21" s="319">
        <v>45203</v>
      </c>
      <c r="AR21" s="319">
        <v>45203</v>
      </c>
      <c r="AS21" s="394" t="s">
        <v>1056</v>
      </c>
    </row>
    <row r="22" spans="1:46" ht="20.25" customHeight="1">
      <c r="A22" s="318">
        <v>14</v>
      </c>
      <c r="B22" s="319">
        <v>972</v>
      </c>
      <c r="C22" s="319">
        <v>1156</v>
      </c>
      <c r="D22" s="319">
        <v>1700</v>
      </c>
      <c r="E22" s="319">
        <v>2468</v>
      </c>
      <c r="F22" s="319">
        <v>3576</v>
      </c>
      <c r="G22" s="319"/>
      <c r="I22" s="318">
        <v>14</v>
      </c>
      <c r="J22" s="319">
        <v>18330</v>
      </c>
      <c r="K22" s="331">
        <v>20097</v>
      </c>
      <c r="L22" s="319">
        <v>22244</v>
      </c>
      <c r="M22" s="319">
        <v>23836</v>
      </c>
      <c r="Q22" s="340">
        <v>15</v>
      </c>
      <c r="R22" s="340" t="s">
        <v>441</v>
      </c>
      <c r="S22" s="348" t="s">
        <v>454</v>
      </c>
      <c r="T22" s="348">
        <v>0.01</v>
      </c>
      <c r="U22" s="349">
        <v>24</v>
      </c>
      <c r="V22" s="349">
        <v>46</v>
      </c>
      <c r="W22" s="349">
        <v>68</v>
      </c>
      <c r="X22" s="349">
        <v>90</v>
      </c>
      <c r="Y22" s="349">
        <v>112</v>
      </c>
      <c r="Z22" s="349">
        <v>134</v>
      </c>
      <c r="AA22" s="349">
        <v>156</v>
      </c>
      <c r="AC22" s="318">
        <v>14</v>
      </c>
      <c r="AD22" s="319">
        <v>3541</v>
      </c>
      <c r="AE22" s="319">
        <v>4479</v>
      </c>
      <c r="AF22" s="319">
        <v>14700</v>
      </c>
      <c r="AG22" s="319">
        <v>16800</v>
      </c>
      <c r="AH22" s="319">
        <v>18900</v>
      </c>
      <c r="AI22" s="319">
        <v>21000</v>
      </c>
      <c r="AJ22" s="319">
        <v>23100</v>
      </c>
      <c r="AK22" s="319">
        <v>26250</v>
      </c>
      <c r="AL22" s="319">
        <v>29400</v>
      </c>
      <c r="AM22" s="393"/>
      <c r="AN22" s="318">
        <v>14</v>
      </c>
      <c r="AO22" s="319">
        <v>45203</v>
      </c>
      <c r="AP22" s="319">
        <v>45203</v>
      </c>
      <c r="AQ22" s="319">
        <v>45203</v>
      </c>
      <c r="AR22" s="319">
        <v>45203</v>
      </c>
      <c r="AS22" s="322" t="s">
        <v>1057</v>
      </c>
      <c r="AT22" s="395">
        <v>0</v>
      </c>
    </row>
    <row r="23" spans="1:46" ht="20.25" customHeight="1">
      <c r="A23" s="318">
        <v>15</v>
      </c>
      <c r="B23" s="319">
        <v>929</v>
      </c>
      <c r="C23" s="319">
        <v>1105</v>
      </c>
      <c r="D23" s="319">
        <v>1626</v>
      </c>
      <c r="E23" s="319">
        <v>2359</v>
      </c>
      <c r="F23" s="319">
        <v>3418</v>
      </c>
      <c r="G23" s="319"/>
      <c r="I23" s="318">
        <v>15</v>
      </c>
      <c r="J23" s="319">
        <v>18330</v>
      </c>
      <c r="K23" s="331">
        <v>20097</v>
      </c>
      <c r="L23" s="319">
        <v>22244</v>
      </c>
      <c r="M23" s="319">
        <v>23836</v>
      </c>
      <c r="Q23" s="340">
        <v>16</v>
      </c>
      <c r="R23" s="340" t="s">
        <v>442</v>
      </c>
      <c r="S23" s="348" t="s">
        <v>443</v>
      </c>
      <c r="T23" s="348">
        <v>1E-3</v>
      </c>
      <c r="U23" s="349">
        <v>25</v>
      </c>
      <c r="V23" s="349">
        <v>47</v>
      </c>
      <c r="W23" s="349">
        <v>69</v>
      </c>
      <c r="X23" s="349">
        <v>91</v>
      </c>
      <c r="Y23" s="349">
        <v>113</v>
      </c>
      <c r="Z23" s="349">
        <v>135</v>
      </c>
      <c r="AA23" s="349">
        <v>157</v>
      </c>
      <c r="AC23" s="318">
        <v>15</v>
      </c>
      <c r="AD23" s="319">
        <v>3541</v>
      </c>
      <c r="AE23" s="319">
        <v>4479</v>
      </c>
      <c r="AF23" s="319">
        <v>14700</v>
      </c>
      <c r="AG23" s="319">
        <v>16800</v>
      </c>
      <c r="AH23" s="319">
        <v>18900</v>
      </c>
      <c r="AI23" s="319">
        <v>21000</v>
      </c>
      <c r="AJ23" s="319">
        <v>23100</v>
      </c>
      <c r="AK23" s="319">
        <v>26250</v>
      </c>
      <c r="AL23" s="319">
        <v>29400</v>
      </c>
      <c r="AM23" s="393"/>
      <c r="AN23" s="318">
        <v>15</v>
      </c>
      <c r="AO23" s="319">
        <v>45203</v>
      </c>
      <c r="AP23" s="319">
        <v>45203</v>
      </c>
      <c r="AQ23" s="319">
        <v>45203</v>
      </c>
      <c r="AR23" s="319">
        <v>45203</v>
      </c>
      <c r="AS23" s="322" t="s">
        <v>1058</v>
      </c>
      <c r="AT23" s="395">
        <v>0.3</v>
      </c>
    </row>
    <row r="24" spans="1:46" ht="20.25" customHeight="1">
      <c r="A24" s="318">
        <v>16</v>
      </c>
      <c r="B24" s="331">
        <v>890</v>
      </c>
      <c r="C24" s="319">
        <v>1059</v>
      </c>
      <c r="D24" s="319">
        <v>1557</v>
      </c>
      <c r="E24" s="319">
        <v>2260</v>
      </c>
      <c r="F24" s="319">
        <v>3275</v>
      </c>
      <c r="G24" s="319"/>
      <c r="I24" s="318">
        <v>16</v>
      </c>
      <c r="J24" s="319">
        <v>18330</v>
      </c>
      <c r="K24" s="331">
        <v>20097</v>
      </c>
      <c r="L24" s="319">
        <v>22244</v>
      </c>
      <c r="M24" s="319">
        <v>23836</v>
      </c>
      <c r="Q24" s="340">
        <v>17</v>
      </c>
      <c r="R24" s="340" t="s">
        <v>444</v>
      </c>
      <c r="S24" s="348" t="s">
        <v>443</v>
      </c>
      <c r="T24" s="348">
        <v>1E-3</v>
      </c>
      <c r="U24" s="349">
        <v>26</v>
      </c>
      <c r="V24" s="349">
        <v>48</v>
      </c>
      <c r="W24" s="349">
        <v>70</v>
      </c>
      <c r="X24" s="349">
        <v>92</v>
      </c>
      <c r="Y24" s="349">
        <v>114</v>
      </c>
      <c r="Z24" s="349">
        <v>136</v>
      </c>
      <c r="AA24" s="349">
        <v>158</v>
      </c>
      <c r="AC24" s="318">
        <v>16</v>
      </c>
      <c r="AD24" s="319">
        <v>3541</v>
      </c>
      <c r="AE24" s="319">
        <v>4479</v>
      </c>
      <c r="AF24" s="319">
        <v>14700</v>
      </c>
      <c r="AG24" s="319">
        <v>16800</v>
      </c>
      <c r="AH24" s="319">
        <v>18900</v>
      </c>
      <c r="AI24" s="319">
        <v>21000</v>
      </c>
      <c r="AJ24" s="319">
        <v>23100</v>
      </c>
      <c r="AK24" s="319">
        <v>26250</v>
      </c>
      <c r="AL24" s="319">
        <v>29400</v>
      </c>
      <c r="AM24" s="393"/>
      <c r="AN24" s="318">
        <v>16</v>
      </c>
      <c r="AO24" s="319">
        <v>45203</v>
      </c>
      <c r="AP24" s="319">
        <v>45203</v>
      </c>
      <c r="AQ24" s="319">
        <v>45203</v>
      </c>
      <c r="AR24" s="319">
        <v>45203</v>
      </c>
      <c r="AS24" s="322" t="s">
        <v>1059</v>
      </c>
      <c r="AT24" s="395">
        <v>0.5</v>
      </c>
    </row>
    <row r="25" spans="1:46" ht="20.25" customHeight="1">
      <c r="A25" s="318">
        <v>17</v>
      </c>
      <c r="B25" s="331">
        <v>862</v>
      </c>
      <c r="C25" s="319">
        <v>1026</v>
      </c>
      <c r="D25" s="319">
        <v>1509</v>
      </c>
      <c r="E25" s="319">
        <v>2190</v>
      </c>
      <c r="F25" s="319">
        <v>3173</v>
      </c>
      <c r="G25" s="319"/>
      <c r="I25" s="318">
        <v>17</v>
      </c>
      <c r="J25" s="319">
        <v>18330</v>
      </c>
      <c r="K25" s="331">
        <v>20097</v>
      </c>
      <c r="L25" s="319">
        <v>22244</v>
      </c>
      <c r="M25" s="319">
        <v>23836</v>
      </c>
      <c r="Q25" s="340">
        <v>18</v>
      </c>
      <c r="R25" s="340" t="s">
        <v>445</v>
      </c>
      <c r="S25" s="348" t="s">
        <v>446</v>
      </c>
      <c r="T25" s="348">
        <v>1</v>
      </c>
      <c r="U25" s="349">
        <v>27</v>
      </c>
      <c r="V25" s="349">
        <v>49</v>
      </c>
      <c r="W25" s="349">
        <v>71</v>
      </c>
      <c r="X25" s="349">
        <v>93</v>
      </c>
      <c r="Y25" s="349">
        <v>115</v>
      </c>
      <c r="Z25" s="349">
        <v>137</v>
      </c>
      <c r="AA25" s="349">
        <v>159</v>
      </c>
      <c r="AC25" s="318">
        <v>17</v>
      </c>
      <c r="AD25" s="319">
        <v>3541</v>
      </c>
      <c r="AE25" s="319">
        <v>4479</v>
      </c>
      <c r="AF25" s="319">
        <v>14700</v>
      </c>
      <c r="AG25" s="319">
        <v>16800</v>
      </c>
      <c r="AH25" s="319">
        <v>18900</v>
      </c>
      <c r="AI25" s="319">
        <v>21000</v>
      </c>
      <c r="AJ25" s="319">
        <v>23100</v>
      </c>
      <c r="AK25" s="319">
        <v>26250</v>
      </c>
      <c r="AL25" s="319">
        <v>29400</v>
      </c>
      <c r="AM25" s="393"/>
      <c r="AN25" s="318">
        <v>17</v>
      </c>
      <c r="AO25" s="319">
        <v>45203</v>
      </c>
      <c r="AP25" s="319">
        <v>45203</v>
      </c>
      <c r="AQ25" s="319">
        <v>45203</v>
      </c>
      <c r="AR25" s="319">
        <v>45203</v>
      </c>
      <c r="AS25" s="394" t="s">
        <v>1060</v>
      </c>
    </row>
    <row r="26" spans="1:46" ht="20.25" customHeight="1">
      <c r="A26" s="318">
        <v>18</v>
      </c>
      <c r="B26" s="331">
        <v>840</v>
      </c>
      <c r="C26" s="319">
        <v>999</v>
      </c>
      <c r="D26" s="319">
        <v>1470</v>
      </c>
      <c r="E26" s="319">
        <v>2133</v>
      </c>
      <c r="F26" s="319">
        <v>3091</v>
      </c>
      <c r="G26" s="319"/>
      <c r="I26" s="318">
        <v>18</v>
      </c>
      <c r="J26" s="319">
        <v>18330</v>
      </c>
      <c r="K26" s="331">
        <v>20097</v>
      </c>
      <c r="L26" s="319">
        <v>22244</v>
      </c>
      <c r="M26" s="319">
        <v>23836</v>
      </c>
      <c r="Q26" s="340">
        <v>19</v>
      </c>
      <c r="R26" s="340" t="s">
        <v>447</v>
      </c>
      <c r="S26" s="348" t="s">
        <v>448</v>
      </c>
      <c r="T26" s="348">
        <v>0.01</v>
      </c>
      <c r="U26" s="349">
        <v>28</v>
      </c>
      <c r="V26" s="349">
        <v>50</v>
      </c>
      <c r="W26" s="349">
        <v>72</v>
      </c>
      <c r="X26" s="349">
        <v>94</v>
      </c>
      <c r="Y26" s="349">
        <v>116</v>
      </c>
      <c r="Z26" s="349">
        <v>138</v>
      </c>
      <c r="AA26" s="349">
        <v>160</v>
      </c>
      <c r="AC26" s="318">
        <v>18</v>
      </c>
      <c r="AD26" s="319">
        <v>3541</v>
      </c>
      <c r="AE26" s="319">
        <v>4479</v>
      </c>
      <c r="AF26" s="319">
        <v>14700</v>
      </c>
      <c r="AG26" s="319">
        <v>16800</v>
      </c>
      <c r="AH26" s="319">
        <v>18900</v>
      </c>
      <c r="AI26" s="319">
        <v>21000</v>
      </c>
      <c r="AJ26" s="319">
        <v>23100</v>
      </c>
      <c r="AK26" s="319">
        <v>26250</v>
      </c>
      <c r="AL26" s="319">
        <v>29400</v>
      </c>
      <c r="AM26" s="393"/>
      <c r="AN26" s="318">
        <v>18</v>
      </c>
      <c r="AO26" s="319">
        <v>45203</v>
      </c>
      <c r="AP26" s="319">
        <v>45203</v>
      </c>
      <c r="AQ26" s="319">
        <v>45203</v>
      </c>
      <c r="AR26" s="319">
        <v>45203</v>
      </c>
      <c r="AS26" s="322" t="s">
        <v>1061</v>
      </c>
      <c r="AT26" s="395">
        <v>0</v>
      </c>
    </row>
    <row r="27" spans="1:46" ht="20.25" customHeight="1">
      <c r="A27" s="318">
        <v>19</v>
      </c>
      <c r="B27" s="331">
        <v>815</v>
      </c>
      <c r="C27" s="319">
        <v>970</v>
      </c>
      <c r="D27" s="319">
        <v>1427</v>
      </c>
      <c r="E27" s="319">
        <v>2071</v>
      </c>
      <c r="F27" s="319">
        <v>3001</v>
      </c>
      <c r="G27" s="319"/>
      <c r="I27" s="318">
        <v>19</v>
      </c>
      <c r="J27" s="319">
        <v>18330</v>
      </c>
      <c r="K27" s="331">
        <v>20097</v>
      </c>
      <c r="L27" s="319">
        <v>22244</v>
      </c>
      <c r="M27" s="319">
        <v>23836</v>
      </c>
      <c r="Q27" s="340">
        <v>20</v>
      </c>
      <c r="R27" s="340" t="s">
        <v>449</v>
      </c>
      <c r="S27" s="348" t="s">
        <v>450</v>
      </c>
      <c r="T27" s="348">
        <v>1</v>
      </c>
      <c r="U27" s="349">
        <v>29</v>
      </c>
      <c r="V27" s="349">
        <v>51</v>
      </c>
      <c r="W27" s="349">
        <v>73</v>
      </c>
      <c r="X27" s="349">
        <v>95</v>
      </c>
      <c r="Y27" s="349">
        <v>117</v>
      </c>
      <c r="Z27" s="349">
        <v>139</v>
      </c>
      <c r="AA27" s="349">
        <v>161</v>
      </c>
      <c r="AC27" s="318">
        <v>19</v>
      </c>
      <c r="AD27" s="319">
        <v>3541</v>
      </c>
      <c r="AE27" s="319">
        <v>4479</v>
      </c>
      <c r="AF27" s="319">
        <v>14700</v>
      </c>
      <c r="AG27" s="319">
        <v>16800</v>
      </c>
      <c r="AH27" s="319">
        <v>18900</v>
      </c>
      <c r="AI27" s="319">
        <v>21000</v>
      </c>
      <c r="AJ27" s="319">
        <v>23100</v>
      </c>
      <c r="AK27" s="319">
        <v>26250</v>
      </c>
      <c r="AL27" s="319">
        <v>29400</v>
      </c>
      <c r="AM27" s="393"/>
      <c r="AN27" s="318">
        <v>19</v>
      </c>
      <c r="AO27" s="319">
        <v>45203</v>
      </c>
      <c r="AP27" s="319">
        <v>45203</v>
      </c>
      <c r="AQ27" s="319">
        <v>45203</v>
      </c>
      <c r="AR27" s="319">
        <v>45203</v>
      </c>
      <c r="AS27" s="322" t="s">
        <v>1062</v>
      </c>
      <c r="AT27" s="395">
        <v>0.3</v>
      </c>
    </row>
    <row r="28" spans="1:46" ht="20.25" customHeight="1">
      <c r="A28" s="318">
        <v>20</v>
      </c>
      <c r="B28" s="331">
        <v>788</v>
      </c>
      <c r="C28" s="319">
        <v>937</v>
      </c>
      <c r="D28" s="319">
        <v>1379</v>
      </c>
      <c r="E28" s="319">
        <v>2001</v>
      </c>
      <c r="F28" s="319">
        <v>2899</v>
      </c>
      <c r="G28" s="319"/>
      <c r="I28" s="318">
        <v>20</v>
      </c>
      <c r="J28" s="331">
        <v>18330</v>
      </c>
      <c r="K28" s="331">
        <v>20097</v>
      </c>
      <c r="L28" s="319">
        <v>22244</v>
      </c>
      <c r="M28" s="319">
        <v>23836</v>
      </c>
      <c r="Q28" s="340">
        <v>21</v>
      </c>
      <c r="R28" s="340" t="s">
        <v>451</v>
      </c>
      <c r="S28" s="348" t="s">
        <v>443</v>
      </c>
      <c r="T28" s="348">
        <v>1E-3</v>
      </c>
      <c r="U28" s="349">
        <v>30</v>
      </c>
      <c r="V28" s="349">
        <v>52</v>
      </c>
      <c r="W28" s="349">
        <v>74</v>
      </c>
      <c r="X28" s="349">
        <v>96</v>
      </c>
      <c r="Y28" s="349">
        <v>118</v>
      </c>
      <c r="Z28" s="349">
        <v>140</v>
      </c>
      <c r="AA28" s="349">
        <v>162</v>
      </c>
      <c r="AC28" s="318">
        <v>20</v>
      </c>
      <c r="AD28" s="319">
        <v>3541</v>
      </c>
      <c r="AE28" s="319">
        <v>4479</v>
      </c>
      <c r="AF28" s="319">
        <v>14700</v>
      </c>
      <c r="AG28" s="319">
        <v>16800</v>
      </c>
      <c r="AH28" s="319">
        <v>18900</v>
      </c>
      <c r="AI28" s="319">
        <v>21000</v>
      </c>
      <c r="AJ28" s="319">
        <v>23100</v>
      </c>
      <c r="AK28" s="319">
        <v>26250</v>
      </c>
      <c r="AL28" s="319">
        <v>29400</v>
      </c>
      <c r="AM28" s="393"/>
      <c r="AN28" s="318">
        <v>20</v>
      </c>
      <c r="AO28" s="319">
        <v>45203</v>
      </c>
      <c r="AP28" s="319">
        <v>45203</v>
      </c>
      <c r="AQ28" s="319">
        <v>45203</v>
      </c>
      <c r="AR28" s="319">
        <v>45203</v>
      </c>
      <c r="AS28" s="322" t="s">
        <v>1063</v>
      </c>
      <c r="AT28" s="395">
        <v>0.3</v>
      </c>
    </row>
    <row r="29" spans="1:46" ht="20.25" customHeight="1">
      <c r="A29" s="318">
        <v>21</v>
      </c>
      <c r="B29" s="331">
        <v>756</v>
      </c>
      <c r="C29" s="331">
        <v>900</v>
      </c>
      <c r="D29" s="319">
        <v>1323</v>
      </c>
      <c r="E29" s="319">
        <v>1921</v>
      </c>
      <c r="F29" s="319">
        <v>2783</v>
      </c>
      <c r="G29" s="319"/>
      <c r="I29" s="318">
        <v>21</v>
      </c>
      <c r="J29" s="331">
        <v>20685</v>
      </c>
      <c r="K29" s="331">
        <v>22680</v>
      </c>
      <c r="L29" s="319">
        <v>25095</v>
      </c>
      <c r="M29" s="319">
        <v>26891</v>
      </c>
      <c r="Q29" s="340">
        <v>22</v>
      </c>
      <c r="R29" s="340" t="s">
        <v>452</v>
      </c>
      <c r="S29" s="348" t="s">
        <v>446</v>
      </c>
      <c r="T29" s="348">
        <v>1</v>
      </c>
      <c r="U29" s="349">
        <v>31</v>
      </c>
      <c r="V29" s="349">
        <v>53</v>
      </c>
      <c r="W29" s="349">
        <v>75</v>
      </c>
      <c r="X29" s="349">
        <v>97</v>
      </c>
      <c r="Y29" s="349">
        <v>119</v>
      </c>
      <c r="Z29" s="349">
        <v>141</v>
      </c>
      <c r="AA29" s="349">
        <v>163</v>
      </c>
      <c r="AC29" s="318">
        <v>21</v>
      </c>
      <c r="AD29" s="319">
        <v>3541</v>
      </c>
      <c r="AE29" s="319">
        <v>4479</v>
      </c>
      <c r="AF29" s="319">
        <v>12600</v>
      </c>
      <c r="AG29" s="319">
        <v>14700</v>
      </c>
      <c r="AH29" s="319">
        <v>16800</v>
      </c>
      <c r="AI29" s="319">
        <v>18900</v>
      </c>
      <c r="AJ29" s="319">
        <v>21000</v>
      </c>
      <c r="AK29" s="319">
        <v>24150</v>
      </c>
      <c r="AL29" s="319">
        <v>27300</v>
      </c>
      <c r="AM29" s="393"/>
      <c r="AN29" s="318">
        <v>21</v>
      </c>
      <c r="AO29" s="319">
        <v>45203</v>
      </c>
      <c r="AP29" s="319">
        <v>45203</v>
      </c>
      <c r="AQ29" s="319">
        <v>45203</v>
      </c>
      <c r="AR29" s="319">
        <v>45203</v>
      </c>
    </row>
    <row r="30" spans="1:46" ht="20.25" customHeight="1">
      <c r="A30" s="318">
        <v>22</v>
      </c>
      <c r="B30" s="331">
        <v>727</v>
      </c>
      <c r="C30" s="331">
        <v>865</v>
      </c>
      <c r="D30" s="319">
        <v>1272</v>
      </c>
      <c r="E30" s="319">
        <v>1846</v>
      </c>
      <c r="F30" s="319">
        <v>2674</v>
      </c>
      <c r="G30" s="319"/>
      <c r="I30" s="318">
        <v>22</v>
      </c>
      <c r="J30" s="331">
        <v>20685</v>
      </c>
      <c r="K30" s="331">
        <v>22680</v>
      </c>
      <c r="L30" s="319">
        <v>25095</v>
      </c>
      <c r="M30" s="319">
        <v>26891</v>
      </c>
      <c r="Q30" s="340">
        <v>23</v>
      </c>
      <c r="R30" s="340"/>
      <c r="S30" s="340"/>
      <c r="T30" s="340"/>
      <c r="U30" s="349"/>
      <c r="V30" s="349"/>
      <c r="W30" s="349"/>
      <c r="X30" s="349"/>
      <c r="Y30" s="349"/>
      <c r="Z30" s="349"/>
      <c r="AA30" s="349"/>
      <c r="AC30" s="318">
        <v>22</v>
      </c>
      <c r="AD30" s="319">
        <v>3541</v>
      </c>
      <c r="AE30" s="319">
        <v>4479</v>
      </c>
      <c r="AF30" s="319">
        <v>12600</v>
      </c>
      <c r="AG30" s="319">
        <v>14700</v>
      </c>
      <c r="AH30" s="319">
        <v>16800</v>
      </c>
      <c r="AI30" s="319">
        <v>18900</v>
      </c>
      <c r="AJ30" s="319">
        <v>21000</v>
      </c>
      <c r="AK30" s="319">
        <v>24150</v>
      </c>
      <c r="AL30" s="319">
        <v>27300</v>
      </c>
      <c r="AM30" s="393"/>
      <c r="AN30" s="318">
        <v>22</v>
      </c>
      <c r="AO30" s="319">
        <v>45203</v>
      </c>
      <c r="AP30" s="319">
        <v>45203</v>
      </c>
      <c r="AQ30" s="319">
        <v>45203</v>
      </c>
      <c r="AR30" s="319">
        <v>45203</v>
      </c>
    </row>
    <row r="31" spans="1:46" ht="20.25" customHeight="1">
      <c r="A31" s="318">
        <v>23</v>
      </c>
      <c r="B31" s="331">
        <v>701</v>
      </c>
      <c r="C31" s="331">
        <v>834</v>
      </c>
      <c r="D31" s="319">
        <v>1226</v>
      </c>
      <c r="E31" s="319">
        <v>1780</v>
      </c>
      <c r="F31" s="319">
        <v>2578</v>
      </c>
      <c r="G31" s="319"/>
      <c r="I31" s="318">
        <v>23</v>
      </c>
      <c r="J31" s="331">
        <v>20685</v>
      </c>
      <c r="K31" s="331">
        <v>22680</v>
      </c>
      <c r="L31" s="319">
        <v>25095</v>
      </c>
      <c r="M31" s="319">
        <v>26891</v>
      </c>
      <c r="Q31" s="340">
        <v>24</v>
      </c>
      <c r="R31" s="340"/>
      <c r="S31" s="340"/>
      <c r="T31" s="340"/>
      <c r="U31" s="349"/>
      <c r="V31" s="349"/>
      <c r="W31" s="349"/>
      <c r="X31" s="349"/>
      <c r="Y31" s="349"/>
      <c r="Z31" s="349"/>
      <c r="AA31" s="349"/>
      <c r="AC31" s="318">
        <v>23</v>
      </c>
      <c r="AD31" s="319">
        <v>3541</v>
      </c>
      <c r="AE31" s="319">
        <v>4479</v>
      </c>
      <c r="AF31" s="319">
        <v>12600</v>
      </c>
      <c r="AG31" s="319">
        <v>14700</v>
      </c>
      <c r="AH31" s="319">
        <v>16800</v>
      </c>
      <c r="AI31" s="319">
        <v>18900</v>
      </c>
      <c r="AJ31" s="319">
        <v>21000</v>
      </c>
      <c r="AK31" s="319">
        <v>24150</v>
      </c>
      <c r="AL31" s="319">
        <v>27300</v>
      </c>
      <c r="AM31" s="393"/>
      <c r="AN31" s="318">
        <v>23</v>
      </c>
      <c r="AO31" s="319">
        <v>45203</v>
      </c>
      <c r="AP31" s="319">
        <v>45203</v>
      </c>
      <c r="AQ31" s="319">
        <v>45203</v>
      </c>
      <c r="AR31" s="319">
        <v>45203</v>
      </c>
    </row>
    <row r="32" spans="1:46" ht="20.25" customHeight="1">
      <c r="A32" s="318">
        <v>24</v>
      </c>
      <c r="B32" s="331">
        <v>677</v>
      </c>
      <c r="C32" s="331">
        <v>806</v>
      </c>
      <c r="D32" s="319">
        <v>1180</v>
      </c>
      <c r="E32" s="319">
        <v>1721</v>
      </c>
      <c r="F32" s="319">
        <v>2493</v>
      </c>
      <c r="G32" s="319"/>
      <c r="I32" s="318">
        <v>24</v>
      </c>
      <c r="J32" s="331">
        <v>20685</v>
      </c>
      <c r="K32" s="331">
        <v>22680</v>
      </c>
      <c r="L32" s="319">
        <v>25095</v>
      </c>
      <c r="M32" s="319">
        <v>26891</v>
      </c>
      <c r="Q32" s="340">
        <v>25</v>
      </c>
      <c r="R32" s="340"/>
      <c r="S32" s="340"/>
      <c r="T32" s="340"/>
      <c r="U32" s="349"/>
      <c r="V32" s="349"/>
      <c r="W32" s="349"/>
      <c r="X32" s="349"/>
      <c r="Y32" s="349"/>
      <c r="Z32" s="349"/>
      <c r="AA32" s="349"/>
      <c r="AC32" s="318">
        <v>24</v>
      </c>
      <c r="AD32" s="319">
        <v>3541</v>
      </c>
      <c r="AE32" s="319">
        <v>4479</v>
      </c>
      <c r="AF32" s="319">
        <v>12600</v>
      </c>
      <c r="AG32" s="319">
        <v>14700</v>
      </c>
      <c r="AH32" s="319">
        <v>16800</v>
      </c>
      <c r="AI32" s="319">
        <v>18900</v>
      </c>
      <c r="AJ32" s="319">
        <v>21000</v>
      </c>
      <c r="AK32" s="319">
        <v>24150</v>
      </c>
      <c r="AL32" s="319">
        <v>27300</v>
      </c>
      <c r="AM32" s="393"/>
      <c r="AN32" s="318">
        <v>24</v>
      </c>
      <c r="AO32" s="319">
        <v>45203</v>
      </c>
      <c r="AP32" s="319">
        <v>45203</v>
      </c>
      <c r="AQ32" s="319">
        <v>45203</v>
      </c>
      <c r="AR32" s="319">
        <v>45203</v>
      </c>
    </row>
    <row r="33" spans="1:44" ht="20.25" customHeight="1">
      <c r="A33" s="318">
        <v>25</v>
      </c>
      <c r="B33" s="331">
        <v>655</v>
      </c>
      <c r="C33" s="331">
        <v>780</v>
      </c>
      <c r="D33" s="319">
        <v>1146</v>
      </c>
      <c r="E33" s="319">
        <v>1664</v>
      </c>
      <c r="F33" s="319">
        <v>2411</v>
      </c>
      <c r="G33" s="319"/>
      <c r="I33" s="318">
        <v>25</v>
      </c>
      <c r="J33" s="331">
        <v>20685</v>
      </c>
      <c r="K33" s="331">
        <v>22680</v>
      </c>
      <c r="L33" s="319">
        <v>25095</v>
      </c>
      <c r="M33" s="319">
        <v>26891</v>
      </c>
      <c r="Q33" s="340">
        <v>26</v>
      </c>
      <c r="R33" s="340"/>
      <c r="S33" s="340"/>
      <c r="T33" s="340"/>
      <c r="U33" s="349"/>
      <c r="V33" s="349"/>
      <c r="W33" s="349"/>
      <c r="X33" s="349"/>
      <c r="Y33" s="349"/>
      <c r="Z33" s="349"/>
      <c r="AA33" s="349"/>
      <c r="AC33" s="318">
        <v>25</v>
      </c>
      <c r="AD33" s="319">
        <v>3541</v>
      </c>
      <c r="AE33" s="319">
        <v>4479</v>
      </c>
      <c r="AF33" s="319">
        <v>12600</v>
      </c>
      <c r="AG33" s="319">
        <v>14700</v>
      </c>
      <c r="AH33" s="319">
        <v>16800</v>
      </c>
      <c r="AI33" s="319">
        <v>18900</v>
      </c>
      <c r="AJ33" s="319">
        <v>21000</v>
      </c>
      <c r="AK33" s="319">
        <v>24150</v>
      </c>
      <c r="AL33" s="319">
        <v>27300</v>
      </c>
      <c r="AM33" s="393"/>
      <c r="AN33" s="318">
        <v>25</v>
      </c>
      <c r="AO33" s="319">
        <v>45203</v>
      </c>
      <c r="AP33" s="319">
        <v>45203</v>
      </c>
      <c r="AQ33" s="319">
        <v>45203</v>
      </c>
      <c r="AR33" s="319">
        <v>45203</v>
      </c>
    </row>
    <row r="34" spans="1:44" ht="20.25" customHeight="1">
      <c r="A34" s="318">
        <v>26</v>
      </c>
      <c r="B34" s="331">
        <v>634</v>
      </c>
      <c r="C34" s="331">
        <v>755</v>
      </c>
      <c r="D34" s="319">
        <v>1110</v>
      </c>
      <c r="E34" s="319">
        <v>1611</v>
      </c>
      <c r="F34" s="319">
        <v>2257</v>
      </c>
      <c r="G34" s="319"/>
      <c r="I34" s="318">
        <v>26</v>
      </c>
      <c r="J34" s="331">
        <v>20685</v>
      </c>
      <c r="K34" s="331">
        <v>22680</v>
      </c>
      <c r="L34" s="319">
        <v>25095</v>
      </c>
      <c r="M34" s="319">
        <v>26891</v>
      </c>
      <c r="Q34" s="340">
        <v>27</v>
      </c>
      <c r="R34" s="340"/>
      <c r="S34" s="340"/>
      <c r="T34" s="340"/>
      <c r="U34" s="349"/>
      <c r="V34" s="349"/>
      <c r="W34" s="349"/>
      <c r="X34" s="349"/>
      <c r="Y34" s="349"/>
      <c r="Z34" s="349"/>
      <c r="AA34" s="349"/>
      <c r="AC34" s="318">
        <v>26</v>
      </c>
      <c r="AD34" s="319">
        <v>3541</v>
      </c>
      <c r="AE34" s="319">
        <v>4479</v>
      </c>
      <c r="AF34" s="319">
        <v>12600</v>
      </c>
      <c r="AG34" s="319">
        <v>14700</v>
      </c>
      <c r="AH34" s="319">
        <v>16800</v>
      </c>
      <c r="AI34" s="319">
        <v>18900</v>
      </c>
      <c r="AJ34" s="319">
        <v>21000</v>
      </c>
      <c r="AK34" s="319">
        <v>24150</v>
      </c>
      <c r="AL34" s="319">
        <v>27300</v>
      </c>
      <c r="AM34" s="393"/>
      <c r="AN34" s="318">
        <v>26</v>
      </c>
      <c r="AO34" s="319">
        <v>45203</v>
      </c>
      <c r="AP34" s="319">
        <v>45203</v>
      </c>
      <c r="AQ34" s="319">
        <v>45203</v>
      </c>
      <c r="AR34" s="319">
        <v>45203</v>
      </c>
    </row>
    <row r="35" spans="1:44" ht="20.25" customHeight="1">
      <c r="A35" s="318">
        <v>27</v>
      </c>
      <c r="B35" s="331">
        <v>613</v>
      </c>
      <c r="C35" s="331">
        <v>730</v>
      </c>
      <c r="D35" s="319">
        <v>1073</v>
      </c>
      <c r="E35" s="319">
        <v>1558</v>
      </c>
      <c r="F35" s="319">
        <v>2180</v>
      </c>
      <c r="G35" s="319"/>
      <c r="I35" s="318">
        <v>27</v>
      </c>
      <c r="J35" s="331">
        <v>20685</v>
      </c>
      <c r="K35" s="331">
        <v>22680</v>
      </c>
      <c r="L35" s="319">
        <v>25095</v>
      </c>
      <c r="M35" s="319">
        <v>26891</v>
      </c>
      <c r="Q35" s="340">
        <v>28</v>
      </c>
      <c r="R35" s="340"/>
      <c r="S35" s="340"/>
      <c r="T35" s="340"/>
      <c r="U35" s="349"/>
      <c r="V35" s="349"/>
      <c r="W35" s="349"/>
      <c r="X35" s="349"/>
      <c r="Y35" s="349"/>
      <c r="Z35" s="349"/>
      <c r="AA35" s="349"/>
      <c r="AC35" s="318">
        <v>27</v>
      </c>
      <c r="AD35" s="319">
        <v>3541</v>
      </c>
      <c r="AE35" s="319">
        <v>4479</v>
      </c>
      <c r="AF35" s="319">
        <v>12600</v>
      </c>
      <c r="AG35" s="319">
        <v>14700</v>
      </c>
      <c r="AH35" s="319">
        <v>16800</v>
      </c>
      <c r="AI35" s="319">
        <v>18900</v>
      </c>
      <c r="AJ35" s="319">
        <v>21000</v>
      </c>
      <c r="AK35" s="319">
        <v>24150</v>
      </c>
      <c r="AL35" s="319">
        <v>27300</v>
      </c>
      <c r="AM35" s="393"/>
      <c r="AN35" s="318">
        <v>27</v>
      </c>
      <c r="AO35" s="319">
        <v>45203</v>
      </c>
      <c r="AP35" s="319">
        <v>45203</v>
      </c>
      <c r="AQ35" s="319">
        <v>45203</v>
      </c>
      <c r="AR35" s="319">
        <v>45203</v>
      </c>
    </row>
    <row r="36" spans="1:44" ht="20.25" customHeight="1">
      <c r="A36" s="318">
        <v>28</v>
      </c>
      <c r="B36" s="331">
        <v>592</v>
      </c>
      <c r="C36" s="331">
        <v>705</v>
      </c>
      <c r="D36" s="319">
        <v>1037</v>
      </c>
      <c r="E36" s="319">
        <v>1505</v>
      </c>
      <c r="F36" s="319">
        <v>2106</v>
      </c>
      <c r="G36" s="319"/>
      <c r="I36" s="318">
        <v>28</v>
      </c>
      <c r="J36" s="331">
        <v>20685</v>
      </c>
      <c r="K36" s="331">
        <v>22680</v>
      </c>
      <c r="L36" s="319">
        <v>25095</v>
      </c>
      <c r="M36" s="319">
        <v>26891</v>
      </c>
      <c r="Q36" s="340">
        <v>29</v>
      </c>
      <c r="R36" s="340"/>
      <c r="S36" s="340"/>
      <c r="T36" s="340"/>
      <c r="U36" s="349"/>
      <c r="V36" s="349"/>
      <c r="W36" s="349"/>
      <c r="X36" s="349"/>
      <c r="Y36" s="349"/>
      <c r="Z36" s="349"/>
      <c r="AA36" s="349"/>
      <c r="AC36" s="318">
        <v>28</v>
      </c>
      <c r="AD36" s="319">
        <v>3541</v>
      </c>
      <c r="AE36" s="319">
        <v>4479</v>
      </c>
      <c r="AF36" s="319">
        <v>12600</v>
      </c>
      <c r="AG36" s="319">
        <v>14700</v>
      </c>
      <c r="AH36" s="319">
        <v>16800</v>
      </c>
      <c r="AI36" s="319">
        <v>18900</v>
      </c>
      <c r="AJ36" s="319">
        <v>21000</v>
      </c>
      <c r="AK36" s="319">
        <v>24150</v>
      </c>
      <c r="AL36" s="319">
        <v>27300</v>
      </c>
      <c r="AM36" s="393"/>
      <c r="AN36" s="318">
        <v>28</v>
      </c>
      <c r="AO36" s="319">
        <v>45203</v>
      </c>
      <c r="AP36" s="319">
        <v>45203</v>
      </c>
      <c r="AQ36" s="319">
        <v>45203</v>
      </c>
      <c r="AR36" s="319">
        <v>45203</v>
      </c>
    </row>
    <row r="37" spans="1:44" ht="20.25" customHeight="1">
      <c r="A37" s="318">
        <v>29</v>
      </c>
      <c r="B37" s="331">
        <v>572</v>
      </c>
      <c r="C37" s="331">
        <v>681</v>
      </c>
      <c r="D37" s="319">
        <v>1001</v>
      </c>
      <c r="E37" s="319">
        <v>1453</v>
      </c>
      <c r="F37" s="319">
        <v>2041</v>
      </c>
      <c r="G37" s="319"/>
      <c r="I37" s="318">
        <v>29</v>
      </c>
      <c r="J37" s="331">
        <v>20685</v>
      </c>
      <c r="K37" s="331">
        <v>22680</v>
      </c>
      <c r="L37" s="319">
        <v>25095</v>
      </c>
      <c r="M37" s="319">
        <v>26891</v>
      </c>
      <c r="Q37" s="341">
        <v>30</v>
      </c>
      <c r="R37" s="341"/>
      <c r="S37" s="341"/>
      <c r="T37" s="341"/>
      <c r="U37" s="350"/>
      <c r="V37" s="350"/>
      <c r="W37" s="350"/>
      <c r="X37" s="350"/>
      <c r="Y37" s="350"/>
      <c r="Z37" s="350"/>
      <c r="AA37" s="350"/>
      <c r="AC37" s="318">
        <v>29</v>
      </c>
      <c r="AD37" s="319">
        <v>3541</v>
      </c>
      <c r="AE37" s="319">
        <v>4479</v>
      </c>
      <c r="AF37" s="319">
        <v>12600</v>
      </c>
      <c r="AG37" s="319">
        <v>14700</v>
      </c>
      <c r="AH37" s="319">
        <v>16800</v>
      </c>
      <c r="AI37" s="319">
        <v>18900</v>
      </c>
      <c r="AJ37" s="319">
        <v>21000</v>
      </c>
      <c r="AK37" s="319">
        <v>24150</v>
      </c>
      <c r="AL37" s="319">
        <v>27300</v>
      </c>
      <c r="AM37" s="393"/>
      <c r="AN37" s="318">
        <v>29</v>
      </c>
      <c r="AO37" s="319">
        <v>45203</v>
      </c>
      <c r="AP37" s="319">
        <v>45203</v>
      </c>
      <c r="AQ37" s="319">
        <v>45203</v>
      </c>
      <c r="AR37" s="319">
        <v>45203</v>
      </c>
    </row>
    <row r="38" spans="1:44" ht="20.25" customHeight="1">
      <c r="A38" s="318">
        <v>30</v>
      </c>
      <c r="B38" s="331">
        <v>554</v>
      </c>
      <c r="C38" s="331">
        <v>660</v>
      </c>
      <c r="D38" s="319">
        <v>970</v>
      </c>
      <c r="E38" s="319">
        <v>1408</v>
      </c>
      <c r="F38" s="319">
        <v>1979</v>
      </c>
      <c r="G38" s="319"/>
      <c r="I38" s="318">
        <v>30</v>
      </c>
      <c r="J38" s="331">
        <v>20685</v>
      </c>
      <c r="K38" s="331">
        <v>22680</v>
      </c>
      <c r="L38" s="319">
        <v>25095</v>
      </c>
      <c r="M38" s="319">
        <v>26891</v>
      </c>
      <c r="AC38" s="318">
        <v>30</v>
      </c>
      <c r="AD38" s="319">
        <v>3541</v>
      </c>
      <c r="AE38" s="319">
        <v>4479</v>
      </c>
      <c r="AF38" s="319">
        <v>12600</v>
      </c>
      <c r="AG38" s="319">
        <v>14700</v>
      </c>
      <c r="AH38" s="319">
        <v>16800</v>
      </c>
      <c r="AI38" s="319">
        <v>18900</v>
      </c>
      <c r="AJ38" s="319">
        <v>21000</v>
      </c>
      <c r="AK38" s="319">
        <v>24150</v>
      </c>
      <c r="AL38" s="319">
        <v>27300</v>
      </c>
      <c r="AM38" s="393"/>
      <c r="AN38" s="318">
        <v>30</v>
      </c>
      <c r="AO38" s="319">
        <v>45203</v>
      </c>
      <c r="AP38" s="319">
        <v>45203</v>
      </c>
      <c r="AQ38" s="319">
        <v>45203</v>
      </c>
      <c r="AR38" s="319">
        <v>45203</v>
      </c>
    </row>
    <row r="39" spans="1:44" ht="20.25" customHeight="1">
      <c r="A39" s="318">
        <v>31</v>
      </c>
      <c r="B39" s="331">
        <v>538</v>
      </c>
      <c r="C39" s="331">
        <v>640</v>
      </c>
      <c r="D39" s="319">
        <v>941</v>
      </c>
      <c r="E39" s="319">
        <v>1366</v>
      </c>
      <c r="F39" s="319">
        <v>1979</v>
      </c>
      <c r="G39" s="319"/>
      <c r="I39" s="318">
        <v>31</v>
      </c>
      <c r="J39" s="331">
        <v>142</v>
      </c>
      <c r="K39" s="331">
        <v>155</v>
      </c>
      <c r="L39" s="319">
        <v>170</v>
      </c>
      <c r="M39" s="319">
        <v>182</v>
      </c>
      <c r="AC39" s="318">
        <v>31</v>
      </c>
      <c r="AD39" s="331">
        <v>2052</v>
      </c>
      <c r="AE39" s="331">
        <v>2345</v>
      </c>
      <c r="AF39" s="319">
        <v>12600</v>
      </c>
      <c r="AG39" s="319">
        <v>14700</v>
      </c>
      <c r="AH39" s="319">
        <v>16800</v>
      </c>
      <c r="AI39" s="319">
        <v>18900</v>
      </c>
      <c r="AJ39" s="319">
        <v>21000</v>
      </c>
      <c r="AK39" s="319">
        <v>24150</v>
      </c>
      <c r="AL39" s="319">
        <v>27300</v>
      </c>
      <c r="AM39" s="393"/>
      <c r="AN39" s="318">
        <v>31</v>
      </c>
      <c r="AO39" s="331">
        <v>331</v>
      </c>
      <c r="AP39" s="331">
        <v>331</v>
      </c>
      <c r="AQ39" s="331">
        <v>331</v>
      </c>
      <c r="AR39" s="331">
        <v>331</v>
      </c>
    </row>
    <row r="40" spans="1:44" ht="20.25" customHeight="1">
      <c r="A40" s="318">
        <v>32</v>
      </c>
      <c r="B40" s="331">
        <v>538</v>
      </c>
      <c r="C40" s="331">
        <v>640</v>
      </c>
      <c r="D40" s="331">
        <v>941</v>
      </c>
      <c r="E40" s="331">
        <v>1366</v>
      </c>
      <c r="F40" s="331">
        <v>1979</v>
      </c>
      <c r="G40" s="319"/>
      <c r="I40" s="318">
        <v>32</v>
      </c>
      <c r="J40" s="331">
        <v>142</v>
      </c>
      <c r="K40" s="331">
        <v>155</v>
      </c>
      <c r="L40" s="319">
        <v>170</v>
      </c>
      <c r="M40" s="319">
        <v>182</v>
      </c>
      <c r="AC40" s="318">
        <v>32</v>
      </c>
      <c r="AD40" s="331">
        <v>2052</v>
      </c>
      <c r="AE40" s="331">
        <v>2345</v>
      </c>
      <c r="AF40" s="319">
        <v>12600</v>
      </c>
      <c r="AG40" s="319">
        <v>14700</v>
      </c>
      <c r="AH40" s="319">
        <v>16800</v>
      </c>
      <c r="AI40" s="319">
        <v>18900</v>
      </c>
      <c r="AJ40" s="319">
        <v>21000</v>
      </c>
      <c r="AK40" s="319">
        <v>24150</v>
      </c>
      <c r="AL40" s="319">
        <v>27300</v>
      </c>
      <c r="AM40" s="393"/>
      <c r="AN40" s="318">
        <v>32</v>
      </c>
      <c r="AO40" s="331">
        <v>331</v>
      </c>
      <c r="AP40" s="331">
        <v>331</v>
      </c>
      <c r="AQ40" s="331">
        <v>331</v>
      </c>
      <c r="AR40" s="331">
        <v>331</v>
      </c>
    </row>
    <row r="41" spans="1:44" ht="20.25" customHeight="1">
      <c r="A41" s="318">
        <v>33</v>
      </c>
      <c r="B41" s="331">
        <v>538</v>
      </c>
      <c r="C41" s="331">
        <v>640</v>
      </c>
      <c r="D41" s="331">
        <v>941</v>
      </c>
      <c r="E41" s="331">
        <v>1366</v>
      </c>
      <c r="F41" s="331">
        <v>1979</v>
      </c>
      <c r="G41" s="319"/>
      <c r="I41" s="318">
        <v>33</v>
      </c>
      <c r="J41" s="331">
        <v>142</v>
      </c>
      <c r="K41" s="331">
        <v>155</v>
      </c>
      <c r="L41" s="319">
        <v>170</v>
      </c>
      <c r="M41" s="319">
        <v>182</v>
      </c>
      <c r="AC41" s="318">
        <v>33</v>
      </c>
      <c r="AD41" s="331">
        <v>2052</v>
      </c>
      <c r="AE41" s="331">
        <v>2345</v>
      </c>
      <c r="AF41" s="319">
        <v>12600</v>
      </c>
      <c r="AG41" s="319">
        <v>14700</v>
      </c>
      <c r="AH41" s="319">
        <v>16800</v>
      </c>
      <c r="AI41" s="319">
        <v>18900</v>
      </c>
      <c r="AJ41" s="319">
        <v>21000</v>
      </c>
      <c r="AK41" s="319">
        <v>24150</v>
      </c>
      <c r="AL41" s="319">
        <v>27300</v>
      </c>
      <c r="AM41" s="393"/>
      <c r="AN41" s="318">
        <v>33</v>
      </c>
      <c r="AO41" s="331">
        <v>331</v>
      </c>
      <c r="AP41" s="331">
        <v>331</v>
      </c>
      <c r="AQ41" s="331">
        <v>331</v>
      </c>
      <c r="AR41" s="331">
        <v>331</v>
      </c>
    </row>
    <row r="42" spans="1:44" ht="20.25" customHeight="1">
      <c r="A42" s="318">
        <v>34</v>
      </c>
      <c r="B42" s="331">
        <v>538</v>
      </c>
      <c r="C42" s="331">
        <v>640</v>
      </c>
      <c r="D42" s="331">
        <v>941</v>
      </c>
      <c r="E42" s="331">
        <v>1366</v>
      </c>
      <c r="F42" s="331">
        <v>1979</v>
      </c>
      <c r="G42" s="319"/>
      <c r="I42" s="318">
        <v>34</v>
      </c>
      <c r="J42" s="331">
        <v>142</v>
      </c>
      <c r="K42" s="331">
        <v>155</v>
      </c>
      <c r="L42" s="319">
        <v>170</v>
      </c>
      <c r="M42" s="319">
        <v>182</v>
      </c>
      <c r="AC42" s="318">
        <v>34</v>
      </c>
      <c r="AD42" s="331">
        <v>2052</v>
      </c>
      <c r="AE42" s="331">
        <v>2345</v>
      </c>
      <c r="AF42" s="319">
        <v>12600</v>
      </c>
      <c r="AG42" s="319">
        <v>14700</v>
      </c>
      <c r="AH42" s="319">
        <v>16800</v>
      </c>
      <c r="AI42" s="319">
        <v>18900</v>
      </c>
      <c r="AJ42" s="319">
        <v>21000</v>
      </c>
      <c r="AK42" s="319">
        <v>24150</v>
      </c>
      <c r="AL42" s="319">
        <v>27300</v>
      </c>
      <c r="AM42" s="393"/>
      <c r="AN42" s="318">
        <v>34</v>
      </c>
      <c r="AO42" s="331">
        <v>331</v>
      </c>
      <c r="AP42" s="331">
        <v>331</v>
      </c>
      <c r="AQ42" s="331">
        <v>331</v>
      </c>
      <c r="AR42" s="331">
        <v>331</v>
      </c>
    </row>
    <row r="43" spans="1:44" ht="20.25" customHeight="1">
      <c r="A43" s="318">
        <v>35</v>
      </c>
      <c r="B43" s="331">
        <v>538</v>
      </c>
      <c r="C43" s="331">
        <v>640</v>
      </c>
      <c r="D43" s="331">
        <v>941</v>
      </c>
      <c r="E43" s="331">
        <v>1366</v>
      </c>
      <c r="F43" s="331">
        <v>1979</v>
      </c>
      <c r="G43" s="319"/>
      <c r="I43" s="318">
        <v>35</v>
      </c>
      <c r="J43" s="331">
        <v>142</v>
      </c>
      <c r="K43" s="331">
        <v>155</v>
      </c>
      <c r="L43" s="319">
        <v>170</v>
      </c>
      <c r="M43" s="319">
        <v>182</v>
      </c>
      <c r="AC43" s="318">
        <v>35</v>
      </c>
      <c r="AD43" s="331">
        <v>2052</v>
      </c>
      <c r="AE43" s="331">
        <v>2345</v>
      </c>
      <c r="AF43" s="319">
        <v>12600</v>
      </c>
      <c r="AG43" s="319">
        <v>14700</v>
      </c>
      <c r="AH43" s="319">
        <v>16800</v>
      </c>
      <c r="AI43" s="319">
        <v>18900</v>
      </c>
      <c r="AJ43" s="319">
        <v>21000</v>
      </c>
      <c r="AK43" s="319">
        <v>24150</v>
      </c>
      <c r="AL43" s="319">
        <v>27300</v>
      </c>
      <c r="AM43" s="393"/>
      <c r="AN43" s="318">
        <v>35</v>
      </c>
      <c r="AO43" s="331">
        <v>331</v>
      </c>
      <c r="AP43" s="331">
        <v>331</v>
      </c>
      <c r="AQ43" s="331">
        <v>331</v>
      </c>
      <c r="AR43" s="331">
        <v>331</v>
      </c>
    </row>
    <row r="44" spans="1:44" ht="20.25" customHeight="1">
      <c r="A44" s="318">
        <v>36</v>
      </c>
      <c r="B44" s="331">
        <v>523</v>
      </c>
      <c r="C44" s="331">
        <v>623</v>
      </c>
      <c r="D44" s="319">
        <v>916</v>
      </c>
      <c r="E44" s="319">
        <v>1329</v>
      </c>
      <c r="F44" s="319">
        <v>1926</v>
      </c>
      <c r="G44" s="319"/>
      <c r="I44" s="318">
        <v>36</v>
      </c>
      <c r="J44" s="331">
        <v>142</v>
      </c>
      <c r="K44" s="331">
        <v>155</v>
      </c>
      <c r="L44" s="319">
        <v>170</v>
      </c>
      <c r="M44" s="319">
        <v>182</v>
      </c>
      <c r="AC44" s="318">
        <v>36</v>
      </c>
      <c r="AD44" s="331">
        <v>2052</v>
      </c>
      <c r="AE44" s="331">
        <v>2345</v>
      </c>
      <c r="AF44" s="319">
        <v>12600</v>
      </c>
      <c r="AG44" s="319">
        <v>14700</v>
      </c>
      <c r="AH44" s="319">
        <v>16800</v>
      </c>
      <c r="AI44" s="319">
        <v>18900</v>
      </c>
      <c r="AJ44" s="319">
        <v>21000</v>
      </c>
      <c r="AK44" s="319">
        <v>24150</v>
      </c>
      <c r="AL44" s="319">
        <v>27300</v>
      </c>
      <c r="AM44" s="393"/>
      <c r="AN44" s="318">
        <v>36</v>
      </c>
      <c r="AO44" s="331">
        <v>331</v>
      </c>
      <c r="AP44" s="331">
        <v>331</v>
      </c>
      <c r="AQ44" s="331">
        <v>331</v>
      </c>
      <c r="AR44" s="331">
        <v>331</v>
      </c>
    </row>
    <row r="45" spans="1:44" ht="20.25" customHeight="1">
      <c r="A45" s="318">
        <v>37</v>
      </c>
      <c r="B45" s="331">
        <v>523</v>
      </c>
      <c r="C45" s="331">
        <v>623</v>
      </c>
      <c r="D45" s="331">
        <v>916</v>
      </c>
      <c r="E45" s="331">
        <v>1329</v>
      </c>
      <c r="F45" s="331">
        <v>1926</v>
      </c>
      <c r="G45" s="319"/>
      <c r="I45" s="318">
        <v>37</v>
      </c>
      <c r="J45" s="331">
        <v>142</v>
      </c>
      <c r="K45" s="331">
        <v>155</v>
      </c>
      <c r="L45" s="319">
        <v>170</v>
      </c>
      <c r="M45" s="319">
        <v>182</v>
      </c>
      <c r="AC45" s="318">
        <v>37</v>
      </c>
      <c r="AD45" s="331">
        <v>2052</v>
      </c>
      <c r="AE45" s="331">
        <v>2345</v>
      </c>
      <c r="AF45" s="319">
        <v>12600</v>
      </c>
      <c r="AG45" s="319">
        <v>14700</v>
      </c>
      <c r="AH45" s="319">
        <v>16800</v>
      </c>
      <c r="AI45" s="319">
        <v>18900</v>
      </c>
      <c r="AJ45" s="319">
        <v>21000</v>
      </c>
      <c r="AK45" s="319">
        <v>24150</v>
      </c>
      <c r="AL45" s="319">
        <v>27300</v>
      </c>
      <c r="AM45" s="393"/>
      <c r="AN45" s="318">
        <v>37</v>
      </c>
      <c r="AO45" s="331">
        <v>331</v>
      </c>
      <c r="AP45" s="331">
        <v>331</v>
      </c>
      <c r="AQ45" s="331">
        <v>331</v>
      </c>
      <c r="AR45" s="331">
        <v>331</v>
      </c>
    </row>
    <row r="46" spans="1:44" ht="20.25" customHeight="1">
      <c r="A46" s="318">
        <v>38</v>
      </c>
      <c r="B46" s="331">
        <v>523</v>
      </c>
      <c r="C46" s="331">
        <v>623</v>
      </c>
      <c r="D46" s="331">
        <v>916</v>
      </c>
      <c r="E46" s="331">
        <v>1329</v>
      </c>
      <c r="F46" s="331">
        <v>1926</v>
      </c>
      <c r="G46" s="319"/>
      <c r="I46" s="318">
        <v>38</v>
      </c>
      <c r="J46" s="331">
        <v>142</v>
      </c>
      <c r="K46" s="331">
        <v>155</v>
      </c>
      <c r="L46" s="319">
        <v>170</v>
      </c>
      <c r="M46" s="319">
        <v>182</v>
      </c>
      <c r="AC46" s="318">
        <v>38</v>
      </c>
      <c r="AD46" s="331">
        <v>2052</v>
      </c>
      <c r="AE46" s="331">
        <v>2345</v>
      </c>
      <c r="AF46" s="319">
        <v>12600</v>
      </c>
      <c r="AG46" s="319">
        <v>14700</v>
      </c>
      <c r="AH46" s="319">
        <v>16800</v>
      </c>
      <c r="AI46" s="319">
        <v>18900</v>
      </c>
      <c r="AJ46" s="319">
        <v>21000</v>
      </c>
      <c r="AK46" s="319">
        <v>24150</v>
      </c>
      <c r="AL46" s="319">
        <v>27300</v>
      </c>
      <c r="AM46" s="393"/>
      <c r="AN46" s="318">
        <v>38</v>
      </c>
      <c r="AO46" s="331">
        <v>331</v>
      </c>
      <c r="AP46" s="331">
        <v>331</v>
      </c>
      <c r="AQ46" s="331">
        <v>331</v>
      </c>
      <c r="AR46" s="331">
        <v>331</v>
      </c>
    </row>
    <row r="47" spans="1:44" ht="20.25" customHeight="1">
      <c r="A47" s="318">
        <v>39</v>
      </c>
      <c r="B47" s="331">
        <v>523</v>
      </c>
      <c r="C47" s="331">
        <v>623</v>
      </c>
      <c r="D47" s="331">
        <v>916</v>
      </c>
      <c r="E47" s="331">
        <v>1329</v>
      </c>
      <c r="F47" s="331">
        <v>1926</v>
      </c>
      <c r="G47" s="319"/>
      <c r="I47" s="318">
        <v>39</v>
      </c>
      <c r="J47" s="331">
        <v>142</v>
      </c>
      <c r="K47" s="331">
        <v>155</v>
      </c>
      <c r="L47" s="319">
        <v>170</v>
      </c>
      <c r="M47" s="319">
        <v>182</v>
      </c>
      <c r="AC47" s="318">
        <v>39</v>
      </c>
      <c r="AD47" s="331">
        <v>2052</v>
      </c>
      <c r="AE47" s="331">
        <v>2345</v>
      </c>
      <c r="AF47" s="319">
        <v>12600</v>
      </c>
      <c r="AG47" s="319">
        <v>14700</v>
      </c>
      <c r="AH47" s="319">
        <v>16800</v>
      </c>
      <c r="AI47" s="319">
        <v>18900</v>
      </c>
      <c r="AJ47" s="319">
        <v>21000</v>
      </c>
      <c r="AK47" s="319">
        <v>24150</v>
      </c>
      <c r="AL47" s="319">
        <v>27300</v>
      </c>
      <c r="AM47" s="393"/>
      <c r="AN47" s="318">
        <v>39</v>
      </c>
      <c r="AO47" s="331">
        <v>331</v>
      </c>
      <c r="AP47" s="331">
        <v>331</v>
      </c>
      <c r="AQ47" s="331">
        <v>331</v>
      </c>
      <c r="AR47" s="331">
        <v>331</v>
      </c>
    </row>
    <row r="48" spans="1:44" ht="20.25" customHeight="1">
      <c r="A48" s="318">
        <v>40</v>
      </c>
      <c r="B48" s="331">
        <v>523</v>
      </c>
      <c r="C48" s="331">
        <v>623</v>
      </c>
      <c r="D48" s="331">
        <v>916</v>
      </c>
      <c r="E48" s="331">
        <v>1329</v>
      </c>
      <c r="F48" s="331">
        <v>1926</v>
      </c>
      <c r="G48" s="319"/>
      <c r="I48" s="318">
        <v>40</v>
      </c>
      <c r="J48" s="331">
        <v>142</v>
      </c>
      <c r="K48" s="331">
        <v>155</v>
      </c>
      <c r="L48" s="319">
        <v>170</v>
      </c>
      <c r="M48" s="319">
        <v>182</v>
      </c>
      <c r="AC48" s="318">
        <v>40</v>
      </c>
      <c r="AD48" s="331">
        <v>2052</v>
      </c>
      <c r="AE48" s="331">
        <v>2345</v>
      </c>
      <c r="AF48" s="319">
        <v>12600</v>
      </c>
      <c r="AG48" s="319">
        <v>14700</v>
      </c>
      <c r="AH48" s="319">
        <v>16800</v>
      </c>
      <c r="AI48" s="319">
        <v>18900</v>
      </c>
      <c r="AJ48" s="319">
        <v>21000</v>
      </c>
      <c r="AK48" s="319">
        <v>24150</v>
      </c>
      <c r="AL48" s="319">
        <v>27300</v>
      </c>
      <c r="AM48" s="393"/>
      <c r="AN48" s="318">
        <v>40</v>
      </c>
      <c r="AO48" s="331">
        <v>331</v>
      </c>
      <c r="AP48" s="331">
        <v>331</v>
      </c>
      <c r="AQ48" s="331">
        <v>331</v>
      </c>
      <c r="AR48" s="331">
        <v>331</v>
      </c>
    </row>
    <row r="49" spans="1:44" ht="20.25" customHeight="1">
      <c r="A49" s="318">
        <v>41</v>
      </c>
      <c r="B49" s="331">
        <v>512</v>
      </c>
      <c r="C49" s="331">
        <v>609</v>
      </c>
      <c r="D49" s="331">
        <v>896</v>
      </c>
      <c r="E49" s="319">
        <v>1300</v>
      </c>
      <c r="F49" s="319">
        <v>1884</v>
      </c>
      <c r="G49" s="319"/>
      <c r="I49" s="318">
        <v>41</v>
      </c>
      <c r="J49" s="331">
        <v>142</v>
      </c>
      <c r="K49" s="331">
        <v>155</v>
      </c>
      <c r="L49" s="319">
        <v>170</v>
      </c>
      <c r="M49" s="319">
        <v>182</v>
      </c>
      <c r="AC49" s="318">
        <v>41</v>
      </c>
      <c r="AD49" s="331">
        <v>2052</v>
      </c>
      <c r="AE49" s="331">
        <v>2345</v>
      </c>
      <c r="AF49" s="319">
        <v>12600</v>
      </c>
      <c r="AG49" s="319">
        <v>14700</v>
      </c>
      <c r="AH49" s="319">
        <v>16800</v>
      </c>
      <c r="AI49" s="319">
        <v>18900</v>
      </c>
      <c r="AJ49" s="319">
        <v>21000</v>
      </c>
      <c r="AK49" s="319">
        <v>24150</v>
      </c>
      <c r="AL49" s="319">
        <v>27300</v>
      </c>
      <c r="AM49" s="393"/>
      <c r="AN49" s="318">
        <v>41</v>
      </c>
      <c r="AO49" s="331">
        <v>331</v>
      </c>
      <c r="AP49" s="331">
        <v>331</v>
      </c>
      <c r="AQ49" s="331">
        <v>331</v>
      </c>
      <c r="AR49" s="331">
        <v>331</v>
      </c>
    </row>
    <row r="50" spans="1:44" ht="20.25" customHeight="1">
      <c r="A50" s="318">
        <v>42</v>
      </c>
      <c r="B50" s="331">
        <v>512</v>
      </c>
      <c r="C50" s="331">
        <v>609</v>
      </c>
      <c r="D50" s="331">
        <v>896</v>
      </c>
      <c r="E50" s="331">
        <v>1300</v>
      </c>
      <c r="F50" s="331">
        <v>1884</v>
      </c>
      <c r="G50" s="319"/>
      <c r="I50" s="318">
        <v>42</v>
      </c>
      <c r="J50" s="331">
        <v>142</v>
      </c>
      <c r="K50" s="331">
        <v>155</v>
      </c>
      <c r="L50" s="319">
        <v>170</v>
      </c>
      <c r="M50" s="319">
        <v>182</v>
      </c>
      <c r="AC50" s="318">
        <v>42</v>
      </c>
      <c r="AD50" s="331">
        <v>2052</v>
      </c>
      <c r="AE50" s="331">
        <v>2345</v>
      </c>
      <c r="AF50" s="319">
        <v>12600</v>
      </c>
      <c r="AG50" s="319">
        <v>14700</v>
      </c>
      <c r="AH50" s="319">
        <v>16800</v>
      </c>
      <c r="AI50" s="319">
        <v>18900</v>
      </c>
      <c r="AJ50" s="319">
        <v>21000</v>
      </c>
      <c r="AK50" s="319">
        <v>24150</v>
      </c>
      <c r="AL50" s="319">
        <v>27300</v>
      </c>
      <c r="AM50" s="393"/>
      <c r="AN50" s="318">
        <v>42</v>
      </c>
      <c r="AO50" s="331">
        <v>331</v>
      </c>
      <c r="AP50" s="331">
        <v>331</v>
      </c>
      <c r="AQ50" s="331">
        <v>331</v>
      </c>
      <c r="AR50" s="331">
        <v>331</v>
      </c>
    </row>
    <row r="51" spans="1:44" ht="20.25" customHeight="1">
      <c r="A51" s="318">
        <v>43</v>
      </c>
      <c r="B51" s="331">
        <v>512</v>
      </c>
      <c r="C51" s="331">
        <v>609</v>
      </c>
      <c r="D51" s="331">
        <v>896</v>
      </c>
      <c r="E51" s="331">
        <v>1300</v>
      </c>
      <c r="F51" s="331">
        <v>1884</v>
      </c>
      <c r="G51" s="319"/>
      <c r="I51" s="318">
        <v>43</v>
      </c>
      <c r="J51" s="331">
        <v>142</v>
      </c>
      <c r="K51" s="331">
        <v>155</v>
      </c>
      <c r="L51" s="319">
        <v>170</v>
      </c>
      <c r="M51" s="319">
        <v>182</v>
      </c>
      <c r="AC51" s="318">
        <v>43</v>
      </c>
      <c r="AD51" s="331">
        <v>2052</v>
      </c>
      <c r="AE51" s="331">
        <v>2345</v>
      </c>
      <c r="AF51" s="319">
        <v>12600</v>
      </c>
      <c r="AG51" s="319">
        <v>14700</v>
      </c>
      <c r="AH51" s="319">
        <v>16800</v>
      </c>
      <c r="AI51" s="319">
        <v>18900</v>
      </c>
      <c r="AJ51" s="319">
        <v>21000</v>
      </c>
      <c r="AK51" s="319">
        <v>24150</v>
      </c>
      <c r="AL51" s="319">
        <v>27300</v>
      </c>
      <c r="AM51" s="393"/>
      <c r="AN51" s="318">
        <v>43</v>
      </c>
      <c r="AO51" s="331">
        <v>331</v>
      </c>
      <c r="AP51" s="331">
        <v>331</v>
      </c>
      <c r="AQ51" s="331">
        <v>331</v>
      </c>
      <c r="AR51" s="331">
        <v>331</v>
      </c>
    </row>
    <row r="52" spans="1:44" ht="20.25" customHeight="1">
      <c r="A52" s="318">
        <v>44</v>
      </c>
      <c r="B52" s="331">
        <v>512</v>
      </c>
      <c r="C52" s="331">
        <v>609</v>
      </c>
      <c r="D52" s="331">
        <v>896</v>
      </c>
      <c r="E52" s="331">
        <v>1300</v>
      </c>
      <c r="F52" s="331">
        <v>1884</v>
      </c>
      <c r="G52" s="319"/>
      <c r="I52" s="318">
        <v>44</v>
      </c>
      <c r="J52" s="331">
        <v>142</v>
      </c>
      <c r="K52" s="331">
        <v>155</v>
      </c>
      <c r="L52" s="319">
        <v>170</v>
      </c>
      <c r="M52" s="319">
        <v>182</v>
      </c>
      <c r="AC52" s="318">
        <v>44</v>
      </c>
      <c r="AD52" s="331">
        <v>2052</v>
      </c>
      <c r="AE52" s="331">
        <v>2345</v>
      </c>
      <c r="AF52" s="319">
        <v>12600</v>
      </c>
      <c r="AG52" s="319">
        <v>14700</v>
      </c>
      <c r="AH52" s="319">
        <v>16800</v>
      </c>
      <c r="AI52" s="319">
        <v>18900</v>
      </c>
      <c r="AJ52" s="319">
        <v>21000</v>
      </c>
      <c r="AK52" s="319">
        <v>24150</v>
      </c>
      <c r="AL52" s="319">
        <v>27300</v>
      </c>
      <c r="AM52" s="393"/>
      <c r="AN52" s="318">
        <v>44</v>
      </c>
      <c r="AO52" s="331">
        <v>331</v>
      </c>
      <c r="AP52" s="331">
        <v>331</v>
      </c>
      <c r="AQ52" s="331">
        <v>331</v>
      </c>
      <c r="AR52" s="331">
        <v>331</v>
      </c>
    </row>
    <row r="53" spans="1:44" ht="20.25" customHeight="1">
      <c r="A53" s="318">
        <v>45</v>
      </c>
      <c r="B53" s="331">
        <v>512</v>
      </c>
      <c r="C53" s="331">
        <v>609</v>
      </c>
      <c r="D53" s="331">
        <v>896</v>
      </c>
      <c r="E53" s="331">
        <v>1300</v>
      </c>
      <c r="F53" s="331">
        <v>1884</v>
      </c>
      <c r="G53" s="319"/>
      <c r="I53" s="318">
        <v>45</v>
      </c>
      <c r="J53" s="331">
        <v>142</v>
      </c>
      <c r="K53" s="331">
        <v>155</v>
      </c>
      <c r="L53" s="319">
        <v>170</v>
      </c>
      <c r="M53" s="319">
        <v>182</v>
      </c>
      <c r="AC53" s="318">
        <v>45</v>
      </c>
      <c r="AD53" s="331">
        <v>2052</v>
      </c>
      <c r="AE53" s="331">
        <v>2345</v>
      </c>
      <c r="AF53" s="319">
        <v>12600</v>
      </c>
      <c r="AG53" s="319">
        <v>14700</v>
      </c>
      <c r="AH53" s="319">
        <v>16800</v>
      </c>
      <c r="AI53" s="319">
        <v>18900</v>
      </c>
      <c r="AJ53" s="319">
        <v>21000</v>
      </c>
      <c r="AK53" s="319">
        <v>24150</v>
      </c>
      <c r="AL53" s="319">
        <v>27300</v>
      </c>
      <c r="AM53" s="393"/>
      <c r="AN53" s="318">
        <v>45</v>
      </c>
      <c r="AO53" s="331">
        <v>331</v>
      </c>
      <c r="AP53" s="331">
        <v>331</v>
      </c>
      <c r="AQ53" s="331">
        <v>331</v>
      </c>
      <c r="AR53" s="331">
        <v>331</v>
      </c>
    </row>
    <row r="54" spans="1:44" ht="20.25" customHeight="1">
      <c r="A54" s="318">
        <v>46</v>
      </c>
      <c r="B54" s="331">
        <v>501</v>
      </c>
      <c r="C54" s="331">
        <v>596</v>
      </c>
      <c r="D54" s="331">
        <v>877</v>
      </c>
      <c r="E54" s="319">
        <v>1273</v>
      </c>
      <c r="F54" s="319">
        <v>1844</v>
      </c>
      <c r="G54" s="319"/>
      <c r="I54" s="318">
        <v>46</v>
      </c>
      <c r="J54" s="331">
        <v>142</v>
      </c>
      <c r="K54" s="331">
        <v>155</v>
      </c>
      <c r="L54" s="319">
        <v>170</v>
      </c>
      <c r="M54" s="319">
        <v>182</v>
      </c>
      <c r="AC54" s="318">
        <v>46</v>
      </c>
      <c r="AD54" s="331">
        <v>2052</v>
      </c>
      <c r="AE54" s="331">
        <v>2345</v>
      </c>
      <c r="AF54" s="319">
        <v>12600</v>
      </c>
      <c r="AG54" s="319">
        <v>14700</v>
      </c>
      <c r="AH54" s="319">
        <v>16800</v>
      </c>
      <c r="AI54" s="319">
        <v>18900</v>
      </c>
      <c r="AJ54" s="319">
        <v>21000</v>
      </c>
      <c r="AK54" s="319">
        <v>24150</v>
      </c>
      <c r="AL54" s="319">
        <v>27300</v>
      </c>
      <c r="AM54" s="393"/>
      <c r="AN54" s="318">
        <v>46</v>
      </c>
      <c r="AO54" s="331">
        <v>331</v>
      </c>
      <c r="AP54" s="331">
        <v>331</v>
      </c>
      <c r="AQ54" s="331">
        <v>331</v>
      </c>
      <c r="AR54" s="331">
        <v>331</v>
      </c>
    </row>
    <row r="55" spans="1:44" ht="20.25" customHeight="1">
      <c r="A55" s="318">
        <v>47</v>
      </c>
      <c r="B55" s="331">
        <v>501</v>
      </c>
      <c r="C55" s="331">
        <v>596</v>
      </c>
      <c r="D55" s="331">
        <v>877</v>
      </c>
      <c r="E55" s="331">
        <v>1273</v>
      </c>
      <c r="F55" s="331">
        <v>1844</v>
      </c>
      <c r="G55" s="319"/>
      <c r="I55" s="318">
        <v>47</v>
      </c>
      <c r="J55" s="331">
        <v>142</v>
      </c>
      <c r="K55" s="331">
        <v>155</v>
      </c>
      <c r="L55" s="319">
        <v>170</v>
      </c>
      <c r="M55" s="319">
        <v>182</v>
      </c>
      <c r="AC55" s="318">
        <v>47</v>
      </c>
      <c r="AD55" s="331">
        <v>2052</v>
      </c>
      <c r="AE55" s="331">
        <v>2345</v>
      </c>
      <c r="AF55" s="319">
        <v>12600</v>
      </c>
      <c r="AG55" s="319">
        <v>14700</v>
      </c>
      <c r="AH55" s="319">
        <v>16800</v>
      </c>
      <c r="AI55" s="319">
        <v>18900</v>
      </c>
      <c r="AJ55" s="319">
        <v>21000</v>
      </c>
      <c r="AK55" s="319">
        <v>24150</v>
      </c>
      <c r="AL55" s="319">
        <v>27300</v>
      </c>
      <c r="AM55" s="393"/>
      <c r="AN55" s="318">
        <v>47</v>
      </c>
      <c r="AO55" s="331">
        <v>331</v>
      </c>
      <c r="AP55" s="331">
        <v>331</v>
      </c>
      <c r="AQ55" s="331">
        <v>331</v>
      </c>
      <c r="AR55" s="331">
        <v>331</v>
      </c>
    </row>
    <row r="56" spans="1:44" ht="20.25" customHeight="1">
      <c r="A56" s="318">
        <v>48</v>
      </c>
      <c r="B56" s="331">
        <v>501</v>
      </c>
      <c r="C56" s="331">
        <v>596</v>
      </c>
      <c r="D56" s="331">
        <v>877</v>
      </c>
      <c r="E56" s="331">
        <v>1273</v>
      </c>
      <c r="F56" s="331">
        <v>1844</v>
      </c>
      <c r="G56" s="319"/>
      <c r="I56" s="318">
        <v>48</v>
      </c>
      <c r="J56" s="331">
        <v>142</v>
      </c>
      <c r="K56" s="331">
        <v>155</v>
      </c>
      <c r="L56" s="319">
        <v>170</v>
      </c>
      <c r="M56" s="319">
        <v>182</v>
      </c>
      <c r="AC56" s="318">
        <v>48</v>
      </c>
      <c r="AD56" s="331">
        <v>2052</v>
      </c>
      <c r="AE56" s="331">
        <v>2345</v>
      </c>
      <c r="AF56" s="319">
        <v>12600</v>
      </c>
      <c r="AG56" s="319">
        <v>14700</v>
      </c>
      <c r="AH56" s="319">
        <v>16800</v>
      </c>
      <c r="AI56" s="319">
        <v>18900</v>
      </c>
      <c r="AJ56" s="319">
        <v>21000</v>
      </c>
      <c r="AK56" s="319">
        <v>24150</v>
      </c>
      <c r="AL56" s="319">
        <v>27300</v>
      </c>
      <c r="AM56" s="393"/>
      <c r="AN56" s="318">
        <v>48</v>
      </c>
      <c r="AO56" s="331">
        <v>331</v>
      </c>
      <c r="AP56" s="331">
        <v>331</v>
      </c>
      <c r="AQ56" s="331">
        <v>331</v>
      </c>
      <c r="AR56" s="331">
        <v>331</v>
      </c>
    </row>
    <row r="57" spans="1:44" ht="20.25" customHeight="1">
      <c r="A57" s="318">
        <v>49</v>
      </c>
      <c r="B57" s="331">
        <v>501</v>
      </c>
      <c r="C57" s="331">
        <v>596</v>
      </c>
      <c r="D57" s="331">
        <v>877</v>
      </c>
      <c r="E57" s="331">
        <v>1273</v>
      </c>
      <c r="F57" s="331">
        <v>1844</v>
      </c>
      <c r="G57" s="319"/>
      <c r="I57" s="318">
        <v>49</v>
      </c>
      <c r="J57" s="331">
        <v>142</v>
      </c>
      <c r="K57" s="331">
        <v>155</v>
      </c>
      <c r="L57" s="319">
        <v>170</v>
      </c>
      <c r="M57" s="319">
        <v>182</v>
      </c>
      <c r="AC57" s="318">
        <v>49</v>
      </c>
      <c r="AD57" s="331">
        <v>2052</v>
      </c>
      <c r="AE57" s="331">
        <v>2345</v>
      </c>
      <c r="AF57" s="319">
        <v>12600</v>
      </c>
      <c r="AG57" s="319">
        <v>14700</v>
      </c>
      <c r="AH57" s="319">
        <v>16800</v>
      </c>
      <c r="AI57" s="319">
        <v>18900</v>
      </c>
      <c r="AJ57" s="319">
        <v>21000</v>
      </c>
      <c r="AK57" s="319">
        <v>24150</v>
      </c>
      <c r="AL57" s="319">
        <v>27300</v>
      </c>
      <c r="AM57" s="393"/>
      <c r="AN57" s="318">
        <v>49</v>
      </c>
      <c r="AO57" s="331">
        <v>331</v>
      </c>
      <c r="AP57" s="331">
        <v>331</v>
      </c>
      <c r="AQ57" s="331">
        <v>331</v>
      </c>
      <c r="AR57" s="331">
        <v>331</v>
      </c>
    </row>
    <row r="58" spans="1:44" ht="20.25" customHeight="1">
      <c r="A58" s="318">
        <v>50</v>
      </c>
      <c r="B58" s="331">
        <v>501</v>
      </c>
      <c r="C58" s="331">
        <v>596</v>
      </c>
      <c r="D58" s="331">
        <v>877</v>
      </c>
      <c r="E58" s="331">
        <v>1273</v>
      </c>
      <c r="F58" s="331">
        <v>1844</v>
      </c>
      <c r="G58" s="319"/>
      <c r="I58" s="318">
        <v>50</v>
      </c>
      <c r="J58" s="331">
        <v>142</v>
      </c>
      <c r="K58" s="331">
        <v>155</v>
      </c>
      <c r="L58" s="319">
        <v>170</v>
      </c>
      <c r="M58" s="319">
        <v>182</v>
      </c>
      <c r="AC58" s="318">
        <v>50</v>
      </c>
      <c r="AD58" s="331">
        <v>2052</v>
      </c>
      <c r="AE58" s="331">
        <v>2345</v>
      </c>
      <c r="AF58" s="319">
        <v>12600</v>
      </c>
      <c r="AG58" s="319">
        <v>14700</v>
      </c>
      <c r="AH58" s="319">
        <v>16800</v>
      </c>
      <c r="AI58" s="319">
        <v>18900</v>
      </c>
      <c r="AJ58" s="319">
        <v>21000</v>
      </c>
      <c r="AK58" s="319">
        <v>24150</v>
      </c>
      <c r="AL58" s="319">
        <v>27300</v>
      </c>
      <c r="AM58" s="393"/>
      <c r="AN58" s="318">
        <v>50</v>
      </c>
      <c r="AO58" s="331">
        <v>331</v>
      </c>
      <c r="AP58" s="331">
        <v>331</v>
      </c>
      <c r="AQ58" s="331">
        <v>331</v>
      </c>
      <c r="AR58" s="331">
        <v>331</v>
      </c>
    </row>
    <row r="59" spans="1:44" ht="20.25" customHeight="1">
      <c r="A59" s="318">
        <v>51</v>
      </c>
      <c r="B59" s="331">
        <v>492</v>
      </c>
      <c r="C59" s="331">
        <v>585</v>
      </c>
      <c r="D59" s="331">
        <v>860</v>
      </c>
      <c r="E59" s="319">
        <v>1249</v>
      </c>
      <c r="F59" s="319">
        <v>1809</v>
      </c>
      <c r="G59" s="319"/>
      <c r="I59" s="318">
        <v>51</v>
      </c>
      <c r="J59" s="331">
        <v>142</v>
      </c>
      <c r="K59" s="331">
        <v>155</v>
      </c>
      <c r="L59" s="319">
        <v>170</v>
      </c>
      <c r="M59" s="319">
        <v>182</v>
      </c>
      <c r="AC59" s="318">
        <v>51</v>
      </c>
      <c r="AD59" s="331">
        <v>2052</v>
      </c>
      <c r="AE59" s="331">
        <v>2345</v>
      </c>
      <c r="AF59" s="331">
        <v>8190</v>
      </c>
      <c r="AG59" s="319">
        <v>10185</v>
      </c>
      <c r="AH59" s="319">
        <v>12180</v>
      </c>
      <c r="AI59" s="319">
        <v>14175</v>
      </c>
      <c r="AJ59" s="319">
        <v>16170</v>
      </c>
      <c r="AK59" s="319">
        <v>19215</v>
      </c>
      <c r="AL59" s="319">
        <v>22260</v>
      </c>
      <c r="AM59" s="393"/>
      <c r="AN59" s="318">
        <v>51</v>
      </c>
      <c r="AO59" s="331">
        <v>331</v>
      </c>
      <c r="AP59" s="331">
        <v>331</v>
      </c>
      <c r="AQ59" s="331">
        <v>331</v>
      </c>
      <c r="AR59" s="331">
        <v>331</v>
      </c>
    </row>
    <row r="60" spans="1:44" ht="20.25" customHeight="1">
      <c r="A60" s="318">
        <v>52</v>
      </c>
      <c r="B60" s="331">
        <v>492</v>
      </c>
      <c r="C60" s="331">
        <v>585</v>
      </c>
      <c r="D60" s="331">
        <v>860</v>
      </c>
      <c r="E60" s="331">
        <v>1249</v>
      </c>
      <c r="F60" s="331">
        <v>1809</v>
      </c>
      <c r="G60" s="319"/>
      <c r="I60" s="318">
        <v>52</v>
      </c>
      <c r="J60" s="331">
        <v>142</v>
      </c>
      <c r="K60" s="331">
        <v>155</v>
      </c>
      <c r="L60" s="319">
        <v>170</v>
      </c>
      <c r="M60" s="319">
        <v>182</v>
      </c>
      <c r="AC60" s="318">
        <v>52</v>
      </c>
      <c r="AD60" s="331">
        <v>2052</v>
      </c>
      <c r="AE60" s="331">
        <v>2345</v>
      </c>
      <c r="AF60" s="331">
        <v>8190</v>
      </c>
      <c r="AG60" s="319">
        <v>10185</v>
      </c>
      <c r="AH60" s="319">
        <v>12180</v>
      </c>
      <c r="AI60" s="319">
        <v>14175</v>
      </c>
      <c r="AJ60" s="319">
        <v>16170</v>
      </c>
      <c r="AK60" s="319">
        <v>19215</v>
      </c>
      <c r="AL60" s="319">
        <v>22260</v>
      </c>
      <c r="AM60" s="393"/>
      <c r="AN60" s="318">
        <v>52</v>
      </c>
      <c r="AO60" s="331">
        <v>331</v>
      </c>
      <c r="AP60" s="331">
        <v>331</v>
      </c>
      <c r="AQ60" s="331">
        <v>331</v>
      </c>
      <c r="AR60" s="331">
        <v>331</v>
      </c>
    </row>
    <row r="61" spans="1:44" ht="20.25" customHeight="1">
      <c r="A61" s="318">
        <v>53</v>
      </c>
      <c r="B61" s="331">
        <v>492</v>
      </c>
      <c r="C61" s="331">
        <v>585</v>
      </c>
      <c r="D61" s="331">
        <v>860</v>
      </c>
      <c r="E61" s="331">
        <v>1249</v>
      </c>
      <c r="F61" s="331">
        <v>1809</v>
      </c>
      <c r="G61" s="319"/>
      <c r="I61" s="318">
        <v>53</v>
      </c>
      <c r="J61" s="331">
        <v>142</v>
      </c>
      <c r="K61" s="331">
        <v>155</v>
      </c>
      <c r="L61" s="319">
        <v>170</v>
      </c>
      <c r="M61" s="319">
        <v>182</v>
      </c>
      <c r="AC61" s="318">
        <v>53</v>
      </c>
      <c r="AD61" s="331">
        <v>2052</v>
      </c>
      <c r="AE61" s="331">
        <v>2345</v>
      </c>
      <c r="AF61" s="331">
        <v>8190</v>
      </c>
      <c r="AG61" s="319">
        <v>10185</v>
      </c>
      <c r="AH61" s="319">
        <v>12180</v>
      </c>
      <c r="AI61" s="319">
        <v>14175</v>
      </c>
      <c r="AJ61" s="319">
        <v>16170</v>
      </c>
      <c r="AK61" s="319">
        <v>19215</v>
      </c>
      <c r="AL61" s="319">
        <v>22260</v>
      </c>
      <c r="AM61" s="393"/>
      <c r="AN61" s="318">
        <v>53</v>
      </c>
      <c r="AO61" s="331">
        <v>331</v>
      </c>
      <c r="AP61" s="331">
        <v>331</v>
      </c>
      <c r="AQ61" s="331">
        <v>331</v>
      </c>
      <c r="AR61" s="331">
        <v>331</v>
      </c>
    </row>
    <row r="62" spans="1:44" ht="20.25" customHeight="1">
      <c r="A62" s="318">
        <v>54</v>
      </c>
      <c r="B62" s="331">
        <v>492</v>
      </c>
      <c r="C62" s="331">
        <v>585</v>
      </c>
      <c r="D62" s="331">
        <v>860</v>
      </c>
      <c r="E62" s="331">
        <v>1249</v>
      </c>
      <c r="F62" s="331">
        <v>1809</v>
      </c>
      <c r="G62" s="319"/>
      <c r="I62" s="318">
        <v>54</v>
      </c>
      <c r="J62" s="331">
        <v>142</v>
      </c>
      <c r="K62" s="331">
        <v>155</v>
      </c>
      <c r="L62" s="319">
        <v>170</v>
      </c>
      <c r="M62" s="319">
        <v>182</v>
      </c>
      <c r="AC62" s="318">
        <v>54</v>
      </c>
      <c r="AD62" s="331">
        <v>2052</v>
      </c>
      <c r="AE62" s="331">
        <v>2345</v>
      </c>
      <c r="AF62" s="331">
        <v>8190</v>
      </c>
      <c r="AG62" s="319">
        <v>10185</v>
      </c>
      <c r="AH62" s="319">
        <v>12180</v>
      </c>
      <c r="AI62" s="319">
        <v>14175</v>
      </c>
      <c r="AJ62" s="319">
        <v>16170</v>
      </c>
      <c r="AK62" s="319">
        <v>19215</v>
      </c>
      <c r="AL62" s="319">
        <v>22260</v>
      </c>
      <c r="AM62" s="393"/>
      <c r="AN62" s="318">
        <v>54</v>
      </c>
      <c r="AO62" s="331">
        <v>331</v>
      </c>
      <c r="AP62" s="331">
        <v>331</v>
      </c>
      <c r="AQ62" s="331">
        <v>331</v>
      </c>
      <c r="AR62" s="331">
        <v>331</v>
      </c>
    </row>
    <row r="63" spans="1:44" ht="20.25" customHeight="1">
      <c r="A63" s="318">
        <v>55</v>
      </c>
      <c r="B63" s="331">
        <v>492</v>
      </c>
      <c r="C63" s="331">
        <v>585</v>
      </c>
      <c r="D63" s="331">
        <v>860</v>
      </c>
      <c r="E63" s="331">
        <v>1249</v>
      </c>
      <c r="F63" s="331">
        <v>1809</v>
      </c>
      <c r="G63" s="319"/>
      <c r="I63" s="318">
        <v>55</v>
      </c>
      <c r="J63" s="331">
        <v>142</v>
      </c>
      <c r="K63" s="331">
        <v>155</v>
      </c>
      <c r="L63" s="319">
        <v>170</v>
      </c>
      <c r="M63" s="319">
        <v>182</v>
      </c>
      <c r="AC63" s="318">
        <v>55</v>
      </c>
      <c r="AD63" s="331">
        <v>2052</v>
      </c>
      <c r="AE63" s="331">
        <v>2345</v>
      </c>
      <c r="AF63" s="331">
        <v>8190</v>
      </c>
      <c r="AG63" s="319">
        <v>10185</v>
      </c>
      <c r="AH63" s="319">
        <v>12180</v>
      </c>
      <c r="AI63" s="319">
        <v>14175</v>
      </c>
      <c r="AJ63" s="319">
        <v>16170</v>
      </c>
      <c r="AK63" s="319">
        <v>19215</v>
      </c>
      <c r="AL63" s="319">
        <v>22260</v>
      </c>
      <c r="AM63" s="393"/>
      <c r="AN63" s="318">
        <v>55</v>
      </c>
      <c r="AO63" s="331">
        <v>331</v>
      </c>
      <c r="AP63" s="331">
        <v>331</v>
      </c>
      <c r="AQ63" s="331">
        <v>331</v>
      </c>
      <c r="AR63" s="331">
        <v>331</v>
      </c>
    </row>
    <row r="64" spans="1:44" ht="20.25" customHeight="1">
      <c r="A64" s="318">
        <v>56</v>
      </c>
      <c r="B64" s="331">
        <v>483</v>
      </c>
      <c r="C64" s="331">
        <v>575</v>
      </c>
      <c r="D64" s="331">
        <v>846</v>
      </c>
      <c r="E64" s="319">
        <v>1227</v>
      </c>
      <c r="F64" s="319">
        <v>1778</v>
      </c>
      <c r="G64" s="319"/>
      <c r="I64" s="318">
        <v>56</v>
      </c>
      <c r="J64" s="331">
        <v>142</v>
      </c>
      <c r="K64" s="331">
        <v>155</v>
      </c>
      <c r="L64" s="319">
        <v>170</v>
      </c>
      <c r="M64" s="319">
        <v>182</v>
      </c>
      <c r="AC64" s="318">
        <v>56</v>
      </c>
      <c r="AD64" s="331">
        <v>2052</v>
      </c>
      <c r="AE64" s="331">
        <v>2345</v>
      </c>
      <c r="AF64" s="331">
        <v>8190</v>
      </c>
      <c r="AG64" s="319">
        <v>10185</v>
      </c>
      <c r="AH64" s="319">
        <v>12180</v>
      </c>
      <c r="AI64" s="319">
        <v>14175</v>
      </c>
      <c r="AJ64" s="319">
        <v>16170</v>
      </c>
      <c r="AK64" s="319">
        <v>19215</v>
      </c>
      <c r="AL64" s="319">
        <v>22260</v>
      </c>
      <c r="AM64" s="393"/>
      <c r="AN64" s="318">
        <v>56</v>
      </c>
      <c r="AO64" s="331">
        <v>331</v>
      </c>
      <c r="AP64" s="331">
        <v>331</v>
      </c>
      <c r="AQ64" s="331">
        <v>331</v>
      </c>
      <c r="AR64" s="331">
        <v>331</v>
      </c>
    </row>
    <row r="65" spans="1:44" ht="20.25" customHeight="1">
      <c r="A65" s="318">
        <v>57</v>
      </c>
      <c r="B65" s="331">
        <v>483</v>
      </c>
      <c r="C65" s="331">
        <v>575</v>
      </c>
      <c r="D65" s="331">
        <v>846</v>
      </c>
      <c r="E65" s="331">
        <v>1227</v>
      </c>
      <c r="F65" s="331">
        <v>1778</v>
      </c>
      <c r="G65" s="319"/>
      <c r="I65" s="318">
        <v>57</v>
      </c>
      <c r="J65" s="331">
        <v>142</v>
      </c>
      <c r="K65" s="331">
        <v>155</v>
      </c>
      <c r="L65" s="319">
        <v>170</v>
      </c>
      <c r="M65" s="319">
        <v>182</v>
      </c>
      <c r="AC65" s="318">
        <v>57</v>
      </c>
      <c r="AD65" s="331">
        <v>2052</v>
      </c>
      <c r="AE65" s="331">
        <v>2345</v>
      </c>
      <c r="AF65" s="331">
        <v>8190</v>
      </c>
      <c r="AG65" s="319">
        <v>10185</v>
      </c>
      <c r="AH65" s="319">
        <v>12180</v>
      </c>
      <c r="AI65" s="319">
        <v>14175</v>
      </c>
      <c r="AJ65" s="319">
        <v>16170</v>
      </c>
      <c r="AK65" s="319">
        <v>19215</v>
      </c>
      <c r="AL65" s="319">
        <v>22260</v>
      </c>
      <c r="AM65" s="393"/>
      <c r="AN65" s="318">
        <v>57</v>
      </c>
      <c r="AO65" s="331">
        <v>331</v>
      </c>
      <c r="AP65" s="331">
        <v>331</v>
      </c>
      <c r="AQ65" s="331">
        <v>331</v>
      </c>
      <c r="AR65" s="331">
        <v>331</v>
      </c>
    </row>
    <row r="66" spans="1:44" ht="20.25" customHeight="1">
      <c r="A66" s="318">
        <v>58</v>
      </c>
      <c r="B66" s="331">
        <v>483</v>
      </c>
      <c r="C66" s="331">
        <v>575</v>
      </c>
      <c r="D66" s="331">
        <v>846</v>
      </c>
      <c r="E66" s="331">
        <v>1227</v>
      </c>
      <c r="F66" s="331">
        <v>1778</v>
      </c>
      <c r="G66" s="319"/>
      <c r="I66" s="318">
        <v>58</v>
      </c>
      <c r="J66" s="331">
        <v>142</v>
      </c>
      <c r="K66" s="331">
        <v>155</v>
      </c>
      <c r="L66" s="319">
        <v>170</v>
      </c>
      <c r="M66" s="319">
        <v>182</v>
      </c>
      <c r="AC66" s="318">
        <v>58</v>
      </c>
      <c r="AD66" s="331">
        <v>2052</v>
      </c>
      <c r="AE66" s="331">
        <v>2345</v>
      </c>
      <c r="AF66" s="331">
        <v>8190</v>
      </c>
      <c r="AG66" s="319">
        <v>10185</v>
      </c>
      <c r="AH66" s="319">
        <v>12180</v>
      </c>
      <c r="AI66" s="319">
        <v>14175</v>
      </c>
      <c r="AJ66" s="319">
        <v>16170</v>
      </c>
      <c r="AK66" s="319">
        <v>19215</v>
      </c>
      <c r="AL66" s="319">
        <v>22260</v>
      </c>
      <c r="AM66" s="393"/>
      <c r="AN66" s="318">
        <v>58</v>
      </c>
      <c r="AO66" s="331">
        <v>331</v>
      </c>
      <c r="AP66" s="331">
        <v>331</v>
      </c>
      <c r="AQ66" s="331">
        <v>331</v>
      </c>
      <c r="AR66" s="331">
        <v>331</v>
      </c>
    </row>
    <row r="67" spans="1:44" ht="20.25" customHeight="1">
      <c r="A67" s="318">
        <v>59</v>
      </c>
      <c r="B67" s="331">
        <v>483</v>
      </c>
      <c r="C67" s="331">
        <v>575</v>
      </c>
      <c r="D67" s="331">
        <v>846</v>
      </c>
      <c r="E67" s="331">
        <v>1227</v>
      </c>
      <c r="F67" s="331">
        <v>1778</v>
      </c>
      <c r="G67" s="319"/>
      <c r="I67" s="318">
        <v>59</v>
      </c>
      <c r="J67" s="331">
        <v>142</v>
      </c>
      <c r="K67" s="331">
        <v>155</v>
      </c>
      <c r="L67" s="319">
        <v>170</v>
      </c>
      <c r="M67" s="319">
        <v>182</v>
      </c>
      <c r="AC67" s="318">
        <v>59</v>
      </c>
      <c r="AD67" s="331">
        <v>2052</v>
      </c>
      <c r="AE67" s="331">
        <v>2345</v>
      </c>
      <c r="AF67" s="331">
        <v>8190</v>
      </c>
      <c r="AG67" s="319">
        <v>10185</v>
      </c>
      <c r="AH67" s="319">
        <v>12180</v>
      </c>
      <c r="AI67" s="319">
        <v>14175</v>
      </c>
      <c r="AJ67" s="319">
        <v>16170</v>
      </c>
      <c r="AK67" s="319">
        <v>19215</v>
      </c>
      <c r="AL67" s="319">
        <v>22260</v>
      </c>
      <c r="AM67" s="393"/>
      <c r="AN67" s="318">
        <v>59</v>
      </c>
      <c r="AO67" s="331">
        <v>331</v>
      </c>
      <c r="AP67" s="331">
        <v>331</v>
      </c>
      <c r="AQ67" s="331">
        <v>331</v>
      </c>
      <c r="AR67" s="331">
        <v>331</v>
      </c>
    </row>
    <row r="68" spans="1:44" ht="20.25" customHeight="1">
      <c r="A68" s="318">
        <v>60</v>
      </c>
      <c r="B68" s="331">
        <v>483</v>
      </c>
      <c r="C68" s="331">
        <v>575</v>
      </c>
      <c r="D68" s="331">
        <v>846</v>
      </c>
      <c r="E68" s="331">
        <v>1227</v>
      </c>
      <c r="F68" s="331">
        <v>1778</v>
      </c>
      <c r="G68" s="319"/>
      <c r="I68" s="318">
        <v>60</v>
      </c>
      <c r="J68" s="331">
        <v>142</v>
      </c>
      <c r="K68" s="331">
        <v>155</v>
      </c>
      <c r="L68" s="319">
        <v>170</v>
      </c>
      <c r="M68" s="319">
        <v>182</v>
      </c>
      <c r="AC68" s="318">
        <v>60</v>
      </c>
      <c r="AD68" s="331">
        <v>2052</v>
      </c>
      <c r="AE68" s="331">
        <v>2345</v>
      </c>
      <c r="AF68" s="331">
        <v>8190</v>
      </c>
      <c r="AG68" s="319">
        <v>10185</v>
      </c>
      <c r="AH68" s="319">
        <v>12180</v>
      </c>
      <c r="AI68" s="319">
        <v>14175</v>
      </c>
      <c r="AJ68" s="319">
        <v>16170</v>
      </c>
      <c r="AK68" s="319">
        <v>19215</v>
      </c>
      <c r="AL68" s="319">
        <v>22260</v>
      </c>
      <c r="AM68" s="393"/>
      <c r="AN68" s="318">
        <v>60</v>
      </c>
      <c r="AO68" s="331">
        <v>331</v>
      </c>
      <c r="AP68" s="331">
        <v>331</v>
      </c>
      <c r="AQ68" s="331">
        <v>331</v>
      </c>
      <c r="AR68" s="331">
        <v>331</v>
      </c>
    </row>
    <row r="69" spans="1:44" ht="20.25" customHeight="1">
      <c r="A69" s="318">
        <v>61</v>
      </c>
      <c r="B69" s="331">
        <v>476</v>
      </c>
      <c r="C69" s="331">
        <v>566</v>
      </c>
      <c r="D69" s="331">
        <v>833</v>
      </c>
      <c r="E69" s="319">
        <v>1209</v>
      </c>
      <c r="F69" s="319">
        <v>1752</v>
      </c>
      <c r="G69" s="319"/>
      <c r="I69" s="318">
        <v>61</v>
      </c>
      <c r="J69" s="331">
        <v>142</v>
      </c>
      <c r="K69" s="331">
        <v>155</v>
      </c>
      <c r="L69" s="319">
        <v>170</v>
      </c>
      <c r="M69" s="319">
        <v>182</v>
      </c>
      <c r="AC69" s="318">
        <v>61</v>
      </c>
      <c r="AD69" s="331">
        <v>2052</v>
      </c>
      <c r="AE69" s="331">
        <v>2345</v>
      </c>
      <c r="AF69" s="331">
        <v>8190</v>
      </c>
      <c r="AG69" s="319">
        <v>10185</v>
      </c>
      <c r="AH69" s="319">
        <v>12180</v>
      </c>
      <c r="AI69" s="319">
        <v>14175</v>
      </c>
      <c r="AJ69" s="319">
        <v>16170</v>
      </c>
      <c r="AK69" s="319">
        <v>19215</v>
      </c>
      <c r="AL69" s="319">
        <v>22260</v>
      </c>
      <c r="AM69" s="393"/>
      <c r="AN69" s="318">
        <v>61</v>
      </c>
      <c r="AO69" s="331">
        <v>331</v>
      </c>
      <c r="AP69" s="331">
        <v>331</v>
      </c>
      <c r="AQ69" s="331">
        <v>331</v>
      </c>
      <c r="AR69" s="331">
        <v>331</v>
      </c>
    </row>
    <row r="70" spans="1:44" ht="20.25" customHeight="1">
      <c r="A70" s="318">
        <v>62</v>
      </c>
      <c r="B70" s="331">
        <v>476</v>
      </c>
      <c r="C70" s="331">
        <v>566</v>
      </c>
      <c r="D70" s="331">
        <v>833</v>
      </c>
      <c r="E70" s="331">
        <v>1209</v>
      </c>
      <c r="F70" s="331">
        <v>1752</v>
      </c>
      <c r="G70" s="319"/>
      <c r="I70" s="318">
        <v>62</v>
      </c>
      <c r="J70" s="331">
        <v>142</v>
      </c>
      <c r="K70" s="331">
        <v>155</v>
      </c>
      <c r="L70" s="319">
        <v>170</v>
      </c>
      <c r="M70" s="319">
        <v>182</v>
      </c>
      <c r="AC70" s="318">
        <v>62</v>
      </c>
      <c r="AD70" s="331">
        <v>2052</v>
      </c>
      <c r="AE70" s="331">
        <v>2345</v>
      </c>
      <c r="AF70" s="331">
        <v>8190</v>
      </c>
      <c r="AG70" s="319">
        <v>10185</v>
      </c>
      <c r="AH70" s="319">
        <v>12180</v>
      </c>
      <c r="AI70" s="319">
        <v>14175</v>
      </c>
      <c r="AJ70" s="319">
        <v>16170</v>
      </c>
      <c r="AK70" s="319">
        <v>19215</v>
      </c>
      <c r="AL70" s="319">
        <v>22260</v>
      </c>
      <c r="AM70" s="393"/>
      <c r="AN70" s="318">
        <v>62</v>
      </c>
      <c r="AO70" s="331">
        <v>331</v>
      </c>
      <c r="AP70" s="331">
        <v>331</v>
      </c>
      <c r="AQ70" s="331">
        <v>331</v>
      </c>
      <c r="AR70" s="331">
        <v>331</v>
      </c>
    </row>
    <row r="71" spans="1:44" ht="20.25" customHeight="1">
      <c r="A71" s="318">
        <v>63</v>
      </c>
      <c r="B71" s="331">
        <v>476</v>
      </c>
      <c r="C71" s="331">
        <v>566</v>
      </c>
      <c r="D71" s="331">
        <v>833</v>
      </c>
      <c r="E71" s="331">
        <v>1209</v>
      </c>
      <c r="F71" s="331">
        <v>1752</v>
      </c>
      <c r="G71" s="319"/>
      <c r="I71" s="318">
        <v>63</v>
      </c>
      <c r="J71" s="331">
        <v>142</v>
      </c>
      <c r="K71" s="331">
        <v>155</v>
      </c>
      <c r="L71" s="319">
        <v>170</v>
      </c>
      <c r="M71" s="319">
        <v>182</v>
      </c>
      <c r="AC71" s="318">
        <v>63</v>
      </c>
      <c r="AD71" s="331">
        <v>2052</v>
      </c>
      <c r="AE71" s="331">
        <v>2345</v>
      </c>
      <c r="AF71" s="331">
        <v>8190</v>
      </c>
      <c r="AG71" s="319">
        <v>10185</v>
      </c>
      <c r="AH71" s="319">
        <v>12180</v>
      </c>
      <c r="AI71" s="319">
        <v>14175</v>
      </c>
      <c r="AJ71" s="319">
        <v>16170</v>
      </c>
      <c r="AK71" s="319">
        <v>19215</v>
      </c>
      <c r="AL71" s="319">
        <v>22260</v>
      </c>
      <c r="AM71" s="393"/>
      <c r="AN71" s="318">
        <v>63</v>
      </c>
      <c r="AO71" s="331">
        <v>331</v>
      </c>
      <c r="AP71" s="331">
        <v>331</v>
      </c>
      <c r="AQ71" s="331">
        <v>331</v>
      </c>
      <c r="AR71" s="331">
        <v>331</v>
      </c>
    </row>
    <row r="72" spans="1:44" ht="20.25" customHeight="1">
      <c r="A72" s="318">
        <v>64</v>
      </c>
      <c r="B72" s="331">
        <v>476</v>
      </c>
      <c r="C72" s="331">
        <v>566</v>
      </c>
      <c r="D72" s="331">
        <v>833</v>
      </c>
      <c r="E72" s="331">
        <v>1209</v>
      </c>
      <c r="F72" s="331">
        <v>1752</v>
      </c>
      <c r="G72" s="319"/>
      <c r="I72" s="318">
        <v>64</v>
      </c>
      <c r="J72" s="331">
        <v>142</v>
      </c>
      <c r="K72" s="331">
        <v>155</v>
      </c>
      <c r="L72" s="319">
        <v>170</v>
      </c>
      <c r="M72" s="319">
        <v>182</v>
      </c>
      <c r="AC72" s="318">
        <v>64</v>
      </c>
      <c r="AD72" s="331">
        <v>2052</v>
      </c>
      <c r="AE72" s="331">
        <v>2345</v>
      </c>
      <c r="AF72" s="331">
        <v>8190</v>
      </c>
      <c r="AG72" s="319">
        <v>10185</v>
      </c>
      <c r="AH72" s="319">
        <v>12180</v>
      </c>
      <c r="AI72" s="319">
        <v>14175</v>
      </c>
      <c r="AJ72" s="319">
        <v>16170</v>
      </c>
      <c r="AK72" s="319">
        <v>19215</v>
      </c>
      <c r="AL72" s="319">
        <v>22260</v>
      </c>
      <c r="AM72" s="393"/>
      <c r="AN72" s="318">
        <v>64</v>
      </c>
      <c r="AO72" s="331">
        <v>331</v>
      </c>
      <c r="AP72" s="331">
        <v>331</v>
      </c>
      <c r="AQ72" s="331">
        <v>331</v>
      </c>
      <c r="AR72" s="331">
        <v>331</v>
      </c>
    </row>
    <row r="73" spans="1:44" ht="20.25" customHeight="1">
      <c r="A73" s="318">
        <v>65</v>
      </c>
      <c r="B73" s="331">
        <v>476</v>
      </c>
      <c r="C73" s="331">
        <v>566</v>
      </c>
      <c r="D73" s="331">
        <v>833</v>
      </c>
      <c r="E73" s="331">
        <v>1209</v>
      </c>
      <c r="F73" s="331">
        <v>1752</v>
      </c>
      <c r="G73" s="319"/>
      <c r="I73" s="318">
        <v>65</v>
      </c>
      <c r="J73" s="331">
        <v>142</v>
      </c>
      <c r="K73" s="331">
        <v>155</v>
      </c>
      <c r="L73" s="319">
        <v>170</v>
      </c>
      <c r="M73" s="319">
        <v>182</v>
      </c>
      <c r="AC73" s="318">
        <v>65</v>
      </c>
      <c r="AD73" s="331">
        <v>2052</v>
      </c>
      <c r="AE73" s="331">
        <v>2345</v>
      </c>
      <c r="AF73" s="331">
        <v>8190</v>
      </c>
      <c r="AG73" s="319">
        <v>10185</v>
      </c>
      <c r="AH73" s="319">
        <v>12180</v>
      </c>
      <c r="AI73" s="319">
        <v>14175</v>
      </c>
      <c r="AJ73" s="319">
        <v>16170</v>
      </c>
      <c r="AK73" s="319">
        <v>19215</v>
      </c>
      <c r="AL73" s="319">
        <v>22260</v>
      </c>
      <c r="AM73" s="393"/>
      <c r="AN73" s="318">
        <v>65</v>
      </c>
      <c r="AO73" s="331">
        <v>331</v>
      </c>
      <c r="AP73" s="331">
        <v>331</v>
      </c>
      <c r="AQ73" s="331">
        <v>331</v>
      </c>
      <c r="AR73" s="331">
        <v>331</v>
      </c>
    </row>
    <row r="74" spans="1:44" ht="20.25" customHeight="1">
      <c r="A74" s="318">
        <v>66</v>
      </c>
      <c r="B74" s="331">
        <v>476</v>
      </c>
      <c r="C74" s="331">
        <v>566</v>
      </c>
      <c r="D74" s="331">
        <v>833</v>
      </c>
      <c r="E74" s="331">
        <v>1209</v>
      </c>
      <c r="F74" s="331">
        <v>1752</v>
      </c>
      <c r="G74" s="319"/>
      <c r="I74" s="318">
        <v>66</v>
      </c>
      <c r="J74" s="331">
        <v>142</v>
      </c>
      <c r="K74" s="331">
        <v>155</v>
      </c>
      <c r="L74" s="319">
        <v>170</v>
      </c>
      <c r="M74" s="319">
        <v>182</v>
      </c>
      <c r="AC74" s="318">
        <v>66</v>
      </c>
      <c r="AD74" s="331">
        <v>2052</v>
      </c>
      <c r="AE74" s="331">
        <v>2345</v>
      </c>
      <c r="AF74" s="331">
        <v>8190</v>
      </c>
      <c r="AG74" s="319">
        <v>10185</v>
      </c>
      <c r="AH74" s="319">
        <v>12180</v>
      </c>
      <c r="AI74" s="319">
        <v>14175</v>
      </c>
      <c r="AJ74" s="319">
        <v>16170</v>
      </c>
      <c r="AK74" s="319">
        <v>19215</v>
      </c>
      <c r="AL74" s="319">
        <v>22260</v>
      </c>
      <c r="AM74" s="393"/>
      <c r="AN74" s="318">
        <v>66</v>
      </c>
      <c r="AO74" s="331">
        <v>331</v>
      </c>
      <c r="AP74" s="331">
        <v>331</v>
      </c>
      <c r="AQ74" s="331">
        <v>331</v>
      </c>
      <c r="AR74" s="331">
        <v>331</v>
      </c>
    </row>
    <row r="75" spans="1:44" ht="20.25" customHeight="1">
      <c r="A75" s="318">
        <v>67</v>
      </c>
      <c r="B75" s="331">
        <v>476</v>
      </c>
      <c r="C75" s="331">
        <v>566</v>
      </c>
      <c r="D75" s="331">
        <v>833</v>
      </c>
      <c r="E75" s="331">
        <v>1209</v>
      </c>
      <c r="F75" s="331">
        <v>1752</v>
      </c>
      <c r="G75" s="319"/>
      <c r="I75" s="318">
        <v>67</v>
      </c>
      <c r="J75" s="331">
        <v>142</v>
      </c>
      <c r="K75" s="331">
        <v>155</v>
      </c>
      <c r="L75" s="319">
        <v>170</v>
      </c>
      <c r="M75" s="319">
        <v>182</v>
      </c>
      <c r="AC75" s="318">
        <v>67</v>
      </c>
      <c r="AD75" s="331">
        <v>2052</v>
      </c>
      <c r="AE75" s="331">
        <v>2345</v>
      </c>
      <c r="AF75" s="331">
        <v>8190</v>
      </c>
      <c r="AG75" s="319">
        <v>10185</v>
      </c>
      <c r="AH75" s="319">
        <v>12180</v>
      </c>
      <c r="AI75" s="319">
        <v>14175</v>
      </c>
      <c r="AJ75" s="319">
        <v>16170</v>
      </c>
      <c r="AK75" s="319">
        <v>19215</v>
      </c>
      <c r="AL75" s="319">
        <v>22260</v>
      </c>
      <c r="AM75" s="393"/>
      <c r="AN75" s="318">
        <v>67</v>
      </c>
      <c r="AO75" s="331">
        <v>331</v>
      </c>
      <c r="AP75" s="331">
        <v>331</v>
      </c>
      <c r="AQ75" s="331">
        <v>331</v>
      </c>
      <c r="AR75" s="331">
        <v>331</v>
      </c>
    </row>
    <row r="76" spans="1:44" ht="20.25" customHeight="1">
      <c r="A76" s="318">
        <v>68</v>
      </c>
      <c r="B76" s="331">
        <v>476</v>
      </c>
      <c r="C76" s="331">
        <v>566</v>
      </c>
      <c r="D76" s="331">
        <v>833</v>
      </c>
      <c r="E76" s="331">
        <v>1209</v>
      </c>
      <c r="F76" s="331">
        <v>1752</v>
      </c>
      <c r="G76" s="319"/>
      <c r="I76" s="318">
        <v>68</v>
      </c>
      <c r="J76" s="331">
        <v>142</v>
      </c>
      <c r="K76" s="331">
        <v>155</v>
      </c>
      <c r="L76" s="319">
        <v>170</v>
      </c>
      <c r="M76" s="319">
        <v>182</v>
      </c>
      <c r="AC76" s="318">
        <v>68</v>
      </c>
      <c r="AD76" s="331">
        <v>2052</v>
      </c>
      <c r="AE76" s="331">
        <v>2345</v>
      </c>
      <c r="AF76" s="331">
        <v>8190</v>
      </c>
      <c r="AG76" s="319">
        <v>10185</v>
      </c>
      <c r="AH76" s="319">
        <v>12180</v>
      </c>
      <c r="AI76" s="319">
        <v>14175</v>
      </c>
      <c r="AJ76" s="319">
        <v>16170</v>
      </c>
      <c r="AK76" s="319">
        <v>19215</v>
      </c>
      <c r="AL76" s="319">
        <v>22260</v>
      </c>
      <c r="AM76" s="393"/>
      <c r="AN76" s="318">
        <v>68</v>
      </c>
      <c r="AO76" s="331">
        <v>331</v>
      </c>
      <c r="AP76" s="331">
        <v>331</v>
      </c>
      <c r="AQ76" s="331">
        <v>331</v>
      </c>
      <c r="AR76" s="331">
        <v>331</v>
      </c>
    </row>
    <row r="77" spans="1:44" ht="20.25" customHeight="1">
      <c r="A77" s="318">
        <v>69</v>
      </c>
      <c r="B77" s="331">
        <v>476</v>
      </c>
      <c r="C77" s="331">
        <v>566</v>
      </c>
      <c r="D77" s="331">
        <v>833</v>
      </c>
      <c r="E77" s="331">
        <v>1209</v>
      </c>
      <c r="F77" s="331">
        <v>1752</v>
      </c>
      <c r="G77" s="319"/>
      <c r="I77" s="318">
        <v>69</v>
      </c>
      <c r="J77" s="331">
        <v>142</v>
      </c>
      <c r="K77" s="331">
        <v>155</v>
      </c>
      <c r="L77" s="319">
        <v>170</v>
      </c>
      <c r="M77" s="319">
        <v>182</v>
      </c>
      <c r="AC77" s="318">
        <v>69</v>
      </c>
      <c r="AD77" s="331">
        <v>2052</v>
      </c>
      <c r="AE77" s="331">
        <v>2345</v>
      </c>
      <c r="AF77" s="331">
        <v>8190</v>
      </c>
      <c r="AG77" s="319">
        <v>10185</v>
      </c>
      <c r="AH77" s="319">
        <v>12180</v>
      </c>
      <c r="AI77" s="319">
        <v>14175</v>
      </c>
      <c r="AJ77" s="319">
        <v>16170</v>
      </c>
      <c r="AK77" s="319">
        <v>19215</v>
      </c>
      <c r="AL77" s="319">
        <v>22260</v>
      </c>
      <c r="AM77" s="393"/>
      <c r="AN77" s="318">
        <v>69</v>
      </c>
      <c r="AO77" s="331">
        <v>331</v>
      </c>
      <c r="AP77" s="331">
        <v>331</v>
      </c>
      <c r="AQ77" s="331">
        <v>331</v>
      </c>
      <c r="AR77" s="331">
        <v>331</v>
      </c>
    </row>
    <row r="78" spans="1:44" ht="20.25" customHeight="1">
      <c r="A78" s="318">
        <v>70</v>
      </c>
      <c r="B78" s="331">
        <v>476</v>
      </c>
      <c r="C78" s="331">
        <v>566</v>
      </c>
      <c r="D78" s="331">
        <v>833</v>
      </c>
      <c r="E78" s="331">
        <v>1209</v>
      </c>
      <c r="F78" s="331">
        <v>1752</v>
      </c>
      <c r="G78" s="319"/>
      <c r="I78" s="318">
        <v>70</v>
      </c>
      <c r="J78" s="331">
        <v>142</v>
      </c>
      <c r="K78" s="331">
        <v>155</v>
      </c>
      <c r="L78" s="319">
        <v>170</v>
      </c>
      <c r="M78" s="319">
        <v>182</v>
      </c>
      <c r="AC78" s="318">
        <v>70</v>
      </c>
      <c r="AD78" s="331">
        <v>2052</v>
      </c>
      <c r="AE78" s="331">
        <v>2345</v>
      </c>
      <c r="AF78" s="331">
        <v>8190</v>
      </c>
      <c r="AG78" s="319">
        <v>10185</v>
      </c>
      <c r="AH78" s="319">
        <v>12180</v>
      </c>
      <c r="AI78" s="319">
        <v>14175</v>
      </c>
      <c r="AJ78" s="319">
        <v>16170</v>
      </c>
      <c r="AK78" s="319">
        <v>19215</v>
      </c>
      <c r="AL78" s="319">
        <v>22260</v>
      </c>
      <c r="AM78" s="393"/>
      <c r="AN78" s="318">
        <v>70</v>
      </c>
      <c r="AO78" s="331">
        <v>331</v>
      </c>
      <c r="AP78" s="331">
        <v>331</v>
      </c>
      <c r="AQ78" s="331">
        <v>331</v>
      </c>
      <c r="AR78" s="331">
        <v>331</v>
      </c>
    </row>
    <row r="79" spans="1:44" ht="20.25" customHeight="1">
      <c r="A79" s="318">
        <v>71</v>
      </c>
      <c r="B79" s="331">
        <v>470</v>
      </c>
      <c r="C79" s="331">
        <v>559</v>
      </c>
      <c r="D79" s="331">
        <v>822</v>
      </c>
      <c r="E79" s="319">
        <v>1193</v>
      </c>
      <c r="F79" s="319">
        <v>1729</v>
      </c>
      <c r="G79" s="319"/>
      <c r="I79" s="318">
        <v>71</v>
      </c>
      <c r="J79" s="331">
        <v>142</v>
      </c>
      <c r="K79" s="331">
        <v>155</v>
      </c>
      <c r="L79" s="319">
        <v>170</v>
      </c>
      <c r="M79" s="319">
        <v>182</v>
      </c>
      <c r="AC79" s="318">
        <v>71</v>
      </c>
      <c r="AD79" s="331">
        <v>2052</v>
      </c>
      <c r="AE79" s="331">
        <v>2345</v>
      </c>
      <c r="AF79" s="331">
        <v>8190</v>
      </c>
      <c r="AG79" s="319">
        <v>10185</v>
      </c>
      <c r="AH79" s="319">
        <v>12180</v>
      </c>
      <c r="AI79" s="319">
        <v>14175</v>
      </c>
      <c r="AJ79" s="319">
        <v>16170</v>
      </c>
      <c r="AK79" s="319">
        <v>19215</v>
      </c>
      <c r="AL79" s="319">
        <v>22260</v>
      </c>
      <c r="AM79" s="393"/>
      <c r="AN79" s="318">
        <v>71</v>
      </c>
      <c r="AO79" s="331">
        <v>331</v>
      </c>
      <c r="AP79" s="331">
        <v>331</v>
      </c>
      <c r="AQ79" s="331">
        <v>331</v>
      </c>
      <c r="AR79" s="331">
        <v>331</v>
      </c>
    </row>
    <row r="80" spans="1:44" ht="20.25" customHeight="1">
      <c r="A80" s="318">
        <v>72</v>
      </c>
      <c r="B80" s="331">
        <v>470</v>
      </c>
      <c r="C80" s="331">
        <v>559</v>
      </c>
      <c r="D80" s="331">
        <v>822</v>
      </c>
      <c r="E80" s="331">
        <v>1193</v>
      </c>
      <c r="F80" s="331">
        <v>1729</v>
      </c>
      <c r="G80" s="319"/>
      <c r="I80" s="318">
        <v>72</v>
      </c>
      <c r="J80" s="331">
        <v>142</v>
      </c>
      <c r="K80" s="331">
        <v>155</v>
      </c>
      <c r="L80" s="319">
        <v>170</v>
      </c>
      <c r="M80" s="319">
        <v>182</v>
      </c>
      <c r="AC80" s="318">
        <v>72</v>
      </c>
      <c r="AD80" s="331">
        <v>2052</v>
      </c>
      <c r="AE80" s="331">
        <v>2345</v>
      </c>
      <c r="AF80" s="331">
        <v>8190</v>
      </c>
      <c r="AG80" s="319">
        <v>10185</v>
      </c>
      <c r="AH80" s="319">
        <v>12180</v>
      </c>
      <c r="AI80" s="319">
        <v>14175</v>
      </c>
      <c r="AJ80" s="319">
        <v>16170</v>
      </c>
      <c r="AK80" s="319">
        <v>19215</v>
      </c>
      <c r="AL80" s="319">
        <v>22260</v>
      </c>
      <c r="AM80" s="393"/>
      <c r="AN80" s="318">
        <v>72</v>
      </c>
      <c r="AO80" s="331">
        <v>331</v>
      </c>
      <c r="AP80" s="331">
        <v>331</v>
      </c>
      <c r="AQ80" s="331">
        <v>331</v>
      </c>
      <c r="AR80" s="331">
        <v>331</v>
      </c>
    </row>
    <row r="81" spans="1:44" ht="20.25" customHeight="1">
      <c r="A81" s="318">
        <v>73</v>
      </c>
      <c r="B81" s="331">
        <v>470</v>
      </c>
      <c r="C81" s="331">
        <v>559</v>
      </c>
      <c r="D81" s="331">
        <v>822</v>
      </c>
      <c r="E81" s="331">
        <v>1193</v>
      </c>
      <c r="F81" s="331">
        <v>1729</v>
      </c>
      <c r="G81" s="319"/>
      <c r="I81" s="318">
        <v>73</v>
      </c>
      <c r="J81" s="331">
        <v>142</v>
      </c>
      <c r="K81" s="331">
        <v>155</v>
      </c>
      <c r="L81" s="319">
        <v>170</v>
      </c>
      <c r="M81" s="319">
        <v>182</v>
      </c>
      <c r="AC81" s="318">
        <v>73</v>
      </c>
      <c r="AD81" s="331">
        <v>2052</v>
      </c>
      <c r="AE81" s="331">
        <v>2345</v>
      </c>
      <c r="AF81" s="331">
        <v>8190</v>
      </c>
      <c r="AG81" s="319">
        <v>10185</v>
      </c>
      <c r="AH81" s="319">
        <v>12180</v>
      </c>
      <c r="AI81" s="319">
        <v>14175</v>
      </c>
      <c r="AJ81" s="319">
        <v>16170</v>
      </c>
      <c r="AK81" s="319">
        <v>19215</v>
      </c>
      <c r="AL81" s="319">
        <v>22260</v>
      </c>
      <c r="AM81" s="393"/>
      <c r="AN81" s="318">
        <v>73</v>
      </c>
      <c r="AO81" s="331">
        <v>331</v>
      </c>
      <c r="AP81" s="331">
        <v>331</v>
      </c>
      <c r="AQ81" s="331">
        <v>331</v>
      </c>
      <c r="AR81" s="331">
        <v>331</v>
      </c>
    </row>
    <row r="82" spans="1:44" ht="20.25" customHeight="1">
      <c r="A82" s="318">
        <v>74</v>
      </c>
      <c r="B82" s="331">
        <v>470</v>
      </c>
      <c r="C82" s="331">
        <v>559</v>
      </c>
      <c r="D82" s="331">
        <v>822</v>
      </c>
      <c r="E82" s="331">
        <v>1193</v>
      </c>
      <c r="F82" s="331">
        <v>1729</v>
      </c>
      <c r="G82" s="319"/>
      <c r="I82" s="318">
        <v>74</v>
      </c>
      <c r="J82" s="331">
        <v>142</v>
      </c>
      <c r="K82" s="331">
        <v>155</v>
      </c>
      <c r="L82" s="319">
        <v>170</v>
      </c>
      <c r="M82" s="319">
        <v>182</v>
      </c>
      <c r="AC82" s="318">
        <v>74</v>
      </c>
      <c r="AD82" s="331">
        <v>2052</v>
      </c>
      <c r="AE82" s="331">
        <v>2345</v>
      </c>
      <c r="AF82" s="331">
        <v>8190</v>
      </c>
      <c r="AG82" s="319">
        <v>10185</v>
      </c>
      <c r="AH82" s="319">
        <v>12180</v>
      </c>
      <c r="AI82" s="319">
        <v>14175</v>
      </c>
      <c r="AJ82" s="319">
        <v>16170</v>
      </c>
      <c r="AK82" s="319">
        <v>19215</v>
      </c>
      <c r="AL82" s="319">
        <v>22260</v>
      </c>
      <c r="AM82" s="393"/>
      <c r="AN82" s="318">
        <v>74</v>
      </c>
      <c r="AO82" s="331">
        <v>331</v>
      </c>
      <c r="AP82" s="331">
        <v>331</v>
      </c>
      <c r="AQ82" s="331">
        <v>331</v>
      </c>
      <c r="AR82" s="331">
        <v>331</v>
      </c>
    </row>
    <row r="83" spans="1:44" ht="20.25" customHeight="1">
      <c r="A83" s="318">
        <v>75</v>
      </c>
      <c r="B83" s="331">
        <v>470</v>
      </c>
      <c r="C83" s="331">
        <v>559</v>
      </c>
      <c r="D83" s="331">
        <v>822</v>
      </c>
      <c r="E83" s="331">
        <v>1193</v>
      </c>
      <c r="F83" s="331">
        <v>1729</v>
      </c>
      <c r="G83" s="319"/>
      <c r="I83" s="318">
        <v>75</v>
      </c>
      <c r="J83" s="331">
        <v>142</v>
      </c>
      <c r="K83" s="331">
        <v>155</v>
      </c>
      <c r="L83" s="319">
        <v>170</v>
      </c>
      <c r="M83" s="319">
        <v>182</v>
      </c>
      <c r="AC83" s="318">
        <v>75</v>
      </c>
      <c r="AD83" s="331">
        <v>2052</v>
      </c>
      <c r="AE83" s="331">
        <v>2345</v>
      </c>
      <c r="AF83" s="331">
        <v>8190</v>
      </c>
      <c r="AG83" s="319">
        <v>10185</v>
      </c>
      <c r="AH83" s="319">
        <v>12180</v>
      </c>
      <c r="AI83" s="319">
        <v>14175</v>
      </c>
      <c r="AJ83" s="319">
        <v>16170</v>
      </c>
      <c r="AK83" s="319">
        <v>19215</v>
      </c>
      <c r="AL83" s="319">
        <v>22260</v>
      </c>
      <c r="AM83" s="393"/>
      <c r="AN83" s="318">
        <v>75</v>
      </c>
      <c r="AO83" s="331">
        <v>331</v>
      </c>
      <c r="AP83" s="331">
        <v>331</v>
      </c>
      <c r="AQ83" s="331">
        <v>331</v>
      </c>
      <c r="AR83" s="331">
        <v>331</v>
      </c>
    </row>
    <row r="84" spans="1:44" ht="20.25" customHeight="1">
      <c r="A84" s="318">
        <v>76</v>
      </c>
      <c r="B84" s="331">
        <v>470</v>
      </c>
      <c r="C84" s="331">
        <v>559</v>
      </c>
      <c r="D84" s="331">
        <v>822</v>
      </c>
      <c r="E84" s="331">
        <v>1193</v>
      </c>
      <c r="F84" s="331">
        <v>1729</v>
      </c>
      <c r="G84" s="319"/>
      <c r="I84" s="318">
        <v>76</v>
      </c>
      <c r="J84" s="331">
        <v>142</v>
      </c>
      <c r="K84" s="331">
        <v>155</v>
      </c>
      <c r="L84" s="319">
        <v>170</v>
      </c>
      <c r="M84" s="319">
        <v>182</v>
      </c>
      <c r="AC84" s="318">
        <v>76</v>
      </c>
      <c r="AD84" s="331">
        <v>2052</v>
      </c>
      <c r="AE84" s="331">
        <v>2345</v>
      </c>
      <c r="AF84" s="331">
        <v>8190</v>
      </c>
      <c r="AG84" s="319">
        <v>10185</v>
      </c>
      <c r="AH84" s="319">
        <v>12180</v>
      </c>
      <c r="AI84" s="319">
        <v>14175</v>
      </c>
      <c r="AJ84" s="319">
        <v>16170</v>
      </c>
      <c r="AK84" s="319">
        <v>19215</v>
      </c>
      <c r="AL84" s="319">
        <v>22260</v>
      </c>
      <c r="AM84" s="393"/>
      <c r="AN84" s="318">
        <v>76</v>
      </c>
      <c r="AO84" s="331">
        <v>331</v>
      </c>
      <c r="AP84" s="331">
        <v>331</v>
      </c>
      <c r="AQ84" s="331">
        <v>331</v>
      </c>
      <c r="AR84" s="331">
        <v>331</v>
      </c>
    </row>
    <row r="85" spans="1:44" ht="20.25" customHeight="1">
      <c r="A85" s="318">
        <v>77</v>
      </c>
      <c r="B85" s="331">
        <v>470</v>
      </c>
      <c r="C85" s="331">
        <v>559</v>
      </c>
      <c r="D85" s="331">
        <v>822</v>
      </c>
      <c r="E85" s="331">
        <v>1193</v>
      </c>
      <c r="F85" s="331">
        <v>1729</v>
      </c>
      <c r="G85" s="319"/>
      <c r="I85" s="318">
        <v>77</v>
      </c>
      <c r="J85" s="331">
        <v>142</v>
      </c>
      <c r="K85" s="331">
        <v>155</v>
      </c>
      <c r="L85" s="319">
        <v>170</v>
      </c>
      <c r="M85" s="319">
        <v>182</v>
      </c>
      <c r="AC85" s="318">
        <v>77</v>
      </c>
      <c r="AD85" s="331">
        <v>2052</v>
      </c>
      <c r="AE85" s="331">
        <v>2345</v>
      </c>
      <c r="AF85" s="331">
        <v>8190</v>
      </c>
      <c r="AG85" s="319">
        <v>10185</v>
      </c>
      <c r="AH85" s="319">
        <v>12180</v>
      </c>
      <c r="AI85" s="319">
        <v>14175</v>
      </c>
      <c r="AJ85" s="319">
        <v>16170</v>
      </c>
      <c r="AK85" s="319">
        <v>19215</v>
      </c>
      <c r="AL85" s="319">
        <v>22260</v>
      </c>
      <c r="AM85" s="393"/>
      <c r="AN85" s="318">
        <v>77</v>
      </c>
      <c r="AO85" s="331">
        <v>331</v>
      </c>
      <c r="AP85" s="331">
        <v>331</v>
      </c>
      <c r="AQ85" s="331">
        <v>331</v>
      </c>
      <c r="AR85" s="331">
        <v>331</v>
      </c>
    </row>
    <row r="86" spans="1:44" ht="20.25" customHeight="1">
      <c r="A86" s="318">
        <v>78</v>
      </c>
      <c r="B86" s="331">
        <v>470</v>
      </c>
      <c r="C86" s="331">
        <v>559</v>
      </c>
      <c r="D86" s="331">
        <v>822</v>
      </c>
      <c r="E86" s="331">
        <v>1193</v>
      </c>
      <c r="F86" s="331">
        <v>1729</v>
      </c>
      <c r="G86" s="319"/>
      <c r="I86" s="318">
        <v>78</v>
      </c>
      <c r="J86" s="331">
        <v>142</v>
      </c>
      <c r="K86" s="331">
        <v>155</v>
      </c>
      <c r="L86" s="319">
        <v>170</v>
      </c>
      <c r="M86" s="319">
        <v>182</v>
      </c>
      <c r="AC86" s="318">
        <v>78</v>
      </c>
      <c r="AD86" s="331">
        <v>2052</v>
      </c>
      <c r="AE86" s="331">
        <v>2345</v>
      </c>
      <c r="AF86" s="331">
        <v>8190</v>
      </c>
      <c r="AG86" s="319">
        <v>10185</v>
      </c>
      <c r="AH86" s="319">
        <v>12180</v>
      </c>
      <c r="AI86" s="319">
        <v>14175</v>
      </c>
      <c r="AJ86" s="319">
        <v>16170</v>
      </c>
      <c r="AK86" s="319">
        <v>19215</v>
      </c>
      <c r="AL86" s="319">
        <v>22260</v>
      </c>
      <c r="AM86" s="393"/>
      <c r="AN86" s="318">
        <v>78</v>
      </c>
      <c r="AO86" s="331">
        <v>331</v>
      </c>
      <c r="AP86" s="331">
        <v>331</v>
      </c>
      <c r="AQ86" s="331">
        <v>331</v>
      </c>
      <c r="AR86" s="331">
        <v>331</v>
      </c>
    </row>
    <row r="87" spans="1:44" ht="20.25" customHeight="1">
      <c r="A87" s="318">
        <v>79</v>
      </c>
      <c r="B87" s="331">
        <v>470</v>
      </c>
      <c r="C87" s="331">
        <v>559</v>
      </c>
      <c r="D87" s="331">
        <v>822</v>
      </c>
      <c r="E87" s="331">
        <v>1193</v>
      </c>
      <c r="F87" s="331">
        <v>1729</v>
      </c>
      <c r="G87" s="319"/>
      <c r="I87" s="318">
        <v>79</v>
      </c>
      <c r="J87" s="331">
        <v>142</v>
      </c>
      <c r="K87" s="331">
        <v>155</v>
      </c>
      <c r="L87" s="319">
        <v>170</v>
      </c>
      <c r="M87" s="319">
        <v>182</v>
      </c>
      <c r="AC87" s="318">
        <v>79</v>
      </c>
      <c r="AD87" s="331">
        <v>2052</v>
      </c>
      <c r="AE87" s="331">
        <v>2345</v>
      </c>
      <c r="AF87" s="331">
        <v>8190</v>
      </c>
      <c r="AG87" s="319">
        <v>10185</v>
      </c>
      <c r="AH87" s="319">
        <v>12180</v>
      </c>
      <c r="AI87" s="319">
        <v>14175</v>
      </c>
      <c r="AJ87" s="319">
        <v>16170</v>
      </c>
      <c r="AK87" s="319">
        <v>19215</v>
      </c>
      <c r="AL87" s="319">
        <v>22260</v>
      </c>
      <c r="AM87" s="393"/>
      <c r="AN87" s="318">
        <v>79</v>
      </c>
      <c r="AO87" s="331">
        <v>331</v>
      </c>
      <c r="AP87" s="331">
        <v>331</v>
      </c>
      <c r="AQ87" s="331">
        <v>331</v>
      </c>
      <c r="AR87" s="331">
        <v>331</v>
      </c>
    </row>
    <row r="88" spans="1:44" ht="20.25" customHeight="1">
      <c r="A88" s="318">
        <v>80</v>
      </c>
      <c r="B88" s="331">
        <v>470</v>
      </c>
      <c r="C88" s="331">
        <v>559</v>
      </c>
      <c r="D88" s="331">
        <v>822</v>
      </c>
      <c r="E88" s="331">
        <v>1193</v>
      </c>
      <c r="F88" s="331">
        <v>1729</v>
      </c>
      <c r="G88" s="319"/>
      <c r="I88" s="318">
        <v>80</v>
      </c>
      <c r="J88" s="331">
        <v>142</v>
      </c>
      <c r="K88" s="331">
        <v>155</v>
      </c>
      <c r="L88" s="319">
        <v>170</v>
      </c>
      <c r="M88" s="319">
        <v>182</v>
      </c>
      <c r="AC88" s="318">
        <v>80</v>
      </c>
      <c r="AD88" s="331">
        <v>2052</v>
      </c>
      <c r="AE88" s="331">
        <v>2345</v>
      </c>
      <c r="AF88" s="331">
        <v>8190</v>
      </c>
      <c r="AG88" s="319">
        <v>10185</v>
      </c>
      <c r="AH88" s="319">
        <v>12180</v>
      </c>
      <c r="AI88" s="319">
        <v>14175</v>
      </c>
      <c r="AJ88" s="319">
        <v>16170</v>
      </c>
      <c r="AK88" s="319">
        <v>19215</v>
      </c>
      <c r="AL88" s="319">
        <v>22260</v>
      </c>
      <c r="AM88" s="393"/>
      <c r="AN88" s="318">
        <v>80</v>
      </c>
      <c r="AO88" s="331">
        <v>331</v>
      </c>
      <c r="AP88" s="331">
        <v>331</v>
      </c>
      <c r="AQ88" s="331">
        <v>331</v>
      </c>
      <c r="AR88" s="331">
        <v>331</v>
      </c>
    </row>
    <row r="89" spans="1:44" ht="20.25" customHeight="1">
      <c r="A89" s="318">
        <v>81</v>
      </c>
      <c r="B89" s="331">
        <v>465</v>
      </c>
      <c r="C89" s="331">
        <v>553</v>
      </c>
      <c r="D89" s="331">
        <v>813</v>
      </c>
      <c r="E89" s="319">
        <v>1180</v>
      </c>
      <c r="F89" s="319">
        <v>1710</v>
      </c>
      <c r="G89" s="319"/>
      <c r="I89" s="318">
        <v>81</v>
      </c>
      <c r="J89" s="331">
        <v>142</v>
      </c>
      <c r="K89" s="331">
        <v>155</v>
      </c>
      <c r="L89" s="319">
        <v>170</v>
      </c>
      <c r="M89" s="319">
        <v>182</v>
      </c>
      <c r="AC89" s="318">
        <v>81</v>
      </c>
      <c r="AD89" s="331">
        <v>2052</v>
      </c>
      <c r="AE89" s="331">
        <v>2345</v>
      </c>
      <c r="AF89" s="331">
        <v>8190</v>
      </c>
      <c r="AG89" s="319">
        <v>10185</v>
      </c>
      <c r="AH89" s="319">
        <v>12180</v>
      </c>
      <c r="AI89" s="319">
        <v>14175</v>
      </c>
      <c r="AJ89" s="319">
        <v>16170</v>
      </c>
      <c r="AK89" s="319">
        <v>19215</v>
      </c>
      <c r="AL89" s="319">
        <v>22260</v>
      </c>
      <c r="AM89" s="393"/>
      <c r="AN89" s="318">
        <v>81</v>
      </c>
      <c r="AO89" s="331">
        <v>331</v>
      </c>
      <c r="AP89" s="331">
        <v>331</v>
      </c>
      <c r="AQ89" s="331">
        <v>331</v>
      </c>
      <c r="AR89" s="331">
        <v>331</v>
      </c>
    </row>
    <row r="90" spans="1:44" ht="20.25" customHeight="1">
      <c r="A90" s="318">
        <v>82</v>
      </c>
      <c r="B90" s="331">
        <v>465</v>
      </c>
      <c r="C90" s="331">
        <v>553</v>
      </c>
      <c r="D90" s="331">
        <v>813</v>
      </c>
      <c r="E90" s="331">
        <v>1180</v>
      </c>
      <c r="F90" s="331">
        <v>1710</v>
      </c>
      <c r="G90" s="319"/>
      <c r="I90" s="318">
        <v>82</v>
      </c>
      <c r="J90" s="331">
        <v>142</v>
      </c>
      <c r="K90" s="331">
        <v>155</v>
      </c>
      <c r="L90" s="319">
        <v>170</v>
      </c>
      <c r="M90" s="319">
        <v>182</v>
      </c>
      <c r="AC90" s="318">
        <v>82</v>
      </c>
      <c r="AD90" s="331">
        <v>2052</v>
      </c>
      <c r="AE90" s="331">
        <v>2345</v>
      </c>
      <c r="AF90" s="331">
        <v>8190</v>
      </c>
      <c r="AG90" s="319">
        <v>10185</v>
      </c>
      <c r="AH90" s="319">
        <v>12180</v>
      </c>
      <c r="AI90" s="319">
        <v>14175</v>
      </c>
      <c r="AJ90" s="319">
        <v>16170</v>
      </c>
      <c r="AK90" s="319">
        <v>19215</v>
      </c>
      <c r="AL90" s="319">
        <v>22260</v>
      </c>
      <c r="AM90" s="393"/>
      <c r="AN90" s="318">
        <v>82</v>
      </c>
      <c r="AO90" s="331">
        <v>331</v>
      </c>
      <c r="AP90" s="331">
        <v>331</v>
      </c>
      <c r="AQ90" s="331">
        <v>331</v>
      </c>
      <c r="AR90" s="331">
        <v>331</v>
      </c>
    </row>
    <row r="91" spans="1:44" ht="20.25" customHeight="1">
      <c r="A91" s="318">
        <v>83</v>
      </c>
      <c r="B91" s="331">
        <v>465</v>
      </c>
      <c r="C91" s="331">
        <v>553</v>
      </c>
      <c r="D91" s="331">
        <v>813</v>
      </c>
      <c r="E91" s="331">
        <v>1180</v>
      </c>
      <c r="F91" s="331">
        <v>1710</v>
      </c>
      <c r="G91" s="319"/>
      <c r="I91" s="318">
        <v>83</v>
      </c>
      <c r="J91" s="331">
        <v>142</v>
      </c>
      <c r="K91" s="331">
        <v>155</v>
      </c>
      <c r="L91" s="319">
        <v>170</v>
      </c>
      <c r="M91" s="319">
        <v>182</v>
      </c>
      <c r="AC91" s="318">
        <v>83</v>
      </c>
      <c r="AD91" s="331">
        <v>2052</v>
      </c>
      <c r="AE91" s="331">
        <v>2345</v>
      </c>
      <c r="AF91" s="331">
        <v>8190</v>
      </c>
      <c r="AG91" s="319">
        <v>10185</v>
      </c>
      <c r="AH91" s="319">
        <v>12180</v>
      </c>
      <c r="AI91" s="319">
        <v>14175</v>
      </c>
      <c r="AJ91" s="319">
        <v>16170</v>
      </c>
      <c r="AK91" s="319">
        <v>19215</v>
      </c>
      <c r="AL91" s="319">
        <v>22260</v>
      </c>
      <c r="AM91" s="393"/>
      <c r="AN91" s="318">
        <v>83</v>
      </c>
      <c r="AO91" s="331">
        <v>331</v>
      </c>
      <c r="AP91" s="331">
        <v>331</v>
      </c>
      <c r="AQ91" s="331">
        <v>331</v>
      </c>
      <c r="AR91" s="331">
        <v>331</v>
      </c>
    </row>
    <row r="92" spans="1:44" ht="20.25" customHeight="1">
      <c r="A92" s="318">
        <v>84</v>
      </c>
      <c r="B92" s="331">
        <v>465</v>
      </c>
      <c r="C92" s="331">
        <v>553</v>
      </c>
      <c r="D92" s="331">
        <v>813</v>
      </c>
      <c r="E92" s="331">
        <v>1180</v>
      </c>
      <c r="F92" s="331">
        <v>1710</v>
      </c>
      <c r="G92" s="319"/>
      <c r="I92" s="318">
        <v>84</v>
      </c>
      <c r="J92" s="331">
        <v>142</v>
      </c>
      <c r="K92" s="331">
        <v>155</v>
      </c>
      <c r="L92" s="319">
        <v>170</v>
      </c>
      <c r="M92" s="319">
        <v>182</v>
      </c>
      <c r="AC92" s="318">
        <v>84</v>
      </c>
      <c r="AD92" s="331">
        <v>2052</v>
      </c>
      <c r="AE92" s="331">
        <v>2345</v>
      </c>
      <c r="AF92" s="331">
        <v>8190</v>
      </c>
      <c r="AG92" s="319">
        <v>10185</v>
      </c>
      <c r="AH92" s="319">
        <v>12180</v>
      </c>
      <c r="AI92" s="319">
        <v>14175</v>
      </c>
      <c r="AJ92" s="319">
        <v>16170</v>
      </c>
      <c r="AK92" s="319">
        <v>19215</v>
      </c>
      <c r="AL92" s="319">
        <v>22260</v>
      </c>
      <c r="AM92" s="393"/>
      <c r="AN92" s="318">
        <v>84</v>
      </c>
      <c r="AO92" s="331">
        <v>331</v>
      </c>
      <c r="AP92" s="331">
        <v>331</v>
      </c>
      <c r="AQ92" s="331">
        <v>331</v>
      </c>
      <c r="AR92" s="331">
        <v>331</v>
      </c>
    </row>
    <row r="93" spans="1:44" ht="20.25" customHeight="1">
      <c r="A93" s="318">
        <v>85</v>
      </c>
      <c r="B93" s="331">
        <v>465</v>
      </c>
      <c r="C93" s="331">
        <v>553</v>
      </c>
      <c r="D93" s="331">
        <v>813</v>
      </c>
      <c r="E93" s="331">
        <v>1180</v>
      </c>
      <c r="F93" s="331">
        <v>1710</v>
      </c>
      <c r="G93" s="319"/>
      <c r="I93" s="318">
        <v>85</v>
      </c>
      <c r="J93" s="331">
        <v>142</v>
      </c>
      <c r="K93" s="331">
        <v>155</v>
      </c>
      <c r="L93" s="319">
        <v>170</v>
      </c>
      <c r="M93" s="319">
        <v>182</v>
      </c>
      <c r="AC93" s="318">
        <v>85</v>
      </c>
      <c r="AD93" s="331">
        <v>2052</v>
      </c>
      <c r="AE93" s="331">
        <v>2345</v>
      </c>
      <c r="AF93" s="331">
        <v>8190</v>
      </c>
      <c r="AG93" s="319">
        <v>10185</v>
      </c>
      <c r="AH93" s="319">
        <v>12180</v>
      </c>
      <c r="AI93" s="319">
        <v>14175</v>
      </c>
      <c r="AJ93" s="319">
        <v>16170</v>
      </c>
      <c r="AK93" s="319">
        <v>19215</v>
      </c>
      <c r="AL93" s="319">
        <v>22260</v>
      </c>
      <c r="AM93" s="393"/>
      <c r="AN93" s="318">
        <v>85</v>
      </c>
      <c r="AO93" s="331">
        <v>331</v>
      </c>
      <c r="AP93" s="331">
        <v>331</v>
      </c>
      <c r="AQ93" s="331">
        <v>331</v>
      </c>
      <c r="AR93" s="331">
        <v>331</v>
      </c>
    </row>
    <row r="94" spans="1:44" ht="20.25" customHeight="1">
      <c r="A94" s="318">
        <v>86</v>
      </c>
      <c r="B94" s="331">
        <v>465</v>
      </c>
      <c r="C94" s="331">
        <v>553</v>
      </c>
      <c r="D94" s="331">
        <v>813</v>
      </c>
      <c r="E94" s="331">
        <v>1180</v>
      </c>
      <c r="F94" s="331">
        <v>1710</v>
      </c>
      <c r="G94" s="319"/>
      <c r="I94" s="318">
        <v>86</v>
      </c>
      <c r="J94" s="331">
        <v>142</v>
      </c>
      <c r="K94" s="331">
        <v>155</v>
      </c>
      <c r="L94" s="319">
        <v>170</v>
      </c>
      <c r="M94" s="319">
        <v>182</v>
      </c>
      <c r="AC94" s="318">
        <v>86</v>
      </c>
      <c r="AD94" s="331">
        <v>2052</v>
      </c>
      <c r="AE94" s="331">
        <v>2345</v>
      </c>
      <c r="AF94" s="331">
        <v>8190</v>
      </c>
      <c r="AG94" s="319">
        <v>10185</v>
      </c>
      <c r="AH94" s="319">
        <v>12180</v>
      </c>
      <c r="AI94" s="319">
        <v>14175</v>
      </c>
      <c r="AJ94" s="319">
        <v>16170</v>
      </c>
      <c r="AK94" s="319">
        <v>19215</v>
      </c>
      <c r="AL94" s="319">
        <v>22260</v>
      </c>
      <c r="AM94" s="393"/>
      <c r="AN94" s="318">
        <v>86</v>
      </c>
      <c r="AO94" s="331">
        <v>331</v>
      </c>
      <c r="AP94" s="331">
        <v>331</v>
      </c>
      <c r="AQ94" s="331">
        <v>331</v>
      </c>
      <c r="AR94" s="331">
        <v>331</v>
      </c>
    </row>
    <row r="95" spans="1:44" ht="20.25" customHeight="1">
      <c r="A95" s="318">
        <v>87</v>
      </c>
      <c r="B95" s="331">
        <v>465</v>
      </c>
      <c r="C95" s="331">
        <v>553</v>
      </c>
      <c r="D95" s="331">
        <v>813</v>
      </c>
      <c r="E95" s="331">
        <v>1180</v>
      </c>
      <c r="F95" s="331">
        <v>1710</v>
      </c>
      <c r="G95" s="319"/>
      <c r="I95" s="318">
        <v>87</v>
      </c>
      <c r="J95" s="331">
        <v>142</v>
      </c>
      <c r="K95" s="331">
        <v>155</v>
      </c>
      <c r="L95" s="319">
        <v>170</v>
      </c>
      <c r="M95" s="319">
        <v>182</v>
      </c>
      <c r="AC95" s="318">
        <v>87</v>
      </c>
      <c r="AD95" s="331">
        <v>2052</v>
      </c>
      <c r="AE95" s="331">
        <v>2345</v>
      </c>
      <c r="AF95" s="331">
        <v>8190</v>
      </c>
      <c r="AG95" s="319">
        <v>10185</v>
      </c>
      <c r="AH95" s="319">
        <v>12180</v>
      </c>
      <c r="AI95" s="319">
        <v>14175</v>
      </c>
      <c r="AJ95" s="319">
        <v>16170</v>
      </c>
      <c r="AK95" s="319">
        <v>19215</v>
      </c>
      <c r="AL95" s="319">
        <v>22260</v>
      </c>
      <c r="AM95" s="393"/>
      <c r="AN95" s="318">
        <v>87</v>
      </c>
      <c r="AO95" s="331">
        <v>331</v>
      </c>
      <c r="AP95" s="331">
        <v>331</v>
      </c>
      <c r="AQ95" s="331">
        <v>331</v>
      </c>
      <c r="AR95" s="331">
        <v>331</v>
      </c>
    </row>
    <row r="96" spans="1:44" ht="20.25" customHeight="1">
      <c r="A96" s="318">
        <v>88</v>
      </c>
      <c r="B96" s="331">
        <v>465</v>
      </c>
      <c r="C96" s="331">
        <v>553</v>
      </c>
      <c r="D96" s="331">
        <v>813</v>
      </c>
      <c r="E96" s="331">
        <v>1180</v>
      </c>
      <c r="F96" s="331">
        <v>1710</v>
      </c>
      <c r="G96" s="319"/>
      <c r="I96" s="318">
        <v>88</v>
      </c>
      <c r="J96" s="331">
        <v>142</v>
      </c>
      <c r="K96" s="331">
        <v>155</v>
      </c>
      <c r="L96" s="319">
        <v>170</v>
      </c>
      <c r="M96" s="319">
        <v>182</v>
      </c>
      <c r="AC96" s="318">
        <v>88</v>
      </c>
      <c r="AD96" s="331">
        <v>2052</v>
      </c>
      <c r="AE96" s="331">
        <v>2345</v>
      </c>
      <c r="AF96" s="331">
        <v>8190</v>
      </c>
      <c r="AG96" s="319">
        <v>10185</v>
      </c>
      <c r="AH96" s="319">
        <v>12180</v>
      </c>
      <c r="AI96" s="319">
        <v>14175</v>
      </c>
      <c r="AJ96" s="319">
        <v>16170</v>
      </c>
      <c r="AK96" s="319">
        <v>19215</v>
      </c>
      <c r="AL96" s="319">
        <v>22260</v>
      </c>
      <c r="AM96" s="393"/>
      <c r="AN96" s="318">
        <v>88</v>
      </c>
      <c r="AO96" s="331">
        <v>331</v>
      </c>
      <c r="AP96" s="331">
        <v>331</v>
      </c>
      <c r="AQ96" s="331">
        <v>331</v>
      </c>
      <c r="AR96" s="331">
        <v>331</v>
      </c>
    </row>
    <row r="97" spans="1:44" ht="20.25" customHeight="1">
      <c r="A97" s="318">
        <v>89</v>
      </c>
      <c r="B97" s="331">
        <v>465</v>
      </c>
      <c r="C97" s="331">
        <v>553</v>
      </c>
      <c r="D97" s="331">
        <v>813</v>
      </c>
      <c r="E97" s="331">
        <v>1180</v>
      </c>
      <c r="F97" s="331">
        <v>1710</v>
      </c>
      <c r="G97" s="319"/>
      <c r="I97" s="318">
        <v>89</v>
      </c>
      <c r="J97" s="331">
        <v>142</v>
      </c>
      <c r="K97" s="331">
        <v>155</v>
      </c>
      <c r="L97" s="319">
        <v>170</v>
      </c>
      <c r="M97" s="319">
        <v>182</v>
      </c>
      <c r="AC97" s="318">
        <v>89</v>
      </c>
      <c r="AD97" s="331">
        <v>2052</v>
      </c>
      <c r="AE97" s="331">
        <v>2345</v>
      </c>
      <c r="AF97" s="331">
        <v>8190</v>
      </c>
      <c r="AG97" s="319">
        <v>10185</v>
      </c>
      <c r="AH97" s="319">
        <v>12180</v>
      </c>
      <c r="AI97" s="319">
        <v>14175</v>
      </c>
      <c r="AJ97" s="319">
        <v>16170</v>
      </c>
      <c r="AK97" s="319">
        <v>19215</v>
      </c>
      <c r="AL97" s="319">
        <v>22260</v>
      </c>
      <c r="AM97" s="393"/>
      <c r="AN97" s="318">
        <v>89</v>
      </c>
      <c r="AO97" s="331">
        <v>331</v>
      </c>
      <c r="AP97" s="331">
        <v>331</v>
      </c>
      <c r="AQ97" s="331">
        <v>331</v>
      </c>
      <c r="AR97" s="331">
        <v>331</v>
      </c>
    </row>
    <row r="98" spans="1:44" ht="20.25" customHeight="1">
      <c r="A98" s="318">
        <v>90</v>
      </c>
      <c r="B98" s="331">
        <v>465</v>
      </c>
      <c r="C98" s="331">
        <v>553</v>
      </c>
      <c r="D98" s="331">
        <v>813</v>
      </c>
      <c r="E98" s="331">
        <v>1180</v>
      </c>
      <c r="F98" s="331">
        <v>1710</v>
      </c>
      <c r="G98" s="319"/>
      <c r="I98" s="318">
        <v>90</v>
      </c>
      <c r="J98" s="331">
        <v>142</v>
      </c>
      <c r="K98" s="331">
        <v>155</v>
      </c>
      <c r="L98" s="319">
        <v>170</v>
      </c>
      <c r="M98" s="319">
        <v>182</v>
      </c>
      <c r="AC98" s="318">
        <v>90</v>
      </c>
      <c r="AD98" s="331">
        <v>2052</v>
      </c>
      <c r="AE98" s="331">
        <v>2345</v>
      </c>
      <c r="AF98" s="331">
        <v>8190</v>
      </c>
      <c r="AG98" s="319">
        <v>10185</v>
      </c>
      <c r="AH98" s="319">
        <v>12180</v>
      </c>
      <c r="AI98" s="319">
        <v>14175</v>
      </c>
      <c r="AJ98" s="319">
        <v>16170</v>
      </c>
      <c r="AK98" s="319">
        <v>19215</v>
      </c>
      <c r="AL98" s="319">
        <v>22260</v>
      </c>
      <c r="AM98" s="393"/>
      <c r="AN98" s="318">
        <v>90</v>
      </c>
      <c r="AO98" s="331">
        <v>331</v>
      </c>
      <c r="AP98" s="331">
        <v>331</v>
      </c>
      <c r="AQ98" s="331">
        <v>331</v>
      </c>
      <c r="AR98" s="331">
        <v>331</v>
      </c>
    </row>
    <row r="99" spans="1:44" ht="20.25" customHeight="1">
      <c r="A99" s="318">
        <v>91</v>
      </c>
      <c r="B99" s="331">
        <v>460</v>
      </c>
      <c r="C99" s="331">
        <v>548</v>
      </c>
      <c r="D99" s="331">
        <v>806</v>
      </c>
      <c r="E99" s="319">
        <v>1169</v>
      </c>
      <c r="F99" s="319">
        <v>1694</v>
      </c>
      <c r="G99" s="319"/>
      <c r="I99" s="318">
        <v>91</v>
      </c>
      <c r="J99" s="331">
        <v>142</v>
      </c>
      <c r="K99" s="331">
        <v>155</v>
      </c>
      <c r="L99" s="319">
        <v>170</v>
      </c>
      <c r="M99" s="319">
        <v>182</v>
      </c>
      <c r="AC99" s="318">
        <v>91</v>
      </c>
      <c r="AD99" s="331">
        <v>2052</v>
      </c>
      <c r="AE99" s="331">
        <v>2345</v>
      </c>
      <c r="AF99" s="331">
        <v>8190</v>
      </c>
      <c r="AG99" s="319">
        <v>10185</v>
      </c>
      <c r="AH99" s="319">
        <v>12180</v>
      </c>
      <c r="AI99" s="319">
        <v>14175</v>
      </c>
      <c r="AJ99" s="319">
        <v>16170</v>
      </c>
      <c r="AK99" s="319">
        <v>19215</v>
      </c>
      <c r="AL99" s="319">
        <v>22260</v>
      </c>
      <c r="AM99" s="393"/>
      <c r="AN99" s="318">
        <v>91</v>
      </c>
      <c r="AO99" s="331">
        <v>331</v>
      </c>
      <c r="AP99" s="331">
        <v>331</v>
      </c>
      <c r="AQ99" s="331">
        <v>331</v>
      </c>
      <c r="AR99" s="331">
        <v>331</v>
      </c>
    </row>
    <row r="100" spans="1:44" ht="20.25" customHeight="1">
      <c r="A100" s="318">
        <v>92</v>
      </c>
      <c r="B100" s="331">
        <v>460</v>
      </c>
      <c r="C100" s="331">
        <v>548</v>
      </c>
      <c r="D100" s="331">
        <v>806</v>
      </c>
      <c r="E100" s="331">
        <v>1169</v>
      </c>
      <c r="F100" s="331">
        <v>1694</v>
      </c>
      <c r="G100" s="319"/>
      <c r="I100" s="318">
        <v>92</v>
      </c>
      <c r="J100" s="331">
        <v>142</v>
      </c>
      <c r="K100" s="331">
        <v>155</v>
      </c>
      <c r="L100" s="319">
        <v>170</v>
      </c>
      <c r="M100" s="319">
        <v>182</v>
      </c>
      <c r="AC100" s="318">
        <v>92</v>
      </c>
      <c r="AD100" s="331">
        <v>2052</v>
      </c>
      <c r="AE100" s="331">
        <v>2345</v>
      </c>
      <c r="AF100" s="331">
        <v>8190</v>
      </c>
      <c r="AG100" s="319">
        <v>10185</v>
      </c>
      <c r="AH100" s="319">
        <v>12180</v>
      </c>
      <c r="AI100" s="319">
        <v>14175</v>
      </c>
      <c r="AJ100" s="319">
        <v>16170</v>
      </c>
      <c r="AK100" s="319">
        <v>19215</v>
      </c>
      <c r="AL100" s="319">
        <v>22260</v>
      </c>
      <c r="AM100" s="393"/>
      <c r="AN100" s="318">
        <v>92</v>
      </c>
      <c r="AO100" s="331">
        <v>331</v>
      </c>
      <c r="AP100" s="331">
        <v>331</v>
      </c>
      <c r="AQ100" s="331">
        <v>331</v>
      </c>
      <c r="AR100" s="331">
        <v>331</v>
      </c>
    </row>
    <row r="101" spans="1:44" ht="20.25" customHeight="1">
      <c r="A101" s="318">
        <v>93</v>
      </c>
      <c r="B101" s="331">
        <v>460</v>
      </c>
      <c r="C101" s="331">
        <v>548</v>
      </c>
      <c r="D101" s="331">
        <v>806</v>
      </c>
      <c r="E101" s="331">
        <v>1169</v>
      </c>
      <c r="F101" s="331">
        <v>1694</v>
      </c>
      <c r="G101" s="319"/>
      <c r="I101" s="318">
        <v>93</v>
      </c>
      <c r="J101" s="331">
        <v>142</v>
      </c>
      <c r="K101" s="331">
        <v>155</v>
      </c>
      <c r="L101" s="319">
        <v>170</v>
      </c>
      <c r="M101" s="319">
        <v>182</v>
      </c>
      <c r="AC101" s="318">
        <v>93</v>
      </c>
      <c r="AD101" s="331">
        <v>2052</v>
      </c>
      <c r="AE101" s="331">
        <v>2345</v>
      </c>
      <c r="AF101" s="331">
        <v>8190</v>
      </c>
      <c r="AG101" s="319">
        <v>10185</v>
      </c>
      <c r="AH101" s="319">
        <v>12180</v>
      </c>
      <c r="AI101" s="319">
        <v>14175</v>
      </c>
      <c r="AJ101" s="319">
        <v>16170</v>
      </c>
      <c r="AK101" s="319">
        <v>19215</v>
      </c>
      <c r="AL101" s="319">
        <v>22260</v>
      </c>
      <c r="AM101" s="393"/>
      <c r="AN101" s="318">
        <v>93</v>
      </c>
      <c r="AO101" s="331">
        <v>331</v>
      </c>
      <c r="AP101" s="331">
        <v>331</v>
      </c>
      <c r="AQ101" s="331">
        <v>331</v>
      </c>
      <c r="AR101" s="331">
        <v>331</v>
      </c>
    </row>
    <row r="102" spans="1:44" ht="20.25" customHeight="1">
      <c r="A102" s="318">
        <v>94</v>
      </c>
      <c r="B102" s="331">
        <v>460</v>
      </c>
      <c r="C102" s="331">
        <v>548</v>
      </c>
      <c r="D102" s="331">
        <v>806</v>
      </c>
      <c r="E102" s="331">
        <v>1169</v>
      </c>
      <c r="F102" s="331">
        <v>1694</v>
      </c>
      <c r="G102" s="319"/>
      <c r="I102" s="318">
        <v>94</v>
      </c>
      <c r="J102" s="331">
        <v>142</v>
      </c>
      <c r="K102" s="331">
        <v>155</v>
      </c>
      <c r="L102" s="319">
        <v>170</v>
      </c>
      <c r="M102" s="319">
        <v>182</v>
      </c>
      <c r="AC102" s="318">
        <v>94</v>
      </c>
      <c r="AD102" s="331">
        <v>2052</v>
      </c>
      <c r="AE102" s="331">
        <v>2345</v>
      </c>
      <c r="AF102" s="331">
        <v>8190</v>
      </c>
      <c r="AG102" s="319">
        <v>10185</v>
      </c>
      <c r="AH102" s="319">
        <v>12180</v>
      </c>
      <c r="AI102" s="319">
        <v>14175</v>
      </c>
      <c r="AJ102" s="319">
        <v>16170</v>
      </c>
      <c r="AK102" s="319">
        <v>19215</v>
      </c>
      <c r="AL102" s="319">
        <v>22260</v>
      </c>
      <c r="AM102" s="393"/>
      <c r="AN102" s="318">
        <v>94</v>
      </c>
      <c r="AO102" s="331">
        <v>331</v>
      </c>
      <c r="AP102" s="331">
        <v>331</v>
      </c>
      <c r="AQ102" s="331">
        <v>331</v>
      </c>
      <c r="AR102" s="331">
        <v>331</v>
      </c>
    </row>
    <row r="103" spans="1:44" ht="20.25" customHeight="1">
      <c r="A103" s="318">
        <v>95</v>
      </c>
      <c r="B103" s="331">
        <v>460</v>
      </c>
      <c r="C103" s="331">
        <v>548</v>
      </c>
      <c r="D103" s="331">
        <v>806</v>
      </c>
      <c r="E103" s="331">
        <v>1169</v>
      </c>
      <c r="F103" s="331">
        <v>1694</v>
      </c>
      <c r="G103" s="319"/>
      <c r="I103" s="318">
        <v>95</v>
      </c>
      <c r="J103" s="331">
        <v>142</v>
      </c>
      <c r="K103" s="331">
        <v>155</v>
      </c>
      <c r="L103" s="319">
        <v>170</v>
      </c>
      <c r="M103" s="319">
        <v>182</v>
      </c>
      <c r="AC103" s="318">
        <v>95</v>
      </c>
      <c r="AD103" s="331">
        <v>2052</v>
      </c>
      <c r="AE103" s="331">
        <v>2345</v>
      </c>
      <c r="AF103" s="331">
        <v>8190</v>
      </c>
      <c r="AG103" s="319">
        <v>10185</v>
      </c>
      <c r="AH103" s="319">
        <v>12180</v>
      </c>
      <c r="AI103" s="319">
        <v>14175</v>
      </c>
      <c r="AJ103" s="319">
        <v>16170</v>
      </c>
      <c r="AK103" s="319">
        <v>19215</v>
      </c>
      <c r="AL103" s="319">
        <v>22260</v>
      </c>
      <c r="AM103" s="393"/>
      <c r="AN103" s="318">
        <v>95</v>
      </c>
      <c r="AO103" s="331">
        <v>331</v>
      </c>
      <c r="AP103" s="331">
        <v>331</v>
      </c>
      <c r="AQ103" s="331">
        <v>331</v>
      </c>
      <c r="AR103" s="331">
        <v>331</v>
      </c>
    </row>
    <row r="104" spans="1:44" ht="20.25" customHeight="1">
      <c r="A104" s="318">
        <v>96</v>
      </c>
      <c r="B104" s="331">
        <v>460</v>
      </c>
      <c r="C104" s="331">
        <v>548</v>
      </c>
      <c r="D104" s="331">
        <v>806</v>
      </c>
      <c r="E104" s="331">
        <v>1169</v>
      </c>
      <c r="F104" s="331">
        <v>1694</v>
      </c>
      <c r="G104" s="319"/>
      <c r="I104" s="318">
        <v>96</v>
      </c>
      <c r="J104" s="331">
        <v>142</v>
      </c>
      <c r="K104" s="331">
        <v>155</v>
      </c>
      <c r="L104" s="319">
        <v>170</v>
      </c>
      <c r="M104" s="319">
        <v>182</v>
      </c>
      <c r="AC104" s="318">
        <v>96</v>
      </c>
      <c r="AD104" s="331">
        <v>2052</v>
      </c>
      <c r="AE104" s="331">
        <v>2345</v>
      </c>
      <c r="AF104" s="331">
        <v>8190</v>
      </c>
      <c r="AG104" s="319">
        <v>10185</v>
      </c>
      <c r="AH104" s="319">
        <v>12180</v>
      </c>
      <c r="AI104" s="319">
        <v>14175</v>
      </c>
      <c r="AJ104" s="319">
        <v>16170</v>
      </c>
      <c r="AK104" s="319">
        <v>19215</v>
      </c>
      <c r="AL104" s="319">
        <v>22260</v>
      </c>
      <c r="AM104" s="393"/>
      <c r="AN104" s="318">
        <v>96</v>
      </c>
      <c r="AO104" s="331">
        <v>331</v>
      </c>
      <c r="AP104" s="331">
        <v>331</v>
      </c>
      <c r="AQ104" s="331">
        <v>331</v>
      </c>
      <c r="AR104" s="331">
        <v>331</v>
      </c>
    </row>
    <row r="105" spans="1:44" ht="20.25" customHeight="1">
      <c r="A105" s="318">
        <v>97</v>
      </c>
      <c r="B105" s="331">
        <v>460</v>
      </c>
      <c r="C105" s="331">
        <v>548</v>
      </c>
      <c r="D105" s="331">
        <v>806</v>
      </c>
      <c r="E105" s="331">
        <v>1169</v>
      </c>
      <c r="F105" s="331">
        <v>1694</v>
      </c>
      <c r="G105" s="319"/>
      <c r="I105" s="318">
        <v>97</v>
      </c>
      <c r="J105" s="331">
        <v>142</v>
      </c>
      <c r="K105" s="331">
        <v>155</v>
      </c>
      <c r="L105" s="319">
        <v>170</v>
      </c>
      <c r="M105" s="319">
        <v>182</v>
      </c>
      <c r="AC105" s="318">
        <v>97</v>
      </c>
      <c r="AD105" s="331">
        <v>2052</v>
      </c>
      <c r="AE105" s="331">
        <v>2345</v>
      </c>
      <c r="AF105" s="331">
        <v>8190</v>
      </c>
      <c r="AG105" s="319">
        <v>10185</v>
      </c>
      <c r="AH105" s="319">
        <v>12180</v>
      </c>
      <c r="AI105" s="319">
        <v>14175</v>
      </c>
      <c r="AJ105" s="319">
        <v>16170</v>
      </c>
      <c r="AK105" s="319">
        <v>19215</v>
      </c>
      <c r="AL105" s="319">
        <v>22260</v>
      </c>
      <c r="AM105" s="393"/>
      <c r="AN105" s="318">
        <v>97</v>
      </c>
      <c r="AO105" s="331">
        <v>331</v>
      </c>
      <c r="AP105" s="331">
        <v>331</v>
      </c>
      <c r="AQ105" s="331">
        <v>331</v>
      </c>
      <c r="AR105" s="331">
        <v>331</v>
      </c>
    </row>
    <row r="106" spans="1:44" ht="20.25" customHeight="1">
      <c r="A106" s="318">
        <v>98</v>
      </c>
      <c r="B106" s="331">
        <v>460</v>
      </c>
      <c r="C106" s="331">
        <v>548</v>
      </c>
      <c r="D106" s="331">
        <v>806</v>
      </c>
      <c r="E106" s="331">
        <v>1169</v>
      </c>
      <c r="F106" s="331">
        <v>1694</v>
      </c>
      <c r="G106" s="319"/>
      <c r="I106" s="318">
        <v>98</v>
      </c>
      <c r="J106" s="331">
        <v>142</v>
      </c>
      <c r="K106" s="331">
        <v>155</v>
      </c>
      <c r="L106" s="319">
        <v>170</v>
      </c>
      <c r="M106" s="319">
        <v>182</v>
      </c>
      <c r="AC106" s="318">
        <v>98</v>
      </c>
      <c r="AD106" s="331">
        <v>2052</v>
      </c>
      <c r="AE106" s="331">
        <v>2345</v>
      </c>
      <c r="AF106" s="331">
        <v>8190</v>
      </c>
      <c r="AG106" s="319">
        <v>10185</v>
      </c>
      <c r="AH106" s="319">
        <v>12180</v>
      </c>
      <c r="AI106" s="319">
        <v>14175</v>
      </c>
      <c r="AJ106" s="319">
        <v>16170</v>
      </c>
      <c r="AK106" s="319">
        <v>19215</v>
      </c>
      <c r="AL106" s="319">
        <v>22260</v>
      </c>
      <c r="AM106" s="393"/>
      <c r="AN106" s="318">
        <v>98</v>
      </c>
      <c r="AO106" s="331">
        <v>331</v>
      </c>
      <c r="AP106" s="331">
        <v>331</v>
      </c>
      <c r="AQ106" s="331">
        <v>331</v>
      </c>
      <c r="AR106" s="331">
        <v>331</v>
      </c>
    </row>
    <row r="107" spans="1:44" ht="20.25" customHeight="1">
      <c r="A107" s="318">
        <v>99</v>
      </c>
      <c r="B107" s="331">
        <v>460</v>
      </c>
      <c r="C107" s="331">
        <v>548</v>
      </c>
      <c r="D107" s="331">
        <v>806</v>
      </c>
      <c r="E107" s="331">
        <v>1169</v>
      </c>
      <c r="F107" s="331">
        <v>1694</v>
      </c>
      <c r="G107" s="319"/>
      <c r="I107" s="318">
        <v>99</v>
      </c>
      <c r="J107" s="331">
        <v>142</v>
      </c>
      <c r="K107" s="331">
        <v>155</v>
      </c>
      <c r="L107" s="319">
        <v>170</v>
      </c>
      <c r="M107" s="319">
        <v>182</v>
      </c>
      <c r="AC107" s="318">
        <v>99</v>
      </c>
      <c r="AD107" s="331">
        <v>2052</v>
      </c>
      <c r="AE107" s="331">
        <v>2345</v>
      </c>
      <c r="AF107" s="331">
        <v>8190</v>
      </c>
      <c r="AG107" s="319">
        <v>10185</v>
      </c>
      <c r="AH107" s="319">
        <v>12180</v>
      </c>
      <c r="AI107" s="319">
        <v>14175</v>
      </c>
      <c r="AJ107" s="319">
        <v>16170</v>
      </c>
      <c r="AK107" s="319">
        <v>19215</v>
      </c>
      <c r="AL107" s="319">
        <v>22260</v>
      </c>
      <c r="AM107" s="393"/>
      <c r="AN107" s="318">
        <v>99</v>
      </c>
      <c r="AO107" s="331">
        <v>331</v>
      </c>
      <c r="AP107" s="331">
        <v>331</v>
      </c>
      <c r="AQ107" s="331">
        <v>331</v>
      </c>
      <c r="AR107" s="331">
        <v>331</v>
      </c>
    </row>
    <row r="108" spans="1:44" ht="20.25" customHeight="1">
      <c r="A108" s="318">
        <v>100</v>
      </c>
      <c r="B108" s="331">
        <v>460</v>
      </c>
      <c r="C108" s="331">
        <v>548</v>
      </c>
      <c r="D108" s="331">
        <v>806</v>
      </c>
      <c r="E108" s="331">
        <v>1169</v>
      </c>
      <c r="F108" s="331">
        <v>1694</v>
      </c>
      <c r="G108" s="319"/>
      <c r="I108" s="318">
        <v>100</v>
      </c>
      <c r="J108" s="331">
        <v>142</v>
      </c>
      <c r="K108" s="331">
        <v>155</v>
      </c>
      <c r="L108" s="319">
        <v>170</v>
      </c>
      <c r="M108" s="319">
        <v>182</v>
      </c>
      <c r="AC108" s="318">
        <v>100</v>
      </c>
      <c r="AD108" s="331">
        <v>2052</v>
      </c>
      <c r="AE108" s="331">
        <v>2345</v>
      </c>
      <c r="AF108" s="331">
        <v>8190</v>
      </c>
      <c r="AG108" s="319">
        <v>10185</v>
      </c>
      <c r="AH108" s="319">
        <v>12180</v>
      </c>
      <c r="AI108" s="319">
        <v>14175</v>
      </c>
      <c r="AJ108" s="319">
        <v>16170</v>
      </c>
      <c r="AK108" s="319">
        <v>19215</v>
      </c>
      <c r="AL108" s="319">
        <v>22260</v>
      </c>
      <c r="AM108" s="393"/>
      <c r="AN108" s="318">
        <v>100</v>
      </c>
      <c r="AO108" s="331">
        <v>331</v>
      </c>
      <c r="AP108" s="331">
        <v>331</v>
      </c>
      <c r="AQ108" s="331">
        <v>331</v>
      </c>
      <c r="AR108" s="331">
        <v>331</v>
      </c>
    </row>
    <row r="109" spans="1:44" ht="20.25" customHeight="1">
      <c r="A109" s="318" t="s">
        <v>206</v>
      </c>
      <c r="B109" s="331">
        <v>457</v>
      </c>
      <c r="C109" s="331">
        <v>544</v>
      </c>
      <c r="D109" s="331">
        <v>800</v>
      </c>
      <c r="E109" s="319">
        <v>1161</v>
      </c>
      <c r="F109" s="319">
        <v>1682</v>
      </c>
      <c r="G109" s="319"/>
      <c r="I109" s="318" t="s">
        <v>206</v>
      </c>
      <c r="J109" s="331">
        <v>142</v>
      </c>
      <c r="K109" s="331">
        <v>155</v>
      </c>
      <c r="L109" s="331">
        <v>170</v>
      </c>
      <c r="M109" s="319">
        <v>182</v>
      </c>
      <c r="AC109" s="318">
        <v>101</v>
      </c>
      <c r="AD109" s="331">
        <v>1904</v>
      </c>
      <c r="AE109" s="331">
        <v>2281</v>
      </c>
      <c r="AF109" s="331">
        <v>7980</v>
      </c>
      <c r="AG109" s="319">
        <v>9975</v>
      </c>
      <c r="AH109" s="319">
        <v>11970</v>
      </c>
      <c r="AI109" s="319">
        <v>13965</v>
      </c>
      <c r="AJ109" s="319">
        <v>15960</v>
      </c>
      <c r="AK109" s="319">
        <v>19005</v>
      </c>
      <c r="AL109" s="319">
        <v>22050</v>
      </c>
      <c r="AM109" s="396"/>
      <c r="AN109" s="318" t="s">
        <v>206</v>
      </c>
      <c r="AO109" s="331">
        <v>331</v>
      </c>
      <c r="AP109" s="331">
        <v>331</v>
      </c>
      <c r="AQ109" s="331">
        <v>331</v>
      </c>
      <c r="AR109" s="331">
        <v>331</v>
      </c>
    </row>
    <row r="110" spans="1:44">
      <c r="AC110" s="318">
        <v>102</v>
      </c>
      <c r="AD110" s="331">
        <v>1904</v>
      </c>
      <c r="AE110" s="331">
        <v>2281</v>
      </c>
      <c r="AF110" s="331">
        <v>7980</v>
      </c>
      <c r="AG110" s="319">
        <v>9975</v>
      </c>
      <c r="AH110" s="319">
        <v>11970</v>
      </c>
      <c r="AI110" s="319">
        <v>13965</v>
      </c>
      <c r="AJ110" s="319">
        <v>15960</v>
      </c>
      <c r="AK110" s="319">
        <v>19005</v>
      </c>
      <c r="AL110" s="319">
        <v>22050</v>
      </c>
    </row>
    <row r="111" spans="1:44">
      <c r="A111" s="1428" t="s">
        <v>391</v>
      </c>
      <c r="B111" s="1428"/>
      <c r="C111" s="1428"/>
      <c r="F111" s="335" t="s">
        <v>965</v>
      </c>
      <c r="AC111" s="318">
        <v>103</v>
      </c>
      <c r="AD111" s="331">
        <v>1904</v>
      </c>
      <c r="AE111" s="331">
        <v>2281</v>
      </c>
      <c r="AF111" s="331">
        <v>7980</v>
      </c>
      <c r="AG111" s="319">
        <v>9975</v>
      </c>
      <c r="AH111" s="319">
        <v>11970</v>
      </c>
      <c r="AI111" s="319">
        <v>13965</v>
      </c>
      <c r="AJ111" s="319">
        <v>15960</v>
      </c>
      <c r="AK111" s="319">
        <v>19005</v>
      </c>
      <c r="AL111" s="319">
        <v>22050</v>
      </c>
      <c r="AN111" s="397"/>
    </row>
    <row r="112" spans="1:44">
      <c r="A112" s="323" t="s">
        <v>15</v>
      </c>
      <c r="B112" s="334" t="s">
        <v>389</v>
      </c>
      <c r="C112" s="334" t="s">
        <v>392</v>
      </c>
      <c r="F112" s="312" t="s">
        <v>969</v>
      </c>
      <c r="AC112" s="318">
        <v>104</v>
      </c>
      <c r="AD112" s="331">
        <v>1904</v>
      </c>
      <c r="AE112" s="331">
        <v>2281</v>
      </c>
      <c r="AF112" s="331">
        <v>7980</v>
      </c>
      <c r="AG112" s="319">
        <v>9975</v>
      </c>
      <c r="AH112" s="319">
        <v>11970</v>
      </c>
      <c r="AI112" s="319">
        <v>13965</v>
      </c>
      <c r="AJ112" s="319">
        <v>15960</v>
      </c>
      <c r="AK112" s="319">
        <v>19005</v>
      </c>
      <c r="AL112" s="319">
        <v>22050</v>
      </c>
      <c r="AN112" s="397"/>
    </row>
    <row r="113" spans="1:40">
      <c r="A113" s="322">
        <v>1</v>
      </c>
      <c r="B113" s="322">
        <v>0</v>
      </c>
      <c r="C113" s="312">
        <v>0</v>
      </c>
      <c r="F113" s="334" t="s">
        <v>15</v>
      </c>
      <c r="G113" s="336" t="s">
        <v>960</v>
      </c>
      <c r="H113" s="336" t="s">
        <v>970</v>
      </c>
      <c r="AC113" s="318">
        <v>105</v>
      </c>
      <c r="AD113" s="331">
        <v>1904</v>
      </c>
      <c r="AE113" s="331">
        <v>2281</v>
      </c>
      <c r="AF113" s="331">
        <v>7980</v>
      </c>
      <c r="AG113" s="319">
        <v>9975</v>
      </c>
      <c r="AH113" s="319">
        <v>11970</v>
      </c>
      <c r="AI113" s="319">
        <v>13965</v>
      </c>
      <c r="AJ113" s="319">
        <v>15960</v>
      </c>
      <c r="AK113" s="319">
        <v>19005</v>
      </c>
      <c r="AL113" s="319">
        <v>22050</v>
      </c>
      <c r="AM113" s="398"/>
      <c r="AN113" s="397"/>
    </row>
    <row r="114" spans="1:40">
      <c r="A114" s="322">
        <v>2</v>
      </c>
      <c r="B114" s="322">
        <v>1</v>
      </c>
      <c r="C114" s="322">
        <v>1</v>
      </c>
      <c r="F114" s="323">
        <v>1</v>
      </c>
      <c r="G114" s="322" t="s">
        <v>988</v>
      </c>
      <c r="H114" s="337">
        <v>0.3</v>
      </c>
      <c r="AC114" s="318">
        <v>106</v>
      </c>
      <c r="AD114" s="331">
        <v>1904</v>
      </c>
      <c r="AE114" s="331">
        <v>2281</v>
      </c>
      <c r="AF114" s="331">
        <v>7980</v>
      </c>
      <c r="AG114" s="319">
        <v>9975</v>
      </c>
      <c r="AH114" s="319">
        <v>11970</v>
      </c>
      <c r="AI114" s="319">
        <v>13965</v>
      </c>
      <c r="AJ114" s="319">
        <v>15960</v>
      </c>
      <c r="AK114" s="319">
        <v>19005</v>
      </c>
      <c r="AL114" s="319">
        <v>22050</v>
      </c>
      <c r="AN114" s="397"/>
    </row>
    <row r="115" spans="1:40">
      <c r="A115" s="322">
        <v>3</v>
      </c>
      <c r="B115" s="322">
        <v>2</v>
      </c>
      <c r="C115" s="322">
        <v>1.19</v>
      </c>
      <c r="F115" s="323">
        <v>2</v>
      </c>
      <c r="G115" s="322" t="s">
        <v>967</v>
      </c>
      <c r="H115" s="337">
        <v>0.15</v>
      </c>
      <c r="AC115" s="318">
        <v>107</v>
      </c>
      <c r="AD115" s="331">
        <v>1904</v>
      </c>
      <c r="AE115" s="331">
        <v>2281</v>
      </c>
      <c r="AF115" s="331">
        <v>7980</v>
      </c>
      <c r="AG115" s="319">
        <v>9975</v>
      </c>
      <c r="AH115" s="319">
        <v>11970</v>
      </c>
      <c r="AI115" s="319">
        <v>13965</v>
      </c>
      <c r="AJ115" s="319">
        <v>15960</v>
      </c>
      <c r="AK115" s="319">
        <v>19005</v>
      </c>
      <c r="AL115" s="319">
        <v>22050</v>
      </c>
      <c r="AN115" s="397"/>
    </row>
    <row r="116" spans="1:40">
      <c r="A116" s="322">
        <v>4</v>
      </c>
      <c r="B116" s="322">
        <v>3</v>
      </c>
      <c r="C116" s="322">
        <v>1.75</v>
      </c>
      <c r="F116" s="323">
        <v>3</v>
      </c>
      <c r="G116" s="322" t="s">
        <v>968</v>
      </c>
      <c r="H116" s="337">
        <v>0.1</v>
      </c>
      <c r="AC116" s="318">
        <v>108</v>
      </c>
      <c r="AD116" s="331">
        <v>1904</v>
      </c>
      <c r="AE116" s="331">
        <v>2281</v>
      </c>
      <c r="AF116" s="331">
        <v>7980</v>
      </c>
      <c r="AG116" s="319">
        <v>9975</v>
      </c>
      <c r="AH116" s="319">
        <v>11970</v>
      </c>
      <c r="AI116" s="319">
        <v>13965</v>
      </c>
      <c r="AJ116" s="319">
        <v>15960</v>
      </c>
      <c r="AK116" s="319">
        <v>19005</v>
      </c>
      <c r="AL116" s="319">
        <v>22050</v>
      </c>
      <c r="AN116" s="397"/>
    </row>
    <row r="117" spans="1:40">
      <c r="A117" s="322">
        <v>5</v>
      </c>
      <c r="B117" s="322">
        <v>4</v>
      </c>
      <c r="C117" s="322">
        <v>2.54</v>
      </c>
      <c r="F117" s="323">
        <v>4</v>
      </c>
      <c r="G117" s="322" t="s">
        <v>971</v>
      </c>
      <c r="H117" s="337">
        <v>0</v>
      </c>
      <c r="AC117" s="318">
        <v>109</v>
      </c>
      <c r="AD117" s="331">
        <v>1904</v>
      </c>
      <c r="AE117" s="331">
        <v>2281</v>
      </c>
      <c r="AF117" s="331">
        <v>7980</v>
      </c>
      <c r="AG117" s="319">
        <v>9975</v>
      </c>
      <c r="AH117" s="319">
        <v>11970</v>
      </c>
      <c r="AI117" s="319">
        <v>13965</v>
      </c>
      <c r="AJ117" s="319">
        <v>15960</v>
      </c>
      <c r="AK117" s="319">
        <v>19005</v>
      </c>
      <c r="AL117" s="319">
        <v>22050</v>
      </c>
      <c r="AN117" s="397"/>
    </row>
    <row r="118" spans="1:40">
      <c r="A118" s="322">
        <v>6</v>
      </c>
      <c r="B118" s="322">
        <v>5</v>
      </c>
      <c r="C118" s="322">
        <v>3.68</v>
      </c>
      <c r="F118" s="312" t="s">
        <v>972</v>
      </c>
      <c r="AC118" s="318">
        <v>110</v>
      </c>
      <c r="AD118" s="331">
        <v>1904</v>
      </c>
      <c r="AE118" s="331">
        <v>2281</v>
      </c>
      <c r="AF118" s="331">
        <v>7980</v>
      </c>
      <c r="AG118" s="319">
        <v>9975</v>
      </c>
      <c r="AH118" s="319">
        <v>11970</v>
      </c>
      <c r="AI118" s="319">
        <v>13965</v>
      </c>
      <c r="AJ118" s="319">
        <v>15960</v>
      </c>
      <c r="AK118" s="319">
        <v>19005</v>
      </c>
      <c r="AL118" s="319">
        <v>22050</v>
      </c>
      <c r="AN118" s="397"/>
    </row>
    <row r="119" spans="1:40">
      <c r="F119" s="334" t="s">
        <v>15</v>
      </c>
      <c r="G119" s="336" t="s">
        <v>976</v>
      </c>
      <c r="H119" s="336" t="s">
        <v>970</v>
      </c>
      <c r="AC119" s="318">
        <v>111</v>
      </c>
      <c r="AD119" s="331">
        <v>1904</v>
      </c>
      <c r="AE119" s="331">
        <v>2281</v>
      </c>
      <c r="AF119" s="331">
        <v>7980</v>
      </c>
      <c r="AG119" s="319">
        <v>9975</v>
      </c>
      <c r="AH119" s="319">
        <v>11970</v>
      </c>
      <c r="AI119" s="319">
        <v>13965</v>
      </c>
      <c r="AJ119" s="319">
        <v>15960</v>
      </c>
      <c r="AK119" s="319">
        <v>19005</v>
      </c>
      <c r="AL119" s="319">
        <v>22050</v>
      </c>
      <c r="AM119" s="398"/>
      <c r="AN119" s="397"/>
    </row>
    <row r="120" spans="1:40">
      <c r="F120" s="323">
        <v>1</v>
      </c>
      <c r="G120" s="322" t="s">
        <v>973</v>
      </c>
      <c r="H120" s="337">
        <v>0.1</v>
      </c>
      <c r="AC120" s="318">
        <v>112</v>
      </c>
      <c r="AD120" s="331">
        <v>1904</v>
      </c>
      <c r="AE120" s="331">
        <v>2281</v>
      </c>
      <c r="AF120" s="331">
        <v>7980</v>
      </c>
      <c r="AG120" s="319">
        <v>9975</v>
      </c>
      <c r="AH120" s="319">
        <v>11970</v>
      </c>
      <c r="AI120" s="319">
        <v>13965</v>
      </c>
      <c r="AJ120" s="319">
        <v>15960</v>
      </c>
      <c r="AK120" s="319">
        <v>19005</v>
      </c>
      <c r="AL120" s="319">
        <v>22050</v>
      </c>
      <c r="AN120" s="397"/>
    </row>
    <row r="121" spans="1:40">
      <c r="F121" s="323">
        <v>2</v>
      </c>
      <c r="G121" s="322" t="s">
        <v>974</v>
      </c>
      <c r="H121" s="337">
        <v>0</v>
      </c>
      <c r="AC121" s="318">
        <v>113</v>
      </c>
      <c r="AD121" s="331">
        <v>1904</v>
      </c>
      <c r="AE121" s="331">
        <v>2281</v>
      </c>
      <c r="AF121" s="331">
        <v>7980</v>
      </c>
      <c r="AG121" s="319">
        <v>9975</v>
      </c>
      <c r="AH121" s="319">
        <v>11970</v>
      </c>
      <c r="AI121" s="319">
        <v>13965</v>
      </c>
      <c r="AJ121" s="319">
        <v>15960</v>
      </c>
      <c r="AK121" s="319">
        <v>19005</v>
      </c>
      <c r="AL121" s="319">
        <v>22050</v>
      </c>
      <c r="AN121" s="397"/>
    </row>
    <row r="122" spans="1:40">
      <c r="F122" s="312" t="s">
        <v>975</v>
      </c>
      <c r="AC122" s="318">
        <v>114</v>
      </c>
      <c r="AD122" s="331">
        <v>1904</v>
      </c>
      <c r="AE122" s="331">
        <v>2281</v>
      </c>
      <c r="AF122" s="331">
        <v>7980</v>
      </c>
      <c r="AG122" s="319">
        <v>9975</v>
      </c>
      <c r="AH122" s="319">
        <v>11970</v>
      </c>
      <c r="AI122" s="319">
        <v>13965</v>
      </c>
      <c r="AJ122" s="319">
        <v>15960</v>
      </c>
      <c r="AK122" s="319">
        <v>19005</v>
      </c>
      <c r="AL122" s="319">
        <v>22050</v>
      </c>
      <c r="AN122" s="397"/>
    </row>
    <row r="123" spans="1:40">
      <c r="F123" s="334" t="s">
        <v>15</v>
      </c>
      <c r="G123" s="336" t="s">
        <v>977</v>
      </c>
      <c r="H123" s="336" t="s">
        <v>970</v>
      </c>
      <c r="I123" s="336" t="s">
        <v>982</v>
      </c>
      <c r="AC123" s="318">
        <v>115</v>
      </c>
      <c r="AD123" s="331">
        <v>1904</v>
      </c>
      <c r="AE123" s="331">
        <v>2281</v>
      </c>
      <c r="AF123" s="331">
        <v>7980</v>
      </c>
      <c r="AG123" s="319">
        <v>9975</v>
      </c>
      <c r="AH123" s="319">
        <v>11970</v>
      </c>
      <c r="AI123" s="319">
        <v>13965</v>
      </c>
      <c r="AJ123" s="319">
        <v>15960</v>
      </c>
      <c r="AK123" s="319">
        <v>19005</v>
      </c>
      <c r="AL123" s="319">
        <v>22050</v>
      </c>
      <c r="AM123" s="398"/>
      <c r="AN123" s="398"/>
    </row>
    <row r="124" spans="1:40">
      <c r="F124" s="323">
        <v>1</v>
      </c>
      <c r="G124" s="322" t="s">
        <v>978</v>
      </c>
      <c r="H124" s="337">
        <v>0.1</v>
      </c>
      <c r="I124" s="324">
        <v>3000</v>
      </c>
      <c r="AC124" s="318">
        <v>116</v>
      </c>
      <c r="AD124" s="331">
        <v>1904</v>
      </c>
      <c r="AE124" s="331">
        <v>2281</v>
      </c>
      <c r="AF124" s="331">
        <v>7980</v>
      </c>
      <c r="AG124" s="319">
        <v>9975</v>
      </c>
      <c r="AH124" s="319">
        <v>11970</v>
      </c>
      <c r="AI124" s="319">
        <v>13965</v>
      </c>
      <c r="AJ124" s="319">
        <v>15960</v>
      </c>
      <c r="AK124" s="319">
        <v>19005</v>
      </c>
      <c r="AL124" s="319">
        <v>22050</v>
      </c>
      <c r="AN124" s="399"/>
    </row>
    <row r="125" spans="1:40">
      <c r="F125" s="323">
        <v>2</v>
      </c>
      <c r="G125" s="322" t="s">
        <v>979</v>
      </c>
      <c r="H125" s="337">
        <v>0.15</v>
      </c>
      <c r="I125" s="324">
        <v>3600</v>
      </c>
      <c r="AC125" s="318">
        <v>117</v>
      </c>
      <c r="AD125" s="331">
        <v>1904</v>
      </c>
      <c r="AE125" s="331">
        <v>2281</v>
      </c>
      <c r="AF125" s="331">
        <v>7980</v>
      </c>
      <c r="AG125" s="319">
        <v>9975</v>
      </c>
      <c r="AH125" s="319">
        <v>11970</v>
      </c>
      <c r="AI125" s="319">
        <v>13965</v>
      </c>
      <c r="AJ125" s="319">
        <v>15960</v>
      </c>
      <c r="AK125" s="319">
        <v>19005</v>
      </c>
      <c r="AL125" s="319">
        <v>22050</v>
      </c>
      <c r="AN125" s="399"/>
    </row>
    <row r="126" spans="1:40">
      <c r="F126" s="323">
        <v>3</v>
      </c>
      <c r="G126" s="322" t="s">
        <v>980</v>
      </c>
      <c r="H126" s="337">
        <v>0</v>
      </c>
      <c r="I126" s="324">
        <v>0</v>
      </c>
      <c r="AC126" s="318">
        <v>118</v>
      </c>
      <c r="AD126" s="331">
        <v>1904</v>
      </c>
      <c r="AE126" s="331">
        <v>2281</v>
      </c>
      <c r="AF126" s="331">
        <v>7980</v>
      </c>
      <c r="AG126" s="319">
        <v>9975</v>
      </c>
      <c r="AH126" s="319">
        <v>11970</v>
      </c>
      <c r="AI126" s="319">
        <v>13965</v>
      </c>
      <c r="AJ126" s="319">
        <v>15960</v>
      </c>
      <c r="AK126" s="319">
        <v>19005</v>
      </c>
      <c r="AL126" s="319">
        <v>22050</v>
      </c>
      <c r="AN126" s="399"/>
    </row>
    <row r="127" spans="1:40">
      <c r="F127" s="312" t="s">
        <v>984</v>
      </c>
      <c r="AC127" s="318">
        <v>119</v>
      </c>
      <c r="AD127" s="331">
        <v>1904</v>
      </c>
      <c r="AE127" s="331">
        <v>2281</v>
      </c>
      <c r="AF127" s="331">
        <v>7980</v>
      </c>
      <c r="AG127" s="319">
        <v>9975</v>
      </c>
      <c r="AH127" s="319">
        <v>11970</v>
      </c>
      <c r="AI127" s="319">
        <v>13965</v>
      </c>
      <c r="AJ127" s="319">
        <v>15960</v>
      </c>
      <c r="AK127" s="319">
        <v>19005</v>
      </c>
      <c r="AL127" s="319">
        <v>22050</v>
      </c>
      <c r="AN127" s="397"/>
    </row>
    <row r="128" spans="1:40">
      <c r="F128" s="334" t="s">
        <v>15</v>
      </c>
      <c r="G128" s="336" t="s">
        <v>983</v>
      </c>
      <c r="H128" s="336" t="s">
        <v>970</v>
      </c>
      <c r="AC128" s="318">
        <v>120</v>
      </c>
      <c r="AD128" s="331">
        <v>1904</v>
      </c>
      <c r="AE128" s="331">
        <v>2281</v>
      </c>
      <c r="AF128" s="331">
        <v>7980</v>
      </c>
      <c r="AG128" s="319">
        <v>9975</v>
      </c>
      <c r="AH128" s="319">
        <v>11970</v>
      </c>
      <c r="AI128" s="319">
        <v>13965</v>
      </c>
      <c r="AJ128" s="319">
        <v>15960</v>
      </c>
      <c r="AK128" s="319">
        <v>19005</v>
      </c>
      <c r="AL128" s="319">
        <v>22050</v>
      </c>
      <c r="AM128" s="398"/>
      <c r="AN128" s="397"/>
    </row>
    <row r="129" spans="6:40">
      <c r="F129" s="323">
        <v>1</v>
      </c>
      <c r="G129" s="322" t="s">
        <v>1006</v>
      </c>
      <c r="H129" s="337">
        <v>0.2</v>
      </c>
      <c r="AC129" s="318">
        <v>121</v>
      </c>
      <c r="AD129" s="331">
        <v>1904</v>
      </c>
      <c r="AE129" s="331">
        <v>2281</v>
      </c>
      <c r="AF129" s="331">
        <v>7980</v>
      </c>
      <c r="AG129" s="319">
        <v>9975</v>
      </c>
      <c r="AH129" s="319">
        <v>11970</v>
      </c>
      <c r="AI129" s="319">
        <v>13965</v>
      </c>
      <c r="AJ129" s="319">
        <v>15960</v>
      </c>
      <c r="AK129" s="319">
        <v>19005</v>
      </c>
      <c r="AL129" s="319">
        <v>22050</v>
      </c>
      <c r="AN129" s="397"/>
    </row>
    <row r="130" spans="6:40">
      <c r="F130" s="323">
        <v>2</v>
      </c>
      <c r="G130" s="322" t="s">
        <v>1005</v>
      </c>
      <c r="H130" s="337">
        <v>0</v>
      </c>
      <c r="AC130" s="318">
        <v>122</v>
      </c>
      <c r="AD130" s="331">
        <v>1904</v>
      </c>
      <c r="AE130" s="331">
        <v>2281</v>
      </c>
      <c r="AF130" s="331">
        <v>7980</v>
      </c>
      <c r="AG130" s="319">
        <v>9975</v>
      </c>
      <c r="AH130" s="319">
        <v>11970</v>
      </c>
      <c r="AI130" s="319">
        <v>13965</v>
      </c>
      <c r="AJ130" s="319">
        <v>15960</v>
      </c>
      <c r="AK130" s="319">
        <v>19005</v>
      </c>
      <c r="AL130" s="319">
        <v>22050</v>
      </c>
      <c r="AN130" s="397"/>
    </row>
    <row r="131" spans="6:40">
      <c r="AC131" s="318">
        <v>123</v>
      </c>
      <c r="AD131" s="331">
        <v>1904</v>
      </c>
      <c r="AE131" s="331">
        <v>2281</v>
      </c>
      <c r="AF131" s="331">
        <v>7980</v>
      </c>
      <c r="AG131" s="319">
        <v>9975</v>
      </c>
      <c r="AH131" s="319">
        <v>11970</v>
      </c>
      <c r="AI131" s="319">
        <v>13965</v>
      </c>
      <c r="AJ131" s="319">
        <v>15960</v>
      </c>
      <c r="AK131" s="319">
        <v>19005</v>
      </c>
      <c r="AL131" s="319">
        <v>22050</v>
      </c>
    </row>
    <row r="132" spans="6:40">
      <c r="AC132" s="318">
        <v>124</v>
      </c>
      <c r="AD132" s="331">
        <v>1904</v>
      </c>
      <c r="AE132" s="331">
        <v>2281</v>
      </c>
      <c r="AF132" s="331">
        <v>7980</v>
      </c>
      <c r="AG132" s="319">
        <v>9975</v>
      </c>
      <c r="AH132" s="319">
        <v>11970</v>
      </c>
      <c r="AI132" s="319">
        <v>13965</v>
      </c>
      <c r="AJ132" s="319">
        <v>15960</v>
      </c>
      <c r="AK132" s="319">
        <v>19005</v>
      </c>
      <c r="AL132" s="319">
        <v>22050</v>
      </c>
    </row>
    <row r="133" spans="6:40">
      <c r="AC133" s="318">
        <v>125</v>
      </c>
      <c r="AD133" s="331">
        <v>1904</v>
      </c>
      <c r="AE133" s="331">
        <v>2281</v>
      </c>
      <c r="AF133" s="331">
        <v>7980</v>
      </c>
      <c r="AG133" s="319">
        <v>9975</v>
      </c>
      <c r="AH133" s="319">
        <v>11970</v>
      </c>
      <c r="AI133" s="319">
        <v>13965</v>
      </c>
      <c r="AJ133" s="319">
        <v>15960</v>
      </c>
      <c r="AK133" s="319">
        <v>19005</v>
      </c>
      <c r="AL133" s="319">
        <v>22050</v>
      </c>
    </row>
    <row r="134" spans="6:40">
      <c r="AC134" s="318">
        <v>126</v>
      </c>
      <c r="AD134" s="331">
        <v>1904</v>
      </c>
      <c r="AE134" s="331">
        <v>2281</v>
      </c>
      <c r="AF134" s="331">
        <v>7980</v>
      </c>
      <c r="AG134" s="319">
        <v>9975</v>
      </c>
      <c r="AH134" s="319">
        <v>11970</v>
      </c>
      <c r="AI134" s="319">
        <v>13965</v>
      </c>
      <c r="AJ134" s="319">
        <v>15960</v>
      </c>
      <c r="AK134" s="319">
        <v>19005</v>
      </c>
      <c r="AL134" s="319">
        <v>22050</v>
      </c>
    </row>
    <row r="135" spans="6:40">
      <c r="AC135" s="318">
        <v>127</v>
      </c>
      <c r="AD135" s="331">
        <v>1904</v>
      </c>
      <c r="AE135" s="331">
        <v>2281</v>
      </c>
      <c r="AF135" s="331">
        <v>7980</v>
      </c>
      <c r="AG135" s="319">
        <v>9975</v>
      </c>
      <c r="AH135" s="319">
        <v>11970</v>
      </c>
      <c r="AI135" s="319">
        <v>13965</v>
      </c>
      <c r="AJ135" s="319">
        <v>15960</v>
      </c>
      <c r="AK135" s="319">
        <v>19005</v>
      </c>
      <c r="AL135" s="319">
        <v>22050</v>
      </c>
    </row>
    <row r="136" spans="6:40">
      <c r="AC136" s="318">
        <v>128</v>
      </c>
      <c r="AD136" s="331">
        <v>1904</v>
      </c>
      <c r="AE136" s="331">
        <v>2281</v>
      </c>
      <c r="AF136" s="331">
        <v>7980</v>
      </c>
      <c r="AG136" s="319">
        <v>9975</v>
      </c>
      <c r="AH136" s="319">
        <v>11970</v>
      </c>
      <c r="AI136" s="319">
        <v>13965</v>
      </c>
      <c r="AJ136" s="319">
        <v>15960</v>
      </c>
      <c r="AK136" s="319">
        <v>19005</v>
      </c>
      <c r="AL136" s="319">
        <v>22050</v>
      </c>
    </row>
    <row r="137" spans="6:40">
      <c r="AC137" s="318">
        <v>129</v>
      </c>
      <c r="AD137" s="331">
        <v>1904</v>
      </c>
      <c r="AE137" s="331">
        <v>2281</v>
      </c>
      <c r="AF137" s="331">
        <v>7980</v>
      </c>
      <c r="AG137" s="319">
        <v>9975</v>
      </c>
      <c r="AH137" s="319">
        <v>11970</v>
      </c>
      <c r="AI137" s="319">
        <v>13965</v>
      </c>
      <c r="AJ137" s="319">
        <v>15960</v>
      </c>
      <c r="AK137" s="319">
        <v>19005</v>
      </c>
      <c r="AL137" s="319">
        <v>22050</v>
      </c>
    </row>
    <row r="138" spans="6:40">
      <c r="AC138" s="318">
        <v>130</v>
      </c>
      <c r="AD138" s="331">
        <v>1904</v>
      </c>
      <c r="AE138" s="331">
        <v>2281</v>
      </c>
      <c r="AF138" s="331">
        <v>7980</v>
      </c>
      <c r="AG138" s="319">
        <v>9975</v>
      </c>
      <c r="AH138" s="319">
        <v>11970</v>
      </c>
      <c r="AI138" s="319">
        <v>13965</v>
      </c>
      <c r="AJ138" s="319">
        <v>15960</v>
      </c>
      <c r="AK138" s="319">
        <v>19005</v>
      </c>
      <c r="AL138" s="319">
        <v>22050</v>
      </c>
    </row>
    <row r="139" spans="6:40">
      <c r="AC139" s="318">
        <v>131</v>
      </c>
      <c r="AD139" s="331">
        <v>1904</v>
      </c>
      <c r="AE139" s="331">
        <v>2281</v>
      </c>
      <c r="AF139" s="331">
        <v>7980</v>
      </c>
      <c r="AG139" s="319">
        <v>9975</v>
      </c>
      <c r="AH139" s="319">
        <v>11970</v>
      </c>
      <c r="AI139" s="319">
        <v>13965</v>
      </c>
      <c r="AJ139" s="319">
        <v>15960</v>
      </c>
      <c r="AK139" s="319">
        <v>19005</v>
      </c>
      <c r="AL139" s="319">
        <v>22050</v>
      </c>
    </row>
    <row r="140" spans="6:40">
      <c r="AC140" s="318">
        <v>132</v>
      </c>
      <c r="AD140" s="331">
        <v>1904</v>
      </c>
      <c r="AE140" s="331">
        <v>2281</v>
      </c>
      <c r="AF140" s="331">
        <v>7980</v>
      </c>
      <c r="AG140" s="319">
        <v>9975</v>
      </c>
      <c r="AH140" s="319">
        <v>11970</v>
      </c>
      <c r="AI140" s="319">
        <v>13965</v>
      </c>
      <c r="AJ140" s="319">
        <v>15960</v>
      </c>
      <c r="AK140" s="319">
        <v>19005</v>
      </c>
      <c r="AL140" s="319">
        <v>22050</v>
      </c>
    </row>
    <row r="141" spans="6:40">
      <c r="AC141" s="318">
        <v>133</v>
      </c>
      <c r="AD141" s="331">
        <v>1904</v>
      </c>
      <c r="AE141" s="331">
        <v>2281</v>
      </c>
      <c r="AF141" s="331">
        <v>7980</v>
      </c>
      <c r="AG141" s="319">
        <v>9975</v>
      </c>
      <c r="AH141" s="319">
        <v>11970</v>
      </c>
      <c r="AI141" s="319">
        <v>13965</v>
      </c>
      <c r="AJ141" s="319">
        <v>15960</v>
      </c>
      <c r="AK141" s="319">
        <v>19005</v>
      </c>
      <c r="AL141" s="319">
        <v>22050</v>
      </c>
    </row>
    <row r="142" spans="6:40">
      <c r="AC142" s="318">
        <v>134</v>
      </c>
      <c r="AD142" s="331">
        <v>1904</v>
      </c>
      <c r="AE142" s="331">
        <v>2281</v>
      </c>
      <c r="AF142" s="331">
        <v>7980</v>
      </c>
      <c r="AG142" s="319">
        <v>9975</v>
      </c>
      <c r="AH142" s="319">
        <v>11970</v>
      </c>
      <c r="AI142" s="319">
        <v>13965</v>
      </c>
      <c r="AJ142" s="319">
        <v>15960</v>
      </c>
      <c r="AK142" s="319">
        <v>19005</v>
      </c>
      <c r="AL142" s="319">
        <v>22050</v>
      </c>
    </row>
    <row r="143" spans="6:40">
      <c r="AC143" s="318">
        <v>135</v>
      </c>
      <c r="AD143" s="331">
        <v>1904</v>
      </c>
      <c r="AE143" s="331">
        <v>2281</v>
      </c>
      <c r="AF143" s="331">
        <v>7980</v>
      </c>
      <c r="AG143" s="319">
        <v>9975</v>
      </c>
      <c r="AH143" s="319">
        <v>11970</v>
      </c>
      <c r="AI143" s="319">
        <v>13965</v>
      </c>
      <c r="AJ143" s="319">
        <v>15960</v>
      </c>
      <c r="AK143" s="319">
        <v>19005</v>
      </c>
      <c r="AL143" s="319">
        <v>22050</v>
      </c>
    </row>
    <row r="144" spans="6:40">
      <c r="AC144" s="318">
        <v>136</v>
      </c>
      <c r="AD144" s="331">
        <v>1904</v>
      </c>
      <c r="AE144" s="331">
        <v>2281</v>
      </c>
      <c r="AF144" s="331">
        <v>7980</v>
      </c>
      <c r="AG144" s="319">
        <v>9975</v>
      </c>
      <c r="AH144" s="319">
        <v>11970</v>
      </c>
      <c r="AI144" s="319">
        <v>13965</v>
      </c>
      <c r="AJ144" s="319">
        <v>15960</v>
      </c>
      <c r="AK144" s="319">
        <v>19005</v>
      </c>
      <c r="AL144" s="319">
        <v>22050</v>
      </c>
    </row>
    <row r="145" spans="29:38">
      <c r="AC145" s="318">
        <v>137</v>
      </c>
      <c r="AD145" s="331">
        <v>1904</v>
      </c>
      <c r="AE145" s="331">
        <v>2281</v>
      </c>
      <c r="AF145" s="331">
        <v>7980</v>
      </c>
      <c r="AG145" s="319">
        <v>9975</v>
      </c>
      <c r="AH145" s="319">
        <v>11970</v>
      </c>
      <c r="AI145" s="319">
        <v>13965</v>
      </c>
      <c r="AJ145" s="319">
        <v>15960</v>
      </c>
      <c r="AK145" s="319">
        <v>19005</v>
      </c>
      <c r="AL145" s="319">
        <v>22050</v>
      </c>
    </row>
    <row r="146" spans="29:38">
      <c r="AC146" s="318">
        <v>138</v>
      </c>
      <c r="AD146" s="331">
        <v>1904</v>
      </c>
      <c r="AE146" s="331">
        <v>2281</v>
      </c>
      <c r="AF146" s="331">
        <v>7980</v>
      </c>
      <c r="AG146" s="319">
        <v>9975</v>
      </c>
      <c r="AH146" s="319">
        <v>11970</v>
      </c>
      <c r="AI146" s="319">
        <v>13965</v>
      </c>
      <c r="AJ146" s="319">
        <v>15960</v>
      </c>
      <c r="AK146" s="319">
        <v>19005</v>
      </c>
      <c r="AL146" s="319">
        <v>22050</v>
      </c>
    </row>
    <row r="147" spans="29:38">
      <c r="AC147" s="318">
        <v>139</v>
      </c>
      <c r="AD147" s="331">
        <v>1904</v>
      </c>
      <c r="AE147" s="331">
        <v>2281</v>
      </c>
      <c r="AF147" s="331">
        <v>7980</v>
      </c>
      <c r="AG147" s="319">
        <v>9975</v>
      </c>
      <c r="AH147" s="319">
        <v>11970</v>
      </c>
      <c r="AI147" s="319">
        <v>13965</v>
      </c>
      <c r="AJ147" s="319">
        <v>15960</v>
      </c>
      <c r="AK147" s="319">
        <v>19005</v>
      </c>
      <c r="AL147" s="319">
        <v>22050</v>
      </c>
    </row>
    <row r="148" spans="29:38">
      <c r="AC148" s="318">
        <v>140</v>
      </c>
      <c r="AD148" s="331">
        <v>1904</v>
      </c>
      <c r="AE148" s="331">
        <v>2281</v>
      </c>
      <c r="AF148" s="331">
        <v>7980</v>
      </c>
      <c r="AG148" s="319">
        <v>9975</v>
      </c>
      <c r="AH148" s="319">
        <v>11970</v>
      </c>
      <c r="AI148" s="319">
        <v>13965</v>
      </c>
      <c r="AJ148" s="319">
        <v>15960</v>
      </c>
      <c r="AK148" s="319">
        <v>19005</v>
      </c>
      <c r="AL148" s="319">
        <v>22050</v>
      </c>
    </row>
    <row r="149" spans="29:38">
      <c r="AC149" s="318">
        <v>141</v>
      </c>
      <c r="AD149" s="331">
        <v>1904</v>
      </c>
      <c r="AE149" s="331">
        <v>2281</v>
      </c>
      <c r="AF149" s="331">
        <v>7980</v>
      </c>
      <c r="AG149" s="319">
        <v>9975</v>
      </c>
      <c r="AH149" s="319">
        <v>11970</v>
      </c>
      <c r="AI149" s="319">
        <v>13965</v>
      </c>
      <c r="AJ149" s="319">
        <v>15960</v>
      </c>
      <c r="AK149" s="319">
        <v>19005</v>
      </c>
      <c r="AL149" s="319">
        <v>22050</v>
      </c>
    </row>
    <row r="150" spans="29:38">
      <c r="AC150" s="318">
        <v>142</v>
      </c>
      <c r="AD150" s="331">
        <v>1904</v>
      </c>
      <c r="AE150" s="331">
        <v>2281</v>
      </c>
      <c r="AF150" s="331">
        <v>7980</v>
      </c>
      <c r="AG150" s="319">
        <v>9975</v>
      </c>
      <c r="AH150" s="319">
        <v>11970</v>
      </c>
      <c r="AI150" s="319">
        <v>13965</v>
      </c>
      <c r="AJ150" s="319">
        <v>15960</v>
      </c>
      <c r="AK150" s="319">
        <v>19005</v>
      </c>
      <c r="AL150" s="319">
        <v>22050</v>
      </c>
    </row>
    <row r="151" spans="29:38">
      <c r="AC151" s="318">
        <v>143</v>
      </c>
      <c r="AD151" s="331">
        <v>1904</v>
      </c>
      <c r="AE151" s="331">
        <v>2281</v>
      </c>
      <c r="AF151" s="331">
        <v>7980</v>
      </c>
      <c r="AG151" s="319">
        <v>9975</v>
      </c>
      <c r="AH151" s="319">
        <v>11970</v>
      </c>
      <c r="AI151" s="319">
        <v>13965</v>
      </c>
      <c r="AJ151" s="319">
        <v>15960</v>
      </c>
      <c r="AK151" s="319">
        <v>19005</v>
      </c>
      <c r="AL151" s="319">
        <v>22050</v>
      </c>
    </row>
    <row r="152" spans="29:38">
      <c r="AC152" s="318">
        <v>144</v>
      </c>
      <c r="AD152" s="331">
        <v>1904</v>
      </c>
      <c r="AE152" s="331">
        <v>2281</v>
      </c>
      <c r="AF152" s="331">
        <v>7980</v>
      </c>
      <c r="AG152" s="319">
        <v>9975</v>
      </c>
      <c r="AH152" s="319">
        <v>11970</v>
      </c>
      <c r="AI152" s="319">
        <v>13965</v>
      </c>
      <c r="AJ152" s="319">
        <v>15960</v>
      </c>
      <c r="AK152" s="319">
        <v>19005</v>
      </c>
      <c r="AL152" s="319">
        <v>22050</v>
      </c>
    </row>
    <row r="153" spans="29:38">
      <c r="AC153" s="318">
        <v>145</v>
      </c>
      <c r="AD153" s="331">
        <v>1904</v>
      </c>
      <c r="AE153" s="331">
        <v>2281</v>
      </c>
      <c r="AF153" s="331">
        <v>7980</v>
      </c>
      <c r="AG153" s="319">
        <v>9975</v>
      </c>
      <c r="AH153" s="319">
        <v>11970</v>
      </c>
      <c r="AI153" s="319">
        <v>13965</v>
      </c>
      <c r="AJ153" s="319">
        <v>15960</v>
      </c>
      <c r="AK153" s="319">
        <v>19005</v>
      </c>
      <c r="AL153" s="319">
        <v>22050</v>
      </c>
    </row>
    <row r="154" spans="29:38">
      <c r="AC154" s="318">
        <v>146</v>
      </c>
      <c r="AD154" s="331">
        <v>1904</v>
      </c>
      <c r="AE154" s="331">
        <v>2281</v>
      </c>
      <c r="AF154" s="331">
        <v>7980</v>
      </c>
      <c r="AG154" s="319">
        <v>9975</v>
      </c>
      <c r="AH154" s="319">
        <v>11970</v>
      </c>
      <c r="AI154" s="319">
        <v>13965</v>
      </c>
      <c r="AJ154" s="319">
        <v>15960</v>
      </c>
      <c r="AK154" s="319">
        <v>19005</v>
      </c>
      <c r="AL154" s="319">
        <v>22050</v>
      </c>
    </row>
    <row r="155" spans="29:38">
      <c r="AC155" s="318">
        <v>147</v>
      </c>
      <c r="AD155" s="331">
        <v>1904</v>
      </c>
      <c r="AE155" s="331">
        <v>2281</v>
      </c>
      <c r="AF155" s="331">
        <v>7980</v>
      </c>
      <c r="AG155" s="319">
        <v>9975</v>
      </c>
      <c r="AH155" s="319">
        <v>11970</v>
      </c>
      <c r="AI155" s="319">
        <v>13965</v>
      </c>
      <c r="AJ155" s="319">
        <v>15960</v>
      </c>
      <c r="AK155" s="319">
        <v>19005</v>
      </c>
      <c r="AL155" s="319">
        <v>22050</v>
      </c>
    </row>
    <row r="156" spans="29:38">
      <c r="AC156" s="318">
        <v>148</v>
      </c>
      <c r="AD156" s="331">
        <v>1904</v>
      </c>
      <c r="AE156" s="331">
        <v>2281</v>
      </c>
      <c r="AF156" s="331">
        <v>7980</v>
      </c>
      <c r="AG156" s="319">
        <v>9975</v>
      </c>
      <c r="AH156" s="319">
        <v>11970</v>
      </c>
      <c r="AI156" s="319">
        <v>13965</v>
      </c>
      <c r="AJ156" s="319">
        <v>15960</v>
      </c>
      <c r="AK156" s="319">
        <v>19005</v>
      </c>
      <c r="AL156" s="319">
        <v>22050</v>
      </c>
    </row>
    <row r="157" spans="29:38">
      <c r="AC157" s="318">
        <v>149</v>
      </c>
      <c r="AD157" s="331">
        <v>1904</v>
      </c>
      <c r="AE157" s="331">
        <v>2281</v>
      </c>
      <c r="AF157" s="331">
        <v>7980</v>
      </c>
      <c r="AG157" s="319">
        <v>9975</v>
      </c>
      <c r="AH157" s="319">
        <v>11970</v>
      </c>
      <c r="AI157" s="319">
        <v>13965</v>
      </c>
      <c r="AJ157" s="319">
        <v>15960</v>
      </c>
      <c r="AK157" s="319">
        <v>19005</v>
      </c>
      <c r="AL157" s="319">
        <v>22050</v>
      </c>
    </row>
    <row r="158" spans="29:38">
      <c r="AC158" s="318">
        <v>150</v>
      </c>
      <c r="AD158" s="331">
        <v>1904</v>
      </c>
      <c r="AE158" s="331">
        <v>2281</v>
      </c>
      <c r="AF158" s="331">
        <v>7980</v>
      </c>
      <c r="AG158" s="319">
        <v>9975</v>
      </c>
      <c r="AH158" s="319">
        <v>11970</v>
      </c>
      <c r="AI158" s="319">
        <v>13965</v>
      </c>
      <c r="AJ158" s="319">
        <v>15960</v>
      </c>
      <c r="AK158" s="319">
        <v>19005</v>
      </c>
      <c r="AL158" s="319">
        <v>22050</v>
      </c>
    </row>
    <row r="159" spans="29:38">
      <c r="AC159" s="318">
        <v>151</v>
      </c>
      <c r="AD159" s="331">
        <v>1904</v>
      </c>
      <c r="AE159" s="331">
        <v>2281</v>
      </c>
      <c r="AF159" s="322">
        <v>7875</v>
      </c>
      <c r="AG159" s="322">
        <v>9765</v>
      </c>
      <c r="AH159" s="322">
        <v>11760</v>
      </c>
      <c r="AI159" s="322">
        <v>13650</v>
      </c>
      <c r="AJ159" s="322">
        <v>15645</v>
      </c>
      <c r="AK159" s="322">
        <v>18585</v>
      </c>
      <c r="AL159" s="322">
        <v>21525</v>
      </c>
    </row>
  </sheetData>
  <mergeCells count="12">
    <mergeCell ref="A111:C111"/>
    <mergeCell ref="U6:U7"/>
    <mergeCell ref="Q6:Q7"/>
    <mergeCell ref="S6:S7"/>
    <mergeCell ref="R6:R7"/>
    <mergeCell ref="T6:T7"/>
    <mergeCell ref="A6:A7"/>
    <mergeCell ref="AC6:AC7"/>
    <mergeCell ref="AN6:AN7"/>
    <mergeCell ref="V6:X6"/>
    <mergeCell ref="Y6:AA6"/>
    <mergeCell ref="I6:I7"/>
  </mergeCells>
  <phoneticPr fontId="2"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36.xml><?xml version="1.0" encoding="utf-8"?>
<worksheet xmlns="http://schemas.openxmlformats.org/spreadsheetml/2006/main" xmlns:r="http://schemas.openxmlformats.org/officeDocument/2006/relationships">
  <sheetPr codeName="Sheet6"/>
  <dimension ref="A1:L54"/>
  <sheetViews>
    <sheetView showGridLines="0" workbookViewId="0"/>
  </sheetViews>
  <sheetFormatPr defaultRowHeight="15"/>
  <cols>
    <col min="1" max="1" width="4.28515625" style="2" customWidth="1"/>
    <col min="2" max="2" width="21.28515625" style="2" customWidth="1"/>
    <col min="3" max="3" width="10.5703125" style="85" customWidth="1"/>
    <col min="4" max="4" width="13.85546875" style="85" customWidth="1"/>
    <col min="5" max="5" width="12.140625" style="85" customWidth="1"/>
    <col min="6" max="6" width="13.28515625" style="2" customWidth="1"/>
    <col min="7" max="7" width="7.85546875" style="2" bestFit="1" customWidth="1"/>
    <col min="8" max="8" width="15.140625" style="374" bestFit="1" customWidth="1"/>
    <col min="9" max="9" width="14.28515625" style="2" customWidth="1"/>
    <col min="10" max="10" width="9.140625" style="2"/>
    <col min="11" max="11" width="15.42578125" style="2" bestFit="1" customWidth="1"/>
    <col min="12" max="12" width="23.28515625" style="2" bestFit="1" customWidth="1"/>
    <col min="13" max="16384" width="9.140625" style="2"/>
  </cols>
  <sheetData>
    <row r="1" spans="1:8" ht="20.25">
      <c r="A1" s="354" t="s">
        <v>1012</v>
      </c>
      <c r="B1" s="354"/>
      <c r="C1" s="355"/>
      <c r="D1" s="355"/>
      <c r="E1" s="355"/>
      <c r="F1" s="355"/>
      <c r="G1" s="355"/>
      <c r="H1" s="356"/>
    </row>
    <row r="2" spans="1:8" s="75" customFormat="1" ht="14.25">
      <c r="A2" s="79" t="e">
        <f>"CÔNG TRÌNH : "&amp;'Bia du toan'!$G$12</f>
        <v>#REF!</v>
      </c>
      <c r="B2" s="79"/>
      <c r="C2" s="357"/>
      <c r="D2" s="357"/>
      <c r="E2" s="357"/>
      <c r="F2" s="79"/>
      <c r="G2" s="79"/>
      <c r="H2" s="358"/>
    </row>
    <row r="3" spans="1:8" s="75" customFormat="1" ht="14.25">
      <c r="A3" s="79" t="e">
        <f>"HẠNG MỤC : "&amp; 'Bia du toan'!$G$13</f>
        <v>#REF!</v>
      </c>
      <c r="B3" s="79"/>
      <c r="C3" s="357"/>
      <c r="D3" s="357"/>
      <c r="E3" s="357"/>
      <c r="F3" s="79"/>
      <c r="G3" s="79"/>
      <c r="H3" s="358"/>
    </row>
    <row r="4" spans="1:8">
      <c r="A4" s="27"/>
      <c r="B4" s="27"/>
      <c r="C4" s="359"/>
      <c r="D4" s="359"/>
      <c r="E4" s="359"/>
      <c r="F4" s="27"/>
      <c r="G4" s="27"/>
      <c r="H4" s="356"/>
    </row>
    <row r="5" spans="1:8" s="80" customFormat="1" ht="36" customHeight="1">
      <c r="A5" s="360" t="s">
        <v>15</v>
      </c>
      <c r="B5" s="360" t="s">
        <v>1013</v>
      </c>
      <c r="C5" s="361" t="s">
        <v>1014</v>
      </c>
      <c r="D5" s="361" t="s">
        <v>1015</v>
      </c>
      <c r="E5" s="361" t="s">
        <v>1016</v>
      </c>
      <c r="F5" s="361" t="s">
        <v>1017</v>
      </c>
      <c r="G5" s="361" t="s">
        <v>1018</v>
      </c>
      <c r="H5" s="362" t="s">
        <v>1019</v>
      </c>
    </row>
    <row r="6" spans="1:8">
      <c r="A6" s="176"/>
      <c r="B6" s="176"/>
      <c r="C6" s="363"/>
      <c r="D6" s="364">
        <f xml:space="preserve"> IF(C6&lt;3,0,C6-3)</f>
        <v>0</v>
      </c>
      <c r="E6" s="363"/>
      <c r="F6" s="176"/>
      <c r="G6" s="176">
        <f>CuocVC!$B$109*hsdc_CuocVC</f>
        <v>457</v>
      </c>
      <c r="H6" s="364">
        <f xml:space="preserve"> (D6*2-E6*2)*G6*F6</f>
        <v>0</v>
      </c>
    </row>
    <row r="7" spans="1:8">
      <c r="A7" s="67"/>
      <c r="B7" s="67"/>
      <c r="C7" s="365"/>
      <c r="D7" s="366">
        <f t="shared" ref="D7:D16" si="0" xml:space="preserve"> IF(C7&lt;3,0,C7-3)</f>
        <v>0</v>
      </c>
      <c r="E7" s="365"/>
      <c r="F7" s="67"/>
      <c r="G7" s="67">
        <f>CuocVC!$B$109*hsdc_CuocVC</f>
        <v>457</v>
      </c>
      <c r="H7" s="366">
        <f t="shared" ref="H7:H16" si="1" xml:space="preserve"> (D7*2-E7*2)*G7*F7</f>
        <v>0</v>
      </c>
    </row>
    <row r="8" spans="1:8">
      <c r="A8" s="67"/>
      <c r="B8" s="67"/>
      <c r="C8" s="365"/>
      <c r="D8" s="366">
        <f t="shared" si="0"/>
        <v>0</v>
      </c>
      <c r="E8" s="365"/>
      <c r="F8" s="67"/>
      <c r="G8" s="67">
        <f>CuocVC!$B$109*hsdc_CuocVC</f>
        <v>457</v>
      </c>
      <c r="H8" s="366">
        <f t="shared" si="1"/>
        <v>0</v>
      </c>
    </row>
    <row r="9" spans="1:8">
      <c r="A9" s="67"/>
      <c r="B9" s="67"/>
      <c r="C9" s="365"/>
      <c r="D9" s="366">
        <f t="shared" si="0"/>
        <v>0</v>
      </c>
      <c r="E9" s="365"/>
      <c r="F9" s="67"/>
      <c r="G9" s="67">
        <f>CuocVC!$B$109*hsdc_CuocVC</f>
        <v>457</v>
      </c>
      <c r="H9" s="366">
        <f t="shared" si="1"/>
        <v>0</v>
      </c>
    </row>
    <row r="10" spans="1:8">
      <c r="A10" s="67"/>
      <c r="B10" s="67"/>
      <c r="C10" s="365"/>
      <c r="D10" s="366">
        <f t="shared" si="0"/>
        <v>0</v>
      </c>
      <c r="E10" s="365"/>
      <c r="F10" s="67"/>
      <c r="G10" s="67">
        <f>CuocVC!$B$109*hsdc_CuocVC</f>
        <v>457</v>
      </c>
      <c r="H10" s="366">
        <f t="shared" si="1"/>
        <v>0</v>
      </c>
    </row>
    <row r="11" spans="1:8">
      <c r="A11" s="67"/>
      <c r="B11" s="67"/>
      <c r="C11" s="365"/>
      <c r="D11" s="366">
        <f t="shared" si="0"/>
        <v>0</v>
      </c>
      <c r="E11" s="365"/>
      <c r="F11" s="67"/>
      <c r="G11" s="67">
        <f>CuocVC!$B$109*hsdc_CuocVC</f>
        <v>457</v>
      </c>
      <c r="H11" s="366">
        <f t="shared" si="1"/>
        <v>0</v>
      </c>
    </row>
    <row r="12" spans="1:8">
      <c r="A12" s="67"/>
      <c r="B12" s="67"/>
      <c r="C12" s="365"/>
      <c r="D12" s="366">
        <f t="shared" si="0"/>
        <v>0</v>
      </c>
      <c r="E12" s="365"/>
      <c r="F12" s="67"/>
      <c r="G12" s="67">
        <f>CuocVC!$B$109*hsdc_CuocVC</f>
        <v>457</v>
      </c>
      <c r="H12" s="366">
        <f t="shared" si="1"/>
        <v>0</v>
      </c>
    </row>
    <row r="13" spans="1:8">
      <c r="A13" s="67"/>
      <c r="B13" s="67"/>
      <c r="C13" s="365"/>
      <c r="D13" s="366">
        <f t="shared" si="0"/>
        <v>0</v>
      </c>
      <c r="E13" s="365"/>
      <c r="F13" s="67"/>
      <c r="G13" s="67">
        <f>CuocVC!$B$109*hsdc_CuocVC</f>
        <v>457</v>
      </c>
      <c r="H13" s="366">
        <f t="shared" si="1"/>
        <v>0</v>
      </c>
    </row>
    <row r="14" spans="1:8">
      <c r="A14" s="67"/>
      <c r="B14" s="67"/>
      <c r="C14" s="365"/>
      <c r="D14" s="366">
        <f t="shared" si="0"/>
        <v>0</v>
      </c>
      <c r="E14" s="365"/>
      <c r="F14" s="67"/>
      <c r="G14" s="67">
        <f>CuocVC!$B$109*hsdc_CuocVC</f>
        <v>457</v>
      </c>
      <c r="H14" s="366">
        <f t="shared" si="1"/>
        <v>0</v>
      </c>
    </row>
    <row r="15" spans="1:8">
      <c r="A15" s="67"/>
      <c r="B15" s="67"/>
      <c r="C15" s="365"/>
      <c r="D15" s="366">
        <f t="shared" si="0"/>
        <v>0</v>
      </c>
      <c r="E15" s="365"/>
      <c r="F15" s="67"/>
      <c r="G15" s="67">
        <f>CuocVC!$B$109*hsdc_CuocVC</f>
        <v>457</v>
      </c>
      <c r="H15" s="366">
        <f t="shared" si="1"/>
        <v>0</v>
      </c>
    </row>
    <row r="16" spans="1:8">
      <c r="A16" s="367"/>
      <c r="B16" s="367"/>
      <c r="C16" s="368"/>
      <c r="D16" s="369">
        <f t="shared" si="0"/>
        <v>0</v>
      </c>
      <c r="E16" s="368"/>
      <c r="F16" s="367"/>
      <c r="G16" s="367">
        <f>CuocVC!$B$109*hsdc_CuocVC</f>
        <v>457</v>
      </c>
      <c r="H16" s="369">
        <f t="shared" si="1"/>
        <v>0</v>
      </c>
    </row>
    <row r="17" spans="1:12" s="75" customFormat="1" ht="14.25">
      <c r="A17" s="370" t="s">
        <v>1020</v>
      </c>
      <c r="B17" s="371" t="s">
        <v>83</v>
      </c>
      <c r="C17" s="370"/>
      <c r="D17" s="371"/>
      <c r="E17" s="371"/>
      <c r="F17" s="370"/>
      <c r="G17" s="370"/>
      <c r="H17" s="372">
        <f>SUM(H6:H16)</f>
        <v>0</v>
      </c>
    </row>
    <row r="19" spans="1:12">
      <c r="A19" s="373" t="s">
        <v>400</v>
      </c>
    </row>
    <row r="20" spans="1:12">
      <c r="B20" s="278" t="s">
        <v>1021</v>
      </c>
    </row>
    <row r="21" spans="1:12">
      <c r="B21" s="278" t="s">
        <v>1034</v>
      </c>
    </row>
    <row r="23" spans="1:12" ht="20.25">
      <c r="A23" s="354" t="s">
        <v>1022</v>
      </c>
      <c r="B23" s="354"/>
      <c r="C23" s="355"/>
      <c r="D23" s="355"/>
      <c r="E23" s="355"/>
      <c r="F23" s="355"/>
      <c r="G23" s="355"/>
      <c r="H23" s="356"/>
    </row>
    <row r="24" spans="1:12" s="75" customFormat="1" ht="14.25">
      <c r="A24" s="79" t="e">
        <f>"CÔNG TRÌNH : "&amp;'Bia du toan'!$G$12</f>
        <v>#REF!</v>
      </c>
      <c r="B24" s="79"/>
      <c r="C24" s="357"/>
      <c r="D24" s="357"/>
      <c r="E24" s="357"/>
      <c r="F24" s="79"/>
      <c r="G24" s="79"/>
      <c r="H24" s="358"/>
    </row>
    <row r="25" spans="1:12" s="75" customFormat="1" ht="14.25">
      <c r="A25" s="79" t="e">
        <f>"HẠNG MỤC : "&amp; 'Bia du toan'!$G$13</f>
        <v>#REF!</v>
      </c>
      <c r="B25" s="79"/>
      <c r="C25" s="357"/>
      <c r="D25" s="357"/>
      <c r="E25" s="357"/>
      <c r="F25" s="79"/>
      <c r="G25" s="79"/>
      <c r="H25" s="358"/>
    </row>
    <row r="26" spans="1:12">
      <c r="A26" s="27"/>
      <c r="B26" s="27"/>
      <c r="C26" s="359"/>
      <c r="D26" s="359"/>
      <c r="E26" s="359"/>
      <c r="F26" s="27"/>
      <c r="G26" s="27"/>
      <c r="H26" s="356"/>
    </row>
    <row r="27" spans="1:12" s="80" customFormat="1" ht="36" customHeight="1">
      <c r="A27" s="375" t="s">
        <v>15</v>
      </c>
      <c r="B27" s="375" t="s">
        <v>1013</v>
      </c>
      <c r="C27" s="375" t="s">
        <v>1013</v>
      </c>
      <c r="D27" s="376" t="s">
        <v>1023</v>
      </c>
      <c r="E27" s="377" t="s">
        <v>1024</v>
      </c>
      <c r="F27" s="377" t="s">
        <v>1025</v>
      </c>
      <c r="G27" s="377" t="s">
        <v>1026</v>
      </c>
      <c r="H27" s="377" t="s">
        <v>330</v>
      </c>
      <c r="J27" s="1435" t="s">
        <v>1027</v>
      </c>
      <c r="K27" s="1435"/>
      <c r="L27" s="1435"/>
    </row>
    <row r="28" spans="1:12">
      <c r="A28" s="378"/>
      <c r="B28" s="378"/>
      <c r="C28" s="67"/>
      <c r="D28" s="379"/>
      <c r="E28" s="379"/>
      <c r="F28" s="67"/>
      <c r="G28" s="366">
        <f t="shared" ref="G28:G36" si="2">IF(C28&lt;&gt;"",VLOOKUP(C28,K29:L32,2,),0)*hsdc_CuocVC</f>
        <v>0</v>
      </c>
      <c r="H28" s="380">
        <f>D28*E28*F28*G28</f>
        <v>0</v>
      </c>
      <c r="J28" s="381" t="s">
        <v>15</v>
      </c>
      <c r="K28" s="382" t="s">
        <v>1028</v>
      </c>
      <c r="L28" s="382" t="s">
        <v>1029</v>
      </c>
    </row>
    <row r="29" spans="1:12">
      <c r="A29" s="378"/>
      <c r="B29" s="378"/>
      <c r="C29" s="67"/>
      <c r="D29" s="379"/>
      <c r="E29" s="379"/>
      <c r="F29" s="67"/>
      <c r="G29" s="366">
        <f t="shared" si="2"/>
        <v>0</v>
      </c>
      <c r="H29" s="380">
        <f t="shared" ref="H29:H38" si="3">D29*E29*F29*G29</f>
        <v>0</v>
      </c>
      <c r="J29" s="182">
        <v>1</v>
      </c>
      <c r="K29" s="383" t="s">
        <v>1030</v>
      </c>
      <c r="L29" s="383">
        <v>15000</v>
      </c>
    </row>
    <row r="30" spans="1:12">
      <c r="A30" s="378"/>
      <c r="B30" s="378"/>
      <c r="C30" s="67"/>
      <c r="D30" s="379"/>
      <c r="E30" s="379"/>
      <c r="F30" s="67"/>
      <c r="G30" s="366">
        <f t="shared" si="2"/>
        <v>0</v>
      </c>
      <c r="H30" s="380">
        <f t="shared" si="3"/>
        <v>0</v>
      </c>
      <c r="J30" s="182">
        <v>2</v>
      </c>
      <c r="K30" s="383" t="s">
        <v>1031</v>
      </c>
      <c r="L30" s="383">
        <v>6000</v>
      </c>
    </row>
    <row r="31" spans="1:12">
      <c r="A31" s="378"/>
      <c r="B31" s="378"/>
      <c r="C31" s="67"/>
      <c r="D31" s="379"/>
      <c r="E31" s="379"/>
      <c r="F31" s="67"/>
      <c r="G31" s="366">
        <f t="shared" si="2"/>
        <v>0</v>
      </c>
      <c r="H31" s="380">
        <f t="shared" si="3"/>
        <v>0</v>
      </c>
      <c r="J31" s="182"/>
      <c r="K31" s="383"/>
      <c r="L31" s="180"/>
    </row>
    <row r="32" spans="1:12">
      <c r="A32" s="378"/>
      <c r="B32" s="378"/>
      <c r="C32" s="67"/>
      <c r="D32" s="379"/>
      <c r="E32" s="379"/>
      <c r="F32" s="67"/>
      <c r="G32" s="366">
        <f t="shared" si="2"/>
        <v>0</v>
      </c>
      <c r="H32" s="380">
        <f t="shared" si="3"/>
        <v>0</v>
      </c>
      <c r="J32" s="182"/>
      <c r="K32" s="383"/>
      <c r="L32" s="180"/>
    </row>
    <row r="33" spans="1:10">
      <c r="A33" s="378"/>
      <c r="B33" s="378"/>
      <c r="C33" s="67"/>
      <c r="D33" s="379"/>
      <c r="E33" s="379"/>
      <c r="F33" s="67"/>
      <c r="G33" s="366">
        <f t="shared" si="2"/>
        <v>0</v>
      </c>
      <c r="H33" s="380">
        <f t="shared" si="3"/>
        <v>0</v>
      </c>
    </row>
    <row r="34" spans="1:10">
      <c r="A34" s="378"/>
      <c r="B34" s="378"/>
      <c r="C34" s="67"/>
      <c r="D34" s="379"/>
      <c r="E34" s="379"/>
      <c r="F34" s="67"/>
      <c r="G34" s="366">
        <f t="shared" si="2"/>
        <v>0</v>
      </c>
      <c r="H34" s="380">
        <f t="shared" si="3"/>
        <v>0</v>
      </c>
      <c r="J34" s="373" t="s">
        <v>400</v>
      </c>
    </row>
    <row r="35" spans="1:10">
      <c r="A35" s="378"/>
      <c r="B35" s="378"/>
      <c r="C35" s="67"/>
      <c r="D35" s="379"/>
      <c r="E35" s="379"/>
      <c r="F35" s="67"/>
      <c r="G35" s="366">
        <f t="shared" si="2"/>
        <v>0</v>
      </c>
      <c r="H35" s="380">
        <f t="shared" si="3"/>
        <v>0</v>
      </c>
      <c r="J35" s="278" t="s">
        <v>1032</v>
      </c>
    </row>
    <row r="36" spans="1:10">
      <c r="A36" s="378"/>
      <c r="B36" s="378"/>
      <c r="C36" s="67"/>
      <c r="D36" s="379"/>
      <c r="E36" s="379"/>
      <c r="F36" s="67"/>
      <c r="G36" s="366">
        <f t="shared" si="2"/>
        <v>0</v>
      </c>
      <c r="H36" s="380">
        <f t="shared" si="3"/>
        <v>0</v>
      </c>
      <c r="J36" s="278" t="s">
        <v>1033</v>
      </c>
    </row>
    <row r="37" spans="1:10">
      <c r="A37" s="378"/>
      <c r="B37" s="378"/>
      <c r="C37" s="67"/>
      <c r="D37" s="379"/>
      <c r="E37" s="379"/>
      <c r="F37" s="67"/>
      <c r="G37" s="366">
        <f>IF(C37&lt;&gt;"",VLOOKUP(C37,K38:L40,2,),0)*hsdc_CuocVC</f>
        <v>0</v>
      </c>
      <c r="H37" s="380">
        <f t="shared" si="3"/>
        <v>0</v>
      </c>
    </row>
    <row r="38" spans="1:10">
      <c r="A38" s="378"/>
      <c r="B38" s="378"/>
      <c r="C38" s="67"/>
      <c r="D38" s="379"/>
      <c r="E38" s="379"/>
      <c r="F38" s="67"/>
      <c r="G38" s="366">
        <f>IF(C38&lt;&gt;"",VLOOKUP(C38,K39:L43,2,),0)*hsdc_CuocVC</f>
        <v>0</v>
      </c>
      <c r="H38" s="380">
        <f t="shared" si="3"/>
        <v>0</v>
      </c>
    </row>
    <row r="39" spans="1:10" s="75" customFormat="1" ht="14.25">
      <c r="A39" s="384" t="s">
        <v>84</v>
      </c>
      <c r="B39" s="385" t="s">
        <v>83</v>
      </c>
      <c r="C39" s="384"/>
      <c r="D39" s="385"/>
      <c r="E39" s="385"/>
      <c r="F39" s="385"/>
      <c r="G39" s="385"/>
      <c r="H39" s="386">
        <f>SUM(H28:H38)</f>
        <v>0</v>
      </c>
    </row>
    <row r="43" spans="1:10" ht="20.25">
      <c r="A43" s="354" t="s">
        <v>1088</v>
      </c>
      <c r="B43" s="354"/>
      <c r="C43" s="355"/>
      <c r="D43" s="355"/>
      <c r="E43" s="355"/>
      <c r="F43" s="355"/>
      <c r="G43" s="355"/>
      <c r="H43" s="356"/>
    </row>
    <row r="44" spans="1:10">
      <c r="A44" s="79" t="e">
        <f>"CÔNG TRÌNH : "&amp;'Bia du toan'!$G$12</f>
        <v>#REF!</v>
      </c>
      <c r="B44" s="79"/>
      <c r="C44" s="357"/>
      <c r="D44" s="357"/>
      <c r="E44" s="357"/>
      <c r="F44" s="79"/>
      <c r="G44" s="79"/>
      <c r="H44" s="413"/>
    </row>
    <row r="45" spans="1:10">
      <c r="A45" s="79" t="e">
        <f>"HẠNG MỤC : "&amp; 'Bia du toan'!$G$13</f>
        <v>#REF!</v>
      </c>
      <c r="B45" s="79"/>
      <c r="C45" s="357"/>
      <c r="D45" s="357"/>
      <c r="E45" s="357"/>
      <c r="F45" s="79"/>
      <c r="G45" s="79"/>
      <c r="H45" s="358"/>
    </row>
    <row r="46" spans="1:10">
      <c r="A46" s="79" t="s">
        <v>1089</v>
      </c>
      <c r="B46" s="79"/>
      <c r="C46" s="357"/>
      <c r="D46" s="357"/>
      <c r="E46" s="357"/>
      <c r="F46" s="79"/>
      <c r="G46" s="79"/>
      <c r="H46" s="358"/>
    </row>
    <row r="47" spans="1:10">
      <c r="A47" s="278" t="s">
        <v>1090</v>
      </c>
    </row>
    <row r="48" spans="1:10">
      <c r="B48" s="278" t="s">
        <v>1091</v>
      </c>
      <c r="C48" s="412">
        <v>0.1</v>
      </c>
    </row>
    <row r="49" spans="1:3">
      <c r="B49" s="278" t="s">
        <v>1092</v>
      </c>
      <c r="C49" s="412">
        <v>0.2</v>
      </c>
    </row>
    <row r="50" spans="1:3">
      <c r="A50" s="278" t="s">
        <v>1093</v>
      </c>
    </row>
    <row r="51" spans="1:3">
      <c r="B51" s="278" t="s">
        <v>1094</v>
      </c>
      <c r="C51" s="414">
        <v>1</v>
      </c>
    </row>
    <row r="52" spans="1:3">
      <c r="B52" s="278" t="s">
        <v>1095</v>
      </c>
      <c r="C52" s="414">
        <v>1</v>
      </c>
    </row>
    <row r="53" spans="1:3">
      <c r="A53" s="278" t="s">
        <v>1096</v>
      </c>
    </row>
    <row r="54" spans="1:3">
      <c r="B54" s="278" t="s">
        <v>1097</v>
      </c>
      <c r="C54" s="415">
        <f>1+($C$48*($C$51-1)+$C$49*($C$52-1))</f>
        <v>1</v>
      </c>
    </row>
  </sheetData>
  <mergeCells count="1">
    <mergeCell ref="J27:L27"/>
  </mergeCells>
  <dataValidations count="5">
    <dataValidation type="list" allowBlank="1" showInputMessage="1" showErrorMessage="1" sqref="C28:C38">
      <formula1>$K$29:$K$30</formula1>
    </dataValidation>
    <dataValidation allowBlank="1" showInputMessage="1" showErrorMessage="1" promptTitle="Hướng dẫn" prompt="Nhập vào trọng tải đăng ký" sqref="F6:F16"/>
    <dataValidation allowBlank="1" showInputMessage="1" showErrorMessage="1" promptTitle="Hướng dẫn" prompt="Nhập vào số Km xe chạy có hàng" sqref="E6:E16"/>
    <dataValidation allowBlank="1" showInputMessage="1" showErrorMessage="1" promptTitle="Hướng dẫn" prompt="Nhập vào tên của loại phương tiện cần tính chi phí huy động phương tiện" sqref="B6:B16 B28:B38"/>
    <dataValidation allowBlank="1" showInputMessage="1" showErrorMessage="1" promptTitle="Hướng dẫn" prompt="Nhập vào số km xe chạy" sqref="C6:C16"/>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37.xml><?xml version="1.0" encoding="utf-8"?>
<worksheet xmlns="http://schemas.openxmlformats.org/spreadsheetml/2006/main" xmlns:r="http://schemas.openxmlformats.org/officeDocument/2006/relationships">
  <sheetPr codeName="Sh_CPVC_STST"/>
  <dimension ref="A1:AE21"/>
  <sheetViews>
    <sheetView workbookViewId="0"/>
  </sheetViews>
  <sheetFormatPr defaultRowHeight="15" outlineLevelCol="1"/>
  <cols>
    <col min="1" max="1" width="3.7109375" style="2" customWidth="1"/>
    <col min="2" max="2" width="11.7109375" style="2" hidden="1" customWidth="1" outlineLevel="1"/>
    <col min="3" max="3" width="16.28515625" style="2" customWidth="1" collapsed="1"/>
    <col min="4" max="4" width="4.28515625" style="105" bestFit="1" customWidth="1"/>
    <col min="5" max="5" width="5.7109375" style="2" bestFit="1" customWidth="1"/>
    <col min="6" max="6" width="8" style="2" bestFit="1" customWidth="1"/>
    <col min="7" max="7" width="7.5703125" style="2" bestFit="1" customWidth="1"/>
    <col min="8" max="8" width="5" style="2" bestFit="1" customWidth="1"/>
    <col min="9" max="9" width="10.5703125" style="2" hidden="1" customWidth="1" outlineLevel="1"/>
    <col min="10" max="10" width="9.5703125" style="2" hidden="1" customWidth="1" outlineLevel="1"/>
    <col min="11" max="11" width="6.28515625" style="2" customWidth="1" collapsed="1"/>
    <col min="12" max="12" width="7.140625" style="2" customWidth="1"/>
    <col min="13" max="13" width="6.28515625" style="2" bestFit="1" customWidth="1"/>
    <col min="14" max="14" width="6.28515625" style="2" customWidth="1"/>
    <col min="15" max="15" width="12.42578125" style="2" customWidth="1"/>
    <col min="16" max="16" width="10.85546875" style="2" bestFit="1" customWidth="1"/>
    <col min="17" max="17" width="12.42578125" style="83" bestFit="1" customWidth="1"/>
    <col min="18" max="18" width="12.85546875" style="83" bestFit="1" customWidth="1"/>
    <col min="19" max="19" width="6.42578125" style="83" bestFit="1" customWidth="1"/>
    <col min="20" max="20" width="11.5703125" style="83" bestFit="1" customWidth="1"/>
    <col min="21" max="21" width="11.140625" style="83" bestFit="1" customWidth="1"/>
    <col min="22" max="22" width="9.85546875" style="83" bestFit="1" customWidth="1"/>
    <col min="23" max="23" width="10.28515625" style="83" bestFit="1" customWidth="1"/>
    <col min="24" max="24" width="7" style="83" customWidth="1"/>
    <col min="25" max="25" width="7.28515625" style="83" bestFit="1" customWidth="1"/>
    <col min="26" max="26" width="5.85546875" style="83" bestFit="1" customWidth="1"/>
    <col min="27" max="27" width="7.28515625" style="83" customWidth="1"/>
    <col min="28" max="28" width="10" style="83" customWidth="1"/>
    <col min="29" max="29" width="12" style="83" customWidth="1"/>
    <col min="30" max="16384" width="9.140625" style="2"/>
  </cols>
  <sheetData>
    <row r="1" spans="1:31" ht="20.25">
      <c r="A1" s="389" t="s">
        <v>1035</v>
      </c>
      <c r="B1" s="27"/>
      <c r="C1" s="27"/>
      <c r="D1" s="27"/>
      <c r="E1" s="27"/>
      <c r="F1" s="27"/>
      <c r="G1" s="27"/>
      <c r="H1" s="27"/>
      <c r="I1" s="27"/>
      <c r="J1" s="27"/>
      <c r="K1" s="27"/>
      <c r="L1" s="27"/>
      <c r="M1" s="27"/>
      <c r="N1" s="27"/>
      <c r="O1" s="27"/>
      <c r="P1" s="27"/>
      <c r="Q1" s="82"/>
      <c r="R1" s="82"/>
      <c r="S1" s="82"/>
      <c r="T1" s="82"/>
      <c r="U1" s="82"/>
      <c r="V1" s="82"/>
      <c r="W1" s="82"/>
      <c r="X1" s="82"/>
      <c r="Y1" s="82"/>
      <c r="Z1" s="82"/>
      <c r="AA1" s="82"/>
      <c r="AB1" s="82"/>
      <c r="AC1" s="82"/>
      <c r="AD1" s="27"/>
      <c r="AE1" s="27"/>
    </row>
    <row r="2" spans="1:31" s="75" customFormat="1" ht="14.25">
      <c r="A2" s="79" t="e">
        <f>"CÔNG TRÌNH : "&amp;'Bia du toan'!$G$12</f>
        <v>#REF!</v>
      </c>
      <c r="B2" s="79"/>
      <c r="C2" s="79"/>
      <c r="D2" s="79"/>
      <c r="E2" s="79"/>
      <c r="F2" s="79"/>
      <c r="G2" s="79"/>
      <c r="H2" s="79"/>
      <c r="I2" s="79"/>
      <c r="J2" s="79"/>
      <c r="K2" s="79"/>
      <c r="L2" s="79"/>
      <c r="M2" s="79"/>
      <c r="N2" s="79"/>
      <c r="O2" s="79"/>
      <c r="P2" s="79"/>
      <c r="Q2" s="90"/>
      <c r="R2" s="90"/>
      <c r="S2" s="90"/>
      <c r="T2" s="90"/>
      <c r="U2" s="90"/>
      <c r="V2" s="90"/>
      <c r="W2" s="90"/>
      <c r="X2" s="90"/>
      <c r="Y2" s="90"/>
      <c r="Z2" s="90"/>
      <c r="AA2" s="90"/>
      <c r="AB2" s="90"/>
      <c r="AC2" s="90"/>
    </row>
    <row r="3" spans="1:31" s="75" customFormat="1" ht="14.25">
      <c r="A3" s="79" t="e">
        <f>"HẠNG MỤC : "&amp; 'Bia du toan'!$G$13</f>
        <v>#REF!</v>
      </c>
      <c r="B3" s="79"/>
      <c r="C3" s="79"/>
      <c r="D3" s="79"/>
      <c r="E3" s="79"/>
      <c r="F3" s="79"/>
      <c r="G3" s="79"/>
      <c r="H3" s="79"/>
      <c r="I3" s="79"/>
      <c r="J3" s="79"/>
      <c r="K3" s="79"/>
      <c r="L3" s="79"/>
      <c r="M3" s="79"/>
      <c r="N3" s="79"/>
      <c r="O3" s="79"/>
      <c r="P3" s="79"/>
      <c r="Q3" s="90"/>
      <c r="R3" s="90"/>
      <c r="S3" s="90"/>
      <c r="T3" s="90"/>
      <c r="U3" s="90"/>
      <c r="V3" s="90"/>
      <c r="W3" s="90"/>
      <c r="X3" s="90"/>
      <c r="Y3" s="90"/>
      <c r="Z3" s="90"/>
      <c r="AA3" s="90"/>
      <c r="AB3" s="90"/>
      <c r="AC3" s="90"/>
    </row>
    <row r="4" spans="1:31">
      <c r="A4" s="27"/>
      <c r="B4" s="27"/>
      <c r="C4" s="27"/>
      <c r="D4" s="27"/>
      <c r="E4" s="27"/>
      <c r="F4" s="27"/>
      <c r="G4" s="27"/>
      <c r="H4" s="27"/>
      <c r="I4" s="27"/>
      <c r="J4" s="27"/>
      <c r="K4" s="27"/>
      <c r="L4" s="27"/>
      <c r="M4" s="27"/>
      <c r="N4" s="27"/>
      <c r="O4" s="27"/>
      <c r="P4" s="27"/>
      <c r="Q4" s="82"/>
      <c r="R4" s="82"/>
      <c r="S4" s="82"/>
      <c r="T4" s="82"/>
      <c r="U4" s="82"/>
      <c r="V4" s="82"/>
      <c r="W4" s="82"/>
      <c r="X4" s="82"/>
      <c r="Y4" s="82"/>
      <c r="Z4" s="82"/>
      <c r="AA4" s="82"/>
      <c r="AB4" s="82"/>
      <c r="AC4" s="82"/>
    </row>
    <row r="5" spans="1:31" s="80" customFormat="1" ht="15" customHeight="1">
      <c r="A5" s="1418" t="s">
        <v>15</v>
      </c>
      <c r="B5" s="1418" t="s">
        <v>190</v>
      </c>
      <c r="C5" s="1418" t="s">
        <v>191</v>
      </c>
      <c r="D5" s="1418" t="s">
        <v>61</v>
      </c>
      <c r="E5" s="1419" t="s">
        <v>2772</v>
      </c>
      <c r="F5" s="1419" t="s">
        <v>171</v>
      </c>
      <c r="G5" s="1419" t="s">
        <v>172</v>
      </c>
      <c r="H5" s="1419" t="s">
        <v>389</v>
      </c>
      <c r="I5" s="1418" t="s">
        <v>174</v>
      </c>
      <c r="J5" s="1418"/>
      <c r="K5" s="1418" t="s">
        <v>175</v>
      </c>
      <c r="L5" s="1418"/>
      <c r="M5" s="1418"/>
      <c r="N5" s="1418" t="s">
        <v>1069</v>
      </c>
      <c r="O5" s="1419" t="s">
        <v>1065</v>
      </c>
      <c r="P5" s="1419"/>
      <c r="Q5" s="1418" t="s">
        <v>1066</v>
      </c>
      <c r="R5" s="1418"/>
      <c r="S5" s="1417" t="s">
        <v>1009</v>
      </c>
      <c r="T5" s="1417"/>
      <c r="U5" s="1417"/>
      <c r="V5" s="1417" t="s">
        <v>178</v>
      </c>
      <c r="W5" s="1417" t="s">
        <v>3037</v>
      </c>
      <c r="X5" s="1417" t="s">
        <v>3041</v>
      </c>
      <c r="Y5" s="1417" t="s">
        <v>183</v>
      </c>
      <c r="Z5" s="1416" t="s">
        <v>3040</v>
      </c>
    </row>
    <row r="6" spans="1:31" s="80" customFormat="1" ht="28.5" customHeight="1">
      <c r="A6" s="1418"/>
      <c r="B6" s="1418"/>
      <c r="C6" s="1418"/>
      <c r="D6" s="1418"/>
      <c r="E6" s="1419"/>
      <c r="F6" s="1419"/>
      <c r="G6" s="1419"/>
      <c r="H6" s="1419"/>
      <c r="I6" s="401" t="s">
        <v>184</v>
      </c>
      <c r="J6" s="401" t="s">
        <v>185</v>
      </c>
      <c r="K6" s="401" t="s">
        <v>186</v>
      </c>
      <c r="L6" s="401" t="s">
        <v>176</v>
      </c>
      <c r="M6" s="401" t="s">
        <v>177</v>
      </c>
      <c r="N6" s="1418"/>
      <c r="O6" s="400" t="s">
        <v>1067</v>
      </c>
      <c r="P6" s="401" t="s">
        <v>1068</v>
      </c>
      <c r="Q6" s="400" t="s">
        <v>1067</v>
      </c>
      <c r="R6" s="401" t="s">
        <v>1068</v>
      </c>
      <c r="S6" s="401" t="s">
        <v>3039</v>
      </c>
      <c r="T6" s="401" t="s">
        <v>1010</v>
      </c>
      <c r="U6" s="401" t="s">
        <v>1011</v>
      </c>
      <c r="V6" s="1417"/>
      <c r="W6" s="1417"/>
      <c r="X6" s="1417"/>
      <c r="Y6" s="1417"/>
      <c r="Z6" s="1416"/>
    </row>
    <row r="21" spans="2:2">
      <c r="B21" s="278" t="s">
        <v>1034</v>
      </c>
    </row>
  </sheetData>
  <mergeCells count="19">
    <mergeCell ref="F5:F6"/>
    <mergeCell ref="A5:A6"/>
    <mergeCell ref="B5:B6"/>
    <mergeCell ref="C5:C6"/>
    <mergeCell ref="D5:D6"/>
    <mergeCell ref="E5:E6"/>
    <mergeCell ref="G5:G6"/>
    <mergeCell ref="H5:H6"/>
    <mergeCell ref="I5:J5"/>
    <mergeCell ref="Y5:Y6"/>
    <mergeCell ref="K5:M5"/>
    <mergeCell ref="N5:N6"/>
    <mergeCell ref="Z5:Z6"/>
    <mergeCell ref="O5:P5"/>
    <mergeCell ref="Q5:R5"/>
    <mergeCell ref="S5:U5"/>
    <mergeCell ref="V5:V6"/>
    <mergeCell ref="W5:W6"/>
    <mergeCell ref="X5:X6"/>
  </mergeCells>
  <pageMargins left="0.16" right="0.09" top="0.43307086614173201" bottom="0.59055118110236204" header="0.15748031496063" footer="0.23622047244094499"/>
  <pageSetup paperSize="9" scale="75" orientation="landscape" r:id="rId1"/>
  <headerFooter alignWithMargins="0">
    <oddHeader>&amp;L&amp;"Times New Roman,Bold Italic"&amp;9Dự toán Bắc Nam  - ÐT: 0966.966.455</oddHeader>
    <oddFooter>&amp;R&amp;9Trang &amp;P/&amp;N</oddFooter>
  </headerFooter>
</worksheet>
</file>

<file path=xl/worksheets/sheet38.xml><?xml version="1.0" encoding="utf-8"?>
<worksheet xmlns="http://schemas.openxmlformats.org/spreadsheetml/2006/main" xmlns:r="http://schemas.openxmlformats.org/officeDocument/2006/relationships">
  <sheetPr codeName="sh_CuocBS"/>
  <dimension ref="A1:R6"/>
  <sheetViews>
    <sheetView showGridLines="0" workbookViewId="0"/>
  </sheetViews>
  <sheetFormatPr defaultRowHeight="12.75" outlineLevelCol="1"/>
  <cols>
    <col min="1" max="1" width="4" style="309" bestFit="1" customWidth="1"/>
    <col min="2" max="2" width="7.140625" style="309" hidden="1" customWidth="1" outlineLevel="1"/>
    <col min="3" max="3" width="22.5703125" style="309" customWidth="1" collapsed="1"/>
    <col min="4" max="4" width="4.28515625" style="309" bestFit="1" customWidth="1"/>
    <col min="5" max="5" width="7.28515625" style="309" bestFit="1" customWidth="1"/>
    <col min="6" max="6" width="6.28515625" style="309" bestFit="1" customWidth="1"/>
    <col min="7" max="8" width="7.5703125" style="309" bestFit="1" customWidth="1"/>
    <col min="9" max="9" width="17.140625" style="309" customWidth="1"/>
    <col min="10" max="10" width="12" style="309" customWidth="1"/>
    <col min="11" max="11" width="7.42578125" style="309" bestFit="1" customWidth="1"/>
    <col min="12" max="12" width="8" style="309" customWidth="1"/>
    <col min="13" max="13" width="7.5703125" style="309" bestFit="1" customWidth="1"/>
    <col min="14" max="14" width="17.7109375" style="309" customWidth="1"/>
    <col min="15" max="15" width="11.85546875" style="309" customWidth="1"/>
    <col min="16" max="16" width="8" style="309" customWidth="1"/>
    <col min="17" max="17" width="9.140625" style="309"/>
    <col min="18" max="18" width="7.5703125" style="309" customWidth="1"/>
    <col min="19" max="16384" width="9.140625" style="309"/>
  </cols>
  <sheetData>
    <row r="1" spans="1:18" s="2" customFormat="1" ht="20.25">
      <c r="A1" s="78" t="s">
        <v>1000</v>
      </c>
      <c r="B1" s="27"/>
      <c r="C1" s="27"/>
      <c r="D1" s="27"/>
      <c r="E1" s="27"/>
      <c r="F1" s="27"/>
      <c r="G1" s="27"/>
      <c r="H1" s="27"/>
      <c r="I1" s="27"/>
      <c r="J1" s="27"/>
      <c r="K1" s="27"/>
      <c r="L1" s="27"/>
      <c r="M1" s="27"/>
      <c r="N1" s="27"/>
      <c r="O1" s="27"/>
      <c r="P1" s="27"/>
    </row>
    <row r="2" spans="1:18" s="75" customFormat="1" ht="15.75">
      <c r="A2" s="146" t="e">
        <f>"CÔNG TRÌNH : "&amp;'Bia du toan'!$G$12</f>
        <v>#REF!</v>
      </c>
      <c r="B2" s="79"/>
      <c r="C2" s="79"/>
      <c r="D2" s="79"/>
      <c r="E2" s="79"/>
      <c r="F2" s="79"/>
      <c r="G2" s="79"/>
      <c r="H2" s="79"/>
      <c r="I2" s="79"/>
      <c r="J2" s="79"/>
      <c r="K2" s="79"/>
      <c r="L2" s="79"/>
      <c r="M2" s="79"/>
      <c r="N2" s="79"/>
      <c r="O2" s="79"/>
      <c r="P2" s="79"/>
    </row>
    <row r="3" spans="1:18" s="75" customFormat="1" ht="15.75">
      <c r="A3" s="146" t="e">
        <f>"HẠNG MỤC : "&amp; 'Bia du toan'!$G$13</f>
        <v>#REF!</v>
      </c>
      <c r="B3" s="79"/>
      <c r="C3" s="79"/>
      <c r="D3" s="79"/>
      <c r="E3" s="79"/>
      <c r="F3" s="79"/>
      <c r="G3" s="79"/>
      <c r="H3" s="79"/>
      <c r="I3" s="79"/>
      <c r="J3" s="79"/>
      <c r="K3" s="79"/>
      <c r="L3" s="79"/>
      <c r="M3" s="79"/>
      <c r="N3" s="79"/>
      <c r="O3" s="79"/>
      <c r="P3" s="79"/>
    </row>
    <row r="4" spans="1:18" s="2" customFormat="1" ht="15">
      <c r="A4" s="27"/>
      <c r="B4" s="27"/>
      <c r="C4" s="27"/>
      <c r="D4" s="27"/>
      <c r="E4" s="27"/>
      <c r="F4" s="27"/>
      <c r="G4" s="27"/>
    </row>
    <row r="5" spans="1:18" s="80" customFormat="1" ht="12" customHeight="1">
      <c r="A5" s="1418" t="s">
        <v>15</v>
      </c>
      <c r="B5" s="1418" t="s">
        <v>190</v>
      </c>
      <c r="C5" s="1418" t="s">
        <v>191</v>
      </c>
      <c r="D5" s="1418" t="s">
        <v>61</v>
      </c>
      <c r="E5" s="1419" t="s">
        <v>182</v>
      </c>
      <c r="F5" s="1419" t="s">
        <v>3044</v>
      </c>
      <c r="G5" s="1419" t="s">
        <v>985</v>
      </c>
      <c r="H5" s="1419"/>
      <c r="I5" s="1419"/>
      <c r="J5" s="1419"/>
      <c r="K5" s="1419"/>
      <c r="L5" s="1419" t="s">
        <v>966</v>
      </c>
      <c r="M5" s="1419"/>
      <c r="N5" s="1419"/>
      <c r="O5" s="1419"/>
      <c r="P5" s="1419"/>
      <c r="Q5" s="1419" t="s">
        <v>986</v>
      </c>
      <c r="R5" s="1419" t="s">
        <v>987</v>
      </c>
    </row>
    <row r="6" spans="1:18" ht="33.75">
      <c r="A6" s="1418"/>
      <c r="B6" s="1418"/>
      <c r="C6" s="1418"/>
      <c r="D6" s="1418"/>
      <c r="E6" s="1419"/>
      <c r="F6" s="1419"/>
      <c r="G6" s="307" t="s">
        <v>3043</v>
      </c>
      <c r="H6" s="308" t="s">
        <v>3042</v>
      </c>
      <c r="I6" s="308" t="s">
        <v>962</v>
      </c>
      <c r="J6" s="308" t="s">
        <v>981</v>
      </c>
      <c r="K6" s="308" t="s">
        <v>3045</v>
      </c>
      <c r="L6" s="307" t="s">
        <v>964</v>
      </c>
      <c r="M6" s="308" t="s">
        <v>961</v>
      </c>
      <c r="N6" s="308" t="s">
        <v>962</v>
      </c>
      <c r="O6" s="308" t="s">
        <v>981</v>
      </c>
      <c r="P6" s="308" t="s">
        <v>963</v>
      </c>
      <c r="Q6" s="1419"/>
      <c r="R6" s="1419"/>
    </row>
  </sheetData>
  <mergeCells count="10">
    <mergeCell ref="L5:P5"/>
    <mergeCell ref="Q5:Q6"/>
    <mergeCell ref="R5:R6"/>
    <mergeCell ref="G5:K5"/>
    <mergeCell ref="A5:A6"/>
    <mergeCell ref="B5:B6"/>
    <mergeCell ref="C5:C6"/>
    <mergeCell ref="D5:D6"/>
    <mergeCell ref="E5:E6"/>
    <mergeCell ref="F5:F6"/>
  </mergeCells>
  <pageMargins left="0.24" right="0.196850393700787" top="0.43307086614173201" bottom="0.59055118110236204" header="0.15748031496063" footer="0.23622047244094499"/>
  <pageSetup paperSize="9" scale="86" orientation="landscape" r:id="rId1"/>
  <headerFooter alignWithMargins="0">
    <oddHeader>&amp;L&amp;"Times New Roman,Bold Italic"&amp;9Dự toán Bắc Nam  - ÐT: 0966.966.455</oddHeader>
    <oddFooter>&amp;R&amp;9Trang &amp;P/&amp;N</oddFooter>
  </headerFooter>
</worksheet>
</file>

<file path=xl/worksheets/sheet39.xml><?xml version="1.0" encoding="utf-8"?>
<worksheet xmlns="http://schemas.openxmlformats.org/spreadsheetml/2006/main" xmlns:r="http://schemas.openxmlformats.org/officeDocument/2006/relationships">
  <sheetPr codeName="Sh_CPTC"/>
  <dimension ref="A1:M6"/>
  <sheetViews>
    <sheetView showGridLines="0" workbookViewId="0"/>
  </sheetViews>
  <sheetFormatPr defaultRowHeight="12.75" outlineLevelCol="1"/>
  <cols>
    <col min="1" max="1" width="4" style="309" bestFit="1" customWidth="1"/>
    <col min="2" max="2" width="7.140625" style="309" hidden="1" customWidth="1" outlineLevel="1"/>
    <col min="3" max="3" width="30.28515625" style="309" customWidth="1" collapsed="1"/>
    <col min="4" max="4" width="4.28515625" style="309" bestFit="1" customWidth="1"/>
    <col min="5" max="5" width="14.7109375" style="309" customWidth="1"/>
    <col min="6" max="6" width="9.5703125" style="351" customWidth="1"/>
    <col min="7" max="7" width="13" style="309" customWidth="1"/>
    <col min="8" max="8" width="13.85546875" style="309" bestFit="1" customWidth="1"/>
    <col min="9" max="9" width="11.42578125" style="309" customWidth="1"/>
    <col min="10" max="10" width="7" style="309" bestFit="1" customWidth="1"/>
    <col min="11" max="11" width="11.42578125" style="309" customWidth="1"/>
    <col min="12" max="12" width="7" style="309" bestFit="1" customWidth="1"/>
    <col min="13" max="16384" width="9.140625" style="309"/>
  </cols>
  <sheetData>
    <row r="1" spans="1:13" s="2" customFormat="1" ht="20.25">
      <c r="A1" s="78" t="s">
        <v>3046</v>
      </c>
      <c r="B1" s="27"/>
      <c r="C1" s="27"/>
      <c r="D1" s="27"/>
      <c r="E1" s="27"/>
      <c r="F1" s="27"/>
      <c r="G1" s="27"/>
      <c r="H1" s="27"/>
      <c r="I1" s="27"/>
      <c r="J1" s="27"/>
      <c r="K1" s="27"/>
      <c r="L1" s="27"/>
    </row>
    <row r="2" spans="1:13" s="75" customFormat="1" ht="15.75">
      <c r="A2" s="146" t="e">
        <f>"CÔNG TRÌNH : "&amp;'Bia du toan'!$G$12</f>
        <v>#REF!</v>
      </c>
      <c r="B2" s="79"/>
      <c r="C2" s="79"/>
      <c r="D2" s="79"/>
      <c r="E2" s="79"/>
      <c r="F2" s="79"/>
      <c r="G2" s="79"/>
      <c r="H2" s="79"/>
      <c r="I2" s="79"/>
      <c r="J2" s="79"/>
      <c r="K2" s="79"/>
      <c r="L2" s="79"/>
    </row>
    <row r="3" spans="1:13" s="75" customFormat="1" ht="15.75">
      <c r="A3" s="146" t="e">
        <f>"HẠNG MỤC : "&amp; 'Bia du toan'!$G$13</f>
        <v>#REF!</v>
      </c>
      <c r="B3" s="79"/>
      <c r="C3" s="79"/>
      <c r="D3" s="79"/>
      <c r="E3" s="79"/>
      <c r="F3" s="79"/>
      <c r="G3" s="79"/>
      <c r="H3" s="79"/>
      <c r="I3" s="79"/>
      <c r="J3" s="79"/>
      <c r="K3" s="79"/>
      <c r="L3" s="79"/>
    </row>
    <row r="4" spans="1:13" s="2" customFormat="1" ht="15">
      <c r="A4" s="27"/>
      <c r="B4" s="27"/>
      <c r="C4" s="27"/>
      <c r="D4" s="27"/>
      <c r="E4" s="27"/>
      <c r="F4" s="27"/>
      <c r="G4" s="27"/>
      <c r="H4" s="27"/>
      <c r="I4" s="27"/>
      <c r="K4" s="27"/>
    </row>
    <row r="5" spans="1:13" s="80" customFormat="1" ht="12" customHeight="1">
      <c r="A5" s="1418" t="s">
        <v>15</v>
      </c>
      <c r="B5" s="1418" t="s">
        <v>190</v>
      </c>
      <c r="C5" s="1418" t="s">
        <v>191</v>
      </c>
      <c r="D5" s="1418" t="s">
        <v>61</v>
      </c>
      <c r="E5" s="1419" t="s">
        <v>990</v>
      </c>
      <c r="F5" s="1419"/>
      <c r="G5" s="1419" t="s">
        <v>994</v>
      </c>
      <c r="H5" s="1419" t="s">
        <v>1007</v>
      </c>
      <c r="I5" s="1419" t="s">
        <v>991</v>
      </c>
      <c r="J5" s="1419"/>
      <c r="K5" s="1419" t="s">
        <v>992</v>
      </c>
      <c r="L5" s="1419"/>
      <c r="M5" s="1419" t="s">
        <v>83</v>
      </c>
    </row>
    <row r="6" spans="1:13" ht="12.75" customHeight="1">
      <c r="A6" s="1418"/>
      <c r="B6" s="1418"/>
      <c r="C6" s="1418"/>
      <c r="D6" s="1418"/>
      <c r="E6" s="338" t="s">
        <v>993</v>
      </c>
      <c r="F6" s="338" t="s">
        <v>61</v>
      </c>
      <c r="G6" s="1419"/>
      <c r="H6" s="1419"/>
      <c r="I6" s="338" t="s">
        <v>1008</v>
      </c>
      <c r="J6" s="339" t="s">
        <v>989</v>
      </c>
      <c r="K6" s="338" t="s">
        <v>1008</v>
      </c>
      <c r="L6" s="339" t="s">
        <v>989</v>
      </c>
      <c r="M6" s="1419"/>
    </row>
  </sheetData>
  <mergeCells count="10">
    <mergeCell ref="M5:M6"/>
    <mergeCell ref="K5:L5"/>
    <mergeCell ref="I5:J5"/>
    <mergeCell ref="E5:F5"/>
    <mergeCell ref="G5:G6"/>
    <mergeCell ref="A5:A6"/>
    <mergeCell ref="B5:B6"/>
    <mergeCell ref="C5:C6"/>
    <mergeCell ref="D5:D6"/>
    <mergeCell ref="H5:H6"/>
  </mergeCells>
  <pageMargins left="0.55118110236220497" right="0.196850393700787" top="0.43307086614173201" bottom="0.59055118110236204" header="0.15748031496063" footer="0.23622047244094499"/>
  <pageSetup paperSize="9" orientation="landscape" r:id="rId1"/>
  <headerFooter alignWithMargins="0">
    <oddHeader>&amp;L&amp;"Times New Roman,Bold Italic"&amp;9Dự toán Bắc Nam  - ÐT: 0966.966.455</oddHeader>
    <oddFooter>&amp;R&amp;9Trang &amp;P/&amp;N</oddFooter>
  </headerFooter>
</worksheet>
</file>

<file path=xl/worksheets/sheet4.xml><?xml version="1.0" encoding="utf-8"?>
<worksheet xmlns="http://schemas.openxmlformats.org/spreadsheetml/2006/main" xmlns:r="http://schemas.openxmlformats.org/officeDocument/2006/relationships">
  <sheetPr codeName="Sheet3"/>
  <dimension ref="A1:AD6"/>
  <sheetViews>
    <sheetView workbookViewId="0">
      <selection activeCell="B17" sqref="B17"/>
    </sheetView>
  </sheetViews>
  <sheetFormatPr defaultRowHeight="15" outlineLevelCol="1"/>
  <cols>
    <col min="1" max="1" width="4.42578125" style="84" bestFit="1" customWidth="1"/>
    <col min="2" max="2" width="12.140625" style="84" customWidth="1"/>
    <col min="3" max="3" width="18.28515625" style="84" hidden="1" customWidth="1" outlineLevel="1"/>
    <col min="4" max="4" width="41.7109375" style="84" customWidth="1" collapsed="1"/>
    <col min="5" max="5" width="7.140625" style="89" bestFit="1" customWidth="1"/>
    <col min="6" max="6" width="9.7109375" style="162" bestFit="1" customWidth="1"/>
    <col min="7" max="7" width="10.140625" style="162" bestFit="1" customWidth="1"/>
    <col min="8" max="8" width="9.85546875" style="162" hidden="1" customWidth="1"/>
    <col min="9" max="9" width="8.42578125" style="162" customWidth="1"/>
    <col min="10" max="10" width="6" style="84" bestFit="1" customWidth="1"/>
    <col min="11" max="11" width="12" style="84" hidden="1" customWidth="1" outlineLevel="1"/>
    <col min="12" max="12" width="9.85546875" style="84" hidden="1" customWidth="1" outlineLevel="1"/>
    <col min="13" max="13" width="11.42578125" style="84" hidden="1" customWidth="1" collapsed="1"/>
    <col min="14" max="14" width="11.5703125" style="84" hidden="1" customWidth="1"/>
    <col min="15" max="15" width="13.42578125" style="84" hidden="1" customWidth="1" outlineLevel="1"/>
    <col min="16" max="16" width="9.140625" style="84" hidden="1" customWidth="1" outlineLevel="1"/>
    <col min="17" max="17" width="10.85546875" style="84" hidden="1" customWidth="1" outlineLevel="1"/>
    <col min="18" max="19" width="10.42578125" style="84" hidden="1" customWidth="1" outlineLevel="1"/>
    <col min="20" max="20" width="8.28515625" style="84" hidden="1" customWidth="1" outlineLevel="1"/>
    <col min="21" max="21" width="9.5703125" style="84" hidden="1" customWidth="1" outlineLevel="1"/>
    <col min="22" max="29" width="9.140625" style="84" hidden="1" customWidth="1" outlineLevel="1"/>
    <col min="30" max="30" width="0" style="84" hidden="1" customWidth="1" collapsed="1"/>
    <col min="31" max="16384" width="9.140625" style="84"/>
  </cols>
  <sheetData>
    <row r="1" spans="1:29" s="77" customFormat="1" ht="20.25">
      <c r="A1" s="143" t="s">
        <v>125</v>
      </c>
      <c r="B1" s="144"/>
      <c r="C1" s="144"/>
      <c r="D1" s="144"/>
      <c r="E1" s="144"/>
      <c r="F1" s="158"/>
      <c r="G1" s="158"/>
      <c r="H1" s="158"/>
      <c r="I1" s="158"/>
      <c r="J1" s="144"/>
      <c r="K1" s="144"/>
      <c r="L1" s="144"/>
      <c r="M1" s="144"/>
      <c r="N1" s="144"/>
    </row>
    <row r="2" spans="1:29" s="77" customFormat="1" ht="15.75">
      <c r="A2" s="146" t="e">
        <f>"CÔNG TRÌNH : "&amp;'Bia du toan'!$G$12</f>
        <v>#REF!</v>
      </c>
      <c r="B2" s="144"/>
      <c r="C2" s="144"/>
      <c r="D2" s="144"/>
      <c r="E2" s="144"/>
      <c r="F2" s="158"/>
      <c r="G2" s="158"/>
      <c r="H2" s="158"/>
      <c r="I2" s="158"/>
      <c r="J2" s="144"/>
      <c r="K2" s="144"/>
      <c r="L2" s="144"/>
      <c r="M2" s="144"/>
      <c r="N2" s="144"/>
    </row>
    <row r="3" spans="1:29" s="77" customFormat="1" ht="15.75">
      <c r="A3" s="146" t="e">
        <f>"HẠNG MỤC : "&amp; 'Bia du toan'!$G$13</f>
        <v>#REF!</v>
      </c>
      <c r="B3" s="144"/>
      <c r="C3" s="144"/>
      <c r="D3" s="144"/>
      <c r="E3" s="144"/>
      <c r="F3" s="158"/>
      <c r="G3" s="158"/>
      <c r="H3" s="158"/>
      <c r="I3" s="158"/>
      <c r="J3" s="144"/>
      <c r="K3" s="144"/>
      <c r="L3" s="144"/>
      <c r="M3" s="144"/>
      <c r="N3" s="144"/>
    </row>
    <row r="4" spans="1:29" s="77" customFormat="1">
      <c r="A4" s="144"/>
      <c r="B4" s="144"/>
      <c r="C4" s="144"/>
      <c r="D4" s="144"/>
      <c r="E4" s="144"/>
      <c r="F4" s="158"/>
      <c r="G4" s="158"/>
      <c r="H4" s="158"/>
      <c r="I4" s="158"/>
      <c r="J4" s="144"/>
      <c r="K4" s="144"/>
      <c r="L4" s="144"/>
      <c r="M4" s="144"/>
      <c r="N4" s="144"/>
    </row>
    <row r="5" spans="1:29" ht="15.75" customHeight="1">
      <c r="A5" s="1357" t="s">
        <v>15</v>
      </c>
      <c r="B5" s="1356" t="s">
        <v>91</v>
      </c>
      <c r="C5" s="1357" t="s">
        <v>113</v>
      </c>
      <c r="D5" s="1357" t="s">
        <v>114</v>
      </c>
      <c r="E5" s="1357" t="s">
        <v>93</v>
      </c>
      <c r="F5" s="598" t="s">
        <v>94</v>
      </c>
      <c r="G5" s="598"/>
      <c r="H5" s="599"/>
      <c r="I5" s="598"/>
      <c r="J5" s="600"/>
      <c r="K5" s="601" t="s">
        <v>115</v>
      </c>
      <c r="L5" s="601" t="s">
        <v>116</v>
      </c>
      <c r="M5" s="1365" t="s">
        <v>117</v>
      </c>
      <c r="N5" s="1365"/>
      <c r="O5" s="1357" t="s">
        <v>412</v>
      </c>
      <c r="P5" s="1357"/>
      <c r="Q5" s="1357"/>
      <c r="R5" s="1364" t="s">
        <v>419</v>
      </c>
      <c r="S5" s="1364"/>
      <c r="T5" s="1364"/>
      <c r="U5" s="1364"/>
      <c r="V5" s="1364" t="s">
        <v>420</v>
      </c>
      <c r="W5" s="1364"/>
      <c r="X5" s="1364"/>
      <c r="Y5" s="1364"/>
      <c r="Z5" s="1364" t="s">
        <v>421</v>
      </c>
      <c r="AA5" s="1364"/>
      <c r="AB5" s="1364"/>
      <c r="AC5" s="1364"/>
    </row>
    <row r="6" spans="1:29" ht="26.25" customHeight="1">
      <c r="A6" s="1358"/>
      <c r="B6" s="1351"/>
      <c r="C6" s="1358"/>
      <c r="D6" s="1358"/>
      <c r="E6" s="1358"/>
      <c r="F6" s="272" t="s">
        <v>118</v>
      </c>
      <c r="G6" s="272" t="s">
        <v>90</v>
      </c>
      <c r="H6" s="178" t="s">
        <v>98</v>
      </c>
      <c r="I6" s="272" t="s">
        <v>328</v>
      </c>
      <c r="J6" s="601" t="s">
        <v>119</v>
      </c>
      <c r="K6" s="602" t="s">
        <v>120</v>
      </c>
      <c r="L6" s="602" t="s">
        <v>89</v>
      </c>
      <c r="M6" s="601" t="s">
        <v>121</v>
      </c>
      <c r="N6" s="601" t="s">
        <v>122</v>
      </c>
      <c r="O6" s="603" t="s">
        <v>124</v>
      </c>
      <c r="P6" s="178" t="s">
        <v>93</v>
      </c>
      <c r="Q6" s="603" t="s">
        <v>90</v>
      </c>
      <c r="R6" s="598" t="s">
        <v>223</v>
      </c>
      <c r="S6" s="598" t="s">
        <v>124</v>
      </c>
      <c r="T6" s="160" t="s">
        <v>93</v>
      </c>
      <c r="U6" s="598" t="s">
        <v>90</v>
      </c>
      <c r="V6" s="598" t="s">
        <v>223</v>
      </c>
      <c r="W6" s="598" t="s">
        <v>124</v>
      </c>
      <c r="X6" s="160" t="s">
        <v>93</v>
      </c>
      <c r="Y6" s="598" t="s">
        <v>90</v>
      </c>
      <c r="Z6" s="598" t="s">
        <v>223</v>
      </c>
      <c r="AA6" s="598" t="s">
        <v>124</v>
      </c>
      <c r="AB6" s="160" t="s">
        <v>93</v>
      </c>
      <c r="AC6" s="598" t="s">
        <v>90</v>
      </c>
    </row>
  </sheetData>
  <mergeCells count="10">
    <mergeCell ref="O5:Q5"/>
    <mergeCell ref="R5:U5"/>
    <mergeCell ref="V5:Y5"/>
    <mergeCell ref="Z5:AC5"/>
    <mergeCell ref="A5:A6"/>
    <mergeCell ref="B5:B6"/>
    <mergeCell ref="C5:C6"/>
    <mergeCell ref="D5:D6"/>
    <mergeCell ref="E5:E6"/>
    <mergeCell ref="M5:N5"/>
  </mergeCell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40.xml><?xml version="1.0" encoding="utf-8"?>
<worksheet xmlns="http://schemas.openxmlformats.org/spreadsheetml/2006/main" xmlns:r="http://schemas.openxmlformats.org/officeDocument/2006/relationships">
  <sheetPr codeName="Sh_CPDCCT"/>
  <dimension ref="A1:J6"/>
  <sheetViews>
    <sheetView showGridLines="0" showZeros="0" workbookViewId="0"/>
  </sheetViews>
  <sheetFormatPr defaultRowHeight="15" outlineLevelCol="1"/>
  <cols>
    <col min="1" max="1" width="3.7109375" style="2" customWidth="1"/>
    <col min="2" max="2" width="11.7109375" style="2" hidden="1" customWidth="1" outlineLevel="1"/>
    <col min="3" max="3" width="17.7109375" style="2" customWidth="1" collapsed="1"/>
    <col min="4" max="4" width="4.28515625" style="105" bestFit="1" customWidth="1"/>
    <col min="5" max="5" width="11" style="2" customWidth="1"/>
    <col min="6" max="6" width="13" style="2" customWidth="1"/>
    <col min="7" max="7" width="9.85546875" style="2" customWidth="1"/>
    <col min="8" max="8" width="17.85546875" style="2" customWidth="1"/>
    <col min="9" max="9" width="17.28515625" style="2" bestFit="1" customWidth="1"/>
    <col min="10" max="10" width="13.7109375" style="2" bestFit="1" customWidth="1"/>
    <col min="11" max="16384" width="9.140625" style="2"/>
  </cols>
  <sheetData>
    <row r="1" spans="1:10" ht="20.25">
      <c r="A1" s="78" t="s">
        <v>997</v>
      </c>
      <c r="B1" s="27"/>
      <c r="C1" s="27"/>
      <c r="D1" s="27"/>
      <c r="E1" s="27"/>
      <c r="F1" s="27"/>
      <c r="G1" s="27"/>
      <c r="H1" s="27"/>
      <c r="I1" s="27"/>
      <c r="J1" s="27"/>
    </row>
    <row r="2" spans="1:10" s="75" customFormat="1" ht="15.75">
      <c r="A2" s="146" t="e">
        <f>"CÔNG TRÌNH : "&amp;'Bia du toan'!$G$12</f>
        <v>#REF!</v>
      </c>
      <c r="B2" s="79"/>
      <c r="C2" s="79"/>
      <c r="D2" s="79"/>
      <c r="E2" s="79"/>
      <c r="F2" s="79"/>
      <c r="G2" s="79"/>
      <c r="H2" s="79"/>
      <c r="I2" s="79"/>
      <c r="J2" s="79"/>
    </row>
    <row r="3" spans="1:10" s="75" customFormat="1" ht="15.75">
      <c r="A3" s="146" t="e">
        <f>"HẠNG MỤC : "&amp; 'Bia du toan'!$G$13</f>
        <v>#REF!</v>
      </c>
      <c r="B3" s="79"/>
      <c r="C3" s="79"/>
      <c r="D3" s="79"/>
      <c r="E3" s="79"/>
      <c r="F3" s="79"/>
      <c r="G3" s="79"/>
      <c r="H3" s="79"/>
      <c r="I3" s="79"/>
      <c r="J3" s="79"/>
    </row>
    <row r="4" spans="1:10">
      <c r="A4" s="27"/>
      <c r="B4" s="27"/>
      <c r="C4" s="27"/>
      <c r="D4" s="27"/>
      <c r="E4" s="27"/>
      <c r="F4" s="27"/>
      <c r="G4" s="27"/>
      <c r="H4" s="27"/>
      <c r="I4" s="27"/>
      <c r="J4" s="27"/>
    </row>
    <row r="5" spans="1:10" s="80" customFormat="1" ht="15" customHeight="1">
      <c r="A5" s="1418" t="s">
        <v>15</v>
      </c>
      <c r="B5" s="1418" t="s">
        <v>190</v>
      </c>
      <c r="C5" s="1418" t="s">
        <v>191</v>
      </c>
      <c r="D5" s="1418" t="s">
        <v>61</v>
      </c>
      <c r="E5" s="1419" t="s">
        <v>998</v>
      </c>
      <c r="F5" s="1419" t="s">
        <v>999</v>
      </c>
      <c r="G5" s="1419" t="s">
        <v>3048</v>
      </c>
      <c r="H5" s="1419" t="s">
        <v>1001</v>
      </c>
      <c r="I5" s="1419" t="s">
        <v>3047</v>
      </c>
      <c r="J5" s="1419" t="s">
        <v>3049</v>
      </c>
    </row>
    <row r="6" spans="1:10" s="80" customFormat="1" ht="28.5" customHeight="1">
      <c r="A6" s="1418"/>
      <c r="B6" s="1418"/>
      <c r="C6" s="1418"/>
      <c r="D6" s="1418"/>
      <c r="E6" s="1419"/>
      <c r="F6" s="1419"/>
      <c r="G6" s="1419"/>
      <c r="H6" s="1419"/>
      <c r="I6" s="1419"/>
      <c r="J6" s="1419"/>
    </row>
  </sheetData>
  <mergeCells count="10">
    <mergeCell ref="G5:G6"/>
    <mergeCell ref="I5:I6"/>
    <mergeCell ref="J5:J6"/>
    <mergeCell ref="H5:H6"/>
    <mergeCell ref="A5:A6"/>
    <mergeCell ref="B5:B6"/>
    <mergeCell ref="C5:C6"/>
    <mergeCell ref="D5:D6"/>
    <mergeCell ref="E5:E6"/>
    <mergeCell ref="F5:F6"/>
  </mergeCells>
  <pageMargins left="0.4"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41.xml><?xml version="1.0" encoding="utf-8"?>
<worksheet xmlns="http://schemas.openxmlformats.org/spreadsheetml/2006/main" xmlns:r="http://schemas.openxmlformats.org/officeDocument/2006/relationships">
  <sheetPr codeName="Sh_CPVC588"/>
  <dimension ref="A1:AP6"/>
  <sheetViews>
    <sheetView showGridLines="0" showZeros="0" workbookViewId="0">
      <selection activeCell="G15" sqref="G15"/>
    </sheetView>
  </sheetViews>
  <sheetFormatPr defaultRowHeight="15" outlineLevelCol="1"/>
  <cols>
    <col min="1" max="1" width="3.7109375" style="2" customWidth="1"/>
    <col min="2" max="2" width="11.140625" style="2" hidden="1" customWidth="1" outlineLevel="1"/>
    <col min="3" max="3" width="16.5703125" style="2" customWidth="1" collapsed="1"/>
    <col min="4" max="4" width="4.28515625" style="105" bestFit="1" customWidth="1"/>
    <col min="5" max="5" width="5.85546875" style="472" bestFit="1" customWidth="1"/>
    <col min="6" max="6" width="5.7109375" style="85" bestFit="1" customWidth="1"/>
    <col min="7" max="7" width="11.28515625" style="471" customWidth="1"/>
    <col min="8" max="8" width="6.5703125" style="85" customWidth="1"/>
    <col min="9" max="9" width="6" style="2" bestFit="1" customWidth="1"/>
    <col min="10" max="10" width="11" style="496" customWidth="1"/>
    <col min="11" max="12" width="11.7109375" style="2" hidden="1" customWidth="1" outlineLevel="1"/>
    <col min="13" max="13" width="5.140625" style="2" customWidth="1" collapsed="1"/>
    <col min="14" max="14" width="6.28515625" style="2" customWidth="1"/>
    <col min="15" max="16" width="9.7109375" style="85" customWidth="1"/>
    <col min="17" max="17" width="7.85546875" style="470" customWidth="1"/>
    <col min="18" max="19" width="8.85546875" style="83" customWidth="1"/>
    <col min="20" max="20" width="6.85546875" style="83" customWidth="1"/>
    <col min="21" max="21" width="9" style="83" customWidth="1"/>
    <col min="22" max="22" width="13.5703125" style="85" customWidth="1"/>
    <col min="23" max="23" width="11.7109375" style="85" customWidth="1"/>
    <col min="24" max="24" width="7.7109375" style="83" bestFit="1" customWidth="1"/>
    <col min="25" max="25" width="7.5703125" style="83" customWidth="1"/>
    <col min="26" max="26" width="22.140625" style="85" hidden="1" customWidth="1" outlineLevel="1"/>
    <col min="27" max="27" width="9.7109375" style="83" hidden="1" customWidth="1" outlineLevel="1"/>
    <col min="28" max="28" width="9.28515625" style="83" hidden="1" customWidth="1" outlineLevel="1"/>
    <col min="29" max="30" width="7.5703125" style="83" hidden="1" customWidth="1" outlineLevel="1"/>
    <col min="31" max="31" width="10.140625" style="83" hidden="1" customWidth="1" outlineLevel="1"/>
    <col min="32" max="32" width="7.85546875" style="83" hidden="1" customWidth="1" outlineLevel="1"/>
    <col min="33" max="33" width="7" style="83" hidden="1" customWidth="1" collapsed="1"/>
    <col min="34" max="34" width="6.85546875" style="83" hidden="1" customWidth="1"/>
    <col min="35" max="35" width="9.5703125" style="83" hidden="1" customWidth="1"/>
    <col min="36" max="41" width="9.140625" style="83" hidden="1" customWidth="1"/>
    <col min="42" max="42" width="3.42578125" style="83" customWidth="1"/>
    <col min="43" max="51" width="9.140625" style="2" customWidth="1"/>
    <col min="52" max="16384" width="9.140625" style="2"/>
  </cols>
  <sheetData>
    <row r="1" spans="1:42" ht="20.25">
      <c r="A1" s="354" t="s">
        <v>327</v>
      </c>
      <c r="B1" s="355"/>
      <c r="C1" s="355"/>
      <c r="D1" s="355"/>
      <c r="E1" s="355"/>
      <c r="F1" s="359"/>
      <c r="G1" s="355"/>
      <c r="H1" s="359"/>
      <c r="I1" s="355"/>
      <c r="J1" s="355"/>
      <c r="K1" s="355"/>
      <c r="L1" s="355"/>
      <c r="M1" s="355"/>
      <c r="N1" s="355"/>
      <c r="O1" s="359"/>
      <c r="P1" s="359"/>
      <c r="Q1" s="473"/>
      <c r="R1" s="82"/>
      <c r="S1" s="82"/>
      <c r="T1" s="82"/>
      <c r="U1" s="82"/>
      <c r="V1" s="359"/>
      <c r="W1" s="359"/>
      <c r="X1" s="82"/>
      <c r="Y1" s="82"/>
      <c r="Z1" s="359"/>
      <c r="AA1" s="82"/>
      <c r="AB1" s="82"/>
      <c r="AC1" s="82"/>
      <c r="AD1" s="82"/>
      <c r="AE1" s="82"/>
    </row>
    <row r="2" spans="1:42" s="75" customFormat="1" ht="14.25">
      <c r="A2" s="79" t="e">
        <f>"CÔNG TRÌNH : "&amp;'Bia du toan'!$G$12</f>
        <v>#REF!</v>
      </c>
      <c r="B2" s="79"/>
      <c r="C2" s="79"/>
      <c r="D2" s="79"/>
      <c r="E2" s="475"/>
      <c r="F2" s="357"/>
      <c r="G2" s="475"/>
      <c r="H2" s="357"/>
      <c r="I2" s="79"/>
      <c r="J2" s="79"/>
      <c r="K2" s="79"/>
      <c r="L2" s="79"/>
      <c r="M2" s="79"/>
      <c r="N2" s="79"/>
      <c r="O2" s="357"/>
      <c r="P2" s="357"/>
      <c r="Q2" s="474"/>
      <c r="R2" s="90"/>
      <c r="S2" s="90"/>
      <c r="T2" s="90"/>
      <c r="U2" s="90"/>
      <c r="V2" s="357"/>
      <c r="W2" s="357"/>
      <c r="X2" s="90"/>
      <c r="Y2" s="90"/>
      <c r="Z2" s="357"/>
      <c r="AA2" s="90"/>
      <c r="AB2" s="90"/>
      <c r="AC2" s="90"/>
      <c r="AD2" s="90"/>
      <c r="AE2" s="90"/>
      <c r="AF2" s="139"/>
      <c r="AG2" s="139"/>
      <c r="AH2" s="139"/>
      <c r="AI2" s="139"/>
      <c r="AJ2" s="139"/>
      <c r="AK2" s="139"/>
      <c r="AL2" s="139"/>
      <c r="AM2" s="139"/>
      <c r="AN2" s="139"/>
      <c r="AO2" s="139"/>
      <c r="AP2" s="139"/>
    </row>
    <row r="3" spans="1:42" s="75" customFormat="1" ht="14.25">
      <c r="A3" s="79" t="e">
        <f>"HẠNG MỤC : "&amp; 'Bia du toan'!$G$13</f>
        <v>#REF!</v>
      </c>
      <c r="B3" s="79"/>
      <c r="C3" s="79"/>
      <c r="D3" s="79"/>
      <c r="E3" s="475"/>
      <c r="F3" s="357"/>
      <c r="G3" s="475"/>
      <c r="H3" s="357"/>
      <c r="I3" s="79"/>
      <c r="J3" s="79"/>
      <c r="K3" s="79"/>
      <c r="L3" s="79"/>
      <c r="M3" s="79"/>
      <c r="N3" s="79"/>
      <c r="O3" s="357"/>
      <c r="P3" s="357"/>
      <c r="Q3" s="474"/>
      <c r="R3" s="90"/>
      <c r="S3" s="90"/>
      <c r="T3" s="90"/>
      <c r="U3" s="90"/>
      <c r="V3" s="357"/>
      <c r="W3" s="357"/>
      <c r="X3" s="90"/>
      <c r="Y3" s="90"/>
      <c r="Z3" s="357"/>
      <c r="AA3" s="90"/>
      <c r="AB3" s="90"/>
      <c r="AC3" s="90"/>
      <c r="AD3" s="90"/>
      <c r="AE3" s="90"/>
      <c r="AF3" s="139"/>
      <c r="AG3" s="139"/>
      <c r="AH3" s="139"/>
      <c r="AI3" s="139"/>
      <c r="AJ3" s="139"/>
      <c r="AK3" s="139"/>
      <c r="AL3" s="139"/>
      <c r="AM3" s="139"/>
      <c r="AN3" s="139"/>
      <c r="AO3" s="139"/>
      <c r="AP3" s="139"/>
    </row>
    <row r="4" spans="1:42">
      <c r="A4" s="27"/>
      <c r="B4" s="27"/>
      <c r="C4" s="27"/>
      <c r="D4" s="27"/>
      <c r="E4" s="355"/>
      <c r="F4" s="359"/>
      <c r="G4" s="355"/>
      <c r="H4" s="359"/>
      <c r="I4" s="27"/>
      <c r="J4" s="27"/>
      <c r="K4" s="27"/>
      <c r="L4" s="27"/>
      <c r="M4" s="27"/>
      <c r="N4" s="27"/>
      <c r="O4" s="359"/>
      <c r="P4" s="359"/>
      <c r="Q4" s="473"/>
      <c r="R4" s="82"/>
      <c r="S4" s="82"/>
      <c r="T4" s="82"/>
      <c r="U4" s="82"/>
      <c r="V4" s="359"/>
      <c r="W4" s="359"/>
      <c r="X4" s="82"/>
      <c r="Y4" s="82"/>
      <c r="Z4" s="359"/>
      <c r="AA4" s="82"/>
      <c r="AB4" s="82"/>
      <c r="AC4" s="82"/>
      <c r="AD4" s="82"/>
      <c r="AE4" s="82"/>
    </row>
    <row r="5" spans="1:42" s="80" customFormat="1" ht="12" customHeight="1">
      <c r="A5" s="1418" t="s">
        <v>15</v>
      </c>
      <c r="B5" s="558" t="s">
        <v>190</v>
      </c>
      <c r="C5" s="1418" t="s">
        <v>191</v>
      </c>
      <c r="D5" s="1418" t="s">
        <v>61</v>
      </c>
      <c r="E5" s="1439" t="s">
        <v>2991</v>
      </c>
      <c r="F5" s="1419" t="s">
        <v>2772</v>
      </c>
      <c r="G5" s="1439" t="s">
        <v>2788</v>
      </c>
      <c r="H5" s="1419" t="s">
        <v>2992</v>
      </c>
      <c r="I5" s="1418" t="s">
        <v>173</v>
      </c>
      <c r="J5" s="1418" t="s">
        <v>3051</v>
      </c>
      <c r="K5" s="1418" t="s">
        <v>2857</v>
      </c>
      <c r="L5" s="1418" t="s">
        <v>2858</v>
      </c>
      <c r="M5" s="1436" t="s">
        <v>186</v>
      </c>
      <c r="N5" s="1418" t="s">
        <v>2787</v>
      </c>
      <c r="O5" s="1419" t="s">
        <v>2786</v>
      </c>
      <c r="P5" s="1419" t="s">
        <v>2785</v>
      </c>
      <c r="Q5" s="1445" t="s">
        <v>2771</v>
      </c>
      <c r="R5" s="1417" t="s">
        <v>1137</v>
      </c>
      <c r="S5" s="1417" t="s">
        <v>2770</v>
      </c>
      <c r="T5" s="1417" t="s">
        <v>2773</v>
      </c>
      <c r="U5" s="1417" t="s">
        <v>388</v>
      </c>
      <c r="V5" s="1419" t="s">
        <v>2981</v>
      </c>
      <c r="W5" s="1419" t="s">
        <v>2769</v>
      </c>
      <c r="X5" s="1417" t="s">
        <v>3050</v>
      </c>
      <c r="Y5" s="1416" t="s">
        <v>3040</v>
      </c>
      <c r="Z5" s="1445" t="s">
        <v>2784</v>
      </c>
      <c r="AA5" s="1416" t="s">
        <v>2826</v>
      </c>
      <c r="AB5" s="1416"/>
      <c r="AC5" s="1416"/>
      <c r="AD5" s="1417" t="s">
        <v>183</v>
      </c>
      <c r="AE5" s="1417" t="s">
        <v>330</v>
      </c>
      <c r="AF5" s="1417" t="s">
        <v>2971</v>
      </c>
      <c r="AG5" s="1441" t="s">
        <v>2977</v>
      </c>
      <c r="AH5" s="1441" t="s">
        <v>2978</v>
      </c>
      <c r="AI5" s="1441" t="s">
        <v>2979</v>
      </c>
      <c r="AJ5" s="569"/>
      <c r="AK5" s="569"/>
      <c r="AL5" s="569"/>
      <c r="AM5" s="569"/>
      <c r="AN5" s="569"/>
      <c r="AO5" s="569"/>
      <c r="AP5" s="569"/>
    </row>
    <row r="6" spans="1:42" s="105" customFormat="1" ht="24.75" customHeight="1">
      <c r="A6" s="1436"/>
      <c r="B6" s="557"/>
      <c r="C6" s="1436"/>
      <c r="D6" s="1436"/>
      <c r="E6" s="1440"/>
      <c r="F6" s="1437"/>
      <c r="G6" s="1440"/>
      <c r="H6" s="1437"/>
      <c r="I6" s="1436"/>
      <c r="J6" s="1438"/>
      <c r="K6" s="1436"/>
      <c r="L6" s="1436"/>
      <c r="M6" s="1444"/>
      <c r="N6" s="1436"/>
      <c r="O6" s="1437"/>
      <c r="P6" s="1437"/>
      <c r="Q6" s="1446"/>
      <c r="R6" s="1443"/>
      <c r="S6" s="1443"/>
      <c r="T6" s="1443"/>
      <c r="U6" s="1443"/>
      <c r="V6" s="1437"/>
      <c r="W6" s="1437"/>
      <c r="X6" s="1443"/>
      <c r="Y6" s="1447"/>
      <c r="Z6" s="1446"/>
      <c r="AA6" s="541" t="s">
        <v>2827</v>
      </c>
      <c r="AB6" s="541" t="s">
        <v>2828</v>
      </c>
      <c r="AC6" s="541" t="s">
        <v>895</v>
      </c>
      <c r="AD6" s="1443"/>
      <c r="AE6" s="1443"/>
      <c r="AF6" s="1443"/>
      <c r="AG6" s="1442"/>
      <c r="AH6" s="1442"/>
      <c r="AI6" s="1442"/>
      <c r="AJ6" s="568"/>
      <c r="AK6" s="568"/>
      <c r="AL6" s="568"/>
      <c r="AM6" s="568"/>
      <c r="AN6" s="568"/>
      <c r="AO6" s="568"/>
      <c r="AP6" s="568"/>
    </row>
  </sheetData>
  <mergeCells count="32">
    <mergeCell ref="O5:O6"/>
    <mergeCell ref="P5:P6"/>
    <mergeCell ref="T5:T6"/>
    <mergeCell ref="AH5:AH6"/>
    <mergeCell ref="Y5:Y6"/>
    <mergeCell ref="Z5:Z6"/>
    <mergeCell ref="AA5:AC5"/>
    <mergeCell ref="AE5:AE6"/>
    <mergeCell ref="AD5:AD6"/>
    <mergeCell ref="AI5:AI6"/>
    <mergeCell ref="F5:F6"/>
    <mergeCell ref="G5:G6"/>
    <mergeCell ref="U5:U6"/>
    <mergeCell ref="M5:M6"/>
    <mergeCell ref="N5:N6"/>
    <mergeCell ref="AF5:AF6"/>
    <mergeCell ref="AG5:AG6"/>
    <mergeCell ref="W5:W6"/>
    <mergeCell ref="X5:X6"/>
    <mergeCell ref="V5:V6"/>
    <mergeCell ref="K5:K6"/>
    <mergeCell ref="S5:S6"/>
    <mergeCell ref="L5:L6"/>
    <mergeCell ref="Q5:Q6"/>
    <mergeCell ref="R5:R6"/>
    <mergeCell ref="A5:A6"/>
    <mergeCell ref="H5:H6"/>
    <mergeCell ref="I5:I6"/>
    <mergeCell ref="J5:J6"/>
    <mergeCell ref="C5:C6"/>
    <mergeCell ref="D5:D6"/>
    <mergeCell ref="E5:E6"/>
  </mergeCells>
  <pageMargins left="0.22" right="7.0000000000000007E-2" top="0.43307086614173201" bottom="0.59055118110236204" header="0.15748031496063" footer="0.23622047244094499"/>
  <pageSetup paperSize="9" scale="79" orientation="landscape" r:id="rId1"/>
  <headerFooter alignWithMargins="0">
    <oddHeader>&amp;L&amp;"Times New Roman,Bold Italic"&amp;9Dự toán Bắc Nam  - ÐT: 0966.966.455</oddHeader>
    <oddFooter>&amp;R&amp;9Trang &amp;P/&amp;N</oddFooter>
  </headerFooter>
</worksheet>
</file>

<file path=xl/worksheets/sheet42.xml><?xml version="1.0" encoding="utf-8"?>
<worksheet xmlns="http://schemas.openxmlformats.org/spreadsheetml/2006/main" xmlns:r="http://schemas.openxmlformats.org/officeDocument/2006/relationships">
  <sheetPr codeName="Sh_CVC588"/>
  <dimension ref="A1:AF5604"/>
  <sheetViews>
    <sheetView showGridLines="0" workbookViewId="0">
      <selection activeCell="D11" sqref="D11"/>
    </sheetView>
  </sheetViews>
  <sheetFormatPr defaultRowHeight="15.75"/>
  <cols>
    <col min="1" max="1" width="28.5703125" style="235" customWidth="1"/>
    <col min="2" max="2" width="8.42578125" style="235" customWidth="1"/>
    <col min="3" max="3" width="8.42578125" style="235" hidden="1" customWidth="1"/>
    <col min="4" max="4" width="15" style="235" bestFit="1" customWidth="1"/>
    <col min="5" max="5" width="17" style="235" customWidth="1"/>
    <col min="6" max="6" width="17.42578125" style="235" customWidth="1"/>
    <col min="7" max="7" width="22" style="235" customWidth="1"/>
    <col min="8" max="8" width="9.140625" style="235"/>
    <col min="9" max="9" width="18.140625" style="235" customWidth="1"/>
    <col min="10" max="10" width="22.7109375" style="235" bestFit="1" customWidth="1"/>
    <col min="11" max="11" width="9.140625" style="235"/>
    <col min="12" max="12" width="20.140625" style="235" customWidth="1"/>
    <col min="13" max="20" width="9.140625" style="235"/>
    <col min="21" max="21" width="19.5703125" style="235" customWidth="1"/>
    <col min="22" max="22" width="9.140625" style="235"/>
    <col min="23" max="23" width="17.85546875" style="235" customWidth="1"/>
    <col min="24" max="16384" width="9.140625" style="235"/>
  </cols>
  <sheetData>
    <row r="1" spans="1:32" ht="20.25">
      <c r="A1" s="1449" t="s">
        <v>2825</v>
      </c>
      <c r="B1" s="1449"/>
      <c r="C1" s="1449"/>
      <c r="D1" s="1449"/>
      <c r="E1" s="1449"/>
      <c r="F1" s="1449"/>
      <c r="G1" s="1449"/>
      <c r="H1" s="1451" t="s">
        <v>2824</v>
      </c>
      <c r="I1" s="1451"/>
      <c r="J1" s="1451"/>
      <c r="L1" s="232" t="s">
        <v>2823</v>
      </c>
      <c r="U1" s="542" t="s">
        <v>2867</v>
      </c>
      <c r="V1" s="542"/>
      <c r="W1" s="542"/>
      <c r="X1" s="542"/>
      <c r="Y1" s="542"/>
      <c r="Z1" s="542"/>
      <c r="AA1" s="542"/>
      <c r="AB1" s="542"/>
      <c r="AC1" s="542"/>
      <c r="AD1" s="543"/>
      <c r="AE1" s="1450" t="s">
        <v>2983</v>
      </c>
      <c r="AF1" s="1450"/>
    </row>
    <row r="2" spans="1:32" ht="16.5">
      <c r="A2" s="1448" t="s">
        <v>2768</v>
      </c>
      <c r="B2" s="1448" t="s">
        <v>2760</v>
      </c>
      <c r="C2" s="481"/>
      <c r="D2" s="1448" t="s">
        <v>2761</v>
      </c>
      <c r="E2" s="1448"/>
      <c r="F2" s="1448"/>
      <c r="G2" s="1448"/>
      <c r="H2" s="235" t="s">
        <v>2822</v>
      </c>
      <c r="L2" s="235" t="s">
        <v>2821</v>
      </c>
      <c r="U2" s="544" t="s">
        <v>15</v>
      </c>
      <c r="V2" s="544" t="s">
        <v>2868</v>
      </c>
      <c r="W2" s="544" t="s">
        <v>2869</v>
      </c>
      <c r="X2" s="545" t="s">
        <v>61</v>
      </c>
      <c r="Y2" s="544" t="s">
        <v>2870</v>
      </c>
      <c r="Z2" s="544" t="s">
        <v>2861</v>
      </c>
      <c r="AA2" s="544" t="s">
        <v>2862</v>
      </c>
      <c r="AB2" s="544" t="s">
        <v>2871</v>
      </c>
      <c r="AC2" s="544"/>
      <c r="AD2" s="544" t="s">
        <v>205</v>
      </c>
      <c r="AE2" s="275" t="s">
        <v>2984</v>
      </c>
      <c r="AF2" s="570" t="s">
        <v>2985</v>
      </c>
    </row>
    <row r="3" spans="1:32" ht="16.5">
      <c r="A3" s="1448"/>
      <c r="B3" s="1448"/>
      <c r="C3" s="481"/>
      <c r="D3" s="481" t="s">
        <v>2762</v>
      </c>
      <c r="E3" s="481" t="s">
        <v>2763</v>
      </c>
      <c r="F3" s="481" t="s">
        <v>2764</v>
      </c>
      <c r="G3" s="481" t="s">
        <v>2765</v>
      </c>
      <c r="H3" s="484">
        <v>2</v>
      </c>
      <c r="I3" s="476" t="str">
        <f>VLOOKUP(H3,H5:J20,3,)</f>
        <v>Ô tô tự đổ 7 tấn</v>
      </c>
      <c r="L3" s="483" t="s">
        <v>2817</v>
      </c>
      <c r="U3" s="546">
        <v>1</v>
      </c>
      <c r="V3" s="546" t="s">
        <v>2872</v>
      </c>
      <c r="W3" s="546" t="s">
        <v>2762</v>
      </c>
      <c r="X3" s="547" t="s">
        <v>446</v>
      </c>
      <c r="Y3" s="546">
        <v>1</v>
      </c>
      <c r="Z3" s="546">
        <v>0.13600000000000001</v>
      </c>
      <c r="AA3" s="546">
        <v>0.13600000000000001</v>
      </c>
      <c r="AB3" s="547" t="s">
        <v>446</v>
      </c>
      <c r="AC3" s="547" t="str">
        <f t="shared" ref="AC3:AC14" si="0">AB3&amp;X3</f>
        <v>m3m3</v>
      </c>
      <c r="AD3" s="546">
        <v>1</v>
      </c>
      <c r="AE3" s="274">
        <v>8.5999999999999993E-2</v>
      </c>
      <c r="AF3" s="274">
        <v>6.0000000000000001E-3</v>
      </c>
    </row>
    <row r="4" spans="1:32" ht="16.5">
      <c r="A4" s="1448"/>
      <c r="B4" s="1448"/>
      <c r="C4" s="481"/>
      <c r="D4" s="1448" t="s">
        <v>2766</v>
      </c>
      <c r="E4" s="1448"/>
      <c r="F4" s="1448" t="s">
        <v>2767</v>
      </c>
      <c r="G4" s="1448"/>
      <c r="H4" s="482" t="s">
        <v>15</v>
      </c>
      <c r="I4" s="275" t="s">
        <v>2820</v>
      </c>
      <c r="J4" s="275" t="s">
        <v>1013</v>
      </c>
      <c r="L4" s="481" t="s">
        <v>176</v>
      </c>
      <c r="M4" s="481" t="s">
        <v>2819</v>
      </c>
      <c r="N4" s="481" t="s">
        <v>2818</v>
      </c>
      <c r="O4" s="481" t="s">
        <v>2817</v>
      </c>
      <c r="P4" s="481" t="s">
        <v>2816</v>
      </c>
      <c r="Q4" s="481" t="s">
        <v>2815</v>
      </c>
      <c r="R4" s="481" t="s">
        <v>2814</v>
      </c>
      <c r="U4" s="546">
        <v>2</v>
      </c>
      <c r="V4" s="546" t="s">
        <v>2873</v>
      </c>
      <c r="W4" s="546" t="s">
        <v>2874</v>
      </c>
      <c r="X4" s="547" t="s">
        <v>446</v>
      </c>
      <c r="Y4" s="546">
        <v>1</v>
      </c>
      <c r="Z4" s="546">
        <v>0.22900000000000001</v>
      </c>
      <c r="AA4" s="546">
        <v>0.22900000000000001</v>
      </c>
      <c r="AB4" s="547" t="s">
        <v>446</v>
      </c>
      <c r="AC4" s="547" t="str">
        <f t="shared" si="0"/>
        <v>m3m3</v>
      </c>
      <c r="AD4" s="546">
        <v>1</v>
      </c>
      <c r="AE4" s="274">
        <v>8.7999999999999995E-2</v>
      </c>
      <c r="AF4" s="274">
        <v>7.0000000000000001E-3</v>
      </c>
    </row>
    <row r="5" spans="1:32" ht="36">
      <c r="A5" s="492" t="s">
        <v>2789</v>
      </c>
      <c r="B5" s="487">
        <v>1</v>
      </c>
      <c r="C5" s="488" t="str">
        <f t="shared" ref="C5:C36" si="1">A5&amp;B5</f>
        <v>Ô tô tự đổ 7 tấn1</v>
      </c>
      <c r="D5" s="487">
        <v>0.75</v>
      </c>
      <c r="E5" s="487">
        <v>0.77</v>
      </c>
      <c r="F5" s="487">
        <v>0.48</v>
      </c>
      <c r="G5" s="487">
        <v>0.45</v>
      </c>
      <c r="H5" s="477">
        <v>1</v>
      </c>
      <c r="I5" s="478" t="s">
        <v>2813</v>
      </c>
      <c r="J5" s="274" t="s">
        <v>2812</v>
      </c>
      <c r="L5" s="480" t="s">
        <v>2811</v>
      </c>
      <c r="M5" s="479">
        <v>0.56999999999999995</v>
      </c>
      <c r="N5" s="479">
        <v>0.68</v>
      </c>
      <c r="O5" s="479">
        <v>1</v>
      </c>
      <c r="P5" s="479">
        <v>1.35</v>
      </c>
      <c r="Q5" s="479">
        <v>1.5</v>
      </c>
      <c r="R5" s="479">
        <f>1.7</f>
        <v>1.7</v>
      </c>
      <c r="U5" s="546">
        <v>3</v>
      </c>
      <c r="V5" s="546" t="s">
        <v>2875</v>
      </c>
      <c r="W5" s="546" t="s">
        <v>429</v>
      </c>
      <c r="X5" s="547" t="s">
        <v>446</v>
      </c>
      <c r="Y5" s="546">
        <v>1</v>
      </c>
      <c r="Z5" s="546">
        <v>0.20799999999999999</v>
      </c>
      <c r="AA5" s="546">
        <v>0.20799999999999999</v>
      </c>
      <c r="AB5" s="547" t="s">
        <v>446</v>
      </c>
      <c r="AC5" s="547" t="str">
        <f t="shared" si="0"/>
        <v>m3m3</v>
      </c>
      <c r="AD5" s="546">
        <v>1</v>
      </c>
      <c r="AE5" s="274">
        <v>8.6999999999999994E-2</v>
      </c>
      <c r="AF5" s="274">
        <v>7.0000000000000001E-3</v>
      </c>
    </row>
    <row r="6" spans="1:32" ht="18.75">
      <c r="A6" s="492" t="s">
        <v>2789</v>
      </c>
      <c r="B6" s="487">
        <v>2</v>
      </c>
      <c r="C6" s="488" t="str">
        <f t="shared" si="1"/>
        <v>Ô tô tự đổ 7 tấn2</v>
      </c>
      <c r="D6" s="487">
        <v>0.65300000000000002</v>
      </c>
      <c r="E6" s="487">
        <v>0.67300000000000004</v>
      </c>
      <c r="F6" s="487">
        <v>0.41799999999999998</v>
      </c>
      <c r="G6" s="487">
        <v>0.39300000000000002</v>
      </c>
      <c r="H6" s="477">
        <v>2</v>
      </c>
      <c r="I6" s="478" t="s">
        <v>2810</v>
      </c>
      <c r="J6" s="274" t="s">
        <v>2789</v>
      </c>
      <c r="U6" s="546">
        <v>4</v>
      </c>
      <c r="V6" s="546" t="s">
        <v>2876</v>
      </c>
      <c r="W6" s="546" t="s">
        <v>2877</v>
      </c>
      <c r="X6" s="547" t="s">
        <v>446</v>
      </c>
      <c r="Y6" s="546">
        <v>1</v>
      </c>
      <c r="Z6" s="546">
        <v>0.28000000000000003</v>
      </c>
      <c r="AA6" s="546">
        <v>0.28000000000000003</v>
      </c>
      <c r="AB6" s="547" t="s">
        <v>446</v>
      </c>
      <c r="AC6" s="547" t="str">
        <f t="shared" si="0"/>
        <v>m3m3</v>
      </c>
      <c r="AD6" s="546">
        <v>1</v>
      </c>
      <c r="AE6" s="274">
        <v>8.7999999999999995E-2</v>
      </c>
      <c r="AF6" s="274">
        <v>7.0000000000000001E-3</v>
      </c>
    </row>
    <row r="7" spans="1:32" ht="18.75">
      <c r="A7" s="492" t="s">
        <v>2789</v>
      </c>
      <c r="B7" s="487">
        <v>3</v>
      </c>
      <c r="C7" s="488" t="str">
        <f t="shared" si="1"/>
        <v>Ô tô tự đổ 7 tấn3</v>
      </c>
      <c r="D7" s="487">
        <v>0.55500000000000005</v>
      </c>
      <c r="E7" s="487">
        <v>0.57499999999999996</v>
      </c>
      <c r="F7" s="487">
        <v>0.35499999999999998</v>
      </c>
      <c r="G7" s="487">
        <v>0.33500000000000002</v>
      </c>
      <c r="H7" s="477">
        <v>3</v>
      </c>
      <c r="I7" s="478" t="s">
        <v>2809</v>
      </c>
      <c r="J7" s="274" t="s">
        <v>2808</v>
      </c>
      <c r="U7" s="546">
        <v>5</v>
      </c>
      <c r="V7" s="546" t="s">
        <v>2878</v>
      </c>
      <c r="W7" s="546" t="s">
        <v>2764</v>
      </c>
      <c r="X7" s="547" t="s">
        <v>443</v>
      </c>
      <c r="Y7" s="546">
        <v>2</v>
      </c>
      <c r="Z7" s="546">
        <v>0.10100000000000001</v>
      </c>
      <c r="AA7" s="546">
        <v>6.7000000000000004E-2</v>
      </c>
      <c r="AB7" s="548" t="s">
        <v>2756</v>
      </c>
      <c r="AC7" s="547" t="str">
        <f t="shared" si="0"/>
        <v>kgtấn</v>
      </c>
      <c r="AD7" s="546">
        <v>1E-3</v>
      </c>
      <c r="AE7" s="274">
        <v>7.4999999999999997E-2</v>
      </c>
      <c r="AF7" s="274">
        <v>6.0000000000000001E-3</v>
      </c>
    </row>
    <row r="8" spans="1:32" ht="18.75">
      <c r="A8" s="492" t="s">
        <v>2789</v>
      </c>
      <c r="B8" s="487">
        <v>4</v>
      </c>
      <c r="C8" s="488" t="str">
        <f t="shared" si="1"/>
        <v>Ô tô tự đổ 7 tấn4</v>
      </c>
      <c r="D8" s="487">
        <v>0.45800000000000002</v>
      </c>
      <c r="E8" s="487">
        <v>0.47799999999999998</v>
      </c>
      <c r="F8" s="487">
        <v>0.29299999999999998</v>
      </c>
      <c r="G8" s="487">
        <v>0.27800000000000002</v>
      </c>
      <c r="H8" s="477">
        <v>4</v>
      </c>
      <c r="I8" s="478" t="s">
        <v>2807</v>
      </c>
      <c r="J8" s="274" t="s">
        <v>2806</v>
      </c>
      <c r="U8" s="546">
        <v>6</v>
      </c>
      <c r="V8" s="546" t="s">
        <v>2879</v>
      </c>
      <c r="W8" s="546" t="s">
        <v>2880</v>
      </c>
      <c r="X8" s="547" t="s">
        <v>453</v>
      </c>
      <c r="Y8" s="546">
        <v>2</v>
      </c>
      <c r="Z8" s="546">
        <v>0.216</v>
      </c>
      <c r="AA8" s="546">
        <v>0.14399999999999999</v>
      </c>
      <c r="AB8" s="548" t="s">
        <v>2881</v>
      </c>
      <c r="AC8" s="547" t="str">
        <f t="shared" si="0"/>
        <v>viên1000v</v>
      </c>
      <c r="AD8" s="546">
        <v>1E-3</v>
      </c>
      <c r="AE8" s="274">
        <v>7.4999999999999997E-2</v>
      </c>
      <c r="AF8" s="274">
        <v>6.0000000000000001E-3</v>
      </c>
    </row>
    <row r="9" spans="1:32" ht="18.75">
      <c r="A9" s="492" t="s">
        <v>2789</v>
      </c>
      <c r="B9" s="487">
        <v>5</v>
      </c>
      <c r="C9" s="488" t="str">
        <f t="shared" si="1"/>
        <v>Ô tô tự đổ 7 tấn5</v>
      </c>
      <c r="D9" s="487">
        <v>0.36</v>
      </c>
      <c r="E9" s="487">
        <v>0.38</v>
      </c>
      <c r="F9" s="487">
        <v>0.23</v>
      </c>
      <c r="G9" s="487">
        <v>0.22</v>
      </c>
      <c r="H9" s="477">
        <v>5</v>
      </c>
      <c r="I9" s="274" t="s">
        <v>2805</v>
      </c>
      <c r="J9" s="274" t="s">
        <v>2804</v>
      </c>
      <c r="U9" s="546">
        <v>7</v>
      </c>
      <c r="V9" s="546" t="s">
        <v>2882</v>
      </c>
      <c r="W9" s="546" t="s">
        <v>2883</v>
      </c>
      <c r="X9" s="547" t="s">
        <v>454</v>
      </c>
      <c r="Y9" s="546">
        <v>2</v>
      </c>
      <c r="Z9" s="546">
        <v>0.312</v>
      </c>
      <c r="AA9" s="546">
        <v>0.20799999999999999</v>
      </c>
      <c r="AB9" s="548" t="s">
        <v>450</v>
      </c>
      <c r="AC9" s="547" t="str">
        <f t="shared" si="0"/>
        <v>m2100m2</v>
      </c>
      <c r="AD9" s="546">
        <v>0.01</v>
      </c>
      <c r="AE9" s="274">
        <v>5.5E-2</v>
      </c>
      <c r="AF9" s="274">
        <v>3.0000000000000001E-3</v>
      </c>
    </row>
    <row r="10" spans="1:32" ht="18.75">
      <c r="A10" s="492" t="s">
        <v>2789</v>
      </c>
      <c r="B10" s="487">
        <v>6</v>
      </c>
      <c r="C10" s="488" t="str">
        <f t="shared" si="1"/>
        <v>Ô tô tự đổ 7 tấn6</v>
      </c>
      <c r="D10" s="487">
        <v>0.34399999999999997</v>
      </c>
      <c r="E10" s="487">
        <v>0.36199999999999999</v>
      </c>
      <c r="F10" s="487">
        <v>0.22</v>
      </c>
      <c r="G10" s="487">
        <v>0.21</v>
      </c>
      <c r="H10" s="477">
        <v>6</v>
      </c>
      <c r="I10" s="274" t="s">
        <v>2803</v>
      </c>
      <c r="J10" s="274" t="s">
        <v>2802</v>
      </c>
      <c r="U10" s="546">
        <v>8</v>
      </c>
      <c r="V10" s="546" t="s">
        <v>2884</v>
      </c>
      <c r="W10" s="546" t="s">
        <v>439</v>
      </c>
      <c r="X10" s="547" t="s">
        <v>453</v>
      </c>
      <c r="Y10" s="546">
        <v>2</v>
      </c>
      <c r="Z10" s="546">
        <v>0.24</v>
      </c>
      <c r="AA10" s="546">
        <v>0.16</v>
      </c>
      <c r="AB10" s="548" t="s">
        <v>2881</v>
      </c>
      <c r="AC10" s="547" t="str">
        <f t="shared" si="0"/>
        <v>viên1000v</v>
      </c>
      <c r="AD10" s="546">
        <v>1E-3</v>
      </c>
      <c r="AE10" s="274">
        <v>0.09</v>
      </c>
      <c r="AF10" s="274">
        <v>7.0000000000000001E-3</v>
      </c>
    </row>
    <row r="11" spans="1:32" ht="18.75">
      <c r="A11" s="492" t="s">
        <v>2789</v>
      </c>
      <c r="B11" s="487">
        <v>7</v>
      </c>
      <c r="C11" s="488" t="str">
        <f t="shared" si="1"/>
        <v>Ô tô tự đổ 7 tấn7</v>
      </c>
      <c r="D11" s="487">
        <v>0.32800000000000001</v>
      </c>
      <c r="E11" s="487">
        <v>0.34399999999999997</v>
      </c>
      <c r="F11" s="487">
        <v>0.21</v>
      </c>
      <c r="G11" s="487">
        <v>0.2</v>
      </c>
      <c r="H11" s="477">
        <v>7</v>
      </c>
      <c r="I11" s="274" t="s">
        <v>2801</v>
      </c>
      <c r="J11" s="274" t="s">
        <v>2800</v>
      </c>
      <c r="U11" s="546">
        <v>9</v>
      </c>
      <c r="V11" s="546" t="s">
        <v>2885</v>
      </c>
      <c r="W11" s="546" t="s">
        <v>2886</v>
      </c>
      <c r="X11" s="547" t="s">
        <v>454</v>
      </c>
      <c r="Y11" s="546">
        <v>2</v>
      </c>
      <c r="Z11" s="546">
        <v>0.33600000000000002</v>
      </c>
      <c r="AA11" s="546">
        <v>0.224</v>
      </c>
      <c r="AB11" s="548" t="s">
        <v>450</v>
      </c>
      <c r="AC11" s="547" t="str">
        <f t="shared" si="0"/>
        <v>m2100m2</v>
      </c>
      <c r="AD11" s="546">
        <v>0.01</v>
      </c>
      <c r="AE11" s="274">
        <v>6.0999999999999999E-2</v>
      </c>
      <c r="AF11" s="274">
        <v>3.0000000000000001E-3</v>
      </c>
    </row>
    <row r="12" spans="1:32" ht="18.75">
      <c r="A12" s="492" t="s">
        <v>2789</v>
      </c>
      <c r="B12" s="487">
        <v>8</v>
      </c>
      <c r="C12" s="488" t="str">
        <f t="shared" si="1"/>
        <v>Ô tô tự đổ 7 tấn8</v>
      </c>
      <c r="D12" s="487">
        <v>0.312</v>
      </c>
      <c r="E12" s="487">
        <v>0.32600000000000001</v>
      </c>
      <c r="F12" s="487">
        <v>0.2</v>
      </c>
      <c r="G12" s="487">
        <v>0.19</v>
      </c>
      <c r="H12" s="477">
        <v>8</v>
      </c>
      <c r="I12" s="274" t="s">
        <v>2799</v>
      </c>
      <c r="J12" s="274" t="s">
        <v>2798</v>
      </c>
      <c r="U12" s="546">
        <v>10</v>
      </c>
      <c r="V12" s="546" t="s">
        <v>2887</v>
      </c>
      <c r="W12" s="546" t="s">
        <v>444</v>
      </c>
      <c r="X12" s="547" t="s">
        <v>443</v>
      </c>
      <c r="Y12" s="546">
        <v>2</v>
      </c>
      <c r="Z12" s="546">
        <v>0.19700000000000001</v>
      </c>
      <c r="AA12" s="546">
        <v>0.13100000000000001</v>
      </c>
      <c r="AB12" s="548" t="s">
        <v>2756</v>
      </c>
      <c r="AC12" s="547" t="str">
        <f t="shared" si="0"/>
        <v>kgtấn</v>
      </c>
      <c r="AD12" s="546">
        <v>1E-3</v>
      </c>
      <c r="AE12" s="274">
        <v>0.08</v>
      </c>
      <c r="AF12" s="274">
        <v>7.0000000000000001E-3</v>
      </c>
    </row>
    <row r="13" spans="1:32" ht="18.75">
      <c r="A13" s="492" t="s">
        <v>2789</v>
      </c>
      <c r="B13" s="487">
        <v>9</v>
      </c>
      <c r="C13" s="488" t="str">
        <f t="shared" si="1"/>
        <v>Ô tô tự đổ 7 tấn9</v>
      </c>
      <c r="D13" s="487">
        <v>0.29599999999999999</v>
      </c>
      <c r="E13" s="487">
        <v>0.308</v>
      </c>
      <c r="F13" s="487">
        <v>0.19</v>
      </c>
      <c r="G13" s="487">
        <v>0.18</v>
      </c>
      <c r="H13" s="477">
        <v>9</v>
      </c>
      <c r="I13" s="274" t="s">
        <v>2797</v>
      </c>
      <c r="J13" s="274" t="s">
        <v>2796</v>
      </c>
      <c r="U13" s="546">
        <v>11</v>
      </c>
      <c r="V13" s="546" t="s">
        <v>2888</v>
      </c>
      <c r="W13" s="546" t="s">
        <v>445</v>
      </c>
      <c r="X13" s="547" t="s">
        <v>446</v>
      </c>
      <c r="Y13" s="546">
        <v>2</v>
      </c>
      <c r="Z13" s="546">
        <v>0.11</v>
      </c>
      <c r="AA13" s="546">
        <v>7.3999999999999996E-2</v>
      </c>
      <c r="AB13" s="547" t="s">
        <v>446</v>
      </c>
      <c r="AC13" s="547" t="str">
        <f t="shared" si="0"/>
        <v>m3m3</v>
      </c>
      <c r="AD13" s="546">
        <v>1</v>
      </c>
      <c r="AE13" s="274">
        <v>5.6000000000000001E-2</v>
      </c>
      <c r="AF13" s="274">
        <v>5.0000000000000001E-3</v>
      </c>
    </row>
    <row r="14" spans="1:32" ht="18.75">
      <c r="A14" s="492" t="s">
        <v>2789</v>
      </c>
      <c r="B14" s="487">
        <v>10</v>
      </c>
      <c r="C14" s="488" t="str">
        <f t="shared" si="1"/>
        <v>Ô tô tự đổ 7 tấn10</v>
      </c>
      <c r="D14" s="487">
        <v>0.28000000000000003</v>
      </c>
      <c r="E14" s="487">
        <v>0.28999999999999998</v>
      </c>
      <c r="F14" s="487">
        <v>0.18</v>
      </c>
      <c r="G14" s="487">
        <v>0.17</v>
      </c>
      <c r="H14" s="477">
        <v>10</v>
      </c>
      <c r="I14" s="274" t="s">
        <v>2795</v>
      </c>
      <c r="J14" s="274" t="s">
        <v>2794</v>
      </c>
      <c r="U14" s="546">
        <v>12</v>
      </c>
      <c r="V14" s="546" t="s">
        <v>2889</v>
      </c>
      <c r="W14" s="546" t="s">
        <v>2890</v>
      </c>
      <c r="X14" s="547" t="s">
        <v>2891</v>
      </c>
      <c r="Y14" s="546">
        <v>2</v>
      </c>
      <c r="Z14" s="546">
        <v>0.32700000000000001</v>
      </c>
      <c r="AA14" s="546">
        <v>0.218</v>
      </c>
      <c r="AB14" s="548" t="s">
        <v>2892</v>
      </c>
      <c r="AC14" s="547" t="str">
        <f t="shared" si="0"/>
        <v>cây100cây</v>
      </c>
      <c r="AD14" s="546">
        <v>0.01</v>
      </c>
      <c r="AE14" s="274">
        <v>0.06</v>
      </c>
      <c r="AF14" s="274">
        <v>6.0000000000000001E-3</v>
      </c>
    </row>
    <row r="15" spans="1:32" ht="18.75">
      <c r="A15" s="492" t="s">
        <v>2789</v>
      </c>
      <c r="B15" s="487">
        <v>11</v>
      </c>
      <c r="C15" s="488" t="str">
        <f t="shared" si="1"/>
        <v>Ô tô tự đổ 7 tấn11</v>
      </c>
      <c r="D15" s="487">
        <v>0.27200000000000002</v>
      </c>
      <c r="E15" s="487">
        <v>0.28199999999999997</v>
      </c>
      <c r="F15" s="487">
        <v>0.17599999999999999</v>
      </c>
      <c r="G15" s="487">
        <v>0.16600000000000001</v>
      </c>
      <c r="H15" s="477">
        <v>11</v>
      </c>
      <c r="I15" s="274" t="s">
        <v>2793</v>
      </c>
      <c r="J15" s="274" t="s">
        <v>2792</v>
      </c>
      <c r="U15"/>
      <c r="V15"/>
      <c r="W15"/>
      <c r="X15" s="102"/>
      <c r="Y15"/>
      <c r="Z15"/>
      <c r="AA15"/>
      <c r="AB15"/>
      <c r="AC15"/>
      <c r="AD15"/>
    </row>
    <row r="16" spans="1:32" ht="18.75">
      <c r="A16" s="492" t="s">
        <v>2789</v>
      </c>
      <c r="B16" s="487">
        <v>12</v>
      </c>
      <c r="C16" s="488" t="str">
        <f t="shared" si="1"/>
        <v>Ô tô tự đổ 7 tấn12</v>
      </c>
      <c r="D16" s="487">
        <v>0.26400000000000001</v>
      </c>
      <c r="E16" s="487">
        <v>0.27400000000000002</v>
      </c>
      <c r="F16" s="487">
        <v>0.17199999999999999</v>
      </c>
      <c r="G16" s="487">
        <v>0.16200000000000001</v>
      </c>
      <c r="H16" s="477">
        <v>12</v>
      </c>
      <c r="I16" s="274" t="s">
        <v>2791</v>
      </c>
      <c r="J16" s="274" t="s">
        <v>2790</v>
      </c>
      <c r="U16"/>
      <c r="V16"/>
      <c r="W16"/>
      <c r="X16" s="102"/>
      <c r="Y16"/>
      <c r="Z16"/>
      <c r="AA16"/>
      <c r="AB16"/>
      <c r="AC16"/>
      <c r="AD16"/>
    </row>
    <row r="17" spans="1:30" ht="18.75">
      <c r="A17" s="492" t="s">
        <v>2789</v>
      </c>
      <c r="B17" s="487">
        <v>13</v>
      </c>
      <c r="C17" s="488" t="str">
        <f t="shared" si="1"/>
        <v>Ô tô tự đổ 7 tấn13</v>
      </c>
      <c r="D17" s="487">
        <v>0.25600000000000001</v>
      </c>
      <c r="E17" s="487">
        <v>0.26600000000000001</v>
      </c>
      <c r="F17" s="487">
        <v>0.16800000000000001</v>
      </c>
      <c r="G17" s="487">
        <v>0.158</v>
      </c>
      <c r="U17" s="542" t="s">
        <v>2893</v>
      </c>
      <c r="V17" s="542"/>
      <c r="W17" s="542"/>
      <c r="X17" s="542"/>
      <c r="Y17"/>
      <c r="Z17"/>
      <c r="AA17"/>
      <c r="AB17"/>
      <c r="AC17"/>
      <c r="AD17"/>
    </row>
    <row r="18" spans="1:30" ht="18.75">
      <c r="A18" s="492" t="s">
        <v>2789</v>
      </c>
      <c r="B18" s="487">
        <v>14</v>
      </c>
      <c r="C18" s="488" t="str">
        <f t="shared" si="1"/>
        <v>Ô tô tự đổ 7 tấn14</v>
      </c>
      <c r="D18" s="487">
        <v>0.248</v>
      </c>
      <c r="E18" s="487">
        <v>0.25800000000000001</v>
      </c>
      <c r="F18" s="487">
        <v>0.16400000000000001</v>
      </c>
      <c r="G18" s="487">
        <v>0.154</v>
      </c>
      <c r="U18" s="544" t="s">
        <v>15</v>
      </c>
      <c r="V18" s="544" t="s">
        <v>2894</v>
      </c>
      <c r="W18" s="544" t="s">
        <v>1262</v>
      </c>
      <c r="X18" s="545" t="s">
        <v>61</v>
      </c>
      <c r="Y18" s="543"/>
      <c r="Z18" s="543"/>
      <c r="AA18" s="543"/>
      <c r="AB18" s="543"/>
      <c r="AC18" s="543"/>
      <c r="AD18" s="543"/>
    </row>
    <row r="19" spans="1:30" ht="18.75">
      <c r="A19" s="492" t="s">
        <v>2789</v>
      </c>
      <c r="B19" s="487">
        <v>15</v>
      </c>
      <c r="C19" s="488" t="str">
        <f t="shared" si="1"/>
        <v>Ô tô tự đổ 7 tấn15</v>
      </c>
      <c r="D19" s="487">
        <v>0.24</v>
      </c>
      <c r="E19" s="487">
        <v>0.25</v>
      </c>
      <c r="F19" s="487">
        <v>0.16</v>
      </c>
      <c r="G19" s="487">
        <v>0.15</v>
      </c>
      <c r="U19" s="549" t="s">
        <v>58</v>
      </c>
      <c r="V19" s="550"/>
      <c r="W19" s="550" t="s">
        <v>2895</v>
      </c>
      <c r="X19" s="551"/>
      <c r="Y19" s="543"/>
      <c r="Z19" s="543"/>
      <c r="AA19" s="543"/>
      <c r="AB19" s="543"/>
      <c r="AC19" s="543"/>
      <c r="AD19" s="543"/>
    </row>
    <row r="20" spans="1:30" ht="18.75">
      <c r="A20" s="492" t="s">
        <v>2789</v>
      </c>
      <c r="B20" s="487">
        <v>16</v>
      </c>
      <c r="C20" s="488" t="str">
        <f t="shared" si="1"/>
        <v>Ô tô tự đổ 7 tấn16</v>
      </c>
      <c r="D20" s="487">
        <v>0.23599999999999999</v>
      </c>
      <c r="E20" s="487">
        <v>0.246</v>
      </c>
      <c r="F20" s="487">
        <v>0.156</v>
      </c>
      <c r="G20" s="487">
        <v>0.14599999999999999</v>
      </c>
      <c r="U20" s="552" t="s">
        <v>2896</v>
      </c>
      <c r="V20" s="553">
        <v>5</v>
      </c>
      <c r="W20" s="554" t="str">
        <f>VLOOKUP(V20,$U$24:$W$59,3,)</f>
        <v>NC nhóm I, bậc 3,0/7</v>
      </c>
      <c r="X20" s="547" t="s">
        <v>1990</v>
      </c>
      <c r="Y20"/>
      <c r="Z20"/>
      <c r="AA20"/>
      <c r="AB20"/>
      <c r="AC20"/>
      <c r="AD20"/>
    </row>
    <row r="21" spans="1:30" ht="18.75">
      <c r="A21" s="492" t="s">
        <v>2789</v>
      </c>
      <c r="B21" s="487">
        <v>17</v>
      </c>
      <c r="C21" s="488" t="str">
        <f t="shared" si="1"/>
        <v>Ô tô tự đổ 7 tấn17</v>
      </c>
      <c r="D21" s="487">
        <v>0.23200000000000001</v>
      </c>
      <c r="E21" s="487">
        <v>0.24199999999999999</v>
      </c>
      <c r="F21" s="487">
        <v>0.152</v>
      </c>
      <c r="G21" s="487">
        <v>0.14199999999999999</v>
      </c>
      <c r="U21" s="552" t="s">
        <v>2897</v>
      </c>
      <c r="V21" s="553">
        <v>5</v>
      </c>
      <c r="W21" s="554" t="str">
        <f>VLOOKUP(V21,$U$24:$W$59,3,)</f>
        <v>NC nhóm I, bậc 3,0/7</v>
      </c>
      <c r="X21" s="547" t="s">
        <v>1990</v>
      </c>
      <c r="Y21"/>
      <c r="Z21"/>
      <c r="AA21"/>
      <c r="AB21"/>
      <c r="AC21"/>
      <c r="AD21"/>
    </row>
    <row r="22" spans="1:30" ht="18.75">
      <c r="A22" s="492" t="s">
        <v>2789</v>
      </c>
      <c r="B22" s="487">
        <v>18</v>
      </c>
      <c r="C22" s="488" t="str">
        <f t="shared" si="1"/>
        <v>Ô tô tự đổ 7 tấn18</v>
      </c>
      <c r="D22" s="487">
        <v>0.22800000000000001</v>
      </c>
      <c r="E22" s="487">
        <v>0.23799999999999999</v>
      </c>
      <c r="F22" s="487">
        <v>0.14799999999999999</v>
      </c>
      <c r="G22" s="487">
        <v>0.13800000000000001</v>
      </c>
      <c r="U22" s="552" t="s">
        <v>2982</v>
      </c>
      <c r="V22" s="553">
        <v>5</v>
      </c>
      <c r="W22" s="554" t="str">
        <f>VLOOKUP(V22,$U$24:$W$59,3,)</f>
        <v>NC nhóm I, bậc 3,0/7</v>
      </c>
      <c r="X22" s="547" t="s">
        <v>1990</v>
      </c>
      <c r="Y22"/>
      <c r="Z22"/>
      <c r="AA22"/>
      <c r="AB22"/>
      <c r="AC22"/>
      <c r="AD22"/>
    </row>
    <row r="23" spans="1:30" ht="18.75">
      <c r="A23" s="492" t="s">
        <v>2789</v>
      </c>
      <c r="B23" s="487">
        <v>19</v>
      </c>
      <c r="C23" s="488" t="str">
        <f t="shared" si="1"/>
        <v>Ô tô tự đổ 7 tấn19</v>
      </c>
      <c r="D23" s="487">
        <v>0.224</v>
      </c>
      <c r="E23" s="487">
        <v>0.23400000000000001</v>
      </c>
      <c r="F23" s="487">
        <v>0.14399999999999999</v>
      </c>
      <c r="G23" s="487">
        <v>0.13400000000000001</v>
      </c>
      <c r="U23" s="550" t="s">
        <v>59</v>
      </c>
      <c r="V23" s="555"/>
      <c r="W23" s="550" t="s">
        <v>2898</v>
      </c>
      <c r="X23" s="556"/>
      <c r="Y23"/>
      <c r="Z23"/>
      <c r="AA23"/>
      <c r="AB23"/>
      <c r="AC23"/>
      <c r="AD23"/>
    </row>
    <row r="24" spans="1:30" ht="18.75">
      <c r="A24" s="492" t="s">
        <v>2789</v>
      </c>
      <c r="B24" s="487">
        <v>20</v>
      </c>
      <c r="C24" s="488" t="str">
        <f t="shared" si="1"/>
        <v>Ô tô tự đổ 7 tấn20</v>
      </c>
      <c r="D24" s="487">
        <v>0.22</v>
      </c>
      <c r="E24" s="487">
        <v>0.23</v>
      </c>
      <c r="F24" s="487">
        <v>0.14000000000000001</v>
      </c>
      <c r="G24" s="487">
        <v>0.13</v>
      </c>
      <c r="U24" s="546">
        <v>1</v>
      </c>
      <c r="V24" s="552" t="s">
        <v>2899</v>
      </c>
      <c r="W24" s="546" t="s">
        <v>2900</v>
      </c>
      <c r="X24" s="547" t="s">
        <v>1990</v>
      </c>
      <c r="Y24"/>
      <c r="Z24"/>
      <c r="AA24"/>
      <c r="AB24"/>
      <c r="AC24"/>
      <c r="AD24"/>
    </row>
    <row r="25" spans="1:30" ht="18.75">
      <c r="A25" s="492" t="s">
        <v>2789</v>
      </c>
      <c r="B25" s="487">
        <v>21</v>
      </c>
      <c r="C25" s="488" t="str">
        <f t="shared" si="1"/>
        <v>Ô tô tự đổ 7 tấn21</v>
      </c>
      <c r="D25" s="487">
        <v>0.21099999999999999</v>
      </c>
      <c r="E25" s="487">
        <v>0.221</v>
      </c>
      <c r="F25" s="487">
        <v>0.13400000000000001</v>
      </c>
      <c r="G25" s="487">
        <v>0.125</v>
      </c>
      <c r="U25" s="546">
        <v>2</v>
      </c>
      <c r="V25" s="552" t="s">
        <v>2901</v>
      </c>
      <c r="W25" s="546" t="s">
        <v>2902</v>
      </c>
      <c r="X25" s="547" t="s">
        <v>1990</v>
      </c>
      <c r="Y25"/>
      <c r="Z25"/>
      <c r="AA25"/>
      <c r="AB25"/>
      <c r="AC25"/>
      <c r="AD25"/>
    </row>
    <row r="26" spans="1:30" ht="18.75">
      <c r="A26" s="492" t="s">
        <v>2789</v>
      </c>
      <c r="B26" s="487">
        <v>22</v>
      </c>
      <c r="C26" s="488" t="str">
        <f t="shared" si="1"/>
        <v>Ô tô tự đổ 7 tấn22</v>
      </c>
      <c r="D26" s="487">
        <v>0.21099999999999999</v>
      </c>
      <c r="E26" s="487">
        <v>0.221</v>
      </c>
      <c r="F26" s="487">
        <v>0.13400000000000001</v>
      </c>
      <c r="G26" s="487">
        <v>0.125</v>
      </c>
      <c r="U26" s="546">
        <v>3</v>
      </c>
      <c r="V26" s="552" t="s">
        <v>2903</v>
      </c>
      <c r="W26" s="546" t="s">
        <v>2904</v>
      </c>
      <c r="X26" s="547" t="s">
        <v>1990</v>
      </c>
      <c r="Y26"/>
      <c r="Z26"/>
      <c r="AA26"/>
      <c r="AB26"/>
      <c r="AC26"/>
      <c r="AD26"/>
    </row>
    <row r="27" spans="1:30" ht="18.75">
      <c r="A27" s="492" t="s">
        <v>2789</v>
      </c>
      <c r="B27" s="487">
        <v>23</v>
      </c>
      <c r="C27" s="488" t="str">
        <f t="shared" si="1"/>
        <v>Ô tô tự đổ 7 tấn23</v>
      </c>
      <c r="D27" s="487">
        <v>0.21099999999999999</v>
      </c>
      <c r="E27" s="487">
        <v>0.221</v>
      </c>
      <c r="F27" s="487">
        <v>0.13400000000000001</v>
      </c>
      <c r="G27" s="487">
        <v>0.125</v>
      </c>
      <c r="U27" s="546">
        <v>4</v>
      </c>
      <c r="V27" s="552" t="s">
        <v>2905</v>
      </c>
      <c r="W27" s="546" t="s">
        <v>2906</v>
      </c>
      <c r="X27" s="547" t="s">
        <v>1990</v>
      </c>
      <c r="Y27"/>
      <c r="Z27"/>
      <c r="AA27"/>
      <c r="AB27"/>
      <c r="AC27"/>
      <c r="AD27"/>
    </row>
    <row r="28" spans="1:30" ht="18.75">
      <c r="A28" s="492" t="s">
        <v>2789</v>
      </c>
      <c r="B28" s="487">
        <v>24</v>
      </c>
      <c r="C28" s="488" t="str">
        <f t="shared" si="1"/>
        <v>Ô tô tự đổ 7 tấn24</v>
      </c>
      <c r="D28" s="487">
        <v>0.21099999999999999</v>
      </c>
      <c r="E28" s="487">
        <v>0.221</v>
      </c>
      <c r="F28" s="487">
        <v>0.13400000000000001</v>
      </c>
      <c r="G28" s="487">
        <v>0.125</v>
      </c>
      <c r="U28" s="546">
        <v>5</v>
      </c>
      <c r="V28" s="552" t="s">
        <v>2907</v>
      </c>
      <c r="W28" s="546" t="s">
        <v>2908</v>
      </c>
      <c r="X28" s="547" t="s">
        <v>1990</v>
      </c>
      <c r="Y28"/>
      <c r="Z28"/>
      <c r="AA28"/>
      <c r="AB28"/>
      <c r="AC28"/>
      <c r="AD28"/>
    </row>
    <row r="29" spans="1:30" ht="18.75">
      <c r="A29" s="492" t="s">
        <v>2789</v>
      </c>
      <c r="B29" s="487">
        <v>25</v>
      </c>
      <c r="C29" s="488" t="str">
        <f t="shared" si="1"/>
        <v>Ô tô tự đổ 7 tấn25</v>
      </c>
      <c r="D29" s="487">
        <v>0.21099999999999999</v>
      </c>
      <c r="E29" s="487">
        <v>0.221</v>
      </c>
      <c r="F29" s="487">
        <v>0.13400000000000001</v>
      </c>
      <c r="G29" s="487">
        <v>0.125</v>
      </c>
      <c r="U29" s="546">
        <v>6</v>
      </c>
      <c r="V29" s="552" t="s">
        <v>2909</v>
      </c>
      <c r="W29" s="546" t="s">
        <v>2910</v>
      </c>
      <c r="X29" s="547" t="s">
        <v>1990</v>
      </c>
      <c r="Y29"/>
      <c r="Z29"/>
      <c r="AA29"/>
      <c r="AB29"/>
      <c r="AC29"/>
      <c r="AD29"/>
    </row>
    <row r="30" spans="1:30" ht="18.75">
      <c r="A30" s="492" t="s">
        <v>2789</v>
      </c>
      <c r="B30" s="487">
        <v>26</v>
      </c>
      <c r="C30" s="488" t="str">
        <f t="shared" si="1"/>
        <v>Ô tô tự đổ 7 tấn26</v>
      </c>
      <c r="D30" s="487">
        <v>0.21099999999999999</v>
      </c>
      <c r="E30" s="487">
        <v>0.221</v>
      </c>
      <c r="F30" s="487">
        <v>0.13400000000000001</v>
      </c>
      <c r="G30" s="487">
        <v>0.125</v>
      </c>
      <c r="U30" s="546">
        <v>7</v>
      </c>
      <c r="V30" s="552" t="s">
        <v>2911</v>
      </c>
      <c r="W30" s="546" t="s">
        <v>2912</v>
      </c>
      <c r="X30" s="547" t="s">
        <v>1990</v>
      </c>
      <c r="Y30"/>
      <c r="Z30"/>
      <c r="AA30"/>
      <c r="AB30"/>
      <c r="AC30"/>
      <c r="AD30"/>
    </row>
    <row r="31" spans="1:30" ht="18.75">
      <c r="A31" s="492" t="s">
        <v>2789</v>
      </c>
      <c r="B31" s="487">
        <v>27</v>
      </c>
      <c r="C31" s="488" t="str">
        <f t="shared" si="1"/>
        <v>Ô tô tự đổ 7 tấn27</v>
      </c>
      <c r="D31" s="487">
        <v>0.21099999999999999</v>
      </c>
      <c r="E31" s="487">
        <v>0.221</v>
      </c>
      <c r="F31" s="487">
        <v>0.13400000000000001</v>
      </c>
      <c r="G31" s="487">
        <v>0.125</v>
      </c>
      <c r="U31" s="546">
        <v>8</v>
      </c>
      <c r="V31" s="552" t="s">
        <v>2913</v>
      </c>
      <c r="W31" s="546" t="s">
        <v>2914</v>
      </c>
      <c r="X31" s="547" t="s">
        <v>1990</v>
      </c>
      <c r="Y31"/>
      <c r="Z31"/>
      <c r="AA31"/>
      <c r="AB31"/>
      <c r="AC31"/>
      <c r="AD31"/>
    </row>
    <row r="32" spans="1:30" ht="18.75">
      <c r="A32" s="492" t="s">
        <v>2789</v>
      </c>
      <c r="B32" s="487">
        <v>28</v>
      </c>
      <c r="C32" s="488" t="str">
        <f t="shared" si="1"/>
        <v>Ô tô tự đổ 7 tấn28</v>
      </c>
      <c r="D32" s="487">
        <v>0.21099999999999999</v>
      </c>
      <c r="E32" s="487">
        <v>0.221</v>
      </c>
      <c r="F32" s="487">
        <v>0.13400000000000001</v>
      </c>
      <c r="G32" s="487">
        <v>0.125</v>
      </c>
      <c r="U32" s="546">
        <v>9</v>
      </c>
      <c r="V32" s="552" t="s">
        <v>2915</v>
      </c>
      <c r="W32" s="546" t="s">
        <v>2916</v>
      </c>
      <c r="X32" s="547" t="s">
        <v>1990</v>
      </c>
      <c r="Y32"/>
      <c r="Z32"/>
      <c r="AA32"/>
      <c r="AB32"/>
      <c r="AC32"/>
      <c r="AD32"/>
    </row>
    <row r="33" spans="1:30" ht="18.75">
      <c r="A33" s="492" t="s">
        <v>2789</v>
      </c>
      <c r="B33" s="487">
        <v>29</v>
      </c>
      <c r="C33" s="488" t="str">
        <f t="shared" si="1"/>
        <v>Ô tô tự đổ 7 tấn29</v>
      </c>
      <c r="D33" s="487">
        <v>0.21099999999999999</v>
      </c>
      <c r="E33" s="487">
        <v>0.221</v>
      </c>
      <c r="F33" s="487">
        <v>0.13400000000000001</v>
      </c>
      <c r="G33" s="487">
        <v>0.125</v>
      </c>
      <c r="U33" s="546">
        <v>10</v>
      </c>
      <c r="V33" s="552" t="s">
        <v>2917</v>
      </c>
      <c r="W33" s="546" t="s">
        <v>2918</v>
      </c>
      <c r="X33" s="547" t="s">
        <v>1990</v>
      </c>
      <c r="Y33"/>
      <c r="Z33"/>
      <c r="AA33"/>
      <c r="AB33"/>
      <c r="AC33"/>
      <c r="AD33"/>
    </row>
    <row r="34" spans="1:30" ht="18.75">
      <c r="A34" s="492" t="s">
        <v>2789</v>
      </c>
      <c r="B34" s="487">
        <v>30</v>
      </c>
      <c r="C34" s="488" t="str">
        <f t="shared" si="1"/>
        <v>Ô tô tự đổ 7 tấn30</v>
      </c>
      <c r="D34" s="487">
        <v>0.21099999999999999</v>
      </c>
      <c r="E34" s="487">
        <v>0.221</v>
      </c>
      <c r="F34" s="487">
        <v>0.13400000000000001</v>
      </c>
      <c r="G34" s="487">
        <v>0.125</v>
      </c>
      <c r="U34" s="546">
        <v>11</v>
      </c>
      <c r="V34" s="552" t="s">
        <v>2919</v>
      </c>
      <c r="W34" s="546" t="s">
        <v>2920</v>
      </c>
      <c r="X34" s="547" t="s">
        <v>1990</v>
      </c>
      <c r="Y34"/>
      <c r="Z34"/>
      <c r="AA34"/>
      <c r="AB34"/>
      <c r="AC34"/>
      <c r="AD34"/>
    </row>
    <row r="35" spans="1:30" ht="18.75">
      <c r="A35" s="492" t="s">
        <v>2789</v>
      </c>
      <c r="B35" s="487">
        <v>31</v>
      </c>
      <c r="C35" s="488" t="str">
        <f t="shared" si="1"/>
        <v>Ô tô tự đổ 7 tấn31</v>
      </c>
      <c r="D35" s="487">
        <v>0.20499999999999999</v>
      </c>
      <c r="E35" s="487">
        <v>0.214</v>
      </c>
      <c r="F35" s="487">
        <v>0.13</v>
      </c>
      <c r="G35" s="487">
        <v>0.121</v>
      </c>
      <c r="U35" s="546">
        <v>12</v>
      </c>
      <c r="V35" s="552" t="s">
        <v>2921</v>
      </c>
      <c r="W35" s="546" t="s">
        <v>2922</v>
      </c>
      <c r="X35" s="547" t="s">
        <v>1990</v>
      </c>
      <c r="Y35"/>
      <c r="Z35"/>
      <c r="AA35"/>
      <c r="AB35"/>
      <c r="AC35"/>
      <c r="AD35"/>
    </row>
    <row r="36" spans="1:30" ht="18.75">
      <c r="A36" s="492" t="s">
        <v>2789</v>
      </c>
      <c r="B36" s="487">
        <v>32</v>
      </c>
      <c r="C36" s="488" t="str">
        <f t="shared" si="1"/>
        <v>Ô tô tự đổ 7 tấn32</v>
      </c>
      <c r="D36" s="487">
        <v>0.20499999999999999</v>
      </c>
      <c r="E36" s="487">
        <v>0.214</v>
      </c>
      <c r="F36" s="487">
        <v>0.13</v>
      </c>
      <c r="G36" s="487">
        <v>0.121</v>
      </c>
      <c r="U36" s="546">
        <v>13</v>
      </c>
      <c r="V36" s="552" t="s">
        <v>2923</v>
      </c>
      <c r="W36" s="546" t="s">
        <v>2924</v>
      </c>
      <c r="X36" s="547" t="s">
        <v>1990</v>
      </c>
      <c r="Y36"/>
      <c r="Z36"/>
      <c r="AA36"/>
      <c r="AB36"/>
      <c r="AC36"/>
      <c r="AD36"/>
    </row>
    <row r="37" spans="1:30" ht="18.75">
      <c r="A37" s="492" t="s">
        <v>2789</v>
      </c>
      <c r="B37" s="487">
        <v>33</v>
      </c>
      <c r="C37" s="488" t="str">
        <f t="shared" ref="C37:C68" si="2">A37&amp;B37</f>
        <v>Ô tô tự đổ 7 tấn33</v>
      </c>
      <c r="D37" s="487">
        <v>0.20499999999999999</v>
      </c>
      <c r="E37" s="487">
        <v>0.214</v>
      </c>
      <c r="F37" s="487">
        <v>0.13</v>
      </c>
      <c r="G37" s="487">
        <v>0.121</v>
      </c>
      <c r="U37" s="546">
        <v>14</v>
      </c>
      <c r="V37" s="552" t="s">
        <v>2925</v>
      </c>
      <c r="W37" s="546" t="s">
        <v>2926</v>
      </c>
      <c r="X37" s="547" t="s">
        <v>1990</v>
      </c>
      <c r="Y37"/>
      <c r="Z37"/>
      <c r="AA37"/>
      <c r="AB37"/>
      <c r="AC37"/>
      <c r="AD37"/>
    </row>
    <row r="38" spans="1:30" ht="18.75">
      <c r="A38" s="492" t="s">
        <v>2789</v>
      </c>
      <c r="B38" s="487">
        <v>34</v>
      </c>
      <c r="C38" s="488" t="str">
        <f t="shared" si="2"/>
        <v>Ô tô tự đổ 7 tấn34</v>
      </c>
      <c r="D38" s="487">
        <v>0.20499999999999999</v>
      </c>
      <c r="E38" s="487">
        <v>0.214</v>
      </c>
      <c r="F38" s="487">
        <v>0.13</v>
      </c>
      <c r="G38" s="487">
        <v>0.121</v>
      </c>
      <c r="U38" s="546">
        <v>15</v>
      </c>
      <c r="V38" s="552" t="s">
        <v>2927</v>
      </c>
      <c r="W38" s="546" t="s">
        <v>2928</v>
      </c>
      <c r="X38" s="547" t="s">
        <v>1990</v>
      </c>
      <c r="Y38"/>
      <c r="Z38"/>
      <c r="AA38"/>
      <c r="AB38"/>
      <c r="AC38"/>
      <c r="AD38"/>
    </row>
    <row r="39" spans="1:30" ht="18.75">
      <c r="A39" s="492" t="s">
        <v>2789</v>
      </c>
      <c r="B39" s="487">
        <v>35</v>
      </c>
      <c r="C39" s="488" t="str">
        <f t="shared" si="2"/>
        <v>Ô tô tự đổ 7 tấn35</v>
      </c>
      <c r="D39" s="487">
        <v>0.20499999999999999</v>
      </c>
      <c r="E39" s="487">
        <v>0.214</v>
      </c>
      <c r="F39" s="487">
        <v>0.13</v>
      </c>
      <c r="G39" s="487">
        <v>0.121</v>
      </c>
      <c r="U39" s="546">
        <v>16</v>
      </c>
      <c r="V39" s="552" t="s">
        <v>2929</v>
      </c>
      <c r="W39" s="546" t="s">
        <v>2930</v>
      </c>
      <c r="X39" s="547" t="s">
        <v>1990</v>
      </c>
      <c r="Y39"/>
      <c r="Z39"/>
      <c r="AA39"/>
      <c r="AB39"/>
      <c r="AC39"/>
      <c r="AD39"/>
    </row>
    <row r="40" spans="1:30" ht="18.75">
      <c r="A40" s="492" t="s">
        <v>2789</v>
      </c>
      <c r="B40" s="487">
        <v>36</v>
      </c>
      <c r="C40" s="488" t="str">
        <f t="shared" si="2"/>
        <v>Ô tô tự đổ 7 tấn36</v>
      </c>
      <c r="D40" s="487">
        <v>0.20499999999999999</v>
      </c>
      <c r="E40" s="487">
        <v>0.214</v>
      </c>
      <c r="F40" s="487">
        <v>0.13</v>
      </c>
      <c r="G40" s="487">
        <v>0.121</v>
      </c>
      <c r="U40" s="546">
        <v>17</v>
      </c>
      <c r="V40" s="552" t="s">
        <v>2931</v>
      </c>
      <c r="W40" s="546" t="s">
        <v>2932</v>
      </c>
      <c r="X40" s="547" t="s">
        <v>1990</v>
      </c>
      <c r="Y40"/>
      <c r="Z40"/>
      <c r="AA40"/>
      <c r="AB40"/>
      <c r="AC40"/>
      <c r="AD40"/>
    </row>
    <row r="41" spans="1:30" ht="18.75">
      <c r="A41" s="492" t="s">
        <v>2789</v>
      </c>
      <c r="B41" s="487">
        <v>37</v>
      </c>
      <c r="C41" s="488" t="str">
        <f t="shared" si="2"/>
        <v>Ô tô tự đổ 7 tấn37</v>
      </c>
      <c r="D41" s="487">
        <v>0.20499999999999999</v>
      </c>
      <c r="E41" s="487">
        <v>0.214</v>
      </c>
      <c r="F41" s="487">
        <v>0.13</v>
      </c>
      <c r="G41" s="487">
        <v>0.121</v>
      </c>
      <c r="U41" s="546">
        <v>18</v>
      </c>
      <c r="V41" s="552" t="s">
        <v>2933</v>
      </c>
      <c r="W41" s="546" t="s">
        <v>2934</v>
      </c>
      <c r="X41" s="547" t="s">
        <v>1990</v>
      </c>
      <c r="Y41"/>
      <c r="Z41"/>
      <c r="AA41"/>
      <c r="AB41"/>
      <c r="AC41"/>
      <c r="AD41"/>
    </row>
    <row r="42" spans="1:30" ht="18.75">
      <c r="A42" s="492" t="s">
        <v>2789</v>
      </c>
      <c r="B42" s="487">
        <v>38</v>
      </c>
      <c r="C42" s="488" t="str">
        <f t="shared" si="2"/>
        <v>Ô tô tự đổ 7 tấn38</v>
      </c>
      <c r="D42" s="487">
        <v>0.20499999999999999</v>
      </c>
      <c r="E42" s="487">
        <v>0.214</v>
      </c>
      <c r="F42" s="487">
        <v>0.13</v>
      </c>
      <c r="G42" s="487">
        <v>0.121</v>
      </c>
      <c r="U42" s="546">
        <v>19</v>
      </c>
      <c r="V42" s="552" t="s">
        <v>2935</v>
      </c>
      <c r="W42" s="546" t="s">
        <v>2936</v>
      </c>
      <c r="X42" s="547" t="s">
        <v>1990</v>
      </c>
      <c r="Y42"/>
      <c r="Z42"/>
      <c r="AA42"/>
      <c r="AB42"/>
      <c r="AC42"/>
      <c r="AD42"/>
    </row>
    <row r="43" spans="1:30" ht="18.75">
      <c r="A43" s="492" t="s">
        <v>2789</v>
      </c>
      <c r="B43" s="487">
        <v>39</v>
      </c>
      <c r="C43" s="488" t="str">
        <f t="shared" si="2"/>
        <v>Ô tô tự đổ 7 tấn39</v>
      </c>
      <c r="D43" s="487">
        <v>0.20499999999999999</v>
      </c>
      <c r="E43" s="487">
        <v>0.214</v>
      </c>
      <c r="F43" s="487">
        <v>0.13</v>
      </c>
      <c r="G43" s="487">
        <v>0.121</v>
      </c>
      <c r="U43" s="546">
        <v>20</v>
      </c>
      <c r="V43" s="552" t="s">
        <v>2937</v>
      </c>
      <c r="W43" s="546" t="s">
        <v>2938</v>
      </c>
      <c r="X43" s="547" t="s">
        <v>1990</v>
      </c>
      <c r="Y43"/>
      <c r="Z43"/>
      <c r="AA43"/>
      <c r="AB43"/>
      <c r="AC43"/>
      <c r="AD43"/>
    </row>
    <row r="44" spans="1:30" ht="18.75">
      <c r="A44" s="492" t="s">
        <v>2789</v>
      </c>
      <c r="B44" s="487">
        <v>40</v>
      </c>
      <c r="C44" s="488" t="str">
        <f t="shared" si="2"/>
        <v>Ô tô tự đổ 7 tấn40</v>
      </c>
      <c r="D44" s="487">
        <v>0.20499999999999999</v>
      </c>
      <c r="E44" s="487">
        <v>0.214</v>
      </c>
      <c r="F44" s="487">
        <v>0.13</v>
      </c>
      <c r="G44" s="487">
        <v>0.121</v>
      </c>
      <c r="U44" s="546">
        <v>21</v>
      </c>
      <c r="V44" s="552" t="s">
        <v>2939</v>
      </c>
      <c r="W44" s="546" t="s">
        <v>2940</v>
      </c>
      <c r="X44" s="547" t="s">
        <v>1990</v>
      </c>
      <c r="Y44"/>
      <c r="Z44"/>
      <c r="AA44"/>
      <c r="AB44"/>
      <c r="AC44"/>
      <c r="AD44"/>
    </row>
    <row r="45" spans="1:30" ht="18.75">
      <c r="A45" s="492" t="s">
        <v>2789</v>
      </c>
      <c r="B45" s="487">
        <v>41</v>
      </c>
      <c r="C45" s="488" t="str">
        <f t="shared" si="2"/>
        <v>Ô tô tự đổ 7 tấn41</v>
      </c>
      <c r="D45" s="487">
        <v>0.20100000000000001</v>
      </c>
      <c r="E45" s="487">
        <v>0.21</v>
      </c>
      <c r="F45" s="487">
        <v>0.128</v>
      </c>
      <c r="G45" s="487">
        <v>0.11899999999999999</v>
      </c>
      <c r="U45" s="546">
        <v>22</v>
      </c>
      <c r="V45" s="552" t="s">
        <v>2941</v>
      </c>
      <c r="W45" s="546" t="s">
        <v>2942</v>
      </c>
      <c r="X45" s="547" t="s">
        <v>1990</v>
      </c>
      <c r="Y45"/>
      <c r="Z45"/>
      <c r="AA45"/>
      <c r="AB45"/>
      <c r="AC45"/>
      <c r="AD45"/>
    </row>
    <row r="46" spans="1:30" ht="18.75">
      <c r="A46" s="492" t="s">
        <v>2789</v>
      </c>
      <c r="B46" s="487">
        <v>42</v>
      </c>
      <c r="C46" s="488" t="str">
        <f t="shared" si="2"/>
        <v>Ô tô tự đổ 7 tấn42</v>
      </c>
      <c r="D46" s="487">
        <v>0.20100000000000001</v>
      </c>
      <c r="E46" s="487">
        <v>0.21</v>
      </c>
      <c r="F46" s="487">
        <v>0.128</v>
      </c>
      <c r="G46" s="487">
        <v>0.11899999999999999</v>
      </c>
      <c r="U46" s="546">
        <v>23</v>
      </c>
      <c r="V46" s="552" t="s">
        <v>2943</v>
      </c>
      <c r="W46" s="546" t="s">
        <v>2944</v>
      </c>
      <c r="X46" s="547" t="s">
        <v>1990</v>
      </c>
      <c r="Y46"/>
      <c r="Z46"/>
      <c r="AA46"/>
      <c r="AB46"/>
      <c r="AC46"/>
      <c r="AD46"/>
    </row>
    <row r="47" spans="1:30" ht="18.75">
      <c r="A47" s="492" t="s">
        <v>2789</v>
      </c>
      <c r="B47" s="487">
        <v>43</v>
      </c>
      <c r="C47" s="488" t="str">
        <f t="shared" si="2"/>
        <v>Ô tô tự đổ 7 tấn43</v>
      </c>
      <c r="D47" s="487">
        <v>0.20100000000000001</v>
      </c>
      <c r="E47" s="487">
        <v>0.21</v>
      </c>
      <c r="F47" s="487">
        <v>0.128</v>
      </c>
      <c r="G47" s="487">
        <v>0.11899999999999999</v>
      </c>
      <c r="U47" s="546">
        <v>24</v>
      </c>
      <c r="V47" s="552" t="s">
        <v>2945</v>
      </c>
      <c r="W47" s="546" t="s">
        <v>2946</v>
      </c>
      <c r="X47" s="547" t="s">
        <v>1990</v>
      </c>
      <c r="Y47"/>
      <c r="Z47"/>
      <c r="AA47"/>
      <c r="AB47"/>
      <c r="AC47"/>
      <c r="AD47"/>
    </row>
    <row r="48" spans="1:30" ht="18.75">
      <c r="A48" s="492" t="s">
        <v>2789</v>
      </c>
      <c r="B48" s="487">
        <v>44</v>
      </c>
      <c r="C48" s="488" t="str">
        <f t="shared" si="2"/>
        <v>Ô tô tự đổ 7 tấn44</v>
      </c>
      <c r="D48" s="487">
        <v>0.20100000000000001</v>
      </c>
      <c r="E48" s="487">
        <v>0.21</v>
      </c>
      <c r="F48" s="487">
        <v>0.128</v>
      </c>
      <c r="G48" s="487">
        <v>0.11899999999999999</v>
      </c>
      <c r="U48" s="546">
        <v>25</v>
      </c>
      <c r="V48" s="552" t="s">
        <v>2947</v>
      </c>
      <c r="W48" s="546" t="s">
        <v>2948</v>
      </c>
      <c r="X48" s="547" t="s">
        <v>1990</v>
      </c>
      <c r="Y48"/>
      <c r="Z48"/>
      <c r="AA48"/>
      <c r="AB48"/>
      <c r="AC48"/>
      <c r="AD48"/>
    </row>
    <row r="49" spans="1:30" ht="18.75">
      <c r="A49" s="492" t="s">
        <v>2789</v>
      </c>
      <c r="B49" s="487">
        <v>45</v>
      </c>
      <c r="C49" s="488" t="str">
        <f t="shared" si="2"/>
        <v>Ô tô tự đổ 7 tấn45</v>
      </c>
      <c r="D49" s="487">
        <v>0.20100000000000001</v>
      </c>
      <c r="E49" s="487">
        <v>0.21</v>
      </c>
      <c r="F49" s="487">
        <v>0.128</v>
      </c>
      <c r="G49" s="487">
        <v>0.11899999999999999</v>
      </c>
      <c r="U49" s="546">
        <v>26</v>
      </c>
      <c r="V49" s="552" t="s">
        <v>2949</v>
      </c>
      <c r="W49" s="546" t="s">
        <v>2950</v>
      </c>
      <c r="X49" s="547" t="s">
        <v>1990</v>
      </c>
      <c r="Y49"/>
      <c r="Z49"/>
      <c r="AA49"/>
      <c r="AB49"/>
      <c r="AC49"/>
      <c r="AD49"/>
    </row>
    <row r="50" spans="1:30" ht="18.75">
      <c r="A50" s="492" t="s">
        <v>2789</v>
      </c>
      <c r="B50" s="487">
        <v>46</v>
      </c>
      <c r="C50" s="488" t="str">
        <f t="shared" si="2"/>
        <v>Ô tô tự đổ 7 tấn46</v>
      </c>
      <c r="D50" s="487">
        <v>0.20100000000000001</v>
      </c>
      <c r="E50" s="487">
        <v>0.21</v>
      </c>
      <c r="F50" s="487">
        <v>0.128</v>
      </c>
      <c r="G50" s="487">
        <v>0.11899999999999999</v>
      </c>
      <c r="U50" s="546">
        <v>27</v>
      </c>
      <c r="V50" s="552" t="s">
        <v>2951</v>
      </c>
      <c r="W50" s="546" t="s">
        <v>2952</v>
      </c>
      <c r="X50" s="547" t="s">
        <v>1990</v>
      </c>
      <c r="Y50"/>
      <c r="Z50"/>
      <c r="AA50"/>
      <c r="AB50"/>
      <c r="AC50"/>
      <c r="AD50"/>
    </row>
    <row r="51" spans="1:30" ht="18.75">
      <c r="A51" s="492" t="s">
        <v>2789</v>
      </c>
      <c r="B51" s="487">
        <v>47</v>
      </c>
      <c r="C51" s="488" t="str">
        <f t="shared" si="2"/>
        <v>Ô tô tự đổ 7 tấn47</v>
      </c>
      <c r="D51" s="487">
        <v>0.20100000000000001</v>
      </c>
      <c r="E51" s="487">
        <v>0.21</v>
      </c>
      <c r="F51" s="487">
        <v>0.128</v>
      </c>
      <c r="G51" s="487">
        <v>0.11899999999999999</v>
      </c>
      <c r="U51" s="546">
        <v>28</v>
      </c>
      <c r="V51" s="552" t="s">
        <v>2953</v>
      </c>
      <c r="W51" s="546" t="s">
        <v>2954</v>
      </c>
      <c r="X51" s="547" t="s">
        <v>1990</v>
      </c>
      <c r="Y51"/>
      <c r="Z51"/>
      <c r="AA51"/>
      <c r="AB51"/>
      <c r="AC51"/>
      <c r="AD51"/>
    </row>
    <row r="52" spans="1:30" ht="18.75">
      <c r="A52" s="492" t="s">
        <v>2789</v>
      </c>
      <c r="B52" s="487">
        <v>48</v>
      </c>
      <c r="C52" s="488" t="str">
        <f t="shared" si="2"/>
        <v>Ô tô tự đổ 7 tấn48</v>
      </c>
      <c r="D52" s="487">
        <v>0.20100000000000001</v>
      </c>
      <c r="E52" s="487">
        <v>0.21</v>
      </c>
      <c r="F52" s="487">
        <v>0.128</v>
      </c>
      <c r="G52" s="487">
        <v>0.11899999999999999</v>
      </c>
      <c r="U52" s="546">
        <v>29</v>
      </c>
      <c r="V52" s="552" t="s">
        <v>2955</v>
      </c>
      <c r="W52" s="546" t="s">
        <v>2956</v>
      </c>
      <c r="X52" s="547" t="s">
        <v>1990</v>
      </c>
      <c r="Y52"/>
      <c r="Z52"/>
      <c r="AA52"/>
      <c r="AB52"/>
      <c r="AC52"/>
      <c r="AD52"/>
    </row>
    <row r="53" spans="1:30" ht="18.75">
      <c r="A53" s="492" t="s">
        <v>2789</v>
      </c>
      <c r="B53" s="487">
        <v>49</v>
      </c>
      <c r="C53" s="488" t="str">
        <f t="shared" si="2"/>
        <v>Ô tô tự đổ 7 tấn49</v>
      </c>
      <c r="D53" s="487">
        <v>0.20100000000000001</v>
      </c>
      <c r="E53" s="487">
        <v>0.21</v>
      </c>
      <c r="F53" s="487">
        <v>0.128</v>
      </c>
      <c r="G53" s="487">
        <v>0.11899999999999999</v>
      </c>
      <c r="U53" s="546">
        <v>30</v>
      </c>
      <c r="V53" s="552" t="s">
        <v>2957</v>
      </c>
      <c r="W53" s="546" t="s">
        <v>2958</v>
      </c>
      <c r="X53" s="547" t="s">
        <v>1990</v>
      </c>
      <c r="Y53"/>
      <c r="Z53"/>
      <c r="AA53"/>
      <c r="AB53"/>
      <c r="AC53"/>
      <c r="AD53"/>
    </row>
    <row r="54" spans="1:30" ht="18.75">
      <c r="A54" s="492" t="s">
        <v>2789</v>
      </c>
      <c r="B54" s="487">
        <v>50</v>
      </c>
      <c r="C54" s="488" t="str">
        <f t="shared" si="2"/>
        <v>Ô tô tự đổ 7 tấn50</v>
      </c>
      <c r="D54" s="487">
        <v>0.20100000000000001</v>
      </c>
      <c r="E54" s="487">
        <v>0.21</v>
      </c>
      <c r="F54" s="487">
        <v>0.128</v>
      </c>
      <c r="G54" s="487">
        <v>0.11899999999999999</v>
      </c>
      <c r="U54" s="546">
        <v>31</v>
      </c>
      <c r="V54" s="552" t="s">
        <v>2959</v>
      </c>
      <c r="W54" s="546" t="s">
        <v>2960</v>
      </c>
      <c r="X54" s="547" t="s">
        <v>1990</v>
      </c>
      <c r="Y54"/>
      <c r="Z54"/>
      <c r="AA54"/>
      <c r="AB54"/>
      <c r="AC54"/>
      <c r="AD54"/>
    </row>
    <row r="55" spans="1:30" ht="18.75">
      <c r="A55" s="492" t="s">
        <v>2789</v>
      </c>
      <c r="B55" s="487">
        <v>51</v>
      </c>
      <c r="C55" s="488" t="str">
        <f t="shared" si="2"/>
        <v>Ô tô tự đổ 7 tấn51</v>
      </c>
      <c r="D55" s="487">
        <v>0.19800000000000001</v>
      </c>
      <c r="E55" s="487">
        <v>0.20699999999999999</v>
      </c>
      <c r="F55" s="487">
        <v>0.126</v>
      </c>
      <c r="G55" s="487">
        <v>0.11700000000000001</v>
      </c>
      <c r="U55" s="546">
        <v>32</v>
      </c>
      <c r="V55" s="552" t="s">
        <v>2961</v>
      </c>
      <c r="W55" s="546" t="s">
        <v>2962</v>
      </c>
      <c r="X55" s="547" t="s">
        <v>1990</v>
      </c>
      <c r="Y55"/>
      <c r="Z55"/>
      <c r="AA55"/>
      <c r="AB55"/>
      <c r="AC55"/>
      <c r="AD55"/>
    </row>
    <row r="56" spans="1:30" ht="18.75">
      <c r="A56" s="492" t="s">
        <v>2789</v>
      </c>
      <c r="B56" s="487">
        <v>52</v>
      </c>
      <c r="C56" s="488" t="str">
        <f t="shared" si="2"/>
        <v>Ô tô tự đổ 7 tấn52</v>
      </c>
      <c r="D56" s="487">
        <v>0.19800000000000001</v>
      </c>
      <c r="E56" s="487">
        <v>0.20699999999999999</v>
      </c>
      <c r="F56" s="487">
        <v>0.126</v>
      </c>
      <c r="G56" s="487">
        <v>0.11700000000000001</v>
      </c>
      <c r="U56" s="546">
        <v>33</v>
      </c>
      <c r="V56" s="552" t="s">
        <v>2963</v>
      </c>
      <c r="W56" s="546" t="s">
        <v>2964</v>
      </c>
      <c r="X56" s="547" t="s">
        <v>1990</v>
      </c>
      <c r="Y56"/>
      <c r="Z56"/>
      <c r="AA56"/>
      <c r="AB56"/>
      <c r="AC56"/>
      <c r="AD56"/>
    </row>
    <row r="57" spans="1:30" ht="18.75">
      <c r="A57" s="492" t="s">
        <v>2789</v>
      </c>
      <c r="B57" s="487">
        <v>53</v>
      </c>
      <c r="C57" s="488" t="str">
        <f t="shared" si="2"/>
        <v>Ô tô tự đổ 7 tấn53</v>
      </c>
      <c r="D57" s="487">
        <v>0.19800000000000001</v>
      </c>
      <c r="E57" s="487">
        <v>0.20699999999999999</v>
      </c>
      <c r="F57" s="487">
        <v>0.126</v>
      </c>
      <c r="G57" s="487">
        <v>0.11700000000000001</v>
      </c>
      <c r="U57" s="546">
        <v>34</v>
      </c>
      <c r="V57" s="552" t="s">
        <v>2965</v>
      </c>
      <c r="W57" s="546" t="s">
        <v>2966</v>
      </c>
      <c r="X57" s="547" t="s">
        <v>1990</v>
      </c>
      <c r="Y57"/>
      <c r="Z57"/>
      <c r="AA57"/>
      <c r="AB57"/>
      <c r="AC57"/>
      <c r="AD57"/>
    </row>
    <row r="58" spans="1:30" ht="18.75">
      <c r="A58" s="492" t="s">
        <v>2789</v>
      </c>
      <c r="B58" s="487">
        <v>54</v>
      </c>
      <c r="C58" s="488" t="str">
        <f t="shared" si="2"/>
        <v>Ô tô tự đổ 7 tấn54</v>
      </c>
      <c r="D58" s="487">
        <v>0.19800000000000001</v>
      </c>
      <c r="E58" s="487">
        <v>0.20699999999999999</v>
      </c>
      <c r="F58" s="487">
        <v>0.126</v>
      </c>
      <c r="G58" s="487">
        <v>0.11700000000000001</v>
      </c>
      <c r="U58" s="546">
        <v>35</v>
      </c>
      <c r="V58" s="552" t="s">
        <v>2967</v>
      </c>
      <c r="W58" s="546" t="s">
        <v>2968</v>
      </c>
      <c r="X58" s="547" t="s">
        <v>1990</v>
      </c>
      <c r="Y58"/>
      <c r="Z58"/>
      <c r="AA58"/>
      <c r="AB58"/>
      <c r="AC58"/>
      <c r="AD58"/>
    </row>
    <row r="59" spans="1:30" ht="18.75">
      <c r="A59" s="492" t="s">
        <v>2789</v>
      </c>
      <c r="B59" s="487">
        <v>55</v>
      </c>
      <c r="C59" s="488" t="str">
        <f t="shared" si="2"/>
        <v>Ô tô tự đổ 7 tấn55</v>
      </c>
      <c r="D59" s="487">
        <v>0.19800000000000001</v>
      </c>
      <c r="E59" s="487">
        <v>0.20699999999999999</v>
      </c>
      <c r="F59" s="487">
        <v>0.126</v>
      </c>
      <c r="G59" s="487">
        <v>0.11700000000000001</v>
      </c>
      <c r="U59" s="546">
        <v>36</v>
      </c>
      <c r="V59" s="552" t="s">
        <v>2969</v>
      </c>
      <c r="W59" s="546" t="s">
        <v>2970</v>
      </c>
      <c r="X59" s="547" t="s">
        <v>1990</v>
      </c>
    </row>
    <row r="60" spans="1:30" ht="18.75">
      <c r="A60" s="492" t="s">
        <v>2789</v>
      </c>
      <c r="B60" s="487">
        <v>56</v>
      </c>
      <c r="C60" s="488" t="str">
        <f t="shared" si="2"/>
        <v>Ô tô tự đổ 7 tấn56</v>
      </c>
      <c r="D60" s="487">
        <v>0.19800000000000001</v>
      </c>
      <c r="E60" s="487">
        <v>0.20699999999999999</v>
      </c>
      <c r="F60" s="487">
        <v>0.126</v>
      </c>
      <c r="G60" s="487">
        <v>0.11700000000000001</v>
      </c>
    </row>
    <row r="61" spans="1:30" ht="18.75">
      <c r="A61" s="492" t="s">
        <v>2789</v>
      </c>
      <c r="B61" s="487">
        <v>57</v>
      </c>
      <c r="C61" s="488" t="str">
        <f t="shared" si="2"/>
        <v>Ô tô tự đổ 7 tấn57</v>
      </c>
      <c r="D61" s="487">
        <v>0.19800000000000001</v>
      </c>
      <c r="E61" s="487">
        <v>0.20699999999999999</v>
      </c>
      <c r="F61" s="487">
        <v>0.126</v>
      </c>
      <c r="G61" s="487">
        <v>0.11700000000000001</v>
      </c>
    </row>
    <row r="62" spans="1:30" ht="18.75">
      <c r="A62" s="492" t="s">
        <v>2789</v>
      </c>
      <c r="B62" s="487">
        <v>58</v>
      </c>
      <c r="C62" s="488" t="str">
        <f t="shared" si="2"/>
        <v>Ô tô tự đổ 7 tấn58</v>
      </c>
      <c r="D62" s="487">
        <v>0.19800000000000001</v>
      </c>
      <c r="E62" s="487">
        <v>0.20699999999999999</v>
      </c>
      <c r="F62" s="487">
        <v>0.126</v>
      </c>
      <c r="G62" s="487">
        <v>0.11700000000000001</v>
      </c>
    </row>
    <row r="63" spans="1:30" ht="18.75">
      <c r="A63" s="492" t="s">
        <v>2789</v>
      </c>
      <c r="B63" s="487">
        <v>59</v>
      </c>
      <c r="C63" s="488" t="str">
        <f t="shared" si="2"/>
        <v>Ô tô tự đổ 7 tấn59</v>
      </c>
      <c r="D63" s="487">
        <v>0.19800000000000001</v>
      </c>
      <c r="E63" s="487">
        <v>0.20699999999999999</v>
      </c>
      <c r="F63" s="487">
        <v>0.126</v>
      </c>
      <c r="G63" s="487">
        <v>0.11700000000000001</v>
      </c>
    </row>
    <row r="64" spans="1:30" ht="18.75">
      <c r="A64" s="492" t="s">
        <v>2789</v>
      </c>
      <c r="B64" s="487">
        <v>60</v>
      </c>
      <c r="C64" s="488" t="str">
        <f t="shared" si="2"/>
        <v>Ô tô tự đổ 7 tấn60</v>
      </c>
      <c r="D64" s="487">
        <v>0.19800000000000001</v>
      </c>
      <c r="E64" s="487">
        <v>0.20699999999999999</v>
      </c>
      <c r="F64" s="487">
        <v>0.126</v>
      </c>
      <c r="G64" s="487">
        <v>0.11700000000000001</v>
      </c>
    </row>
    <row r="65" spans="1:7" ht="18.75">
      <c r="A65" s="492" t="s">
        <v>2789</v>
      </c>
      <c r="B65" s="487">
        <v>61</v>
      </c>
      <c r="C65" s="488" t="str">
        <f t="shared" si="2"/>
        <v>Ô tô tự đổ 7 tấn61</v>
      </c>
      <c r="D65" s="487">
        <v>0.19500000000000001</v>
      </c>
      <c r="E65" s="487">
        <v>0.20399999999999999</v>
      </c>
      <c r="F65" s="487">
        <v>0.124</v>
      </c>
      <c r="G65" s="487">
        <v>0.115</v>
      </c>
    </row>
    <row r="66" spans="1:7" ht="18.75">
      <c r="A66" s="492" t="s">
        <v>2789</v>
      </c>
      <c r="B66" s="487">
        <v>62</v>
      </c>
      <c r="C66" s="488" t="str">
        <f t="shared" si="2"/>
        <v>Ô tô tự đổ 7 tấn62</v>
      </c>
      <c r="D66" s="487">
        <v>0.19500000000000001</v>
      </c>
      <c r="E66" s="487">
        <v>0.20399999999999999</v>
      </c>
      <c r="F66" s="487">
        <v>0.124</v>
      </c>
      <c r="G66" s="487">
        <v>0.115</v>
      </c>
    </row>
    <row r="67" spans="1:7" ht="18.75">
      <c r="A67" s="492" t="s">
        <v>2789</v>
      </c>
      <c r="B67" s="487">
        <v>63</v>
      </c>
      <c r="C67" s="488" t="str">
        <f t="shared" si="2"/>
        <v>Ô tô tự đổ 7 tấn63</v>
      </c>
      <c r="D67" s="487">
        <v>0.19500000000000001</v>
      </c>
      <c r="E67" s="487">
        <v>0.20399999999999999</v>
      </c>
      <c r="F67" s="487">
        <v>0.124</v>
      </c>
      <c r="G67" s="487">
        <v>0.115</v>
      </c>
    </row>
    <row r="68" spans="1:7" ht="18.75">
      <c r="A68" s="492" t="s">
        <v>2789</v>
      </c>
      <c r="B68" s="487">
        <v>64</v>
      </c>
      <c r="C68" s="488" t="str">
        <f t="shared" si="2"/>
        <v>Ô tô tự đổ 7 tấn64</v>
      </c>
      <c r="D68" s="487">
        <v>0.19500000000000001</v>
      </c>
      <c r="E68" s="487">
        <v>0.20399999999999999</v>
      </c>
      <c r="F68" s="487">
        <v>0.124</v>
      </c>
      <c r="G68" s="487">
        <v>0.115</v>
      </c>
    </row>
    <row r="69" spans="1:7" ht="18.75">
      <c r="A69" s="492" t="s">
        <v>2789</v>
      </c>
      <c r="B69" s="487">
        <v>65</v>
      </c>
      <c r="C69" s="488" t="str">
        <f t="shared" ref="C69:C100" si="3">A69&amp;B69</f>
        <v>Ô tô tự đổ 7 tấn65</v>
      </c>
      <c r="D69" s="487">
        <v>0.19500000000000001</v>
      </c>
      <c r="E69" s="487">
        <v>0.20399999999999999</v>
      </c>
      <c r="F69" s="487">
        <v>0.124</v>
      </c>
      <c r="G69" s="487">
        <v>0.115</v>
      </c>
    </row>
    <row r="70" spans="1:7" ht="18.75">
      <c r="A70" s="492" t="s">
        <v>2789</v>
      </c>
      <c r="B70" s="487">
        <v>66</v>
      </c>
      <c r="C70" s="488" t="str">
        <f t="shared" si="3"/>
        <v>Ô tô tự đổ 7 tấn66</v>
      </c>
      <c r="D70" s="487">
        <v>0.19500000000000001</v>
      </c>
      <c r="E70" s="487">
        <v>0.20399999999999999</v>
      </c>
      <c r="F70" s="487">
        <v>0.124</v>
      </c>
      <c r="G70" s="487">
        <v>0.115</v>
      </c>
    </row>
    <row r="71" spans="1:7" ht="18.75">
      <c r="A71" s="492" t="s">
        <v>2789</v>
      </c>
      <c r="B71" s="487">
        <v>67</v>
      </c>
      <c r="C71" s="488" t="str">
        <f t="shared" si="3"/>
        <v>Ô tô tự đổ 7 tấn67</v>
      </c>
      <c r="D71" s="487">
        <v>0.19500000000000001</v>
      </c>
      <c r="E71" s="487">
        <v>0.20399999999999999</v>
      </c>
      <c r="F71" s="487">
        <v>0.124</v>
      </c>
      <c r="G71" s="487">
        <v>0.115</v>
      </c>
    </row>
    <row r="72" spans="1:7" ht="18.75">
      <c r="A72" s="492" t="s">
        <v>2789</v>
      </c>
      <c r="B72" s="487">
        <v>68</v>
      </c>
      <c r="C72" s="488" t="str">
        <f t="shared" si="3"/>
        <v>Ô tô tự đổ 7 tấn68</v>
      </c>
      <c r="D72" s="487">
        <v>0.19500000000000001</v>
      </c>
      <c r="E72" s="487">
        <v>0.20399999999999999</v>
      </c>
      <c r="F72" s="487">
        <v>0.124</v>
      </c>
      <c r="G72" s="487">
        <v>0.115</v>
      </c>
    </row>
    <row r="73" spans="1:7" ht="18.75">
      <c r="A73" s="492" t="s">
        <v>2789</v>
      </c>
      <c r="B73" s="487">
        <v>69</v>
      </c>
      <c r="C73" s="488" t="str">
        <f t="shared" si="3"/>
        <v>Ô tô tự đổ 7 tấn69</v>
      </c>
      <c r="D73" s="487">
        <v>0.19500000000000001</v>
      </c>
      <c r="E73" s="487">
        <v>0.20399999999999999</v>
      </c>
      <c r="F73" s="487">
        <v>0.124</v>
      </c>
      <c r="G73" s="487">
        <v>0.115</v>
      </c>
    </row>
    <row r="74" spans="1:7" ht="18.75">
      <c r="A74" s="492" t="s">
        <v>2789</v>
      </c>
      <c r="B74" s="487">
        <v>70</v>
      </c>
      <c r="C74" s="488" t="str">
        <f t="shared" si="3"/>
        <v>Ô tô tự đổ 7 tấn70</v>
      </c>
      <c r="D74" s="487">
        <v>0.19500000000000001</v>
      </c>
      <c r="E74" s="487">
        <v>0.20399999999999999</v>
      </c>
      <c r="F74" s="487">
        <v>0.124</v>
      </c>
      <c r="G74" s="487">
        <v>0.115</v>
      </c>
    </row>
    <row r="75" spans="1:7" ht="18.75">
      <c r="A75" s="492" t="s">
        <v>2789</v>
      </c>
      <c r="B75" s="487">
        <v>71</v>
      </c>
      <c r="C75" s="488" t="str">
        <f t="shared" si="3"/>
        <v>Ô tô tự đổ 7 tấn71</v>
      </c>
      <c r="D75" s="487">
        <v>0.193</v>
      </c>
      <c r="E75" s="487">
        <v>0.20200000000000001</v>
      </c>
      <c r="F75" s="487">
        <v>0.123</v>
      </c>
      <c r="G75" s="487">
        <v>0.114</v>
      </c>
    </row>
    <row r="76" spans="1:7" ht="18.75">
      <c r="A76" s="492" t="s">
        <v>2789</v>
      </c>
      <c r="B76" s="487">
        <v>72</v>
      </c>
      <c r="C76" s="488" t="str">
        <f t="shared" si="3"/>
        <v>Ô tô tự đổ 7 tấn72</v>
      </c>
      <c r="D76" s="487">
        <v>0.193</v>
      </c>
      <c r="E76" s="487">
        <v>0.20200000000000001</v>
      </c>
      <c r="F76" s="487">
        <v>0.123</v>
      </c>
      <c r="G76" s="487">
        <v>0.114</v>
      </c>
    </row>
    <row r="77" spans="1:7" ht="18.75">
      <c r="A77" s="492" t="s">
        <v>2789</v>
      </c>
      <c r="B77" s="487">
        <v>73</v>
      </c>
      <c r="C77" s="488" t="str">
        <f t="shared" si="3"/>
        <v>Ô tô tự đổ 7 tấn73</v>
      </c>
      <c r="D77" s="487">
        <v>0.193</v>
      </c>
      <c r="E77" s="487">
        <v>0.20200000000000001</v>
      </c>
      <c r="F77" s="487">
        <v>0.123</v>
      </c>
      <c r="G77" s="487">
        <v>0.114</v>
      </c>
    </row>
    <row r="78" spans="1:7" ht="18.75">
      <c r="A78" s="492" t="s">
        <v>2789</v>
      </c>
      <c r="B78" s="487">
        <v>74</v>
      </c>
      <c r="C78" s="488" t="str">
        <f t="shared" si="3"/>
        <v>Ô tô tự đổ 7 tấn74</v>
      </c>
      <c r="D78" s="487">
        <v>0.193</v>
      </c>
      <c r="E78" s="487">
        <v>0.20200000000000001</v>
      </c>
      <c r="F78" s="487">
        <v>0.123</v>
      </c>
      <c r="G78" s="487">
        <v>0.114</v>
      </c>
    </row>
    <row r="79" spans="1:7" ht="18.75">
      <c r="A79" s="492" t="s">
        <v>2789</v>
      </c>
      <c r="B79" s="487">
        <v>75</v>
      </c>
      <c r="C79" s="488" t="str">
        <f t="shared" si="3"/>
        <v>Ô tô tự đổ 7 tấn75</v>
      </c>
      <c r="D79" s="487">
        <v>0.193</v>
      </c>
      <c r="E79" s="487">
        <v>0.20200000000000001</v>
      </c>
      <c r="F79" s="487">
        <v>0.123</v>
      </c>
      <c r="G79" s="487">
        <v>0.114</v>
      </c>
    </row>
    <row r="80" spans="1:7" ht="18.75">
      <c r="A80" s="492" t="s">
        <v>2789</v>
      </c>
      <c r="B80" s="487">
        <v>76</v>
      </c>
      <c r="C80" s="488" t="str">
        <f t="shared" si="3"/>
        <v>Ô tô tự đổ 7 tấn76</v>
      </c>
      <c r="D80" s="487">
        <v>0.193</v>
      </c>
      <c r="E80" s="487">
        <v>0.20200000000000001</v>
      </c>
      <c r="F80" s="487">
        <v>0.123</v>
      </c>
      <c r="G80" s="487">
        <v>0.114</v>
      </c>
    </row>
    <row r="81" spans="1:7" ht="18.75">
      <c r="A81" s="492" t="s">
        <v>2789</v>
      </c>
      <c r="B81" s="487">
        <v>77</v>
      </c>
      <c r="C81" s="488" t="str">
        <f t="shared" si="3"/>
        <v>Ô tô tự đổ 7 tấn77</v>
      </c>
      <c r="D81" s="487">
        <v>0.193</v>
      </c>
      <c r="E81" s="487">
        <v>0.20200000000000001</v>
      </c>
      <c r="F81" s="487">
        <v>0.123</v>
      </c>
      <c r="G81" s="487">
        <v>0.114</v>
      </c>
    </row>
    <row r="82" spans="1:7" ht="18.75">
      <c r="A82" s="492" t="s">
        <v>2789</v>
      </c>
      <c r="B82" s="487">
        <v>78</v>
      </c>
      <c r="C82" s="488" t="str">
        <f t="shared" si="3"/>
        <v>Ô tô tự đổ 7 tấn78</v>
      </c>
      <c r="D82" s="487">
        <v>0.193</v>
      </c>
      <c r="E82" s="487">
        <v>0.20200000000000001</v>
      </c>
      <c r="F82" s="487">
        <v>0.123</v>
      </c>
      <c r="G82" s="487">
        <v>0.114</v>
      </c>
    </row>
    <row r="83" spans="1:7" ht="18.75">
      <c r="A83" s="492" t="s">
        <v>2789</v>
      </c>
      <c r="B83" s="487">
        <v>79</v>
      </c>
      <c r="C83" s="488" t="str">
        <f t="shared" si="3"/>
        <v>Ô tô tự đổ 7 tấn79</v>
      </c>
      <c r="D83" s="487">
        <v>0.193</v>
      </c>
      <c r="E83" s="487">
        <v>0.20200000000000001</v>
      </c>
      <c r="F83" s="487">
        <v>0.123</v>
      </c>
      <c r="G83" s="487">
        <v>0.114</v>
      </c>
    </row>
    <row r="84" spans="1:7" ht="18.75">
      <c r="A84" s="492" t="s">
        <v>2789</v>
      </c>
      <c r="B84" s="487">
        <v>80</v>
      </c>
      <c r="C84" s="488" t="str">
        <f t="shared" si="3"/>
        <v>Ô tô tự đổ 7 tấn80</v>
      </c>
      <c r="D84" s="487">
        <v>0.193</v>
      </c>
      <c r="E84" s="487">
        <v>0.20200000000000001</v>
      </c>
      <c r="F84" s="487">
        <v>0.123</v>
      </c>
      <c r="G84" s="487">
        <v>0.114</v>
      </c>
    </row>
    <row r="85" spans="1:7" ht="18.75">
      <c r="A85" s="492" t="s">
        <v>2789</v>
      </c>
      <c r="B85" s="487">
        <v>81</v>
      </c>
      <c r="C85" s="488" t="str">
        <f t="shared" si="3"/>
        <v>Ô tô tự đổ 7 tấn81</v>
      </c>
      <c r="D85" s="487">
        <v>0.191</v>
      </c>
      <c r="E85" s="487">
        <v>0.2</v>
      </c>
      <c r="F85" s="487">
        <v>0.121</v>
      </c>
      <c r="G85" s="487">
        <v>0.113</v>
      </c>
    </row>
    <row r="86" spans="1:7" ht="18.75">
      <c r="A86" s="492" t="s">
        <v>2789</v>
      </c>
      <c r="B86" s="487">
        <v>82</v>
      </c>
      <c r="C86" s="488" t="str">
        <f t="shared" si="3"/>
        <v>Ô tô tự đổ 7 tấn82</v>
      </c>
      <c r="D86" s="487">
        <v>0.191</v>
      </c>
      <c r="E86" s="487">
        <v>0.2</v>
      </c>
      <c r="F86" s="487">
        <v>0.121</v>
      </c>
      <c r="G86" s="487">
        <v>0.113</v>
      </c>
    </row>
    <row r="87" spans="1:7" ht="18.75">
      <c r="A87" s="492" t="s">
        <v>2789</v>
      </c>
      <c r="B87" s="487">
        <v>83</v>
      </c>
      <c r="C87" s="488" t="str">
        <f t="shared" si="3"/>
        <v>Ô tô tự đổ 7 tấn83</v>
      </c>
      <c r="D87" s="487">
        <v>0.191</v>
      </c>
      <c r="E87" s="487">
        <v>0.2</v>
      </c>
      <c r="F87" s="487">
        <v>0.121</v>
      </c>
      <c r="G87" s="487">
        <v>0.113</v>
      </c>
    </row>
    <row r="88" spans="1:7" ht="18.75">
      <c r="A88" s="492" t="s">
        <v>2789</v>
      </c>
      <c r="B88" s="487">
        <v>84</v>
      </c>
      <c r="C88" s="488" t="str">
        <f t="shared" si="3"/>
        <v>Ô tô tự đổ 7 tấn84</v>
      </c>
      <c r="D88" s="487">
        <v>0.191</v>
      </c>
      <c r="E88" s="487">
        <v>0.2</v>
      </c>
      <c r="F88" s="487">
        <v>0.121</v>
      </c>
      <c r="G88" s="487">
        <v>0.113</v>
      </c>
    </row>
    <row r="89" spans="1:7" ht="18.75">
      <c r="A89" s="492" t="s">
        <v>2789</v>
      </c>
      <c r="B89" s="487">
        <v>85</v>
      </c>
      <c r="C89" s="488" t="str">
        <f t="shared" si="3"/>
        <v>Ô tô tự đổ 7 tấn85</v>
      </c>
      <c r="D89" s="487">
        <v>0.191</v>
      </c>
      <c r="E89" s="487">
        <v>0.2</v>
      </c>
      <c r="F89" s="487">
        <v>0.121</v>
      </c>
      <c r="G89" s="487">
        <v>0.113</v>
      </c>
    </row>
    <row r="90" spans="1:7" ht="18.75">
      <c r="A90" s="492" t="s">
        <v>2789</v>
      </c>
      <c r="B90" s="487">
        <v>86</v>
      </c>
      <c r="C90" s="488" t="str">
        <f t="shared" si="3"/>
        <v>Ô tô tự đổ 7 tấn86</v>
      </c>
      <c r="D90" s="487">
        <v>0.191</v>
      </c>
      <c r="E90" s="487">
        <v>0.2</v>
      </c>
      <c r="F90" s="487">
        <v>0.121</v>
      </c>
      <c r="G90" s="487">
        <v>0.113</v>
      </c>
    </row>
    <row r="91" spans="1:7" ht="18.75">
      <c r="A91" s="492" t="s">
        <v>2789</v>
      </c>
      <c r="B91" s="487">
        <v>87</v>
      </c>
      <c r="C91" s="488" t="str">
        <f t="shared" si="3"/>
        <v>Ô tô tự đổ 7 tấn87</v>
      </c>
      <c r="D91" s="487">
        <v>0.191</v>
      </c>
      <c r="E91" s="487">
        <v>0.2</v>
      </c>
      <c r="F91" s="487">
        <v>0.121</v>
      </c>
      <c r="G91" s="487">
        <v>0.113</v>
      </c>
    </row>
    <row r="92" spans="1:7" ht="18.75">
      <c r="A92" s="492" t="s">
        <v>2789</v>
      </c>
      <c r="B92" s="487">
        <v>88</v>
      </c>
      <c r="C92" s="488" t="str">
        <f t="shared" si="3"/>
        <v>Ô tô tự đổ 7 tấn88</v>
      </c>
      <c r="D92" s="487">
        <v>0.191</v>
      </c>
      <c r="E92" s="487">
        <v>0.2</v>
      </c>
      <c r="F92" s="487">
        <v>0.121</v>
      </c>
      <c r="G92" s="487">
        <v>0.113</v>
      </c>
    </row>
    <row r="93" spans="1:7" ht="18.75">
      <c r="A93" s="492" t="s">
        <v>2789</v>
      </c>
      <c r="B93" s="487">
        <v>89</v>
      </c>
      <c r="C93" s="488" t="str">
        <f t="shared" si="3"/>
        <v>Ô tô tự đổ 7 tấn89</v>
      </c>
      <c r="D93" s="487">
        <v>0.191</v>
      </c>
      <c r="E93" s="487">
        <v>0.2</v>
      </c>
      <c r="F93" s="487">
        <v>0.121</v>
      </c>
      <c r="G93" s="487">
        <v>0.113</v>
      </c>
    </row>
    <row r="94" spans="1:7" ht="18.75">
      <c r="A94" s="492" t="s">
        <v>2789</v>
      </c>
      <c r="B94" s="487">
        <v>90</v>
      </c>
      <c r="C94" s="488" t="str">
        <f t="shared" si="3"/>
        <v>Ô tô tự đổ 7 tấn90</v>
      </c>
      <c r="D94" s="487">
        <v>0.191</v>
      </c>
      <c r="E94" s="487">
        <v>0.2</v>
      </c>
      <c r="F94" s="487">
        <v>0.121</v>
      </c>
      <c r="G94" s="487">
        <v>0.113</v>
      </c>
    </row>
    <row r="95" spans="1:7" ht="18.75">
      <c r="A95" s="492" t="s">
        <v>2789</v>
      </c>
      <c r="B95" s="487">
        <v>91</v>
      </c>
      <c r="C95" s="488" t="str">
        <f t="shared" si="3"/>
        <v>Ô tô tự đổ 7 tấn91</v>
      </c>
      <c r="D95" s="487">
        <v>0.189</v>
      </c>
      <c r="E95" s="487">
        <v>0.19800000000000001</v>
      </c>
      <c r="F95" s="487">
        <v>0.12</v>
      </c>
      <c r="G95" s="487">
        <v>0.112</v>
      </c>
    </row>
    <row r="96" spans="1:7" ht="18.75">
      <c r="A96" s="492" t="s">
        <v>2789</v>
      </c>
      <c r="B96" s="487">
        <v>92</v>
      </c>
      <c r="C96" s="488" t="str">
        <f t="shared" si="3"/>
        <v>Ô tô tự đổ 7 tấn92</v>
      </c>
      <c r="D96" s="487">
        <v>0.189</v>
      </c>
      <c r="E96" s="487">
        <v>0.19800000000000001</v>
      </c>
      <c r="F96" s="487">
        <v>0.12</v>
      </c>
      <c r="G96" s="487">
        <v>0.112</v>
      </c>
    </row>
    <row r="97" spans="1:7" ht="18.75">
      <c r="A97" s="492" t="s">
        <v>2789</v>
      </c>
      <c r="B97" s="487">
        <v>93</v>
      </c>
      <c r="C97" s="488" t="str">
        <f t="shared" si="3"/>
        <v>Ô tô tự đổ 7 tấn93</v>
      </c>
      <c r="D97" s="487">
        <v>0.189</v>
      </c>
      <c r="E97" s="487">
        <v>0.19800000000000001</v>
      </c>
      <c r="F97" s="487">
        <v>0.12</v>
      </c>
      <c r="G97" s="487">
        <v>0.112</v>
      </c>
    </row>
    <row r="98" spans="1:7" ht="18.75">
      <c r="A98" s="492" t="s">
        <v>2789</v>
      </c>
      <c r="B98" s="487">
        <v>94</v>
      </c>
      <c r="C98" s="488" t="str">
        <f t="shared" si="3"/>
        <v>Ô tô tự đổ 7 tấn94</v>
      </c>
      <c r="D98" s="487">
        <v>0.189</v>
      </c>
      <c r="E98" s="487">
        <v>0.19800000000000001</v>
      </c>
      <c r="F98" s="487">
        <v>0.12</v>
      </c>
      <c r="G98" s="487">
        <v>0.112</v>
      </c>
    </row>
    <row r="99" spans="1:7" ht="18.75">
      <c r="A99" s="492" t="s">
        <v>2789</v>
      </c>
      <c r="B99" s="487">
        <v>95</v>
      </c>
      <c r="C99" s="488" t="str">
        <f t="shared" si="3"/>
        <v>Ô tô tự đổ 7 tấn95</v>
      </c>
      <c r="D99" s="487">
        <v>0.189</v>
      </c>
      <c r="E99" s="487">
        <v>0.19800000000000001</v>
      </c>
      <c r="F99" s="487">
        <v>0.12</v>
      </c>
      <c r="G99" s="487">
        <v>0.112</v>
      </c>
    </row>
    <row r="100" spans="1:7" ht="18.75">
      <c r="A100" s="492" t="s">
        <v>2789</v>
      </c>
      <c r="B100" s="487">
        <v>96</v>
      </c>
      <c r="C100" s="488" t="str">
        <f t="shared" si="3"/>
        <v>Ô tô tự đổ 7 tấn96</v>
      </c>
      <c r="D100" s="487">
        <v>0.189</v>
      </c>
      <c r="E100" s="487">
        <v>0.19800000000000001</v>
      </c>
      <c r="F100" s="487">
        <v>0.12</v>
      </c>
      <c r="G100" s="487">
        <v>0.112</v>
      </c>
    </row>
    <row r="101" spans="1:7" ht="18.75">
      <c r="A101" s="492" t="s">
        <v>2789</v>
      </c>
      <c r="B101" s="487">
        <v>97</v>
      </c>
      <c r="C101" s="488" t="str">
        <f>A101&amp;B101</f>
        <v>Ô tô tự đổ 7 tấn97</v>
      </c>
      <c r="D101" s="487">
        <v>0.189</v>
      </c>
      <c r="E101" s="487">
        <v>0.19800000000000001</v>
      </c>
      <c r="F101" s="487">
        <v>0.12</v>
      </c>
      <c r="G101" s="487">
        <v>0.112</v>
      </c>
    </row>
    <row r="102" spans="1:7" ht="18.75">
      <c r="A102" s="492" t="s">
        <v>2789</v>
      </c>
      <c r="B102" s="487">
        <v>98</v>
      </c>
      <c r="C102" s="488" t="str">
        <f>A102&amp;B102</f>
        <v>Ô tô tự đổ 7 tấn98</v>
      </c>
      <c r="D102" s="487">
        <v>0.189</v>
      </c>
      <c r="E102" s="487">
        <v>0.19800000000000001</v>
      </c>
      <c r="F102" s="487">
        <v>0.12</v>
      </c>
      <c r="G102" s="487">
        <v>0.112</v>
      </c>
    </row>
    <row r="103" spans="1:7" ht="18.75">
      <c r="A103" s="492" t="s">
        <v>2789</v>
      </c>
      <c r="B103" s="487">
        <v>99</v>
      </c>
      <c r="C103" s="488" t="str">
        <f>A103&amp;B103</f>
        <v>Ô tô tự đổ 7 tấn99</v>
      </c>
      <c r="D103" s="487">
        <v>0.189</v>
      </c>
      <c r="E103" s="487">
        <v>0.19800000000000001</v>
      </c>
      <c r="F103" s="487">
        <v>0.12</v>
      </c>
      <c r="G103" s="487">
        <v>0.112</v>
      </c>
    </row>
    <row r="104" spans="1:7" ht="18.75">
      <c r="A104" s="492" t="s">
        <v>2789</v>
      </c>
      <c r="B104" s="487">
        <v>100</v>
      </c>
      <c r="C104" s="488" t="str">
        <f>A104&amp;B104</f>
        <v>Ô tô tự đổ 7 tấn100</v>
      </c>
      <c r="D104" s="487">
        <v>0.189</v>
      </c>
      <c r="E104" s="487">
        <v>0.19800000000000001</v>
      </c>
      <c r="F104" s="487">
        <v>0.12</v>
      </c>
      <c r="G104" s="487">
        <v>0.112</v>
      </c>
    </row>
    <row r="105" spans="1:7" ht="18.75">
      <c r="A105" s="492" t="s">
        <v>2789</v>
      </c>
      <c r="B105" s="487">
        <v>101</v>
      </c>
      <c r="C105" s="488" t="str">
        <f t="shared" ref="C105:C168" si="4">A105&amp;B105</f>
        <v>Ô tô tự đổ 7 tấn101</v>
      </c>
      <c r="D105" s="487">
        <v>0.189</v>
      </c>
      <c r="E105" s="487">
        <v>0.19800000000000001</v>
      </c>
      <c r="F105" s="487">
        <v>0.12</v>
      </c>
      <c r="G105" s="487">
        <v>0.112</v>
      </c>
    </row>
    <row r="106" spans="1:7" ht="18.75">
      <c r="A106" s="492" t="s">
        <v>2789</v>
      </c>
      <c r="B106" s="487">
        <v>102</v>
      </c>
      <c r="C106" s="488" t="str">
        <f t="shared" si="4"/>
        <v>Ô tô tự đổ 7 tấn102</v>
      </c>
      <c r="D106" s="487">
        <v>0.189</v>
      </c>
      <c r="E106" s="487">
        <v>0.19800000000000001</v>
      </c>
      <c r="F106" s="487">
        <v>0.12</v>
      </c>
      <c r="G106" s="487">
        <v>0.112</v>
      </c>
    </row>
    <row r="107" spans="1:7" ht="18.75">
      <c r="A107" s="492" t="s">
        <v>2789</v>
      </c>
      <c r="B107" s="487">
        <v>103</v>
      </c>
      <c r="C107" s="488" t="str">
        <f t="shared" si="4"/>
        <v>Ô tô tự đổ 7 tấn103</v>
      </c>
      <c r="D107" s="487">
        <v>0.189</v>
      </c>
      <c r="E107" s="487">
        <v>0.19800000000000001</v>
      </c>
      <c r="F107" s="487">
        <v>0.12</v>
      </c>
      <c r="G107" s="487">
        <v>0.112</v>
      </c>
    </row>
    <row r="108" spans="1:7" ht="18.75">
      <c r="A108" s="492" t="s">
        <v>2789</v>
      </c>
      <c r="B108" s="487">
        <v>104</v>
      </c>
      <c r="C108" s="488" t="str">
        <f t="shared" si="4"/>
        <v>Ô tô tự đổ 7 tấn104</v>
      </c>
      <c r="D108" s="487">
        <v>0.189</v>
      </c>
      <c r="E108" s="487">
        <v>0.19800000000000001</v>
      </c>
      <c r="F108" s="487">
        <v>0.12</v>
      </c>
      <c r="G108" s="487">
        <v>0.112</v>
      </c>
    </row>
    <row r="109" spans="1:7" ht="18.75">
      <c r="A109" s="492" t="s">
        <v>2789</v>
      </c>
      <c r="B109" s="487">
        <v>105</v>
      </c>
      <c r="C109" s="488" t="str">
        <f t="shared" si="4"/>
        <v>Ô tô tự đổ 7 tấn105</v>
      </c>
      <c r="D109" s="487">
        <v>0.189</v>
      </c>
      <c r="E109" s="487">
        <v>0.19800000000000001</v>
      </c>
      <c r="F109" s="487">
        <v>0.12</v>
      </c>
      <c r="G109" s="487">
        <v>0.112</v>
      </c>
    </row>
    <row r="110" spans="1:7" ht="18.75">
      <c r="A110" s="492" t="s">
        <v>2789</v>
      </c>
      <c r="B110" s="487">
        <v>106</v>
      </c>
      <c r="C110" s="488" t="str">
        <f t="shared" si="4"/>
        <v>Ô tô tự đổ 7 tấn106</v>
      </c>
      <c r="D110" s="487">
        <v>0.189</v>
      </c>
      <c r="E110" s="487">
        <v>0.19800000000000001</v>
      </c>
      <c r="F110" s="487">
        <v>0.12</v>
      </c>
      <c r="G110" s="487">
        <v>0.112</v>
      </c>
    </row>
    <row r="111" spans="1:7" ht="18.75">
      <c r="A111" s="492" t="s">
        <v>2789</v>
      </c>
      <c r="B111" s="487">
        <v>107</v>
      </c>
      <c r="C111" s="488" t="str">
        <f t="shared" si="4"/>
        <v>Ô tô tự đổ 7 tấn107</v>
      </c>
      <c r="D111" s="487">
        <v>0.189</v>
      </c>
      <c r="E111" s="487">
        <v>0.19800000000000001</v>
      </c>
      <c r="F111" s="487">
        <v>0.12</v>
      </c>
      <c r="G111" s="487">
        <v>0.112</v>
      </c>
    </row>
    <row r="112" spans="1:7" ht="18.75">
      <c r="A112" s="492" t="s">
        <v>2789</v>
      </c>
      <c r="B112" s="487">
        <v>108</v>
      </c>
      <c r="C112" s="488" t="str">
        <f t="shared" si="4"/>
        <v>Ô tô tự đổ 7 tấn108</v>
      </c>
      <c r="D112" s="487">
        <v>0.189</v>
      </c>
      <c r="E112" s="487">
        <v>0.19800000000000001</v>
      </c>
      <c r="F112" s="487">
        <v>0.12</v>
      </c>
      <c r="G112" s="487">
        <v>0.112</v>
      </c>
    </row>
    <row r="113" spans="1:7" ht="18.75">
      <c r="A113" s="492" t="s">
        <v>2789</v>
      </c>
      <c r="B113" s="487">
        <v>109</v>
      </c>
      <c r="C113" s="488" t="str">
        <f t="shared" si="4"/>
        <v>Ô tô tự đổ 7 tấn109</v>
      </c>
      <c r="D113" s="487">
        <v>0.189</v>
      </c>
      <c r="E113" s="487">
        <v>0.19800000000000001</v>
      </c>
      <c r="F113" s="487">
        <v>0.12</v>
      </c>
      <c r="G113" s="487">
        <v>0.112</v>
      </c>
    </row>
    <row r="114" spans="1:7" ht="18.75">
      <c r="A114" s="492" t="s">
        <v>2789</v>
      </c>
      <c r="B114" s="487">
        <v>110</v>
      </c>
      <c r="C114" s="488" t="str">
        <f t="shared" si="4"/>
        <v>Ô tô tự đổ 7 tấn110</v>
      </c>
      <c r="D114" s="487">
        <v>0.189</v>
      </c>
      <c r="E114" s="487">
        <v>0.19800000000000001</v>
      </c>
      <c r="F114" s="487">
        <v>0.12</v>
      </c>
      <c r="G114" s="487">
        <v>0.112</v>
      </c>
    </row>
    <row r="115" spans="1:7" ht="18.75">
      <c r="A115" s="492" t="s">
        <v>2789</v>
      </c>
      <c r="B115" s="487">
        <v>111</v>
      </c>
      <c r="C115" s="488" t="str">
        <f t="shared" si="4"/>
        <v>Ô tô tự đổ 7 tấn111</v>
      </c>
      <c r="D115" s="487">
        <v>0.189</v>
      </c>
      <c r="E115" s="487">
        <v>0.19800000000000001</v>
      </c>
      <c r="F115" s="487">
        <v>0.12</v>
      </c>
      <c r="G115" s="487">
        <v>0.112</v>
      </c>
    </row>
    <row r="116" spans="1:7" ht="18.75">
      <c r="A116" s="492" t="s">
        <v>2789</v>
      </c>
      <c r="B116" s="487">
        <v>112</v>
      </c>
      <c r="C116" s="488" t="str">
        <f t="shared" si="4"/>
        <v>Ô tô tự đổ 7 tấn112</v>
      </c>
      <c r="D116" s="487">
        <v>0.189</v>
      </c>
      <c r="E116" s="487">
        <v>0.19800000000000001</v>
      </c>
      <c r="F116" s="487">
        <v>0.12</v>
      </c>
      <c r="G116" s="487">
        <v>0.112</v>
      </c>
    </row>
    <row r="117" spans="1:7" ht="18.75">
      <c r="A117" s="492" t="s">
        <v>2789</v>
      </c>
      <c r="B117" s="487">
        <v>113</v>
      </c>
      <c r="C117" s="488" t="str">
        <f t="shared" si="4"/>
        <v>Ô tô tự đổ 7 tấn113</v>
      </c>
      <c r="D117" s="487">
        <v>0.189</v>
      </c>
      <c r="E117" s="487">
        <v>0.19800000000000001</v>
      </c>
      <c r="F117" s="487">
        <v>0.12</v>
      </c>
      <c r="G117" s="487">
        <v>0.112</v>
      </c>
    </row>
    <row r="118" spans="1:7" ht="18.75">
      <c r="A118" s="492" t="s">
        <v>2789</v>
      </c>
      <c r="B118" s="487">
        <v>114</v>
      </c>
      <c r="C118" s="488" t="str">
        <f t="shared" si="4"/>
        <v>Ô tô tự đổ 7 tấn114</v>
      </c>
      <c r="D118" s="487">
        <v>0.189</v>
      </c>
      <c r="E118" s="487">
        <v>0.19800000000000001</v>
      </c>
      <c r="F118" s="487">
        <v>0.12</v>
      </c>
      <c r="G118" s="487">
        <v>0.112</v>
      </c>
    </row>
    <row r="119" spans="1:7" ht="18.75">
      <c r="A119" s="492" t="s">
        <v>2789</v>
      </c>
      <c r="B119" s="487">
        <v>115</v>
      </c>
      <c r="C119" s="488" t="str">
        <f t="shared" si="4"/>
        <v>Ô tô tự đổ 7 tấn115</v>
      </c>
      <c r="D119" s="487">
        <v>0.189</v>
      </c>
      <c r="E119" s="487">
        <v>0.19800000000000001</v>
      </c>
      <c r="F119" s="487">
        <v>0.12</v>
      </c>
      <c r="G119" s="487">
        <v>0.112</v>
      </c>
    </row>
    <row r="120" spans="1:7" ht="18.75">
      <c r="A120" s="492" t="s">
        <v>2789</v>
      </c>
      <c r="B120" s="487">
        <v>116</v>
      </c>
      <c r="C120" s="488" t="str">
        <f t="shared" si="4"/>
        <v>Ô tô tự đổ 7 tấn116</v>
      </c>
      <c r="D120" s="487">
        <v>0.189</v>
      </c>
      <c r="E120" s="487">
        <v>0.19800000000000001</v>
      </c>
      <c r="F120" s="487">
        <v>0.12</v>
      </c>
      <c r="G120" s="487">
        <v>0.112</v>
      </c>
    </row>
    <row r="121" spans="1:7" ht="18.75">
      <c r="A121" s="492" t="s">
        <v>2789</v>
      </c>
      <c r="B121" s="487">
        <v>117</v>
      </c>
      <c r="C121" s="488" t="str">
        <f t="shared" si="4"/>
        <v>Ô tô tự đổ 7 tấn117</v>
      </c>
      <c r="D121" s="487">
        <v>0.189</v>
      </c>
      <c r="E121" s="487">
        <v>0.19800000000000001</v>
      </c>
      <c r="F121" s="487">
        <v>0.12</v>
      </c>
      <c r="G121" s="487">
        <v>0.112</v>
      </c>
    </row>
    <row r="122" spans="1:7" ht="18.75">
      <c r="A122" s="492" t="s">
        <v>2789</v>
      </c>
      <c r="B122" s="487">
        <v>118</v>
      </c>
      <c r="C122" s="488" t="str">
        <f t="shared" si="4"/>
        <v>Ô tô tự đổ 7 tấn118</v>
      </c>
      <c r="D122" s="487">
        <v>0.189</v>
      </c>
      <c r="E122" s="487">
        <v>0.19800000000000001</v>
      </c>
      <c r="F122" s="487">
        <v>0.12</v>
      </c>
      <c r="G122" s="487">
        <v>0.112</v>
      </c>
    </row>
    <row r="123" spans="1:7" ht="18.75">
      <c r="A123" s="492" t="s">
        <v>2789</v>
      </c>
      <c r="B123" s="487">
        <v>119</v>
      </c>
      <c r="C123" s="488" t="str">
        <f t="shared" si="4"/>
        <v>Ô tô tự đổ 7 tấn119</v>
      </c>
      <c r="D123" s="487">
        <v>0.189</v>
      </c>
      <c r="E123" s="487">
        <v>0.19800000000000001</v>
      </c>
      <c r="F123" s="487">
        <v>0.12</v>
      </c>
      <c r="G123" s="487">
        <v>0.112</v>
      </c>
    </row>
    <row r="124" spans="1:7" ht="18.75">
      <c r="A124" s="492" t="s">
        <v>2789</v>
      </c>
      <c r="B124" s="487">
        <v>120</v>
      </c>
      <c r="C124" s="488" t="str">
        <f t="shared" si="4"/>
        <v>Ô tô tự đổ 7 tấn120</v>
      </c>
      <c r="D124" s="487">
        <v>0.189</v>
      </c>
      <c r="E124" s="487">
        <v>0.19800000000000001</v>
      </c>
      <c r="F124" s="487">
        <v>0.12</v>
      </c>
      <c r="G124" s="487">
        <v>0.112</v>
      </c>
    </row>
    <row r="125" spans="1:7" ht="18.75">
      <c r="A125" s="492" t="s">
        <v>2789</v>
      </c>
      <c r="B125" s="487">
        <v>121</v>
      </c>
      <c r="C125" s="488" t="str">
        <f t="shared" si="4"/>
        <v>Ô tô tự đổ 7 tấn121</v>
      </c>
      <c r="D125" s="487">
        <v>0.189</v>
      </c>
      <c r="E125" s="487">
        <v>0.19800000000000001</v>
      </c>
      <c r="F125" s="487">
        <v>0.12</v>
      </c>
      <c r="G125" s="487">
        <v>0.112</v>
      </c>
    </row>
    <row r="126" spans="1:7" ht="18.75">
      <c r="A126" s="492" t="s">
        <v>2789</v>
      </c>
      <c r="B126" s="487">
        <v>122</v>
      </c>
      <c r="C126" s="488" t="str">
        <f t="shared" si="4"/>
        <v>Ô tô tự đổ 7 tấn122</v>
      </c>
      <c r="D126" s="487">
        <v>0.189</v>
      </c>
      <c r="E126" s="487">
        <v>0.19800000000000001</v>
      </c>
      <c r="F126" s="487">
        <v>0.12</v>
      </c>
      <c r="G126" s="487">
        <v>0.112</v>
      </c>
    </row>
    <row r="127" spans="1:7" ht="18.75">
      <c r="A127" s="492" t="s">
        <v>2789</v>
      </c>
      <c r="B127" s="487">
        <v>123</v>
      </c>
      <c r="C127" s="488" t="str">
        <f t="shared" si="4"/>
        <v>Ô tô tự đổ 7 tấn123</v>
      </c>
      <c r="D127" s="487">
        <v>0.189</v>
      </c>
      <c r="E127" s="487">
        <v>0.19800000000000001</v>
      </c>
      <c r="F127" s="487">
        <v>0.12</v>
      </c>
      <c r="G127" s="487">
        <v>0.112</v>
      </c>
    </row>
    <row r="128" spans="1:7" ht="18.75">
      <c r="A128" s="492" t="s">
        <v>2789</v>
      </c>
      <c r="B128" s="487">
        <v>124</v>
      </c>
      <c r="C128" s="488" t="str">
        <f t="shared" si="4"/>
        <v>Ô tô tự đổ 7 tấn124</v>
      </c>
      <c r="D128" s="487">
        <v>0.189</v>
      </c>
      <c r="E128" s="487">
        <v>0.19800000000000001</v>
      </c>
      <c r="F128" s="487">
        <v>0.12</v>
      </c>
      <c r="G128" s="487">
        <v>0.112</v>
      </c>
    </row>
    <row r="129" spans="1:7" ht="18.75">
      <c r="A129" s="492" t="s">
        <v>2789</v>
      </c>
      <c r="B129" s="487">
        <v>125</v>
      </c>
      <c r="C129" s="488" t="str">
        <f t="shared" si="4"/>
        <v>Ô tô tự đổ 7 tấn125</v>
      </c>
      <c r="D129" s="487">
        <v>0.189</v>
      </c>
      <c r="E129" s="487">
        <v>0.19800000000000001</v>
      </c>
      <c r="F129" s="487">
        <v>0.12</v>
      </c>
      <c r="G129" s="487">
        <v>0.112</v>
      </c>
    </row>
    <row r="130" spans="1:7" ht="18.75">
      <c r="A130" s="492" t="s">
        <v>2789</v>
      </c>
      <c r="B130" s="487">
        <v>126</v>
      </c>
      <c r="C130" s="488" t="str">
        <f t="shared" si="4"/>
        <v>Ô tô tự đổ 7 tấn126</v>
      </c>
      <c r="D130" s="487">
        <v>0.189</v>
      </c>
      <c r="E130" s="487">
        <v>0.19800000000000001</v>
      </c>
      <c r="F130" s="487">
        <v>0.12</v>
      </c>
      <c r="G130" s="487">
        <v>0.112</v>
      </c>
    </row>
    <row r="131" spans="1:7" ht="18.75">
      <c r="A131" s="492" t="s">
        <v>2789</v>
      </c>
      <c r="B131" s="487">
        <v>127</v>
      </c>
      <c r="C131" s="488" t="str">
        <f t="shared" si="4"/>
        <v>Ô tô tự đổ 7 tấn127</v>
      </c>
      <c r="D131" s="487">
        <v>0.189</v>
      </c>
      <c r="E131" s="487">
        <v>0.19800000000000001</v>
      </c>
      <c r="F131" s="487">
        <v>0.12</v>
      </c>
      <c r="G131" s="487">
        <v>0.112</v>
      </c>
    </row>
    <row r="132" spans="1:7" ht="18.75">
      <c r="A132" s="492" t="s">
        <v>2789</v>
      </c>
      <c r="B132" s="487">
        <v>128</v>
      </c>
      <c r="C132" s="488" t="str">
        <f t="shared" si="4"/>
        <v>Ô tô tự đổ 7 tấn128</v>
      </c>
      <c r="D132" s="487">
        <v>0.189</v>
      </c>
      <c r="E132" s="487">
        <v>0.19800000000000001</v>
      </c>
      <c r="F132" s="487">
        <v>0.12</v>
      </c>
      <c r="G132" s="487">
        <v>0.112</v>
      </c>
    </row>
    <row r="133" spans="1:7" ht="18.75">
      <c r="A133" s="492" t="s">
        <v>2789</v>
      </c>
      <c r="B133" s="487">
        <v>129</v>
      </c>
      <c r="C133" s="488" t="str">
        <f t="shared" si="4"/>
        <v>Ô tô tự đổ 7 tấn129</v>
      </c>
      <c r="D133" s="487">
        <v>0.189</v>
      </c>
      <c r="E133" s="487">
        <v>0.19800000000000001</v>
      </c>
      <c r="F133" s="487">
        <v>0.12</v>
      </c>
      <c r="G133" s="487">
        <v>0.112</v>
      </c>
    </row>
    <row r="134" spans="1:7" ht="18.75">
      <c r="A134" s="492" t="s">
        <v>2789</v>
      </c>
      <c r="B134" s="487">
        <v>130</v>
      </c>
      <c r="C134" s="488" t="str">
        <f t="shared" si="4"/>
        <v>Ô tô tự đổ 7 tấn130</v>
      </c>
      <c r="D134" s="487">
        <v>0.189</v>
      </c>
      <c r="E134" s="487">
        <v>0.19800000000000001</v>
      </c>
      <c r="F134" s="487">
        <v>0.12</v>
      </c>
      <c r="G134" s="487">
        <v>0.112</v>
      </c>
    </row>
    <row r="135" spans="1:7" ht="18.75">
      <c r="A135" s="492" t="s">
        <v>2789</v>
      </c>
      <c r="B135" s="487">
        <v>131</v>
      </c>
      <c r="C135" s="488" t="str">
        <f t="shared" si="4"/>
        <v>Ô tô tự đổ 7 tấn131</v>
      </c>
      <c r="D135" s="487">
        <v>0.189</v>
      </c>
      <c r="E135" s="487">
        <v>0.19800000000000001</v>
      </c>
      <c r="F135" s="487">
        <v>0.12</v>
      </c>
      <c r="G135" s="487">
        <v>0.112</v>
      </c>
    </row>
    <row r="136" spans="1:7" ht="18.75">
      <c r="A136" s="492" t="s">
        <v>2789</v>
      </c>
      <c r="B136" s="487">
        <v>132</v>
      </c>
      <c r="C136" s="488" t="str">
        <f t="shared" si="4"/>
        <v>Ô tô tự đổ 7 tấn132</v>
      </c>
      <c r="D136" s="487">
        <v>0.189</v>
      </c>
      <c r="E136" s="487">
        <v>0.19800000000000001</v>
      </c>
      <c r="F136" s="487">
        <v>0.12</v>
      </c>
      <c r="G136" s="487">
        <v>0.112</v>
      </c>
    </row>
    <row r="137" spans="1:7" ht="18.75">
      <c r="A137" s="492" t="s">
        <v>2789</v>
      </c>
      <c r="B137" s="487">
        <v>133</v>
      </c>
      <c r="C137" s="488" t="str">
        <f t="shared" si="4"/>
        <v>Ô tô tự đổ 7 tấn133</v>
      </c>
      <c r="D137" s="487">
        <v>0.189</v>
      </c>
      <c r="E137" s="487">
        <v>0.19800000000000001</v>
      </c>
      <c r="F137" s="487">
        <v>0.12</v>
      </c>
      <c r="G137" s="487">
        <v>0.112</v>
      </c>
    </row>
    <row r="138" spans="1:7" ht="18.75">
      <c r="A138" s="492" t="s">
        <v>2789</v>
      </c>
      <c r="B138" s="487">
        <v>134</v>
      </c>
      <c r="C138" s="488" t="str">
        <f t="shared" si="4"/>
        <v>Ô tô tự đổ 7 tấn134</v>
      </c>
      <c r="D138" s="487">
        <v>0.189</v>
      </c>
      <c r="E138" s="487">
        <v>0.19800000000000001</v>
      </c>
      <c r="F138" s="487">
        <v>0.12</v>
      </c>
      <c r="G138" s="487">
        <v>0.112</v>
      </c>
    </row>
    <row r="139" spans="1:7" ht="18.75">
      <c r="A139" s="492" t="s">
        <v>2789</v>
      </c>
      <c r="B139" s="487">
        <v>135</v>
      </c>
      <c r="C139" s="488" t="str">
        <f t="shared" si="4"/>
        <v>Ô tô tự đổ 7 tấn135</v>
      </c>
      <c r="D139" s="487">
        <v>0.189</v>
      </c>
      <c r="E139" s="487">
        <v>0.19800000000000001</v>
      </c>
      <c r="F139" s="487">
        <v>0.12</v>
      </c>
      <c r="G139" s="487">
        <v>0.112</v>
      </c>
    </row>
    <row r="140" spans="1:7" ht="18.75">
      <c r="A140" s="492" t="s">
        <v>2789</v>
      </c>
      <c r="B140" s="487">
        <v>136</v>
      </c>
      <c r="C140" s="488" t="str">
        <f t="shared" si="4"/>
        <v>Ô tô tự đổ 7 tấn136</v>
      </c>
      <c r="D140" s="487">
        <v>0.189</v>
      </c>
      <c r="E140" s="487">
        <v>0.19800000000000001</v>
      </c>
      <c r="F140" s="487">
        <v>0.12</v>
      </c>
      <c r="G140" s="487">
        <v>0.112</v>
      </c>
    </row>
    <row r="141" spans="1:7" ht="18.75">
      <c r="A141" s="492" t="s">
        <v>2789</v>
      </c>
      <c r="B141" s="487">
        <v>137</v>
      </c>
      <c r="C141" s="488" t="str">
        <f t="shared" si="4"/>
        <v>Ô tô tự đổ 7 tấn137</v>
      </c>
      <c r="D141" s="487">
        <v>0.189</v>
      </c>
      <c r="E141" s="487">
        <v>0.19800000000000001</v>
      </c>
      <c r="F141" s="487">
        <v>0.12</v>
      </c>
      <c r="G141" s="487">
        <v>0.112</v>
      </c>
    </row>
    <row r="142" spans="1:7" ht="18.75">
      <c r="A142" s="492" t="s">
        <v>2789</v>
      </c>
      <c r="B142" s="487">
        <v>138</v>
      </c>
      <c r="C142" s="488" t="str">
        <f t="shared" si="4"/>
        <v>Ô tô tự đổ 7 tấn138</v>
      </c>
      <c r="D142" s="487">
        <v>0.189</v>
      </c>
      <c r="E142" s="487">
        <v>0.19800000000000001</v>
      </c>
      <c r="F142" s="487">
        <v>0.12</v>
      </c>
      <c r="G142" s="487">
        <v>0.112</v>
      </c>
    </row>
    <row r="143" spans="1:7" ht="18.75">
      <c r="A143" s="492" t="s">
        <v>2789</v>
      </c>
      <c r="B143" s="487">
        <v>139</v>
      </c>
      <c r="C143" s="488" t="str">
        <f t="shared" si="4"/>
        <v>Ô tô tự đổ 7 tấn139</v>
      </c>
      <c r="D143" s="487">
        <v>0.189</v>
      </c>
      <c r="E143" s="487">
        <v>0.19800000000000001</v>
      </c>
      <c r="F143" s="487">
        <v>0.12</v>
      </c>
      <c r="G143" s="487">
        <v>0.112</v>
      </c>
    </row>
    <row r="144" spans="1:7" ht="18.75">
      <c r="A144" s="492" t="s">
        <v>2789</v>
      </c>
      <c r="B144" s="487">
        <v>140</v>
      </c>
      <c r="C144" s="488" t="str">
        <f t="shared" si="4"/>
        <v>Ô tô tự đổ 7 tấn140</v>
      </c>
      <c r="D144" s="487">
        <v>0.189</v>
      </c>
      <c r="E144" s="487">
        <v>0.19800000000000001</v>
      </c>
      <c r="F144" s="487">
        <v>0.12</v>
      </c>
      <c r="G144" s="487">
        <v>0.112</v>
      </c>
    </row>
    <row r="145" spans="1:7" ht="18.75">
      <c r="A145" s="492" t="s">
        <v>2789</v>
      </c>
      <c r="B145" s="487">
        <v>141</v>
      </c>
      <c r="C145" s="488" t="str">
        <f t="shared" si="4"/>
        <v>Ô tô tự đổ 7 tấn141</v>
      </c>
      <c r="D145" s="487">
        <v>0.189</v>
      </c>
      <c r="E145" s="487">
        <v>0.19800000000000001</v>
      </c>
      <c r="F145" s="487">
        <v>0.12</v>
      </c>
      <c r="G145" s="487">
        <v>0.112</v>
      </c>
    </row>
    <row r="146" spans="1:7" ht="18.75">
      <c r="A146" s="492" t="s">
        <v>2789</v>
      </c>
      <c r="B146" s="487">
        <v>142</v>
      </c>
      <c r="C146" s="488" t="str">
        <f t="shared" si="4"/>
        <v>Ô tô tự đổ 7 tấn142</v>
      </c>
      <c r="D146" s="487">
        <v>0.189</v>
      </c>
      <c r="E146" s="487">
        <v>0.19800000000000001</v>
      </c>
      <c r="F146" s="487">
        <v>0.12</v>
      </c>
      <c r="G146" s="487">
        <v>0.112</v>
      </c>
    </row>
    <row r="147" spans="1:7" ht="18.75">
      <c r="A147" s="492" t="s">
        <v>2789</v>
      </c>
      <c r="B147" s="487">
        <v>143</v>
      </c>
      <c r="C147" s="488" t="str">
        <f t="shared" si="4"/>
        <v>Ô tô tự đổ 7 tấn143</v>
      </c>
      <c r="D147" s="487">
        <v>0.189</v>
      </c>
      <c r="E147" s="487">
        <v>0.19800000000000001</v>
      </c>
      <c r="F147" s="487">
        <v>0.12</v>
      </c>
      <c r="G147" s="487">
        <v>0.112</v>
      </c>
    </row>
    <row r="148" spans="1:7" ht="18.75">
      <c r="A148" s="492" t="s">
        <v>2789</v>
      </c>
      <c r="B148" s="487">
        <v>144</v>
      </c>
      <c r="C148" s="488" t="str">
        <f t="shared" si="4"/>
        <v>Ô tô tự đổ 7 tấn144</v>
      </c>
      <c r="D148" s="487">
        <v>0.189</v>
      </c>
      <c r="E148" s="487">
        <v>0.19800000000000001</v>
      </c>
      <c r="F148" s="487">
        <v>0.12</v>
      </c>
      <c r="G148" s="487">
        <v>0.112</v>
      </c>
    </row>
    <row r="149" spans="1:7" ht="18.75">
      <c r="A149" s="492" t="s">
        <v>2789</v>
      </c>
      <c r="B149" s="487">
        <v>145</v>
      </c>
      <c r="C149" s="488" t="str">
        <f t="shared" si="4"/>
        <v>Ô tô tự đổ 7 tấn145</v>
      </c>
      <c r="D149" s="487">
        <v>0.189</v>
      </c>
      <c r="E149" s="487">
        <v>0.19800000000000001</v>
      </c>
      <c r="F149" s="487">
        <v>0.12</v>
      </c>
      <c r="G149" s="487">
        <v>0.112</v>
      </c>
    </row>
    <row r="150" spans="1:7" ht="18.75">
      <c r="A150" s="492" t="s">
        <v>2789</v>
      </c>
      <c r="B150" s="487">
        <v>146</v>
      </c>
      <c r="C150" s="488" t="str">
        <f t="shared" si="4"/>
        <v>Ô tô tự đổ 7 tấn146</v>
      </c>
      <c r="D150" s="487">
        <v>0.189</v>
      </c>
      <c r="E150" s="487">
        <v>0.19800000000000001</v>
      </c>
      <c r="F150" s="487">
        <v>0.12</v>
      </c>
      <c r="G150" s="487">
        <v>0.112</v>
      </c>
    </row>
    <row r="151" spans="1:7" ht="18.75">
      <c r="A151" s="492" t="s">
        <v>2789</v>
      </c>
      <c r="B151" s="487">
        <v>147</v>
      </c>
      <c r="C151" s="488" t="str">
        <f t="shared" si="4"/>
        <v>Ô tô tự đổ 7 tấn147</v>
      </c>
      <c r="D151" s="487">
        <v>0.189</v>
      </c>
      <c r="E151" s="487">
        <v>0.19800000000000001</v>
      </c>
      <c r="F151" s="487">
        <v>0.12</v>
      </c>
      <c r="G151" s="487">
        <v>0.112</v>
      </c>
    </row>
    <row r="152" spans="1:7" ht="18.75">
      <c r="A152" s="492" t="s">
        <v>2789</v>
      </c>
      <c r="B152" s="487">
        <v>148</v>
      </c>
      <c r="C152" s="488" t="str">
        <f t="shared" si="4"/>
        <v>Ô tô tự đổ 7 tấn148</v>
      </c>
      <c r="D152" s="487">
        <v>0.189</v>
      </c>
      <c r="E152" s="487">
        <v>0.19800000000000001</v>
      </c>
      <c r="F152" s="487">
        <v>0.12</v>
      </c>
      <c r="G152" s="487">
        <v>0.112</v>
      </c>
    </row>
    <row r="153" spans="1:7" ht="18.75">
      <c r="A153" s="492" t="s">
        <v>2789</v>
      </c>
      <c r="B153" s="487">
        <v>149</v>
      </c>
      <c r="C153" s="488" t="str">
        <f t="shared" si="4"/>
        <v>Ô tô tự đổ 7 tấn149</v>
      </c>
      <c r="D153" s="487">
        <v>0.189</v>
      </c>
      <c r="E153" s="487">
        <v>0.19800000000000001</v>
      </c>
      <c r="F153" s="487">
        <v>0.12</v>
      </c>
      <c r="G153" s="487">
        <v>0.112</v>
      </c>
    </row>
    <row r="154" spans="1:7" ht="18.75">
      <c r="A154" s="492" t="s">
        <v>2789</v>
      </c>
      <c r="B154" s="487">
        <v>150</v>
      </c>
      <c r="C154" s="488" t="str">
        <f t="shared" si="4"/>
        <v>Ô tô tự đổ 7 tấn150</v>
      </c>
      <c r="D154" s="487">
        <v>0.189</v>
      </c>
      <c r="E154" s="487">
        <v>0.19800000000000001</v>
      </c>
      <c r="F154" s="487">
        <v>0.12</v>
      </c>
      <c r="G154" s="487">
        <v>0.112</v>
      </c>
    </row>
    <row r="155" spans="1:7" ht="18.75">
      <c r="A155" s="492" t="s">
        <v>2789</v>
      </c>
      <c r="B155" s="487">
        <v>151</v>
      </c>
      <c r="C155" s="488" t="str">
        <f t="shared" si="4"/>
        <v>Ô tô tự đổ 7 tấn151</v>
      </c>
      <c r="D155" s="487">
        <v>0.189</v>
      </c>
      <c r="E155" s="487">
        <v>0.19800000000000001</v>
      </c>
      <c r="F155" s="487">
        <v>0.12</v>
      </c>
      <c r="G155" s="487">
        <v>0.112</v>
      </c>
    </row>
    <row r="156" spans="1:7" ht="18.75">
      <c r="A156" s="492" t="s">
        <v>2789</v>
      </c>
      <c r="B156" s="487">
        <v>152</v>
      </c>
      <c r="C156" s="488" t="str">
        <f t="shared" si="4"/>
        <v>Ô tô tự đổ 7 tấn152</v>
      </c>
      <c r="D156" s="487">
        <v>0.189</v>
      </c>
      <c r="E156" s="487">
        <v>0.19800000000000001</v>
      </c>
      <c r="F156" s="487">
        <v>0.12</v>
      </c>
      <c r="G156" s="487">
        <v>0.112</v>
      </c>
    </row>
    <row r="157" spans="1:7" ht="18.75">
      <c r="A157" s="492" t="s">
        <v>2789</v>
      </c>
      <c r="B157" s="487">
        <v>153</v>
      </c>
      <c r="C157" s="488" t="str">
        <f t="shared" si="4"/>
        <v>Ô tô tự đổ 7 tấn153</v>
      </c>
      <c r="D157" s="487">
        <v>0.189</v>
      </c>
      <c r="E157" s="487">
        <v>0.19800000000000001</v>
      </c>
      <c r="F157" s="487">
        <v>0.12</v>
      </c>
      <c r="G157" s="487">
        <v>0.112</v>
      </c>
    </row>
    <row r="158" spans="1:7" ht="18.75">
      <c r="A158" s="492" t="s">
        <v>2789</v>
      </c>
      <c r="B158" s="487">
        <v>154</v>
      </c>
      <c r="C158" s="488" t="str">
        <f t="shared" si="4"/>
        <v>Ô tô tự đổ 7 tấn154</v>
      </c>
      <c r="D158" s="487">
        <v>0.189</v>
      </c>
      <c r="E158" s="487">
        <v>0.19800000000000001</v>
      </c>
      <c r="F158" s="487">
        <v>0.12</v>
      </c>
      <c r="G158" s="487">
        <v>0.112</v>
      </c>
    </row>
    <row r="159" spans="1:7" ht="18.75">
      <c r="A159" s="492" t="s">
        <v>2789</v>
      </c>
      <c r="B159" s="487">
        <v>155</v>
      </c>
      <c r="C159" s="488" t="str">
        <f t="shared" si="4"/>
        <v>Ô tô tự đổ 7 tấn155</v>
      </c>
      <c r="D159" s="487">
        <v>0.189</v>
      </c>
      <c r="E159" s="487">
        <v>0.19800000000000001</v>
      </c>
      <c r="F159" s="487">
        <v>0.12</v>
      </c>
      <c r="G159" s="487">
        <v>0.112</v>
      </c>
    </row>
    <row r="160" spans="1:7" ht="18.75">
      <c r="A160" s="492" t="s">
        <v>2789</v>
      </c>
      <c r="B160" s="487">
        <v>156</v>
      </c>
      <c r="C160" s="488" t="str">
        <f t="shared" si="4"/>
        <v>Ô tô tự đổ 7 tấn156</v>
      </c>
      <c r="D160" s="487">
        <v>0.189</v>
      </c>
      <c r="E160" s="487">
        <v>0.19800000000000001</v>
      </c>
      <c r="F160" s="487">
        <v>0.12</v>
      </c>
      <c r="G160" s="487">
        <v>0.112</v>
      </c>
    </row>
    <row r="161" spans="1:7" ht="18.75">
      <c r="A161" s="492" t="s">
        <v>2789</v>
      </c>
      <c r="B161" s="487">
        <v>157</v>
      </c>
      <c r="C161" s="488" t="str">
        <f t="shared" si="4"/>
        <v>Ô tô tự đổ 7 tấn157</v>
      </c>
      <c r="D161" s="487">
        <v>0.189</v>
      </c>
      <c r="E161" s="487">
        <v>0.19800000000000001</v>
      </c>
      <c r="F161" s="487">
        <v>0.12</v>
      </c>
      <c r="G161" s="487">
        <v>0.112</v>
      </c>
    </row>
    <row r="162" spans="1:7" ht="18.75">
      <c r="A162" s="492" t="s">
        <v>2789</v>
      </c>
      <c r="B162" s="487">
        <v>158</v>
      </c>
      <c r="C162" s="488" t="str">
        <f t="shared" si="4"/>
        <v>Ô tô tự đổ 7 tấn158</v>
      </c>
      <c r="D162" s="487">
        <v>0.189</v>
      </c>
      <c r="E162" s="487">
        <v>0.19800000000000001</v>
      </c>
      <c r="F162" s="487">
        <v>0.12</v>
      </c>
      <c r="G162" s="487">
        <v>0.112</v>
      </c>
    </row>
    <row r="163" spans="1:7" ht="18.75">
      <c r="A163" s="492" t="s">
        <v>2789</v>
      </c>
      <c r="B163" s="487">
        <v>159</v>
      </c>
      <c r="C163" s="488" t="str">
        <f t="shared" si="4"/>
        <v>Ô tô tự đổ 7 tấn159</v>
      </c>
      <c r="D163" s="487">
        <v>0.189</v>
      </c>
      <c r="E163" s="487">
        <v>0.19800000000000001</v>
      </c>
      <c r="F163" s="487">
        <v>0.12</v>
      </c>
      <c r="G163" s="487">
        <v>0.112</v>
      </c>
    </row>
    <row r="164" spans="1:7" ht="18.75">
      <c r="A164" s="492" t="s">
        <v>2789</v>
      </c>
      <c r="B164" s="487">
        <v>160</v>
      </c>
      <c r="C164" s="488" t="str">
        <f t="shared" si="4"/>
        <v>Ô tô tự đổ 7 tấn160</v>
      </c>
      <c r="D164" s="487">
        <v>0.189</v>
      </c>
      <c r="E164" s="487">
        <v>0.19800000000000001</v>
      </c>
      <c r="F164" s="487">
        <v>0.12</v>
      </c>
      <c r="G164" s="487">
        <v>0.112</v>
      </c>
    </row>
    <row r="165" spans="1:7" ht="18.75">
      <c r="A165" s="492" t="s">
        <v>2789</v>
      </c>
      <c r="B165" s="487">
        <v>161</v>
      </c>
      <c r="C165" s="488" t="str">
        <f t="shared" si="4"/>
        <v>Ô tô tự đổ 7 tấn161</v>
      </c>
      <c r="D165" s="487">
        <v>0.189</v>
      </c>
      <c r="E165" s="487">
        <v>0.19800000000000001</v>
      </c>
      <c r="F165" s="487">
        <v>0.12</v>
      </c>
      <c r="G165" s="487">
        <v>0.112</v>
      </c>
    </row>
    <row r="166" spans="1:7" ht="18.75">
      <c r="A166" s="492" t="s">
        <v>2789</v>
      </c>
      <c r="B166" s="487">
        <v>162</v>
      </c>
      <c r="C166" s="488" t="str">
        <f t="shared" si="4"/>
        <v>Ô tô tự đổ 7 tấn162</v>
      </c>
      <c r="D166" s="487">
        <v>0.189</v>
      </c>
      <c r="E166" s="487">
        <v>0.19800000000000001</v>
      </c>
      <c r="F166" s="487">
        <v>0.12</v>
      </c>
      <c r="G166" s="487">
        <v>0.112</v>
      </c>
    </row>
    <row r="167" spans="1:7" ht="18.75">
      <c r="A167" s="492" t="s">
        <v>2789</v>
      </c>
      <c r="B167" s="487">
        <v>163</v>
      </c>
      <c r="C167" s="488" t="str">
        <f t="shared" si="4"/>
        <v>Ô tô tự đổ 7 tấn163</v>
      </c>
      <c r="D167" s="487">
        <v>0.189</v>
      </c>
      <c r="E167" s="487">
        <v>0.19800000000000001</v>
      </c>
      <c r="F167" s="487">
        <v>0.12</v>
      </c>
      <c r="G167" s="487">
        <v>0.112</v>
      </c>
    </row>
    <row r="168" spans="1:7" ht="18.75">
      <c r="A168" s="492" t="s">
        <v>2789</v>
      </c>
      <c r="B168" s="487">
        <v>164</v>
      </c>
      <c r="C168" s="488" t="str">
        <f t="shared" si="4"/>
        <v>Ô tô tự đổ 7 tấn164</v>
      </c>
      <c r="D168" s="487">
        <v>0.189</v>
      </c>
      <c r="E168" s="487">
        <v>0.19800000000000001</v>
      </c>
      <c r="F168" s="487">
        <v>0.12</v>
      </c>
      <c r="G168" s="487">
        <v>0.112</v>
      </c>
    </row>
    <row r="169" spans="1:7" ht="18.75">
      <c r="A169" s="492" t="s">
        <v>2789</v>
      </c>
      <c r="B169" s="487">
        <v>165</v>
      </c>
      <c r="C169" s="488" t="str">
        <f t="shared" ref="C169:C232" si="5">A169&amp;B169</f>
        <v>Ô tô tự đổ 7 tấn165</v>
      </c>
      <c r="D169" s="487">
        <v>0.189</v>
      </c>
      <c r="E169" s="487">
        <v>0.19800000000000001</v>
      </c>
      <c r="F169" s="487">
        <v>0.12</v>
      </c>
      <c r="G169" s="487">
        <v>0.112</v>
      </c>
    </row>
    <row r="170" spans="1:7" ht="18.75">
      <c r="A170" s="492" t="s">
        <v>2789</v>
      </c>
      <c r="B170" s="487">
        <v>166</v>
      </c>
      <c r="C170" s="488" t="str">
        <f t="shared" si="5"/>
        <v>Ô tô tự đổ 7 tấn166</v>
      </c>
      <c r="D170" s="487">
        <v>0.189</v>
      </c>
      <c r="E170" s="487">
        <v>0.19800000000000001</v>
      </c>
      <c r="F170" s="487">
        <v>0.12</v>
      </c>
      <c r="G170" s="487">
        <v>0.112</v>
      </c>
    </row>
    <row r="171" spans="1:7" ht="18.75">
      <c r="A171" s="492" t="s">
        <v>2789</v>
      </c>
      <c r="B171" s="487">
        <v>167</v>
      </c>
      <c r="C171" s="488" t="str">
        <f t="shared" si="5"/>
        <v>Ô tô tự đổ 7 tấn167</v>
      </c>
      <c r="D171" s="487">
        <v>0.189</v>
      </c>
      <c r="E171" s="487">
        <v>0.19800000000000001</v>
      </c>
      <c r="F171" s="487">
        <v>0.12</v>
      </c>
      <c r="G171" s="487">
        <v>0.112</v>
      </c>
    </row>
    <row r="172" spans="1:7" ht="18.75">
      <c r="A172" s="492" t="s">
        <v>2789</v>
      </c>
      <c r="B172" s="487">
        <v>168</v>
      </c>
      <c r="C172" s="488" t="str">
        <f t="shared" si="5"/>
        <v>Ô tô tự đổ 7 tấn168</v>
      </c>
      <c r="D172" s="487">
        <v>0.189</v>
      </c>
      <c r="E172" s="487">
        <v>0.19800000000000001</v>
      </c>
      <c r="F172" s="487">
        <v>0.12</v>
      </c>
      <c r="G172" s="487">
        <v>0.112</v>
      </c>
    </row>
    <row r="173" spans="1:7" ht="18.75">
      <c r="A173" s="492" t="s">
        <v>2789</v>
      </c>
      <c r="B173" s="487">
        <v>169</v>
      </c>
      <c r="C173" s="488" t="str">
        <f t="shared" si="5"/>
        <v>Ô tô tự đổ 7 tấn169</v>
      </c>
      <c r="D173" s="487">
        <v>0.189</v>
      </c>
      <c r="E173" s="487">
        <v>0.19800000000000001</v>
      </c>
      <c r="F173" s="487">
        <v>0.12</v>
      </c>
      <c r="G173" s="487">
        <v>0.112</v>
      </c>
    </row>
    <row r="174" spans="1:7" ht="18.75">
      <c r="A174" s="492" t="s">
        <v>2789</v>
      </c>
      <c r="B174" s="487">
        <v>170</v>
      </c>
      <c r="C174" s="488" t="str">
        <f t="shared" si="5"/>
        <v>Ô tô tự đổ 7 tấn170</v>
      </c>
      <c r="D174" s="487">
        <v>0.189</v>
      </c>
      <c r="E174" s="487">
        <v>0.19800000000000001</v>
      </c>
      <c r="F174" s="487">
        <v>0.12</v>
      </c>
      <c r="G174" s="487">
        <v>0.112</v>
      </c>
    </row>
    <row r="175" spans="1:7" ht="18.75">
      <c r="A175" s="492" t="s">
        <v>2789</v>
      </c>
      <c r="B175" s="487">
        <v>171</v>
      </c>
      <c r="C175" s="488" t="str">
        <f t="shared" si="5"/>
        <v>Ô tô tự đổ 7 tấn171</v>
      </c>
      <c r="D175" s="487">
        <v>0.189</v>
      </c>
      <c r="E175" s="487">
        <v>0.19800000000000001</v>
      </c>
      <c r="F175" s="487">
        <v>0.12</v>
      </c>
      <c r="G175" s="487">
        <v>0.112</v>
      </c>
    </row>
    <row r="176" spans="1:7" ht="18.75">
      <c r="A176" s="492" t="s">
        <v>2789</v>
      </c>
      <c r="B176" s="487">
        <v>172</v>
      </c>
      <c r="C176" s="488" t="str">
        <f t="shared" si="5"/>
        <v>Ô tô tự đổ 7 tấn172</v>
      </c>
      <c r="D176" s="487">
        <v>0.189</v>
      </c>
      <c r="E176" s="487">
        <v>0.19800000000000001</v>
      </c>
      <c r="F176" s="487">
        <v>0.12</v>
      </c>
      <c r="G176" s="487">
        <v>0.112</v>
      </c>
    </row>
    <row r="177" spans="1:7" ht="18.75">
      <c r="A177" s="492" t="s">
        <v>2789</v>
      </c>
      <c r="B177" s="487">
        <v>173</v>
      </c>
      <c r="C177" s="488" t="str">
        <f t="shared" si="5"/>
        <v>Ô tô tự đổ 7 tấn173</v>
      </c>
      <c r="D177" s="487">
        <v>0.189</v>
      </c>
      <c r="E177" s="487">
        <v>0.19800000000000001</v>
      </c>
      <c r="F177" s="487">
        <v>0.12</v>
      </c>
      <c r="G177" s="487">
        <v>0.112</v>
      </c>
    </row>
    <row r="178" spans="1:7" ht="18.75">
      <c r="A178" s="492" t="s">
        <v>2789</v>
      </c>
      <c r="B178" s="487">
        <v>174</v>
      </c>
      <c r="C178" s="488" t="str">
        <f t="shared" si="5"/>
        <v>Ô tô tự đổ 7 tấn174</v>
      </c>
      <c r="D178" s="487">
        <v>0.189</v>
      </c>
      <c r="E178" s="487">
        <v>0.19800000000000001</v>
      </c>
      <c r="F178" s="487">
        <v>0.12</v>
      </c>
      <c r="G178" s="487">
        <v>0.112</v>
      </c>
    </row>
    <row r="179" spans="1:7" ht="18.75">
      <c r="A179" s="492" t="s">
        <v>2789</v>
      </c>
      <c r="B179" s="487">
        <v>175</v>
      </c>
      <c r="C179" s="488" t="str">
        <f t="shared" si="5"/>
        <v>Ô tô tự đổ 7 tấn175</v>
      </c>
      <c r="D179" s="487">
        <v>0.189</v>
      </c>
      <c r="E179" s="487">
        <v>0.19800000000000001</v>
      </c>
      <c r="F179" s="487">
        <v>0.12</v>
      </c>
      <c r="G179" s="487">
        <v>0.112</v>
      </c>
    </row>
    <row r="180" spans="1:7" ht="18.75">
      <c r="A180" s="492" t="s">
        <v>2789</v>
      </c>
      <c r="B180" s="487">
        <v>176</v>
      </c>
      <c r="C180" s="488" t="str">
        <f t="shared" si="5"/>
        <v>Ô tô tự đổ 7 tấn176</v>
      </c>
      <c r="D180" s="487">
        <v>0.189</v>
      </c>
      <c r="E180" s="487">
        <v>0.19800000000000001</v>
      </c>
      <c r="F180" s="487">
        <v>0.12</v>
      </c>
      <c r="G180" s="487">
        <v>0.112</v>
      </c>
    </row>
    <row r="181" spans="1:7" ht="18.75">
      <c r="A181" s="492" t="s">
        <v>2789</v>
      </c>
      <c r="B181" s="487">
        <v>177</v>
      </c>
      <c r="C181" s="488" t="str">
        <f t="shared" si="5"/>
        <v>Ô tô tự đổ 7 tấn177</v>
      </c>
      <c r="D181" s="487">
        <v>0.189</v>
      </c>
      <c r="E181" s="487">
        <v>0.19800000000000001</v>
      </c>
      <c r="F181" s="487">
        <v>0.12</v>
      </c>
      <c r="G181" s="487">
        <v>0.112</v>
      </c>
    </row>
    <row r="182" spans="1:7" ht="18.75">
      <c r="A182" s="492" t="s">
        <v>2789</v>
      </c>
      <c r="B182" s="487">
        <v>178</v>
      </c>
      <c r="C182" s="488" t="str">
        <f t="shared" si="5"/>
        <v>Ô tô tự đổ 7 tấn178</v>
      </c>
      <c r="D182" s="487">
        <v>0.189</v>
      </c>
      <c r="E182" s="487">
        <v>0.19800000000000001</v>
      </c>
      <c r="F182" s="487">
        <v>0.12</v>
      </c>
      <c r="G182" s="487">
        <v>0.112</v>
      </c>
    </row>
    <row r="183" spans="1:7" ht="18.75">
      <c r="A183" s="492" t="s">
        <v>2789</v>
      </c>
      <c r="B183" s="487">
        <v>179</v>
      </c>
      <c r="C183" s="488" t="str">
        <f t="shared" si="5"/>
        <v>Ô tô tự đổ 7 tấn179</v>
      </c>
      <c r="D183" s="487">
        <v>0.189</v>
      </c>
      <c r="E183" s="487">
        <v>0.19800000000000001</v>
      </c>
      <c r="F183" s="487">
        <v>0.12</v>
      </c>
      <c r="G183" s="487">
        <v>0.112</v>
      </c>
    </row>
    <row r="184" spans="1:7" ht="18.75">
      <c r="A184" s="492" t="s">
        <v>2789</v>
      </c>
      <c r="B184" s="487">
        <v>180</v>
      </c>
      <c r="C184" s="488" t="str">
        <f t="shared" si="5"/>
        <v>Ô tô tự đổ 7 tấn180</v>
      </c>
      <c r="D184" s="487">
        <v>0.189</v>
      </c>
      <c r="E184" s="487">
        <v>0.19800000000000001</v>
      </c>
      <c r="F184" s="487">
        <v>0.12</v>
      </c>
      <c r="G184" s="487">
        <v>0.112</v>
      </c>
    </row>
    <row r="185" spans="1:7" ht="18.75">
      <c r="A185" s="492" t="s">
        <v>2789</v>
      </c>
      <c r="B185" s="487">
        <v>181</v>
      </c>
      <c r="C185" s="488" t="str">
        <f t="shared" si="5"/>
        <v>Ô tô tự đổ 7 tấn181</v>
      </c>
      <c r="D185" s="487">
        <v>0.189</v>
      </c>
      <c r="E185" s="487">
        <v>0.19800000000000001</v>
      </c>
      <c r="F185" s="487">
        <v>0.12</v>
      </c>
      <c r="G185" s="487">
        <v>0.112</v>
      </c>
    </row>
    <row r="186" spans="1:7" ht="18.75">
      <c r="A186" s="492" t="s">
        <v>2789</v>
      </c>
      <c r="B186" s="487">
        <v>182</v>
      </c>
      <c r="C186" s="488" t="str">
        <f t="shared" si="5"/>
        <v>Ô tô tự đổ 7 tấn182</v>
      </c>
      <c r="D186" s="487">
        <v>0.189</v>
      </c>
      <c r="E186" s="487">
        <v>0.19800000000000001</v>
      </c>
      <c r="F186" s="487">
        <v>0.12</v>
      </c>
      <c r="G186" s="487">
        <v>0.112</v>
      </c>
    </row>
    <row r="187" spans="1:7" ht="18.75">
      <c r="A187" s="492" t="s">
        <v>2789</v>
      </c>
      <c r="B187" s="487">
        <v>183</v>
      </c>
      <c r="C187" s="488" t="str">
        <f t="shared" si="5"/>
        <v>Ô tô tự đổ 7 tấn183</v>
      </c>
      <c r="D187" s="487">
        <v>0.189</v>
      </c>
      <c r="E187" s="487">
        <v>0.19800000000000001</v>
      </c>
      <c r="F187" s="487">
        <v>0.12</v>
      </c>
      <c r="G187" s="487">
        <v>0.112</v>
      </c>
    </row>
    <row r="188" spans="1:7" ht="18.75">
      <c r="A188" s="492" t="s">
        <v>2789</v>
      </c>
      <c r="B188" s="487">
        <v>184</v>
      </c>
      <c r="C188" s="488" t="str">
        <f t="shared" si="5"/>
        <v>Ô tô tự đổ 7 tấn184</v>
      </c>
      <c r="D188" s="487">
        <v>0.189</v>
      </c>
      <c r="E188" s="487">
        <v>0.19800000000000001</v>
      </c>
      <c r="F188" s="487">
        <v>0.12</v>
      </c>
      <c r="G188" s="487">
        <v>0.112</v>
      </c>
    </row>
    <row r="189" spans="1:7" ht="18.75">
      <c r="A189" s="492" t="s">
        <v>2789</v>
      </c>
      <c r="B189" s="487">
        <v>185</v>
      </c>
      <c r="C189" s="488" t="str">
        <f t="shared" si="5"/>
        <v>Ô tô tự đổ 7 tấn185</v>
      </c>
      <c r="D189" s="487">
        <v>0.189</v>
      </c>
      <c r="E189" s="487">
        <v>0.19800000000000001</v>
      </c>
      <c r="F189" s="487">
        <v>0.12</v>
      </c>
      <c r="G189" s="487">
        <v>0.112</v>
      </c>
    </row>
    <row r="190" spans="1:7" ht="18.75">
      <c r="A190" s="492" t="s">
        <v>2789</v>
      </c>
      <c r="B190" s="487">
        <v>186</v>
      </c>
      <c r="C190" s="488" t="str">
        <f t="shared" si="5"/>
        <v>Ô tô tự đổ 7 tấn186</v>
      </c>
      <c r="D190" s="487">
        <v>0.189</v>
      </c>
      <c r="E190" s="487">
        <v>0.19800000000000001</v>
      </c>
      <c r="F190" s="487">
        <v>0.12</v>
      </c>
      <c r="G190" s="487">
        <v>0.112</v>
      </c>
    </row>
    <row r="191" spans="1:7" ht="18.75">
      <c r="A191" s="492" t="s">
        <v>2789</v>
      </c>
      <c r="B191" s="487">
        <v>187</v>
      </c>
      <c r="C191" s="488" t="str">
        <f t="shared" si="5"/>
        <v>Ô tô tự đổ 7 tấn187</v>
      </c>
      <c r="D191" s="487">
        <v>0.189</v>
      </c>
      <c r="E191" s="487">
        <v>0.19800000000000001</v>
      </c>
      <c r="F191" s="487">
        <v>0.12</v>
      </c>
      <c r="G191" s="487">
        <v>0.112</v>
      </c>
    </row>
    <row r="192" spans="1:7" ht="18.75">
      <c r="A192" s="492" t="s">
        <v>2789</v>
      </c>
      <c r="B192" s="487">
        <v>188</v>
      </c>
      <c r="C192" s="488" t="str">
        <f t="shared" si="5"/>
        <v>Ô tô tự đổ 7 tấn188</v>
      </c>
      <c r="D192" s="487">
        <v>0.189</v>
      </c>
      <c r="E192" s="487">
        <v>0.19800000000000001</v>
      </c>
      <c r="F192" s="487">
        <v>0.12</v>
      </c>
      <c r="G192" s="487">
        <v>0.112</v>
      </c>
    </row>
    <row r="193" spans="1:7" ht="18.75">
      <c r="A193" s="492" t="s">
        <v>2789</v>
      </c>
      <c r="B193" s="487">
        <v>189</v>
      </c>
      <c r="C193" s="488" t="str">
        <f t="shared" si="5"/>
        <v>Ô tô tự đổ 7 tấn189</v>
      </c>
      <c r="D193" s="487">
        <v>0.189</v>
      </c>
      <c r="E193" s="487">
        <v>0.19800000000000001</v>
      </c>
      <c r="F193" s="487">
        <v>0.12</v>
      </c>
      <c r="G193" s="487">
        <v>0.112</v>
      </c>
    </row>
    <row r="194" spans="1:7" ht="18.75">
      <c r="A194" s="492" t="s">
        <v>2789</v>
      </c>
      <c r="B194" s="487">
        <v>190</v>
      </c>
      <c r="C194" s="488" t="str">
        <f t="shared" si="5"/>
        <v>Ô tô tự đổ 7 tấn190</v>
      </c>
      <c r="D194" s="487">
        <v>0.189</v>
      </c>
      <c r="E194" s="487">
        <v>0.19800000000000001</v>
      </c>
      <c r="F194" s="487">
        <v>0.12</v>
      </c>
      <c r="G194" s="487">
        <v>0.112</v>
      </c>
    </row>
    <row r="195" spans="1:7" ht="18.75">
      <c r="A195" s="492" t="s">
        <v>2789</v>
      </c>
      <c r="B195" s="487">
        <v>191</v>
      </c>
      <c r="C195" s="488" t="str">
        <f t="shared" si="5"/>
        <v>Ô tô tự đổ 7 tấn191</v>
      </c>
      <c r="D195" s="487">
        <v>0.189</v>
      </c>
      <c r="E195" s="487">
        <v>0.19800000000000001</v>
      </c>
      <c r="F195" s="487">
        <v>0.12</v>
      </c>
      <c r="G195" s="487">
        <v>0.112</v>
      </c>
    </row>
    <row r="196" spans="1:7" ht="18.75">
      <c r="A196" s="492" t="s">
        <v>2789</v>
      </c>
      <c r="B196" s="487">
        <v>192</v>
      </c>
      <c r="C196" s="488" t="str">
        <f t="shared" si="5"/>
        <v>Ô tô tự đổ 7 tấn192</v>
      </c>
      <c r="D196" s="487">
        <v>0.189</v>
      </c>
      <c r="E196" s="487">
        <v>0.19800000000000001</v>
      </c>
      <c r="F196" s="487">
        <v>0.12</v>
      </c>
      <c r="G196" s="487">
        <v>0.112</v>
      </c>
    </row>
    <row r="197" spans="1:7" ht="18.75">
      <c r="A197" s="492" t="s">
        <v>2789</v>
      </c>
      <c r="B197" s="487">
        <v>193</v>
      </c>
      <c r="C197" s="488" t="str">
        <f t="shared" si="5"/>
        <v>Ô tô tự đổ 7 tấn193</v>
      </c>
      <c r="D197" s="487">
        <v>0.189</v>
      </c>
      <c r="E197" s="487">
        <v>0.19800000000000001</v>
      </c>
      <c r="F197" s="487">
        <v>0.12</v>
      </c>
      <c r="G197" s="487">
        <v>0.112</v>
      </c>
    </row>
    <row r="198" spans="1:7" ht="18.75">
      <c r="A198" s="492" t="s">
        <v>2789</v>
      </c>
      <c r="B198" s="487">
        <v>194</v>
      </c>
      <c r="C198" s="488" t="str">
        <f t="shared" si="5"/>
        <v>Ô tô tự đổ 7 tấn194</v>
      </c>
      <c r="D198" s="487">
        <v>0.189</v>
      </c>
      <c r="E198" s="487">
        <v>0.19800000000000001</v>
      </c>
      <c r="F198" s="487">
        <v>0.12</v>
      </c>
      <c r="G198" s="487">
        <v>0.112</v>
      </c>
    </row>
    <row r="199" spans="1:7" ht="18.75">
      <c r="A199" s="492" t="s">
        <v>2789</v>
      </c>
      <c r="B199" s="487">
        <v>195</v>
      </c>
      <c r="C199" s="488" t="str">
        <f t="shared" si="5"/>
        <v>Ô tô tự đổ 7 tấn195</v>
      </c>
      <c r="D199" s="487">
        <v>0.189</v>
      </c>
      <c r="E199" s="487">
        <v>0.19800000000000001</v>
      </c>
      <c r="F199" s="487">
        <v>0.12</v>
      </c>
      <c r="G199" s="487">
        <v>0.112</v>
      </c>
    </row>
    <row r="200" spans="1:7" ht="18.75">
      <c r="A200" s="492" t="s">
        <v>2789</v>
      </c>
      <c r="B200" s="487">
        <v>196</v>
      </c>
      <c r="C200" s="488" t="str">
        <f t="shared" si="5"/>
        <v>Ô tô tự đổ 7 tấn196</v>
      </c>
      <c r="D200" s="487">
        <v>0.189</v>
      </c>
      <c r="E200" s="487">
        <v>0.19800000000000001</v>
      </c>
      <c r="F200" s="487">
        <v>0.12</v>
      </c>
      <c r="G200" s="487">
        <v>0.112</v>
      </c>
    </row>
    <row r="201" spans="1:7" ht="18.75">
      <c r="A201" s="492" t="s">
        <v>2789</v>
      </c>
      <c r="B201" s="487">
        <v>197</v>
      </c>
      <c r="C201" s="488" t="str">
        <f t="shared" si="5"/>
        <v>Ô tô tự đổ 7 tấn197</v>
      </c>
      <c r="D201" s="487">
        <v>0.189</v>
      </c>
      <c r="E201" s="487">
        <v>0.19800000000000001</v>
      </c>
      <c r="F201" s="487">
        <v>0.12</v>
      </c>
      <c r="G201" s="487">
        <v>0.112</v>
      </c>
    </row>
    <row r="202" spans="1:7" ht="18.75">
      <c r="A202" s="492" t="s">
        <v>2789</v>
      </c>
      <c r="B202" s="487">
        <v>198</v>
      </c>
      <c r="C202" s="488" t="str">
        <f t="shared" si="5"/>
        <v>Ô tô tự đổ 7 tấn198</v>
      </c>
      <c r="D202" s="487">
        <v>0.189</v>
      </c>
      <c r="E202" s="487">
        <v>0.19800000000000001</v>
      </c>
      <c r="F202" s="487">
        <v>0.12</v>
      </c>
      <c r="G202" s="487">
        <v>0.112</v>
      </c>
    </row>
    <row r="203" spans="1:7" ht="18.75">
      <c r="A203" s="492" t="s">
        <v>2789</v>
      </c>
      <c r="B203" s="487">
        <v>199</v>
      </c>
      <c r="C203" s="488" t="str">
        <f t="shared" si="5"/>
        <v>Ô tô tự đổ 7 tấn199</v>
      </c>
      <c r="D203" s="487">
        <v>0.189</v>
      </c>
      <c r="E203" s="487">
        <v>0.19800000000000001</v>
      </c>
      <c r="F203" s="487">
        <v>0.12</v>
      </c>
      <c r="G203" s="487">
        <v>0.112</v>
      </c>
    </row>
    <row r="204" spans="1:7" ht="18.75">
      <c r="A204" s="492" t="s">
        <v>2789</v>
      </c>
      <c r="B204" s="487">
        <v>200</v>
      </c>
      <c r="C204" s="488" t="str">
        <f t="shared" si="5"/>
        <v>Ô tô tự đổ 7 tấn200</v>
      </c>
      <c r="D204" s="487">
        <v>0.189</v>
      </c>
      <c r="E204" s="487">
        <v>0.19800000000000001</v>
      </c>
      <c r="F204" s="487">
        <v>0.12</v>
      </c>
      <c r="G204" s="487">
        <v>0.112</v>
      </c>
    </row>
    <row r="205" spans="1:7" ht="18.75">
      <c r="A205" s="492" t="s">
        <v>2789</v>
      </c>
      <c r="B205" s="487">
        <v>201</v>
      </c>
      <c r="C205" s="488" t="str">
        <f t="shared" si="5"/>
        <v>Ô tô tự đổ 7 tấn201</v>
      </c>
      <c r="D205" s="487">
        <v>0.189</v>
      </c>
      <c r="E205" s="487">
        <v>0.19800000000000001</v>
      </c>
      <c r="F205" s="487">
        <v>0.12</v>
      </c>
      <c r="G205" s="487">
        <v>0.112</v>
      </c>
    </row>
    <row r="206" spans="1:7" ht="18.75">
      <c r="A206" s="492" t="s">
        <v>2789</v>
      </c>
      <c r="B206" s="487">
        <v>202</v>
      </c>
      <c r="C206" s="488" t="str">
        <f t="shared" si="5"/>
        <v>Ô tô tự đổ 7 tấn202</v>
      </c>
      <c r="D206" s="487">
        <v>0.189</v>
      </c>
      <c r="E206" s="487">
        <v>0.19800000000000001</v>
      </c>
      <c r="F206" s="487">
        <v>0.12</v>
      </c>
      <c r="G206" s="487">
        <v>0.112</v>
      </c>
    </row>
    <row r="207" spans="1:7" ht="18.75">
      <c r="A207" s="492" t="s">
        <v>2789</v>
      </c>
      <c r="B207" s="487">
        <v>203</v>
      </c>
      <c r="C207" s="488" t="str">
        <f t="shared" si="5"/>
        <v>Ô tô tự đổ 7 tấn203</v>
      </c>
      <c r="D207" s="487">
        <v>0.189</v>
      </c>
      <c r="E207" s="487">
        <v>0.19800000000000001</v>
      </c>
      <c r="F207" s="487">
        <v>0.12</v>
      </c>
      <c r="G207" s="487">
        <v>0.112</v>
      </c>
    </row>
    <row r="208" spans="1:7" ht="18.75">
      <c r="A208" s="492" t="s">
        <v>2789</v>
      </c>
      <c r="B208" s="487">
        <v>204</v>
      </c>
      <c r="C208" s="488" t="str">
        <f t="shared" si="5"/>
        <v>Ô tô tự đổ 7 tấn204</v>
      </c>
      <c r="D208" s="487">
        <v>0.189</v>
      </c>
      <c r="E208" s="487">
        <v>0.19800000000000001</v>
      </c>
      <c r="F208" s="487">
        <v>0.12</v>
      </c>
      <c r="G208" s="487">
        <v>0.112</v>
      </c>
    </row>
    <row r="209" spans="1:7" ht="18.75">
      <c r="A209" s="492" t="s">
        <v>2789</v>
      </c>
      <c r="B209" s="487">
        <v>205</v>
      </c>
      <c r="C209" s="488" t="str">
        <f t="shared" si="5"/>
        <v>Ô tô tự đổ 7 tấn205</v>
      </c>
      <c r="D209" s="487">
        <v>0.189</v>
      </c>
      <c r="E209" s="487">
        <v>0.19800000000000001</v>
      </c>
      <c r="F209" s="487">
        <v>0.12</v>
      </c>
      <c r="G209" s="487">
        <v>0.112</v>
      </c>
    </row>
    <row r="210" spans="1:7" ht="18.75">
      <c r="A210" s="492" t="s">
        <v>2789</v>
      </c>
      <c r="B210" s="487">
        <v>206</v>
      </c>
      <c r="C210" s="488" t="str">
        <f t="shared" si="5"/>
        <v>Ô tô tự đổ 7 tấn206</v>
      </c>
      <c r="D210" s="487">
        <v>0.189</v>
      </c>
      <c r="E210" s="487">
        <v>0.19800000000000001</v>
      </c>
      <c r="F210" s="487">
        <v>0.12</v>
      </c>
      <c r="G210" s="487">
        <v>0.112</v>
      </c>
    </row>
    <row r="211" spans="1:7" ht="18.75">
      <c r="A211" s="492" t="s">
        <v>2789</v>
      </c>
      <c r="B211" s="487">
        <v>207</v>
      </c>
      <c r="C211" s="488" t="str">
        <f t="shared" si="5"/>
        <v>Ô tô tự đổ 7 tấn207</v>
      </c>
      <c r="D211" s="487">
        <v>0.189</v>
      </c>
      <c r="E211" s="487">
        <v>0.19800000000000001</v>
      </c>
      <c r="F211" s="487">
        <v>0.12</v>
      </c>
      <c r="G211" s="487">
        <v>0.112</v>
      </c>
    </row>
    <row r="212" spans="1:7" ht="18.75">
      <c r="A212" s="492" t="s">
        <v>2789</v>
      </c>
      <c r="B212" s="487">
        <v>208</v>
      </c>
      <c r="C212" s="488" t="str">
        <f t="shared" si="5"/>
        <v>Ô tô tự đổ 7 tấn208</v>
      </c>
      <c r="D212" s="487">
        <v>0.189</v>
      </c>
      <c r="E212" s="487">
        <v>0.19800000000000001</v>
      </c>
      <c r="F212" s="487">
        <v>0.12</v>
      </c>
      <c r="G212" s="487">
        <v>0.112</v>
      </c>
    </row>
    <row r="213" spans="1:7" ht="18.75">
      <c r="A213" s="492" t="s">
        <v>2789</v>
      </c>
      <c r="B213" s="487">
        <v>209</v>
      </c>
      <c r="C213" s="488" t="str">
        <f t="shared" si="5"/>
        <v>Ô tô tự đổ 7 tấn209</v>
      </c>
      <c r="D213" s="487">
        <v>0.189</v>
      </c>
      <c r="E213" s="487">
        <v>0.19800000000000001</v>
      </c>
      <c r="F213" s="487">
        <v>0.12</v>
      </c>
      <c r="G213" s="487">
        <v>0.112</v>
      </c>
    </row>
    <row r="214" spans="1:7" ht="18.75">
      <c r="A214" s="492" t="s">
        <v>2789</v>
      </c>
      <c r="B214" s="487">
        <v>210</v>
      </c>
      <c r="C214" s="488" t="str">
        <f t="shared" si="5"/>
        <v>Ô tô tự đổ 7 tấn210</v>
      </c>
      <c r="D214" s="487">
        <v>0.189</v>
      </c>
      <c r="E214" s="487">
        <v>0.19800000000000001</v>
      </c>
      <c r="F214" s="487">
        <v>0.12</v>
      </c>
      <c r="G214" s="487">
        <v>0.112</v>
      </c>
    </row>
    <row r="215" spans="1:7" ht="18.75">
      <c r="A215" s="492" t="s">
        <v>2789</v>
      </c>
      <c r="B215" s="487">
        <v>211</v>
      </c>
      <c r="C215" s="488" t="str">
        <f t="shared" si="5"/>
        <v>Ô tô tự đổ 7 tấn211</v>
      </c>
      <c r="D215" s="487">
        <v>0.189</v>
      </c>
      <c r="E215" s="487">
        <v>0.19800000000000001</v>
      </c>
      <c r="F215" s="487">
        <v>0.12</v>
      </c>
      <c r="G215" s="487">
        <v>0.112</v>
      </c>
    </row>
    <row r="216" spans="1:7" ht="18.75">
      <c r="A216" s="492" t="s">
        <v>2789</v>
      </c>
      <c r="B216" s="487">
        <v>212</v>
      </c>
      <c r="C216" s="488" t="str">
        <f t="shared" si="5"/>
        <v>Ô tô tự đổ 7 tấn212</v>
      </c>
      <c r="D216" s="487">
        <v>0.189</v>
      </c>
      <c r="E216" s="487">
        <v>0.19800000000000001</v>
      </c>
      <c r="F216" s="487">
        <v>0.12</v>
      </c>
      <c r="G216" s="487">
        <v>0.112</v>
      </c>
    </row>
    <row r="217" spans="1:7" ht="18.75">
      <c r="A217" s="492" t="s">
        <v>2789</v>
      </c>
      <c r="B217" s="487">
        <v>213</v>
      </c>
      <c r="C217" s="488" t="str">
        <f t="shared" si="5"/>
        <v>Ô tô tự đổ 7 tấn213</v>
      </c>
      <c r="D217" s="487">
        <v>0.189</v>
      </c>
      <c r="E217" s="487">
        <v>0.19800000000000001</v>
      </c>
      <c r="F217" s="487">
        <v>0.12</v>
      </c>
      <c r="G217" s="487">
        <v>0.112</v>
      </c>
    </row>
    <row r="218" spans="1:7" ht="18.75">
      <c r="A218" s="492" t="s">
        <v>2789</v>
      </c>
      <c r="B218" s="487">
        <v>214</v>
      </c>
      <c r="C218" s="488" t="str">
        <f t="shared" si="5"/>
        <v>Ô tô tự đổ 7 tấn214</v>
      </c>
      <c r="D218" s="487">
        <v>0.189</v>
      </c>
      <c r="E218" s="487">
        <v>0.19800000000000001</v>
      </c>
      <c r="F218" s="487">
        <v>0.12</v>
      </c>
      <c r="G218" s="487">
        <v>0.112</v>
      </c>
    </row>
    <row r="219" spans="1:7" ht="18.75">
      <c r="A219" s="492" t="s">
        <v>2789</v>
      </c>
      <c r="B219" s="487">
        <v>215</v>
      </c>
      <c r="C219" s="488" t="str">
        <f t="shared" si="5"/>
        <v>Ô tô tự đổ 7 tấn215</v>
      </c>
      <c r="D219" s="487">
        <v>0.189</v>
      </c>
      <c r="E219" s="487">
        <v>0.19800000000000001</v>
      </c>
      <c r="F219" s="487">
        <v>0.12</v>
      </c>
      <c r="G219" s="487">
        <v>0.112</v>
      </c>
    </row>
    <row r="220" spans="1:7" ht="18.75">
      <c r="A220" s="492" t="s">
        <v>2789</v>
      </c>
      <c r="B220" s="487">
        <v>216</v>
      </c>
      <c r="C220" s="488" t="str">
        <f t="shared" si="5"/>
        <v>Ô tô tự đổ 7 tấn216</v>
      </c>
      <c r="D220" s="487">
        <v>0.189</v>
      </c>
      <c r="E220" s="487">
        <v>0.19800000000000001</v>
      </c>
      <c r="F220" s="487">
        <v>0.12</v>
      </c>
      <c r="G220" s="487">
        <v>0.112</v>
      </c>
    </row>
    <row r="221" spans="1:7" ht="18.75">
      <c r="A221" s="492" t="s">
        <v>2789</v>
      </c>
      <c r="B221" s="487">
        <v>217</v>
      </c>
      <c r="C221" s="488" t="str">
        <f t="shared" si="5"/>
        <v>Ô tô tự đổ 7 tấn217</v>
      </c>
      <c r="D221" s="487">
        <v>0.189</v>
      </c>
      <c r="E221" s="487">
        <v>0.19800000000000001</v>
      </c>
      <c r="F221" s="487">
        <v>0.12</v>
      </c>
      <c r="G221" s="487">
        <v>0.112</v>
      </c>
    </row>
    <row r="222" spans="1:7" ht="18.75">
      <c r="A222" s="492" t="s">
        <v>2789</v>
      </c>
      <c r="B222" s="487">
        <v>218</v>
      </c>
      <c r="C222" s="488" t="str">
        <f t="shared" si="5"/>
        <v>Ô tô tự đổ 7 tấn218</v>
      </c>
      <c r="D222" s="487">
        <v>0.189</v>
      </c>
      <c r="E222" s="487">
        <v>0.19800000000000001</v>
      </c>
      <c r="F222" s="487">
        <v>0.12</v>
      </c>
      <c r="G222" s="487">
        <v>0.112</v>
      </c>
    </row>
    <row r="223" spans="1:7" ht="18.75">
      <c r="A223" s="492" t="s">
        <v>2789</v>
      </c>
      <c r="B223" s="487">
        <v>219</v>
      </c>
      <c r="C223" s="488" t="str">
        <f t="shared" si="5"/>
        <v>Ô tô tự đổ 7 tấn219</v>
      </c>
      <c r="D223" s="487">
        <v>0.189</v>
      </c>
      <c r="E223" s="487">
        <v>0.19800000000000001</v>
      </c>
      <c r="F223" s="487">
        <v>0.12</v>
      </c>
      <c r="G223" s="487">
        <v>0.112</v>
      </c>
    </row>
    <row r="224" spans="1:7" ht="18.75">
      <c r="A224" s="492" t="s">
        <v>2789</v>
      </c>
      <c r="B224" s="487">
        <v>220</v>
      </c>
      <c r="C224" s="488" t="str">
        <f t="shared" si="5"/>
        <v>Ô tô tự đổ 7 tấn220</v>
      </c>
      <c r="D224" s="487">
        <v>0.189</v>
      </c>
      <c r="E224" s="487">
        <v>0.19800000000000001</v>
      </c>
      <c r="F224" s="487">
        <v>0.12</v>
      </c>
      <c r="G224" s="487">
        <v>0.112</v>
      </c>
    </row>
    <row r="225" spans="1:7" ht="18.75">
      <c r="A225" s="492" t="s">
        <v>2789</v>
      </c>
      <c r="B225" s="487">
        <v>221</v>
      </c>
      <c r="C225" s="488" t="str">
        <f t="shared" si="5"/>
        <v>Ô tô tự đổ 7 tấn221</v>
      </c>
      <c r="D225" s="487">
        <v>0.189</v>
      </c>
      <c r="E225" s="487">
        <v>0.19800000000000001</v>
      </c>
      <c r="F225" s="487">
        <v>0.12</v>
      </c>
      <c r="G225" s="487">
        <v>0.112</v>
      </c>
    </row>
    <row r="226" spans="1:7" ht="18.75">
      <c r="A226" s="492" t="s">
        <v>2789</v>
      </c>
      <c r="B226" s="487">
        <v>222</v>
      </c>
      <c r="C226" s="488" t="str">
        <f t="shared" si="5"/>
        <v>Ô tô tự đổ 7 tấn222</v>
      </c>
      <c r="D226" s="487">
        <v>0.189</v>
      </c>
      <c r="E226" s="487">
        <v>0.19800000000000001</v>
      </c>
      <c r="F226" s="487">
        <v>0.12</v>
      </c>
      <c r="G226" s="487">
        <v>0.112</v>
      </c>
    </row>
    <row r="227" spans="1:7" ht="18.75">
      <c r="A227" s="492" t="s">
        <v>2789</v>
      </c>
      <c r="B227" s="487">
        <v>223</v>
      </c>
      <c r="C227" s="488" t="str">
        <f t="shared" si="5"/>
        <v>Ô tô tự đổ 7 tấn223</v>
      </c>
      <c r="D227" s="487">
        <v>0.189</v>
      </c>
      <c r="E227" s="487">
        <v>0.19800000000000001</v>
      </c>
      <c r="F227" s="487">
        <v>0.12</v>
      </c>
      <c r="G227" s="487">
        <v>0.112</v>
      </c>
    </row>
    <row r="228" spans="1:7" ht="18.75">
      <c r="A228" s="492" t="s">
        <v>2789</v>
      </c>
      <c r="B228" s="487">
        <v>224</v>
      </c>
      <c r="C228" s="488" t="str">
        <f t="shared" si="5"/>
        <v>Ô tô tự đổ 7 tấn224</v>
      </c>
      <c r="D228" s="487">
        <v>0.189</v>
      </c>
      <c r="E228" s="487">
        <v>0.19800000000000001</v>
      </c>
      <c r="F228" s="487">
        <v>0.12</v>
      </c>
      <c r="G228" s="487">
        <v>0.112</v>
      </c>
    </row>
    <row r="229" spans="1:7" ht="18.75">
      <c r="A229" s="492" t="s">
        <v>2789</v>
      </c>
      <c r="B229" s="487">
        <v>225</v>
      </c>
      <c r="C229" s="488" t="str">
        <f t="shared" si="5"/>
        <v>Ô tô tự đổ 7 tấn225</v>
      </c>
      <c r="D229" s="487">
        <v>0.189</v>
      </c>
      <c r="E229" s="487">
        <v>0.19800000000000001</v>
      </c>
      <c r="F229" s="487">
        <v>0.12</v>
      </c>
      <c r="G229" s="487">
        <v>0.112</v>
      </c>
    </row>
    <row r="230" spans="1:7" ht="18.75">
      <c r="A230" s="492" t="s">
        <v>2789</v>
      </c>
      <c r="B230" s="487">
        <v>226</v>
      </c>
      <c r="C230" s="488" t="str">
        <f t="shared" si="5"/>
        <v>Ô tô tự đổ 7 tấn226</v>
      </c>
      <c r="D230" s="487">
        <v>0.189</v>
      </c>
      <c r="E230" s="487">
        <v>0.19800000000000001</v>
      </c>
      <c r="F230" s="487">
        <v>0.12</v>
      </c>
      <c r="G230" s="487">
        <v>0.112</v>
      </c>
    </row>
    <row r="231" spans="1:7" ht="18.75">
      <c r="A231" s="492" t="s">
        <v>2789</v>
      </c>
      <c r="B231" s="487">
        <v>227</v>
      </c>
      <c r="C231" s="488" t="str">
        <f t="shared" si="5"/>
        <v>Ô tô tự đổ 7 tấn227</v>
      </c>
      <c r="D231" s="487">
        <v>0.189</v>
      </c>
      <c r="E231" s="487">
        <v>0.19800000000000001</v>
      </c>
      <c r="F231" s="487">
        <v>0.12</v>
      </c>
      <c r="G231" s="487">
        <v>0.112</v>
      </c>
    </row>
    <row r="232" spans="1:7" ht="18.75">
      <c r="A232" s="492" t="s">
        <v>2789</v>
      </c>
      <c r="B232" s="487">
        <v>228</v>
      </c>
      <c r="C232" s="488" t="str">
        <f t="shared" si="5"/>
        <v>Ô tô tự đổ 7 tấn228</v>
      </c>
      <c r="D232" s="487">
        <v>0.189</v>
      </c>
      <c r="E232" s="487">
        <v>0.19800000000000001</v>
      </c>
      <c r="F232" s="487">
        <v>0.12</v>
      </c>
      <c r="G232" s="487">
        <v>0.112</v>
      </c>
    </row>
    <row r="233" spans="1:7" ht="18.75">
      <c r="A233" s="492" t="s">
        <v>2789</v>
      </c>
      <c r="B233" s="487">
        <v>229</v>
      </c>
      <c r="C233" s="488" t="str">
        <f t="shared" ref="C233:C296" si="6">A233&amp;B233</f>
        <v>Ô tô tự đổ 7 tấn229</v>
      </c>
      <c r="D233" s="487">
        <v>0.189</v>
      </c>
      <c r="E233" s="487">
        <v>0.19800000000000001</v>
      </c>
      <c r="F233" s="487">
        <v>0.12</v>
      </c>
      <c r="G233" s="487">
        <v>0.112</v>
      </c>
    </row>
    <row r="234" spans="1:7" ht="18.75">
      <c r="A234" s="492" t="s">
        <v>2789</v>
      </c>
      <c r="B234" s="487">
        <v>230</v>
      </c>
      <c r="C234" s="488" t="str">
        <f t="shared" si="6"/>
        <v>Ô tô tự đổ 7 tấn230</v>
      </c>
      <c r="D234" s="487">
        <v>0.189</v>
      </c>
      <c r="E234" s="487">
        <v>0.19800000000000001</v>
      </c>
      <c r="F234" s="487">
        <v>0.12</v>
      </c>
      <c r="G234" s="487">
        <v>0.112</v>
      </c>
    </row>
    <row r="235" spans="1:7" ht="18.75">
      <c r="A235" s="492" t="s">
        <v>2789</v>
      </c>
      <c r="B235" s="487">
        <v>231</v>
      </c>
      <c r="C235" s="488" t="str">
        <f t="shared" si="6"/>
        <v>Ô tô tự đổ 7 tấn231</v>
      </c>
      <c r="D235" s="487">
        <v>0.189</v>
      </c>
      <c r="E235" s="487">
        <v>0.19800000000000001</v>
      </c>
      <c r="F235" s="487">
        <v>0.12</v>
      </c>
      <c r="G235" s="487">
        <v>0.112</v>
      </c>
    </row>
    <row r="236" spans="1:7" ht="18.75">
      <c r="A236" s="492" t="s">
        <v>2789</v>
      </c>
      <c r="B236" s="487">
        <v>232</v>
      </c>
      <c r="C236" s="488" t="str">
        <f t="shared" si="6"/>
        <v>Ô tô tự đổ 7 tấn232</v>
      </c>
      <c r="D236" s="487">
        <v>0.189</v>
      </c>
      <c r="E236" s="487">
        <v>0.19800000000000001</v>
      </c>
      <c r="F236" s="487">
        <v>0.12</v>
      </c>
      <c r="G236" s="487">
        <v>0.112</v>
      </c>
    </row>
    <row r="237" spans="1:7" ht="18.75">
      <c r="A237" s="492" t="s">
        <v>2789</v>
      </c>
      <c r="B237" s="487">
        <v>233</v>
      </c>
      <c r="C237" s="488" t="str">
        <f t="shared" si="6"/>
        <v>Ô tô tự đổ 7 tấn233</v>
      </c>
      <c r="D237" s="487">
        <v>0.189</v>
      </c>
      <c r="E237" s="487">
        <v>0.19800000000000001</v>
      </c>
      <c r="F237" s="487">
        <v>0.12</v>
      </c>
      <c r="G237" s="487">
        <v>0.112</v>
      </c>
    </row>
    <row r="238" spans="1:7" ht="18.75">
      <c r="A238" s="492" t="s">
        <v>2789</v>
      </c>
      <c r="B238" s="487">
        <v>234</v>
      </c>
      <c r="C238" s="488" t="str">
        <f t="shared" si="6"/>
        <v>Ô tô tự đổ 7 tấn234</v>
      </c>
      <c r="D238" s="487">
        <v>0.189</v>
      </c>
      <c r="E238" s="487">
        <v>0.19800000000000001</v>
      </c>
      <c r="F238" s="487">
        <v>0.12</v>
      </c>
      <c r="G238" s="487">
        <v>0.112</v>
      </c>
    </row>
    <row r="239" spans="1:7" ht="18.75">
      <c r="A239" s="492" t="s">
        <v>2789</v>
      </c>
      <c r="B239" s="487">
        <v>235</v>
      </c>
      <c r="C239" s="488" t="str">
        <f t="shared" si="6"/>
        <v>Ô tô tự đổ 7 tấn235</v>
      </c>
      <c r="D239" s="487">
        <v>0.189</v>
      </c>
      <c r="E239" s="487">
        <v>0.19800000000000001</v>
      </c>
      <c r="F239" s="487">
        <v>0.12</v>
      </c>
      <c r="G239" s="487">
        <v>0.112</v>
      </c>
    </row>
    <row r="240" spans="1:7" ht="18.75">
      <c r="A240" s="492" t="s">
        <v>2789</v>
      </c>
      <c r="B240" s="487">
        <v>236</v>
      </c>
      <c r="C240" s="488" t="str">
        <f t="shared" si="6"/>
        <v>Ô tô tự đổ 7 tấn236</v>
      </c>
      <c r="D240" s="487">
        <v>0.189</v>
      </c>
      <c r="E240" s="487">
        <v>0.19800000000000001</v>
      </c>
      <c r="F240" s="487">
        <v>0.12</v>
      </c>
      <c r="G240" s="487">
        <v>0.112</v>
      </c>
    </row>
    <row r="241" spans="1:7" ht="18.75">
      <c r="A241" s="492" t="s">
        <v>2789</v>
      </c>
      <c r="B241" s="487">
        <v>237</v>
      </c>
      <c r="C241" s="488" t="str">
        <f t="shared" si="6"/>
        <v>Ô tô tự đổ 7 tấn237</v>
      </c>
      <c r="D241" s="487">
        <v>0.189</v>
      </c>
      <c r="E241" s="487">
        <v>0.19800000000000001</v>
      </c>
      <c r="F241" s="487">
        <v>0.12</v>
      </c>
      <c r="G241" s="487">
        <v>0.112</v>
      </c>
    </row>
    <row r="242" spans="1:7" ht="18.75">
      <c r="A242" s="492" t="s">
        <v>2789</v>
      </c>
      <c r="B242" s="487">
        <v>238</v>
      </c>
      <c r="C242" s="488" t="str">
        <f t="shared" si="6"/>
        <v>Ô tô tự đổ 7 tấn238</v>
      </c>
      <c r="D242" s="487">
        <v>0.189</v>
      </c>
      <c r="E242" s="487">
        <v>0.19800000000000001</v>
      </c>
      <c r="F242" s="487">
        <v>0.12</v>
      </c>
      <c r="G242" s="487">
        <v>0.112</v>
      </c>
    </row>
    <row r="243" spans="1:7" ht="18.75">
      <c r="A243" s="492" t="s">
        <v>2789</v>
      </c>
      <c r="B243" s="487">
        <v>239</v>
      </c>
      <c r="C243" s="488" t="str">
        <f t="shared" si="6"/>
        <v>Ô tô tự đổ 7 tấn239</v>
      </c>
      <c r="D243" s="487">
        <v>0.189</v>
      </c>
      <c r="E243" s="487">
        <v>0.19800000000000001</v>
      </c>
      <c r="F243" s="487">
        <v>0.12</v>
      </c>
      <c r="G243" s="487">
        <v>0.112</v>
      </c>
    </row>
    <row r="244" spans="1:7" ht="18.75">
      <c r="A244" s="492" t="s">
        <v>2789</v>
      </c>
      <c r="B244" s="487">
        <v>240</v>
      </c>
      <c r="C244" s="488" t="str">
        <f t="shared" si="6"/>
        <v>Ô tô tự đổ 7 tấn240</v>
      </c>
      <c r="D244" s="487">
        <v>0.189</v>
      </c>
      <c r="E244" s="487">
        <v>0.19800000000000001</v>
      </c>
      <c r="F244" s="487">
        <v>0.12</v>
      </c>
      <c r="G244" s="487">
        <v>0.112</v>
      </c>
    </row>
    <row r="245" spans="1:7" ht="18.75">
      <c r="A245" s="492" t="s">
        <v>2789</v>
      </c>
      <c r="B245" s="487">
        <v>241</v>
      </c>
      <c r="C245" s="488" t="str">
        <f t="shared" si="6"/>
        <v>Ô tô tự đổ 7 tấn241</v>
      </c>
      <c r="D245" s="487">
        <v>0.189</v>
      </c>
      <c r="E245" s="487">
        <v>0.19800000000000001</v>
      </c>
      <c r="F245" s="487">
        <v>0.12</v>
      </c>
      <c r="G245" s="487">
        <v>0.112</v>
      </c>
    </row>
    <row r="246" spans="1:7" ht="18.75">
      <c r="A246" s="492" t="s">
        <v>2789</v>
      </c>
      <c r="B246" s="487">
        <v>242</v>
      </c>
      <c r="C246" s="488" t="str">
        <f t="shared" si="6"/>
        <v>Ô tô tự đổ 7 tấn242</v>
      </c>
      <c r="D246" s="487">
        <v>0.189</v>
      </c>
      <c r="E246" s="487">
        <v>0.19800000000000001</v>
      </c>
      <c r="F246" s="487">
        <v>0.12</v>
      </c>
      <c r="G246" s="487">
        <v>0.112</v>
      </c>
    </row>
    <row r="247" spans="1:7" ht="18.75">
      <c r="A247" s="492" t="s">
        <v>2789</v>
      </c>
      <c r="B247" s="487">
        <v>243</v>
      </c>
      <c r="C247" s="488" t="str">
        <f t="shared" si="6"/>
        <v>Ô tô tự đổ 7 tấn243</v>
      </c>
      <c r="D247" s="487">
        <v>0.189</v>
      </c>
      <c r="E247" s="487">
        <v>0.19800000000000001</v>
      </c>
      <c r="F247" s="487">
        <v>0.12</v>
      </c>
      <c r="G247" s="487">
        <v>0.112</v>
      </c>
    </row>
    <row r="248" spans="1:7" ht="18.75">
      <c r="A248" s="492" t="s">
        <v>2789</v>
      </c>
      <c r="B248" s="487">
        <v>244</v>
      </c>
      <c r="C248" s="488" t="str">
        <f t="shared" si="6"/>
        <v>Ô tô tự đổ 7 tấn244</v>
      </c>
      <c r="D248" s="487">
        <v>0.189</v>
      </c>
      <c r="E248" s="487">
        <v>0.19800000000000001</v>
      </c>
      <c r="F248" s="487">
        <v>0.12</v>
      </c>
      <c r="G248" s="487">
        <v>0.112</v>
      </c>
    </row>
    <row r="249" spans="1:7" ht="18.75">
      <c r="A249" s="492" t="s">
        <v>2789</v>
      </c>
      <c r="B249" s="487">
        <v>245</v>
      </c>
      <c r="C249" s="488" t="str">
        <f t="shared" si="6"/>
        <v>Ô tô tự đổ 7 tấn245</v>
      </c>
      <c r="D249" s="487">
        <v>0.189</v>
      </c>
      <c r="E249" s="487">
        <v>0.19800000000000001</v>
      </c>
      <c r="F249" s="487">
        <v>0.12</v>
      </c>
      <c r="G249" s="487">
        <v>0.112</v>
      </c>
    </row>
    <row r="250" spans="1:7" ht="18.75">
      <c r="A250" s="492" t="s">
        <v>2789</v>
      </c>
      <c r="B250" s="487">
        <v>246</v>
      </c>
      <c r="C250" s="488" t="str">
        <f t="shared" si="6"/>
        <v>Ô tô tự đổ 7 tấn246</v>
      </c>
      <c r="D250" s="487">
        <v>0.189</v>
      </c>
      <c r="E250" s="487">
        <v>0.19800000000000001</v>
      </c>
      <c r="F250" s="487">
        <v>0.12</v>
      </c>
      <c r="G250" s="487">
        <v>0.112</v>
      </c>
    </row>
    <row r="251" spans="1:7" ht="18.75">
      <c r="A251" s="492" t="s">
        <v>2789</v>
      </c>
      <c r="B251" s="487">
        <v>247</v>
      </c>
      <c r="C251" s="488" t="str">
        <f t="shared" si="6"/>
        <v>Ô tô tự đổ 7 tấn247</v>
      </c>
      <c r="D251" s="487">
        <v>0.189</v>
      </c>
      <c r="E251" s="487">
        <v>0.19800000000000001</v>
      </c>
      <c r="F251" s="487">
        <v>0.12</v>
      </c>
      <c r="G251" s="487">
        <v>0.112</v>
      </c>
    </row>
    <row r="252" spans="1:7" ht="18.75">
      <c r="A252" s="492" t="s">
        <v>2789</v>
      </c>
      <c r="B252" s="487">
        <v>248</v>
      </c>
      <c r="C252" s="488" t="str">
        <f t="shared" si="6"/>
        <v>Ô tô tự đổ 7 tấn248</v>
      </c>
      <c r="D252" s="487">
        <v>0.189</v>
      </c>
      <c r="E252" s="487">
        <v>0.19800000000000001</v>
      </c>
      <c r="F252" s="487">
        <v>0.12</v>
      </c>
      <c r="G252" s="487">
        <v>0.112</v>
      </c>
    </row>
    <row r="253" spans="1:7" ht="18.75">
      <c r="A253" s="492" t="s">
        <v>2789</v>
      </c>
      <c r="B253" s="487">
        <v>249</v>
      </c>
      <c r="C253" s="488" t="str">
        <f t="shared" si="6"/>
        <v>Ô tô tự đổ 7 tấn249</v>
      </c>
      <c r="D253" s="487">
        <v>0.189</v>
      </c>
      <c r="E253" s="487">
        <v>0.19800000000000001</v>
      </c>
      <c r="F253" s="487">
        <v>0.12</v>
      </c>
      <c r="G253" s="487">
        <v>0.112</v>
      </c>
    </row>
    <row r="254" spans="1:7" ht="18.75">
      <c r="A254" s="492" t="s">
        <v>2789</v>
      </c>
      <c r="B254" s="487">
        <v>250</v>
      </c>
      <c r="C254" s="488" t="str">
        <f t="shared" si="6"/>
        <v>Ô tô tự đổ 7 tấn250</v>
      </c>
      <c r="D254" s="487">
        <v>0.189</v>
      </c>
      <c r="E254" s="487">
        <v>0.19800000000000001</v>
      </c>
      <c r="F254" s="487">
        <v>0.12</v>
      </c>
      <c r="G254" s="487">
        <v>0.112</v>
      </c>
    </row>
    <row r="255" spans="1:7" ht="18.75">
      <c r="A255" s="492" t="s">
        <v>2789</v>
      </c>
      <c r="B255" s="487">
        <v>251</v>
      </c>
      <c r="C255" s="488" t="str">
        <f t="shared" si="6"/>
        <v>Ô tô tự đổ 7 tấn251</v>
      </c>
      <c r="D255" s="487">
        <v>0.189</v>
      </c>
      <c r="E255" s="487">
        <v>0.19800000000000001</v>
      </c>
      <c r="F255" s="487">
        <v>0.12</v>
      </c>
      <c r="G255" s="487">
        <v>0.112</v>
      </c>
    </row>
    <row r="256" spans="1:7" ht="18.75">
      <c r="A256" s="492" t="s">
        <v>2789</v>
      </c>
      <c r="B256" s="487">
        <v>252</v>
      </c>
      <c r="C256" s="488" t="str">
        <f t="shared" si="6"/>
        <v>Ô tô tự đổ 7 tấn252</v>
      </c>
      <c r="D256" s="487">
        <v>0.189</v>
      </c>
      <c r="E256" s="487">
        <v>0.19800000000000001</v>
      </c>
      <c r="F256" s="487">
        <v>0.12</v>
      </c>
      <c r="G256" s="487">
        <v>0.112</v>
      </c>
    </row>
    <row r="257" spans="1:7" ht="18.75">
      <c r="A257" s="492" t="s">
        <v>2789</v>
      </c>
      <c r="B257" s="487">
        <v>253</v>
      </c>
      <c r="C257" s="488" t="str">
        <f t="shared" si="6"/>
        <v>Ô tô tự đổ 7 tấn253</v>
      </c>
      <c r="D257" s="487">
        <v>0.189</v>
      </c>
      <c r="E257" s="487">
        <v>0.19800000000000001</v>
      </c>
      <c r="F257" s="487">
        <v>0.12</v>
      </c>
      <c r="G257" s="487">
        <v>0.112</v>
      </c>
    </row>
    <row r="258" spans="1:7" ht="18.75">
      <c r="A258" s="492" t="s">
        <v>2789</v>
      </c>
      <c r="B258" s="487">
        <v>254</v>
      </c>
      <c r="C258" s="488" t="str">
        <f t="shared" si="6"/>
        <v>Ô tô tự đổ 7 tấn254</v>
      </c>
      <c r="D258" s="487">
        <v>0.189</v>
      </c>
      <c r="E258" s="487">
        <v>0.19800000000000001</v>
      </c>
      <c r="F258" s="487">
        <v>0.12</v>
      </c>
      <c r="G258" s="487">
        <v>0.112</v>
      </c>
    </row>
    <row r="259" spans="1:7" ht="18.75">
      <c r="A259" s="492" t="s">
        <v>2789</v>
      </c>
      <c r="B259" s="487">
        <v>255</v>
      </c>
      <c r="C259" s="488" t="str">
        <f t="shared" si="6"/>
        <v>Ô tô tự đổ 7 tấn255</v>
      </c>
      <c r="D259" s="487">
        <v>0.189</v>
      </c>
      <c r="E259" s="487">
        <v>0.19800000000000001</v>
      </c>
      <c r="F259" s="487">
        <v>0.12</v>
      </c>
      <c r="G259" s="487">
        <v>0.112</v>
      </c>
    </row>
    <row r="260" spans="1:7" ht="18.75">
      <c r="A260" s="492" t="s">
        <v>2789</v>
      </c>
      <c r="B260" s="487">
        <v>256</v>
      </c>
      <c r="C260" s="488" t="str">
        <f t="shared" si="6"/>
        <v>Ô tô tự đổ 7 tấn256</v>
      </c>
      <c r="D260" s="487">
        <v>0.189</v>
      </c>
      <c r="E260" s="487">
        <v>0.19800000000000001</v>
      </c>
      <c r="F260" s="487">
        <v>0.12</v>
      </c>
      <c r="G260" s="487">
        <v>0.112</v>
      </c>
    </row>
    <row r="261" spans="1:7" ht="18.75">
      <c r="A261" s="492" t="s">
        <v>2789</v>
      </c>
      <c r="B261" s="487">
        <v>257</v>
      </c>
      <c r="C261" s="488" t="str">
        <f t="shared" si="6"/>
        <v>Ô tô tự đổ 7 tấn257</v>
      </c>
      <c r="D261" s="487">
        <v>0.189</v>
      </c>
      <c r="E261" s="487">
        <v>0.19800000000000001</v>
      </c>
      <c r="F261" s="487">
        <v>0.12</v>
      </c>
      <c r="G261" s="487">
        <v>0.112</v>
      </c>
    </row>
    <row r="262" spans="1:7" ht="18.75">
      <c r="A262" s="492" t="s">
        <v>2789</v>
      </c>
      <c r="B262" s="487">
        <v>258</v>
      </c>
      <c r="C262" s="488" t="str">
        <f t="shared" si="6"/>
        <v>Ô tô tự đổ 7 tấn258</v>
      </c>
      <c r="D262" s="487">
        <v>0.189</v>
      </c>
      <c r="E262" s="487">
        <v>0.19800000000000001</v>
      </c>
      <c r="F262" s="487">
        <v>0.12</v>
      </c>
      <c r="G262" s="487">
        <v>0.112</v>
      </c>
    </row>
    <row r="263" spans="1:7" ht="18.75">
      <c r="A263" s="492" t="s">
        <v>2789</v>
      </c>
      <c r="B263" s="487">
        <v>259</v>
      </c>
      <c r="C263" s="488" t="str">
        <f t="shared" si="6"/>
        <v>Ô tô tự đổ 7 tấn259</v>
      </c>
      <c r="D263" s="487">
        <v>0.189</v>
      </c>
      <c r="E263" s="487">
        <v>0.19800000000000001</v>
      </c>
      <c r="F263" s="487">
        <v>0.12</v>
      </c>
      <c r="G263" s="487">
        <v>0.112</v>
      </c>
    </row>
    <row r="264" spans="1:7" ht="18.75">
      <c r="A264" s="492" t="s">
        <v>2789</v>
      </c>
      <c r="B264" s="487">
        <v>260</v>
      </c>
      <c r="C264" s="488" t="str">
        <f t="shared" si="6"/>
        <v>Ô tô tự đổ 7 tấn260</v>
      </c>
      <c r="D264" s="487">
        <v>0.189</v>
      </c>
      <c r="E264" s="487">
        <v>0.19800000000000001</v>
      </c>
      <c r="F264" s="487">
        <v>0.12</v>
      </c>
      <c r="G264" s="487">
        <v>0.112</v>
      </c>
    </row>
    <row r="265" spans="1:7" ht="18.75">
      <c r="A265" s="492" t="s">
        <v>2789</v>
      </c>
      <c r="B265" s="487">
        <v>261</v>
      </c>
      <c r="C265" s="488" t="str">
        <f t="shared" si="6"/>
        <v>Ô tô tự đổ 7 tấn261</v>
      </c>
      <c r="D265" s="487">
        <v>0.189</v>
      </c>
      <c r="E265" s="487">
        <v>0.19800000000000001</v>
      </c>
      <c r="F265" s="487">
        <v>0.12</v>
      </c>
      <c r="G265" s="487">
        <v>0.112</v>
      </c>
    </row>
    <row r="266" spans="1:7" ht="18.75">
      <c r="A266" s="492" t="s">
        <v>2789</v>
      </c>
      <c r="B266" s="487">
        <v>262</v>
      </c>
      <c r="C266" s="488" t="str">
        <f t="shared" si="6"/>
        <v>Ô tô tự đổ 7 tấn262</v>
      </c>
      <c r="D266" s="487">
        <v>0.189</v>
      </c>
      <c r="E266" s="487">
        <v>0.19800000000000001</v>
      </c>
      <c r="F266" s="487">
        <v>0.12</v>
      </c>
      <c r="G266" s="487">
        <v>0.112</v>
      </c>
    </row>
    <row r="267" spans="1:7" ht="18.75">
      <c r="A267" s="492" t="s">
        <v>2789</v>
      </c>
      <c r="B267" s="487">
        <v>263</v>
      </c>
      <c r="C267" s="488" t="str">
        <f t="shared" si="6"/>
        <v>Ô tô tự đổ 7 tấn263</v>
      </c>
      <c r="D267" s="487">
        <v>0.189</v>
      </c>
      <c r="E267" s="487">
        <v>0.19800000000000001</v>
      </c>
      <c r="F267" s="487">
        <v>0.12</v>
      </c>
      <c r="G267" s="487">
        <v>0.112</v>
      </c>
    </row>
    <row r="268" spans="1:7" ht="18.75">
      <c r="A268" s="492" t="s">
        <v>2789</v>
      </c>
      <c r="B268" s="487">
        <v>264</v>
      </c>
      <c r="C268" s="488" t="str">
        <f t="shared" si="6"/>
        <v>Ô tô tự đổ 7 tấn264</v>
      </c>
      <c r="D268" s="487">
        <v>0.189</v>
      </c>
      <c r="E268" s="487">
        <v>0.19800000000000001</v>
      </c>
      <c r="F268" s="487">
        <v>0.12</v>
      </c>
      <c r="G268" s="487">
        <v>0.112</v>
      </c>
    </row>
    <row r="269" spans="1:7" ht="18.75">
      <c r="A269" s="492" t="s">
        <v>2789</v>
      </c>
      <c r="B269" s="487">
        <v>265</v>
      </c>
      <c r="C269" s="488" t="str">
        <f t="shared" si="6"/>
        <v>Ô tô tự đổ 7 tấn265</v>
      </c>
      <c r="D269" s="487">
        <v>0.189</v>
      </c>
      <c r="E269" s="487">
        <v>0.19800000000000001</v>
      </c>
      <c r="F269" s="487">
        <v>0.12</v>
      </c>
      <c r="G269" s="487">
        <v>0.112</v>
      </c>
    </row>
    <row r="270" spans="1:7" ht="18.75">
      <c r="A270" s="492" t="s">
        <v>2789</v>
      </c>
      <c r="B270" s="487">
        <v>266</v>
      </c>
      <c r="C270" s="488" t="str">
        <f t="shared" si="6"/>
        <v>Ô tô tự đổ 7 tấn266</v>
      </c>
      <c r="D270" s="487">
        <v>0.189</v>
      </c>
      <c r="E270" s="487">
        <v>0.19800000000000001</v>
      </c>
      <c r="F270" s="487">
        <v>0.12</v>
      </c>
      <c r="G270" s="487">
        <v>0.112</v>
      </c>
    </row>
    <row r="271" spans="1:7" ht="18.75">
      <c r="A271" s="492" t="s">
        <v>2789</v>
      </c>
      <c r="B271" s="487">
        <v>267</v>
      </c>
      <c r="C271" s="488" t="str">
        <f t="shared" si="6"/>
        <v>Ô tô tự đổ 7 tấn267</v>
      </c>
      <c r="D271" s="487">
        <v>0.189</v>
      </c>
      <c r="E271" s="487">
        <v>0.19800000000000001</v>
      </c>
      <c r="F271" s="487">
        <v>0.12</v>
      </c>
      <c r="G271" s="487">
        <v>0.112</v>
      </c>
    </row>
    <row r="272" spans="1:7" ht="18.75">
      <c r="A272" s="492" t="s">
        <v>2789</v>
      </c>
      <c r="B272" s="487">
        <v>268</v>
      </c>
      <c r="C272" s="488" t="str">
        <f t="shared" si="6"/>
        <v>Ô tô tự đổ 7 tấn268</v>
      </c>
      <c r="D272" s="487">
        <v>0.189</v>
      </c>
      <c r="E272" s="487">
        <v>0.19800000000000001</v>
      </c>
      <c r="F272" s="487">
        <v>0.12</v>
      </c>
      <c r="G272" s="487">
        <v>0.112</v>
      </c>
    </row>
    <row r="273" spans="1:7" ht="18.75">
      <c r="A273" s="492" t="s">
        <v>2789</v>
      </c>
      <c r="B273" s="487">
        <v>269</v>
      </c>
      <c r="C273" s="488" t="str">
        <f t="shared" si="6"/>
        <v>Ô tô tự đổ 7 tấn269</v>
      </c>
      <c r="D273" s="487">
        <v>0.189</v>
      </c>
      <c r="E273" s="487">
        <v>0.19800000000000001</v>
      </c>
      <c r="F273" s="487">
        <v>0.12</v>
      </c>
      <c r="G273" s="487">
        <v>0.112</v>
      </c>
    </row>
    <row r="274" spans="1:7" ht="18.75">
      <c r="A274" s="492" t="s">
        <v>2789</v>
      </c>
      <c r="B274" s="487">
        <v>270</v>
      </c>
      <c r="C274" s="488" t="str">
        <f t="shared" si="6"/>
        <v>Ô tô tự đổ 7 tấn270</v>
      </c>
      <c r="D274" s="487">
        <v>0.189</v>
      </c>
      <c r="E274" s="487">
        <v>0.19800000000000001</v>
      </c>
      <c r="F274" s="487">
        <v>0.12</v>
      </c>
      <c r="G274" s="487">
        <v>0.112</v>
      </c>
    </row>
    <row r="275" spans="1:7" ht="18.75">
      <c r="A275" s="492" t="s">
        <v>2789</v>
      </c>
      <c r="B275" s="487">
        <v>271</v>
      </c>
      <c r="C275" s="488" t="str">
        <f t="shared" si="6"/>
        <v>Ô tô tự đổ 7 tấn271</v>
      </c>
      <c r="D275" s="487">
        <v>0.189</v>
      </c>
      <c r="E275" s="487">
        <v>0.19800000000000001</v>
      </c>
      <c r="F275" s="487">
        <v>0.12</v>
      </c>
      <c r="G275" s="487">
        <v>0.112</v>
      </c>
    </row>
    <row r="276" spans="1:7" ht="18.75">
      <c r="A276" s="492" t="s">
        <v>2789</v>
      </c>
      <c r="B276" s="487">
        <v>272</v>
      </c>
      <c r="C276" s="488" t="str">
        <f t="shared" si="6"/>
        <v>Ô tô tự đổ 7 tấn272</v>
      </c>
      <c r="D276" s="487">
        <v>0.189</v>
      </c>
      <c r="E276" s="487">
        <v>0.19800000000000001</v>
      </c>
      <c r="F276" s="487">
        <v>0.12</v>
      </c>
      <c r="G276" s="487">
        <v>0.112</v>
      </c>
    </row>
    <row r="277" spans="1:7" ht="18.75">
      <c r="A277" s="492" t="s">
        <v>2789</v>
      </c>
      <c r="B277" s="487">
        <v>273</v>
      </c>
      <c r="C277" s="488" t="str">
        <f t="shared" si="6"/>
        <v>Ô tô tự đổ 7 tấn273</v>
      </c>
      <c r="D277" s="487">
        <v>0.189</v>
      </c>
      <c r="E277" s="487">
        <v>0.19800000000000001</v>
      </c>
      <c r="F277" s="487">
        <v>0.12</v>
      </c>
      <c r="G277" s="487">
        <v>0.112</v>
      </c>
    </row>
    <row r="278" spans="1:7" ht="18.75">
      <c r="A278" s="492" t="s">
        <v>2789</v>
      </c>
      <c r="B278" s="487">
        <v>274</v>
      </c>
      <c r="C278" s="488" t="str">
        <f t="shared" si="6"/>
        <v>Ô tô tự đổ 7 tấn274</v>
      </c>
      <c r="D278" s="487">
        <v>0.189</v>
      </c>
      <c r="E278" s="487">
        <v>0.19800000000000001</v>
      </c>
      <c r="F278" s="487">
        <v>0.12</v>
      </c>
      <c r="G278" s="487">
        <v>0.112</v>
      </c>
    </row>
    <row r="279" spans="1:7" ht="18.75">
      <c r="A279" s="492" t="s">
        <v>2789</v>
      </c>
      <c r="B279" s="487">
        <v>275</v>
      </c>
      <c r="C279" s="488" t="str">
        <f t="shared" si="6"/>
        <v>Ô tô tự đổ 7 tấn275</v>
      </c>
      <c r="D279" s="487">
        <v>0.189</v>
      </c>
      <c r="E279" s="487">
        <v>0.19800000000000001</v>
      </c>
      <c r="F279" s="487">
        <v>0.12</v>
      </c>
      <c r="G279" s="487">
        <v>0.112</v>
      </c>
    </row>
    <row r="280" spans="1:7" ht="18.75">
      <c r="A280" s="492" t="s">
        <v>2789</v>
      </c>
      <c r="B280" s="487">
        <v>276</v>
      </c>
      <c r="C280" s="488" t="str">
        <f t="shared" si="6"/>
        <v>Ô tô tự đổ 7 tấn276</v>
      </c>
      <c r="D280" s="487">
        <v>0.189</v>
      </c>
      <c r="E280" s="487">
        <v>0.19800000000000001</v>
      </c>
      <c r="F280" s="487">
        <v>0.12</v>
      </c>
      <c r="G280" s="487">
        <v>0.112</v>
      </c>
    </row>
    <row r="281" spans="1:7" ht="18.75">
      <c r="A281" s="492" t="s">
        <v>2789</v>
      </c>
      <c r="B281" s="487">
        <v>277</v>
      </c>
      <c r="C281" s="488" t="str">
        <f t="shared" si="6"/>
        <v>Ô tô tự đổ 7 tấn277</v>
      </c>
      <c r="D281" s="487">
        <v>0.189</v>
      </c>
      <c r="E281" s="487">
        <v>0.19800000000000001</v>
      </c>
      <c r="F281" s="487">
        <v>0.12</v>
      </c>
      <c r="G281" s="487">
        <v>0.112</v>
      </c>
    </row>
    <row r="282" spans="1:7" ht="18.75">
      <c r="A282" s="492" t="s">
        <v>2789</v>
      </c>
      <c r="B282" s="487">
        <v>278</v>
      </c>
      <c r="C282" s="488" t="str">
        <f t="shared" si="6"/>
        <v>Ô tô tự đổ 7 tấn278</v>
      </c>
      <c r="D282" s="487">
        <v>0.189</v>
      </c>
      <c r="E282" s="487">
        <v>0.19800000000000001</v>
      </c>
      <c r="F282" s="487">
        <v>0.12</v>
      </c>
      <c r="G282" s="487">
        <v>0.112</v>
      </c>
    </row>
    <row r="283" spans="1:7" ht="18.75">
      <c r="A283" s="492" t="s">
        <v>2789</v>
      </c>
      <c r="B283" s="487">
        <v>279</v>
      </c>
      <c r="C283" s="488" t="str">
        <f t="shared" si="6"/>
        <v>Ô tô tự đổ 7 tấn279</v>
      </c>
      <c r="D283" s="487">
        <v>0.189</v>
      </c>
      <c r="E283" s="487">
        <v>0.19800000000000001</v>
      </c>
      <c r="F283" s="487">
        <v>0.12</v>
      </c>
      <c r="G283" s="487">
        <v>0.112</v>
      </c>
    </row>
    <row r="284" spans="1:7" ht="18.75">
      <c r="A284" s="492" t="s">
        <v>2789</v>
      </c>
      <c r="B284" s="487">
        <v>280</v>
      </c>
      <c r="C284" s="488" t="str">
        <f t="shared" si="6"/>
        <v>Ô tô tự đổ 7 tấn280</v>
      </c>
      <c r="D284" s="487">
        <v>0.189</v>
      </c>
      <c r="E284" s="487">
        <v>0.19800000000000001</v>
      </c>
      <c r="F284" s="487">
        <v>0.12</v>
      </c>
      <c r="G284" s="487">
        <v>0.112</v>
      </c>
    </row>
    <row r="285" spans="1:7" ht="18.75">
      <c r="A285" s="492" t="s">
        <v>2789</v>
      </c>
      <c r="B285" s="487">
        <v>281</v>
      </c>
      <c r="C285" s="488" t="str">
        <f t="shared" si="6"/>
        <v>Ô tô tự đổ 7 tấn281</v>
      </c>
      <c r="D285" s="487">
        <v>0.189</v>
      </c>
      <c r="E285" s="487">
        <v>0.19800000000000001</v>
      </c>
      <c r="F285" s="487">
        <v>0.12</v>
      </c>
      <c r="G285" s="487">
        <v>0.112</v>
      </c>
    </row>
    <row r="286" spans="1:7" ht="18.75">
      <c r="A286" s="492" t="s">
        <v>2789</v>
      </c>
      <c r="B286" s="487">
        <v>282</v>
      </c>
      <c r="C286" s="488" t="str">
        <f t="shared" si="6"/>
        <v>Ô tô tự đổ 7 tấn282</v>
      </c>
      <c r="D286" s="487">
        <v>0.189</v>
      </c>
      <c r="E286" s="487">
        <v>0.19800000000000001</v>
      </c>
      <c r="F286" s="487">
        <v>0.12</v>
      </c>
      <c r="G286" s="487">
        <v>0.112</v>
      </c>
    </row>
    <row r="287" spans="1:7" ht="18.75">
      <c r="A287" s="492" t="s">
        <v>2789</v>
      </c>
      <c r="B287" s="487">
        <v>283</v>
      </c>
      <c r="C287" s="488" t="str">
        <f t="shared" si="6"/>
        <v>Ô tô tự đổ 7 tấn283</v>
      </c>
      <c r="D287" s="487">
        <v>0.189</v>
      </c>
      <c r="E287" s="487">
        <v>0.19800000000000001</v>
      </c>
      <c r="F287" s="487">
        <v>0.12</v>
      </c>
      <c r="G287" s="487">
        <v>0.112</v>
      </c>
    </row>
    <row r="288" spans="1:7" ht="18.75">
      <c r="A288" s="492" t="s">
        <v>2789</v>
      </c>
      <c r="B288" s="487">
        <v>284</v>
      </c>
      <c r="C288" s="488" t="str">
        <f t="shared" si="6"/>
        <v>Ô tô tự đổ 7 tấn284</v>
      </c>
      <c r="D288" s="487">
        <v>0.189</v>
      </c>
      <c r="E288" s="487">
        <v>0.19800000000000001</v>
      </c>
      <c r="F288" s="487">
        <v>0.12</v>
      </c>
      <c r="G288" s="487">
        <v>0.112</v>
      </c>
    </row>
    <row r="289" spans="1:7" ht="18.75">
      <c r="A289" s="492" t="s">
        <v>2789</v>
      </c>
      <c r="B289" s="487">
        <v>285</v>
      </c>
      <c r="C289" s="488" t="str">
        <f t="shared" si="6"/>
        <v>Ô tô tự đổ 7 tấn285</v>
      </c>
      <c r="D289" s="487">
        <v>0.189</v>
      </c>
      <c r="E289" s="487">
        <v>0.19800000000000001</v>
      </c>
      <c r="F289" s="487">
        <v>0.12</v>
      </c>
      <c r="G289" s="487">
        <v>0.112</v>
      </c>
    </row>
    <row r="290" spans="1:7" ht="18.75">
      <c r="A290" s="492" t="s">
        <v>2789</v>
      </c>
      <c r="B290" s="487">
        <v>286</v>
      </c>
      <c r="C290" s="488" t="str">
        <f t="shared" si="6"/>
        <v>Ô tô tự đổ 7 tấn286</v>
      </c>
      <c r="D290" s="487">
        <v>0.189</v>
      </c>
      <c r="E290" s="487">
        <v>0.19800000000000001</v>
      </c>
      <c r="F290" s="487">
        <v>0.12</v>
      </c>
      <c r="G290" s="487">
        <v>0.112</v>
      </c>
    </row>
    <row r="291" spans="1:7" ht="18.75">
      <c r="A291" s="492" t="s">
        <v>2789</v>
      </c>
      <c r="B291" s="487">
        <v>287</v>
      </c>
      <c r="C291" s="488" t="str">
        <f t="shared" si="6"/>
        <v>Ô tô tự đổ 7 tấn287</v>
      </c>
      <c r="D291" s="487">
        <v>0.189</v>
      </c>
      <c r="E291" s="487">
        <v>0.19800000000000001</v>
      </c>
      <c r="F291" s="487">
        <v>0.12</v>
      </c>
      <c r="G291" s="487">
        <v>0.112</v>
      </c>
    </row>
    <row r="292" spans="1:7" ht="18.75">
      <c r="A292" s="492" t="s">
        <v>2789</v>
      </c>
      <c r="B292" s="487">
        <v>288</v>
      </c>
      <c r="C292" s="488" t="str">
        <f t="shared" si="6"/>
        <v>Ô tô tự đổ 7 tấn288</v>
      </c>
      <c r="D292" s="487">
        <v>0.189</v>
      </c>
      <c r="E292" s="487">
        <v>0.19800000000000001</v>
      </c>
      <c r="F292" s="487">
        <v>0.12</v>
      </c>
      <c r="G292" s="487">
        <v>0.112</v>
      </c>
    </row>
    <row r="293" spans="1:7" ht="18.75">
      <c r="A293" s="492" t="s">
        <v>2789</v>
      </c>
      <c r="B293" s="487">
        <v>289</v>
      </c>
      <c r="C293" s="488" t="str">
        <f t="shared" si="6"/>
        <v>Ô tô tự đổ 7 tấn289</v>
      </c>
      <c r="D293" s="487">
        <v>0.189</v>
      </c>
      <c r="E293" s="487">
        <v>0.19800000000000001</v>
      </c>
      <c r="F293" s="487">
        <v>0.12</v>
      </c>
      <c r="G293" s="487">
        <v>0.112</v>
      </c>
    </row>
    <row r="294" spans="1:7" ht="18.75">
      <c r="A294" s="492" t="s">
        <v>2789</v>
      </c>
      <c r="B294" s="487">
        <v>290</v>
      </c>
      <c r="C294" s="488" t="str">
        <f t="shared" si="6"/>
        <v>Ô tô tự đổ 7 tấn290</v>
      </c>
      <c r="D294" s="487">
        <v>0.189</v>
      </c>
      <c r="E294" s="487">
        <v>0.19800000000000001</v>
      </c>
      <c r="F294" s="487">
        <v>0.12</v>
      </c>
      <c r="G294" s="487">
        <v>0.112</v>
      </c>
    </row>
    <row r="295" spans="1:7" ht="18.75">
      <c r="A295" s="492" t="s">
        <v>2789</v>
      </c>
      <c r="B295" s="487">
        <v>291</v>
      </c>
      <c r="C295" s="488" t="str">
        <f t="shared" si="6"/>
        <v>Ô tô tự đổ 7 tấn291</v>
      </c>
      <c r="D295" s="487">
        <v>0.189</v>
      </c>
      <c r="E295" s="487">
        <v>0.19800000000000001</v>
      </c>
      <c r="F295" s="487">
        <v>0.12</v>
      </c>
      <c r="G295" s="487">
        <v>0.112</v>
      </c>
    </row>
    <row r="296" spans="1:7" ht="18.75">
      <c r="A296" s="492" t="s">
        <v>2789</v>
      </c>
      <c r="B296" s="487">
        <v>292</v>
      </c>
      <c r="C296" s="488" t="str">
        <f t="shared" si="6"/>
        <v>Ô tô tự đổ 7 tấn292</v>
      </c>
      <c r="D296" s="487">
        <v>0.189</v>
      </c>
      <c r="E296" s="487">
        <v>0.19800000000000001</v>
      </c>
      <c r="F296" s="487">
        <v>0.12</v>
      </c>
      <c r="G296" s="487">
        <v>0.112</v>
      </c>
    </row>
    <row r="297" spans="1:7" ht="18.75">
      <c r="A297" s="492" t="s">
        <v>2789</v>
      </c>
      <c r="B297" s="487">
        <v>293</v>
      </c>
      <c r="C297" s="488" t="str">
        <f t="shared" ref="C297:C360" si="7">A297&amp;B297</f>
        <v>Ô tô tự đổ 7 tấn293</v>
      </c>
      <c r="D297" s="487">
        <v>0.189</v>
      </c>
      <c r="E297" s="487">
        <v>0.19800000000000001</v>
      </c>
      <c r="F297" s="487">
        <v>0.12</v>
      </c>
      <c r="G297" s="487">
        <v>0.112</v>
      </c>
    </row>
    <row r="298" spans="1:7" ht="18.75">
      <c r="A298" s="492" t="s">
        <v>2789</v>
      </c>
      <c r="B298" s="487">
        <v>294</v>
      </c>
      <c r="C298" s="488" t="str">
        <f t="shared" si="7"/>
        <v>Ô tô tự đổ 7 tấn294</v>
      </c>
      <c r="D298" s="487">
        <v>0.189</v>
      </c>
      <c r="E298" s="487">
        <v>0.19800000000000001</v>
      </c>
      <c r="F298" s="487">
        <v>0.12</v>
      </c>
      <c r="G298" s="487">
        <v>0.112</v>
      </c>
    </row>
    <row r="299" spans="1:7" ht="18.75">
      <c r="A299" s="492" t="s">
        <v>2789</v>
      </c>
      <c r="B299" s="487">
        <v>295</v>
      </c>
      <c r="C299" s="488" t="str">
        <f t="shared" si="7"/>
        <v>Ô tô tự đổ 7 tấn295</v>
      </c>
      <c r="D299" s="487">
        <v>0.189</v>
      </c>
      <c r="E299" s="487">
        <v>0.19800000000000001</v>
      </c>
      <c r="F299" s="487">
        <v>0.12</v>
      </c>
      <c r="G299" s="487">
        <v>0.112</v>
      </c>
    </row>
    <row r="300" spans="1:7" ht="18.75">
      <c r="A300" s="492" t="s">
        <v>2789</v>
      </c>
      <c r="B300" s="487">
        <v>296</v>
      </c>
      <c r="C300" s="488" t="str">
        <f t="shared" si="7"/>
        <v>Ô tô tự đổ 7 tấn296</v>
      </c>
      <c r="D300" s="487">
        <v>0.189</v>
      </c>
      <c r="E300" s="487">
        <v>0.19800000000000001</v>
      </c>
      <c r="F300" s="487">
        <v>0.12</v>
      </c>
      <c r="G300" s="487">
        <v>0.112</v>
      </c>
    </row>
    <row r="301" spans="1:7" ht="18.75">
      <c r="A301" s="492" t="s">
        <v>2789</v>
      </c>
      <c r="B301" s="487">
        <v>297</v>
      </c>
      <c r="C301" s="488" t="str">
        <f t="shared" si="7"/>
        <v>Ô tô tự đổ 7 tấn297</v>
      </c>
      <c r="D301" s="487">
        <v>0.189</v>
      </c>
      <c r="E301" s="487">
        <v>0.19800000000000001</v>
      </c>
      <c r="F301" s="487">
        <v>0.12</v>
      </c>
      <c r="G301" s="487">
        <v>0.112</v>
      </c>
    </row>
    <row r="302" spans="1:7" ht="18.75">
      <c r="A302" s="492" t="s">
        <v>2789</v>
      </c>
      <c r="B302" s="487">
        <v>298</v>
      </c>
      <c r="C302" s="488" t="str">
        <f t="shared" si="7"/>
        <v>Ô tô tự đổ 7 tấn298</v>
      </c>
      <c r="D302" s="487">
        <v>0.189</v>
      </c>
      <c r="E302" s="487">
        <v>0.19800000000000001</v>
      </c>
      <c r="F302" s="487">
        <v>0.12</v>
      </c>
      <c r="G302" s="487">
        <v>0.112</v>
      </c>
    </row>
    <row r="303" spans="1:7" ht="18.75">
      <c r="A303" s="492" t="s">
        <v>2789</v>
      </c>
      <c r="B303" s="487">
        <v>299</v>
      </c>
      <c r="C303" s="488" t="str">
        <f t="shared" si="7"/>
        <v>Ô tô tự đổ 7 tấn299</v>
      </c>
      <c r="D303" s="487">
        <v>0.189</v>
      </c>
      <c r="E303" s="487">
        <v>0.19800000000000001</v>
      </c>
      <c r="F303" s="487">
        <v>0.12</v>
      </c>
      <c r="G303" s="487">
        <v>0.112</v>
      </c>
    </row>
    <row r="304" spans="1:7" ht="18.75">
      <c r="A304" s="492" t="s">
        <v>2789</v>
      </c>
      <c r="B304" s="487">
        <v>300</v>
      </c>
      <c r="C304" s="488" t="str">
        <f t="shared" si="7"/>
        <v>Ô tô tự đổ 7 tấn300</v>
      </c>
      <c r="D304" s="487">
        <v>0.189</v>
      </c>
      <c r="E304" s="487">
        <v>0.19800000000000001</v>
      </c>
      <c r="F304" s="487">
        <v>0.12</v>
      </c>
      <c r="G304" s="487">
        <v>0.112</v>
      </c>
    </row>
    <row r="305" spans="1:7" ht="18.75">
      <c r="A305" s="492" t="s">
        <v>2789</v>
      </c>
      <c r="B305" s="487">
        <v>301</v>
      </c>
      <c r="C305" s="488" t="str">
        <f t="shared" si="7"/>
        <v>Ô tô tự đổ 7 tấn301</v>
      </c>
      <c r="D305" s="487">
        <v>0.189</v>
      </c>
      <c r="E305" s="487">
        <v>0.19800000000000001</v>
      </c>
      <c r="F305" s="487">
        <v>0.12</v>
      </c>
      <c r="G305" s="487">
        <v>0.112</v>
      </c>
    </row>
    <row r="306" spans="1:7" ht="18.75">
      <c r="A306" s="492" t="s">
        <v>2789</v>
      </c>
      <c r="B306" s="487">
        <v>302</v>
      </c>
      <c r="C306" s="488" t="str">
        <f t="shared" si="7"/>
        <v>Ô tô tự đổ 7 tấn302</v>
      </c>
      <c r="D306" s="487">
        <v>0.189</v>
      </c>
      <c r="E306" s="487">
        <v>0.19800000000000001</v>
      </c>
      <c r="F306" s="487">
        <v>0.12</v>
      </c>
      <c r="G306" s="487">
        <v>0.112</v>
      </c>
    </row>
    <row r="307" spans="1:7" ht="18.75">
      <c r="A307" s="492" t="s">
        <v>2789</v>
      </c>
      <c r="B307" s="487">
        <v>303</v>
      </c>
      <c r="C307" s="488" t="str">
        <f t="shared" si="7"/>
        <v>Ô tô tự đổ 7 tấn303</v>
      </c>
      <c r="D307" s="487">
        <v>0.189</v>
      </c>
      <c r="E307" s="487">
        <v>0.19800000000000001</v>
      </c>
      <c r="F307" s="487">
        <v>0.12</v>
      </c>
      <c r="G307" s="487">
        <v>0.112</v>
      </c>
    </row>
    <row r="308" spans="1:7" ht="18.75">
      <c r="A308" s="492" t="s">
        <v>2789</v>
      </c>
      <c r="B308" s="487">
        <v>304</v>
      </c>
      <c r="C308" s="488" t="str">
        <f t="shared" si="7"/>
        <v>Ô tô tự đổ 7 tấn304</v>
      </c>
      <c r="D308" s="487">
        <v>0.189</v>
      </c>
      <c r="E308" s="487">
        <v>0.19800000000000001</v>
      </c>
      <c r="F308" s="487">
        <v>0.12</v>
      </c>
      <c r="G308" s="487">
        <v>0.112</v>
      </c>
    </row>
    <row r="309" spans="1:7" ht="18.75">
      <c r="A309" s="492" t="s">
        <v>2789</v>
      </c>
      <c r="B309" s="487">
        <v>305</v>
      </c>
      <c r="C309" s="488" t="str">
        <f t="shared" si="7"/>
        <v>Ô tô tự đổ 7 tấn305</v>
      </c>
      <c r="D309" s="487">
        <v>0.189</v>
      </c>
      <c r="E309" s="487">
        <v>0.19800000000000001</v>
      </c>
      <c r="F309" s="487">
        <v>0.12</v>
      </c>
      <c r="G309" s="487">
        <v>0.112</v>
      </c>
    </row>
    <row r="310" spans="1:7" ht="18.75">
      <c r="A310" s="492" t="s">
        <v>2789</v>
      </c>
      <c r="B310" s="487">
        <v>306</v>
      </c>
      <c r="C310" s="488" t="str">
        <f t="shared" si="7"/>
        <v>Ô tô tự đổ 7 tấn306</v>
      </c>
      <c r="D310" s="487">
        <v>0.189</v>
      </c>
      <c r="E310" s="487">
        <v>0.19800000000000001</v>
      </c>
      <c r="F310" s="487">
        <v>0.12</v>
      </c>
      <c r="G310" s="487">
        <v>0.112</v>
      </c>
    </row>
    <row r="311" spans="1:7" ht="18.75">
      <c r="A311" s="492" t="s">
        <v>2789</v>
      </c>
      <c r="B311" s="487">
        <v>307</v>
      </c>
      <c r="C311" s="488" t="str">
        <f t="shared" si="7"/>
        <v>Ô tô tự đổ 7 tấn307</v>
      </c>
      <c r="D311" s="487">
        <v>0.189</v>
      </c>
      <c r="E311" s="487">
        <v>0.19800000000000001</v>
      </c>
      <c r="F311" s="487">
        <v>0.12</v>
      </c>
      <c r="G311" s="487">
        <v>0.112</v>
      </c>
    </row>
    <row r="312" spans="1:7" ht="18.75">
      <c r="A312" s="492" t="s">
        <v>2789</v>
      </c>
      <c r="B312" s="487">
        <v>308</v>
      </c>
      <c r="C312" s="488" t="str">
        <f t="shared" si="7"/>
        <v>Ô tô tự đổ 7 tấn308</v>
      </c>
      <c r="D312" s="487">
        <v>0.189</v>
      </c>
      <c r="E312" s="487">
        <v>0.19800000000000001</v>
      </c>
      <c r="F312" s="487">
        <v>0.12</v>
      </c>
      <c r="G312" s="487">
        <v>0.112</v>
      </c>
    </row>
    <row r="313" spans="1:7" ht="18.75">
      <c r="A313" s="492" t="s">
        <v>2789</v>
      </c>
      <c r="B313" s="487">
        <v>309</v>
      </c>
      <c r="C313" s="488" t="str">
        <f t="shared" si="7"/>
        <v>Ô tô tự đổ 7 tấn309</v>
      </c>
      <c r="D313" s="487">
        <v>0.189</v>
      </c>
      <c r="E313" s="487">
        <v>0.19800000000000001</v>
      </c>
      <c r="F313" s="487">
        <v>0.12</v>
      </c>
      <c r="G313" s="487">
        <v>0.112</v>
      </c>
    </row>
    <row r="314" spans="1:7" ht="18.75">
      <c r="A314" s="492" t="s">
        <v>2789</v>
      </c>
      <c r="B314" s="487">
        <v>310</v>
      </c>
      <c r="C314" s="488" t="str">
        <f t="shared" si="7"/>
        <v>Ô tô tự đổ 7 tấn310</v>
      </c>
      <c r="D314" s="487">
        <v>0.189</v>
      </c>
      <c r="E314" s="487">
        <v>0.19800000000000001</v>
      </c>
      <c r="F314" s="487">
        <v>0.12</v>
      </c>
      <c r="G314" s="487">
        <v>0.112</v>
      </c>
    </row>
    <row r="315" spans="1:7" ht="18.75">
      <c r="A315" s="492" t="s">
        <v>2789</v>
      </c>
      <c r="B315" s="487">
        <v>311</v>
      </c>
      <c r="C315" s="488" t="str">
        <f t="shared" si="7"/>
        <v>Ô tô tự đổ 7 tấn311</v>
      </c>
      <c r="D315" s="487">
        <v>0.189</v>
      </c>
      <c r="E315" s="487">
        <v>0.19800000000000001</v>
      </c>
      <c r="F315" s="487">
        <v>0.12</v>
      </c>
      <c r="G315" s="487">
        <v>0.112</v>
      </c>
    </row>
    <row r="316" spans="1:7" ht="18.75">
      <c r="A316" s="492" t="s">
        <v>2789</v>
      </c>
      <c r="B316" s="487">
        <v>312</v>
      </c>
      <c r="C316" s="488" t="str">
        <f t="shared" si="7"/>
        <v>Ô tô tự đổ 7 tấn312</v>
      </c>
      <c r="D316" s="487">
        <v>0.189</v>
      </c>
      <c r="E316" s="487">
        <v>0.19800000000000001</v>
      </c>
      <c r="F316" s="487">
        <v>0.12</v>
      </c>
      <c r="G316" s="487">
        <v>0.112</v>
      </c>
    </row>
    <row r="317" spans="1:7" ht="18.75">
      <c r="A317" s="492" t="s">
        <v>2789</v>
      </c>
      <c r="B317" s="487">
        <v>313</v>
      </c>
      <c r="C317" s="488" t="str">
        <f t="shared" si="7"/>
        <v>Ô tô tự đổ 7 tấn313</v>
      </c>
      <c r="D317" s="487">
        <v>0.189</v>
      </c>
      <c r="E317" s="487">
        <v>0.19800000000000001</v>
      </c>
      <c r="F317" s="487">
        <v>0.12</v>
      </c>
      <c r="G317" s="487">
        <v>0.112</v>
      </c>
    </row>
    <row r="318" spans="1:7" ht="18.75">
      <c r="A318" s="492" t="s">
        <v>2789</v>
      </c>
      <c r="B318" s="487">
        <v>314</v>
      </c>
      <c r="C318" s="488" t="str">
        <f t="shared" si="7"/>
        <v>Ô tô tự đổ 7 tấn314</v>
      </c>
      <c r="D318" s="487">
        <v>0.189</v>
      </c>
      <c r="E318" s="487">
        <v>0.19800000000000001</v>
      </c>
      <c r="F318" s="487">
        <v>0.12</v>
      </c>
      <c r="G318" s="487">
        <v>0.112</v>
      </c>
    </row>
    <row r="319" spans="1:7" ht="18.75">
      <c r="A319" s="492" t="s">
        <v>2789</v>
      </c>
      <c r="B319" s="487">
        <v>315</v>
      </c>
      <c r="C319" s="488" t="str">
        <f t="shared" si="7"/>
        <v>Ô tô tự đổ 7 tấn315</v>
      </c>
      <c r="D319" s="487">
        <v>0.189</v>
      </c>
      <c r="E319" s="487">
        <v>0.19800000000000001</v>
      </c>
      <c r="F319" s="487">
        <v>0.12</v>
      </c>
      <c r="G319" s="487">
        <v>0.112</v>
      </c>
    </row>
    <row r="320" spans="1:7" ht="18.75">
      <c r="A320" s="492" t="s">
        <v>2789</v>
      </c>
      <c r="B320" s="487">
        <v>316</v>
      </c>
      <c r="C320" s="488" t="str">
        <f t="shared" si="7"/>
        <v>Ô tô tự đổ 7 tấn316</v>
      </c>
      <c r="D320" s="487">
        <v>0.189</v>
      </c>
      <c r="E320" s="487">
        <v>0.19800000000000001</v>
      </c>
      <c r="F320" s="487">
        <v>0.12</v>
      </c>
      <c r="G320" s="487">
        <v>0.112</v>
      </c>
    </row>
    <row r="321" spans="1:7" ht="18.75">
      <c r="A321" s="492" t="s">
        <v>2789</v>
      </c>
      <c r="B321" s="487">
        <v>317</v>
      </c>
      <c r="C321" s="488" t="str">
        <f t="shared" si="7"/>
        <v>Ô tô tự đổ 7 tấn317</v>
      </c>
      <c r="D321" s="487">
        <v>0.189</v>
      </c>
      <c r="E321" s="487">
        <v>0.19800000000000001</v>
      </c>
      <c r="F321" s="487">
        <v>0.12</v>
      </c>
      <c r="G321" s="487">
        <v>0.112</v>
      </c>
    </row>
    <row r="322" spans="1:7" ht="18.75">
      <c r="A322" s="492" t="s">
        <v>2789</v>
      </c>
      <c r="B322" s="487">
        <v>318</v>
      </c>
      <c r="C322" s="488" t="str">
        <f t="shared" si="7"/>
        <v>Ô tô tự đổ 7 tấn318</v>
      </c>
      <c r="D322" s="487">
        <v>0.189</v>
      </c>
      <c r="E322" s="487">
        <v>0.19800000000000001</v>
      </c>
      <c r="F322" s="487">
        <v>0.12</v>
      </c>
      <c r="G322" s="487">
        <v>0.112</v>
      </c>
    </row>
    <row r="323" spans="1:7" ht="18.75">
      <c r="A323" s="492" t="s">
        <v>2789</v>
      </c>
      <c r="B323" s="487">
        <v>319</v>
      </c>
      <c r="C323" s="488" t="str">
        <f t="shared" si="7"/>
        <v>Ô tô tự đổ 7 tấn319</v>
      </c>
      <c r="D323" s="487">
        <v>0.189</v>
      </c>
      <c r="E323" s="487">
        <v>0.19800000000000001</v>
      </c>
      <c r="F323" s="487">
        <v>0.12</v>
      </c>
      <c r="G323" s="487">
        <v>0.112</v>
      </c>
    </row>
    <row r="324" spans="1:7" ht="18.75">
      <c r="A324" s="492" t="s">
        <v>2789</v>
      </c>
      <c r="B324" s="487">
        <v>320</v>
      </c>
      <c r="C324" s="488" t="str">
        <f t="shared" si="7"/>
        <v>Ô tô tự đổ 7 tấn320</v>
      </c>
      <c r="D324" s="487">
        <v>0.189</v>
      </c>
      <c r="E324" s="487">
        <v>0.19800000000000001</v>
      </c>
      <c r="F324" s="487">
        <v>0.12</v>
      </c>
      <c r="G324" s="487">
        <v>0.112</v>
      </c>
    </row>
    <row r="325" spans="1:7" ht="18.75">
      <c r="A325" s="492" t="s">
        <v>2789</v>
      </c>
      <c r="B325" s="487">
        <v>321</v>
      </c>
      <c r="C325" s="488" t="str">
        <f t="shared" si="7"/>
        <v>Ô tô tự đổ 7 tấn321</v>
      </c>
      <c r="D325" s="487">
        <v>0.189</v>
      </c>
      <c r="E325" s="487">
        <v>0.19800000000000001</v>
      </c>
      <c r="F325" s="487">
        <v>0.12</v>
      </c>
      <c r="G325" s="487">
        <v>0.112</v>
      </c>
    </row>
    <row r="326" spans="1:7" ht="18.75">
      <c r="A326" s="492" t="s">
        <v>2789</v>
      </c>
      <c r="B326" s="487">
        <v>322</v>
      </c>
      <c r="C326" s="488" t="str">
        <f t="shared" si="7"/>
        <v>Ô tô tự đổ 7 tấn322</v>
      </c>
      <c r="D326" s="487">
        <v>0.189</v>
      </c>
      <c r="E326" s="487">
        <v>0.19800000000000001</v>
      </c>
      <c r="F326" s="487">
        <v>0.12</v>
      </c>
      <c r="G326" s="487">
        <v>0.112</v>
      </c>
    </row>
    <row r="327" spans="1:7" ht="18.75">
      <c r="A327" s="492" t="s">
        <v>2789</v>
      </c>
      <c r="B327" s="487">
        <v>323</v>
      </c>
      <c r="C327" s="488" t="str">
        <f t="shared" si="7"/>
        <v>Ô tô tự đổ 7 tấn323</v>
      </c>
      <c r="D327" s="487">
        <v>0.189</v>
      </c>
      <c r="E327" s="487">
        <v>0.19800000000000001</v>
      </c>
      <c r="F327" s="487">
        <v>0.12</v>
      </c>
      <c r="G327" s="487">
        <v>0.112</v>
      </c>
    </row>
    <row r="328" spans="1:7" ht="18.75">
      <c r="A328" s="492" t="s">
        <v>2789</v>
      </c>
      <c r="B328" s="487">
        <v>324</v>
      </c>
      <c r="C328" s="488" t="str">
        <f t="shared" si="7"/>
        <v>Ô tô tự đổ 7 tấn324</v>
      </c>
      <c r="D328" s="487">
        <v>0.189</v>
      </c>
      <c r="E328" s="487">
        <v>0.19800000000000001</v>
      </c>
      <c r="F328" s="487">
        <v>0.12</v>
      </c>
      <c r="G328" s="487">
        <v>0.112</v>
      </c>
    </row>
    <row r="329" spans="1:7" ht="18.75">
      <c r="A329" s="492" t="s">
        <v>2789</v>
      </c>
      <c r="B329" s="487">
        <v>325</v>
      </c>
      <c r="C329" s="488" t="str">
        <f t="shared" si="7"/>
        <v>Ô tô tự đổ 7 tấn325</v>
      </c>
      <c r="D329" s="487">
        <v>0.189</v>
      </c>
      <c r="E329" s="487">
        <v>0.19800000000000001</v>
      </c>
      <c r="F329" s="487">
        <v>0.12</v>
      </c>
      <c r="G329" s="487">
        <v>0.112</v>
      </c>
    </row>
    <row r="330" spans="1:7" ht="18.75">
      <c r="A330" s="492" t="s">
        <v>2789</v>
      </c>
      <c r="B330" s="487">
        <v>326</v>
      </c>
      <c r="C330" s="488" t="str">
        <f t="shared" si="7"/>
        <v>Ô tô tự đổ 7 tấn326</v>
      </c>
      <c r="D330" s="487">
        <v>0.189</v>
      </c>
      <c r="E330" s="487">
        <v>0.19800000000000001</v>
      </c>
      <c r="F330" s="487">
        <v>0.12</v>
      </c>
      <c r="G330" s="487">
        <v>0.112</v>
      </c>
    </row>
    <row r="331" spans="1:7" ht="18.75">
      <c r="A331" s="492" t="s">
        <v>2789</v>
      </c>
      <c r="B331" s="487">
        <v>327</v>
      </c>
      <c r="C331" s="488" t="str">
        <f t="shared" si="7"/>
        <v>Ô tô tự đổ 7 tấn327</v>
      </c>
      <c r="D331" s="487">
        <v>0.189</v>
      </c>
      <c r="E331" s="487">
        <v>0.19800000000000001</v>
      </c>
      <c r="F331" s="487">
        <v>0.12</v>
      </c>
      <c r="G331" s="487">
        <v>0.112</v>
      </c>
    </row>
    <row r="332" spans="1:7" ht="18.75">
      <c r="A332" s="492" t="s">
        <v>2789</v>
      </c>
      <c r="B332" s="487">
        <v>328</v>
      </c>
      <c r="C332" s="488" t="str">
        <f t="shared" si="7"/>
        <v>Ô tô tự đổ 7 tấn328</v>
      </c>
      <c r="D332" s="487">
        <v>0.189</v>
      </c>
      <c r="E332" s="487">
        <v>0.19800000000000001</v>
      </c>
      <c r="F332" s="487">
        <v>0.12</v>
      </c>
      <c r="G332" s="487">
        <v>0.112</v>
      </c>
    </row>
    <row r="333" spans="1:7" ht="18.75">
      <c r="A333" s="492" t="s">
        <v>2789</v>
      </c>
      <c r="B333" s="487">
        <v>329</v>
      </c>
      <c r="C333" s="488" t="str">
        <f t="shared" si="7"/>
        <v>Ô tô tự đổ 7 tấn329</v>
      </c>
      <c r="D333" s="487">
        <v>0.189</v>
      </c>
      <c r="E333" s="487">
        <v>0.19800000000000001</v>
      </c>
      <c r="F333" s="487">
        <v>0.12</v>
      </c>
      <c r="G333" s="487">
        <v>0.112</v>
      </c>
    </row>
    <row r="334" spans="1:7" ht="18.75">
      <c r="A334" s="492" t="s">
        <v>2789</v>
      </c>
      <c r="B334" s="487">
        <v>330</v>
      </c>
      <c r="C334" s="488" t="str">
        <f t="shared" si="7"/>
        <v>Ô tô tự đổ 7 tấn330</v>
      </c>
      <c r="D334" s="487">
        <v>0.189</v>
      </c>
      <c r="E334" s="487">
        <v>0.19800000000000001</v>
      </c>
      <c r="F334" s="487">
        <v>0.12</v>
      </c>
      <c r="G334" s="487">
        <v>0.112</v>
      </c>
    </row>
    <row r="335" spans="1:7" ht="18.75">
      <c r="A335" s="492" t="s">
        <v>2789</v>
      </c>
      <c r="B335" s="487">
        <v>331</v>
      </c>
      <c r="C335" s="488" t="str">
        <f t="shared" si="7"/>
        <v>Ô tô tự đổ 7 tấn331</v>
      </c>
      <c r="D335" s="487">
        <v>0.189</v>
      </c>
      <c r="E335" s="487">
        <v>0.19800000000000001</v>
      </c>
      <c r="F335" s="487">
        <v>0.12</v>
      </c>
      <c r="G335" s="487">
        <v>0.112</v>
      </c>
    </row>
    <row r="336" spans="1:7" ht="18.75">
      <c r="A336" s="492" t="s">
        <v>2789</v>
      </c>
      <c r="B336" s="487">
        <v>332</v>
      </c>
      <c r="C336" s="488" t="str">
        <f t="shared" si="7"/>
        <v>Ô tô tự đổ 7 tấn332</v>
      </c>
      <c r="D336" s="487">
        <v>0.189</v>
      </c>
      <c r="E336" s="487">
        <v>0.19800000000000001</v>
      </c>
      <c r="F336" s="487">
        <v>0.12</v>
      </c>
      <c r="G336" s="487">
        <v>0.112</v>
      </c>
    </row>
    <row r="337" spans="1:7" ht="18.75">
      <c r="A337" s="492" t="s">
        <v>2789</v>
      </c>
      <c r="B337" s="487">
        <v>333</v>
      </c>
      <c r="C337" s="488" t="str">
        <f t="shared" si="7"/>
        <v>Ô tô tự đổ 7 tấn333</v>
      </c>
      <c r="D337" s="487">
        <v>0.189</v>
      </c>
      <c r="E337" s="487">
        <v>0.19800000000000001</v>
      </c>
      <c r="F337" s="487">
        <v>0.12</v>
      </c>
      <c r="G337" s="487">
        <v>0.112</v>
      </c>
    </row>
    <row r="338" spans="1:7" ht="18.75">
      <c r="A338" s="492" t="s">
        <v>2789</v>
      </c>
      <c r="B338" s="487">
        <v>334</v>
      </c>
      <c r="C338" s="488" t="str">
        <f t="shared" si="7"/>
        <v>Ô tô tự đổ 7 tấn334</v>
      </c>
      <c r="D338" s="487">
        <v>0.189</v>
      </c>
      <c r="E338" s="487">
        <v>0.19800000000000001</v>
      </c>
      <c r="F338" s="487">
        <v>0.12</v>
      </c>
      <c r="G338" s="487">
        <v>0.112</v>
      </c>
    </row>
    <row r="339" spans="1:7" ht="18.75">
      <c r="A339" s="492" t="s">
        <v>2789</v>
      </c>
      <c r="B339" s="487">
        <v>335</v>
      </c>
      <c r="C339" s="488" t="str">
        <f t="shared" si="7"/>
        <v>Ô tô tự đổ 7 tấn335</v>
      </c>
      <c r="D339" s="487">
        <v>0.189</v>
      </c>
      <c r="E339" s="487">
        <v>0.19800000000000001</v>
      </c>
      <c r="F339" s="487">
        <v>0.12</v>
      </c>
      <c r="G339" s="487">
        <v>0.112</v>
      </c>
    </row>
    <row r="340" spans="1:7" ht="18.75">
      <c r="A340" s="492" t="s">
        <v>2789</v>
      </c>
      <c r="B340" s="487">
        <v>336</v>
      </c>
      <c r="C340" s="488" t="str">
        <f t="shared" si="7"/>
        <v>Ô tô tự đổ 7 tấn336</v>
      </c>
      <c r="D340" s="487">
        <v>0.189</v>
      </c>
      <c r="E340" s="487">
        <v>0.19800000000000001</v>
      </c>
      <c r="F340" s="487">
        <v>0.12</v>
      </c>
      <c r="G340" s="487">
        <v>0.112</v>
      </c>
    </row>
    <row r="341" spans="1:7" ht="18.75">
      <c r="A341" s="492" t="s">
        <v>2789</v>
      </c>
      <c r="B341" s="487">
        <v>337</v>
      </c>
      <c r="C341" s="488" t="str">
        <f t="shared" si="7"/>
        <v>Ô tô tự đổ 7 tấn337</v>
      </c>
      <c r="D341" s="487">
        <v>0.189</v>
      </c>
      <c r="E341" s="487">
        <v>0.19800000000000001</v>
      </c>
      <c r="F341" s="487">
        <v>0.12</v>
      </c>
      <c r="G341" s="487">
        <v>0.112</v>
      </c>
    </row>
    <row r="342" spans="1:7" ht="18.75">
      <c r="A342" s="492" t="s">
        <v>2789</v>
      </c>
      <c r="B342" s="487">
        <v>338</v>
      </c>
      <c r="C342" s="488" t="str">
        <f t="shared" si="7"/>
        <v>Ô tô tự đổ 7 tấn338</v>
      </c>
      <c r="D342" s="487">
        <v>0.189</v>
      </c>
      <c r="E342" s="487">
        <v>0.19800000000000001</v>
      </c>
      <c r="F342" s="487">
        <v>0.12</v>
      </c>
      <c r="G342" s="487">
        <v>0.112</v>
      </c>
    </row>
    <row r="343" spans="1:7" ht="18.75">
      <c r="A343" s="492" t="s">
        <v>2789</v>
      </c>
      <c r="B343" s="487">
        <v>339</v>
      </c>
      <c r="C343" s="488" t="str">
        <f t="shared" si="7"/>
        <v>Ô tô tự đổ 7 tấn339</v>
      </c>
      <c r="D343" s="487">
        <v>0.189</v>
      </c>
      <c r="E343" s="487">
        <v>0.19800000000000001</v>
      </c>
      <c r="F343" s="487">
        <v>0.12</v>
      </c>
      <c r="G343" s="487">
        <v>0.112</v>
      </c>
    </row>
    <row r="344" spans="1:7" ht="18.75">
      <c r="A344" s="492" t="s">
        <v>2789</v>
      </c>
      <c r="B344" s="487">
        <v>340</v>
      </c>
      <c r="C344" s="488" t="str">
        <f t="shared" si="7"/>
        <v>Ô tô tự đổ 7 tấn340</v>
      </c>
      <c r="D344" s="487">
        <v>0.189</v>
      </c>
      <c r="E344" s="487">
        <v>0.19800000000000001</v>
      </c>
      <c r="F344" s="487">
        <v>0.12</v>
      </c>
      <c r="G344" s="487">
        <v>0.112</v>
      </c>
    </row>
    <row r="345" spans="1:7" ht="18.75">
      <c r="A345" s="492" t="s">
        <v>2789</v>
      </c>
      <c r="B345" s="487">
        <v>341</v>
      </c>
      <c r="C345" s="488" t="str">
        <f t="shared" si="7"/>
        <v>Ô tô tự đổ 7 tấn341</v>
      </c>
      <c r="D345" s="487">
        <v>0.189</v>
      </c>
      <c r="E345" s="487">
        <v>0.19800000000000001</v>
      </c>
      <c r="F345" s="487">
        <v>0.12</v>
      </c>
      <c r="G345" s="487">
        <v>0.112</v>
      </c>
    </row>
    <row r="346" spans="1:7" ht="18.75">
      <c r="A346" s="492" t="s">
        <v>2789</v>
      </c>
      <c r="B346" s="487">
        <v>342</v>
      </c>
      <c r="C346" s="488" t="str">
        <f t="shared" si="7"/>
        <v>Ô tô tự đổ 7 tấn342</v>
      </c>
      <c r="D346" s="487">
        <v>0.189</v>
      </c>
      <c r="E346" s="487">
        <v>0.19800000000000001</v>
      </c>
      <c r="F346" s="487">
        <v>0.12</v>
      </c>
      <c r="G346" s="487">
        <v>0.112</v>
      </c>
    </row>
    <row r="347" spans="1:7" ht="18.75">
      <c r="A347" s="492" t="s">
        <v>2789</v>
      </c>
      <c r="B347" s="487">
        <v>343</v>
      </c>
      <c r="C347" s="488" t="str">
        <f t="shared" si="7"/>
        <v>Ô tô tự đổ 7 tấn343</v>
      </c>
      <c r="D347" s="487">
        <v>0.189</v>
      </c>
      <c r="E347" s="487">
        <v>0.19800000000000001</v>
      </c>
      <c r="F347" s="487">
        <v>0.12</v>
      </c>
      <c r="G347" s="487">
        <v>0.112</v>
      </c>
    </row>
    <row r="348" spans="1:7" ht="18.75">
      <c r="A348" s="492" t="s">
        <v>2789</v>
      </c>
      <c r="B348" s="487">
        <v>344</v>
      </c>
      <c r="C348" s="488" t="str">
        <f t="shared" si="7"/>
        <v>Ô tô tự đổ 7 tấn344</v>
      </c>
      <c r="D348" s="487">
        <v>0.189</v>
      </c>
      <c r="E348" s="487">
        <v>0.19800000000000001</v>
      </c>
      <c r="F348" s="487">
        <v>0.12</v>
      </c>
      <c r="G348" s="487">
        <v>0.112</v>
      </c>
    </row>
    <row r="349" spans="1:7" ht="18.75">
      <c r="A349" s="492" t="s">
        <v>2789</v>
      </c>
      <c r="B349" s="487">
        <v>345</v>
      </c>
      <c r="C349" s="488" t="str">
        <f t="shared" si="7"/>
        <v>Ô tô tự đổ 7 tấn345</v>
      </c>
      <c r="D349" s="487">
        <v>0.189</v>
      </c>
      <c r="E349" s="487">
        <v>0.19800000000000001</v>
      </c>
      <c r="F349" s="487">
        <v>0.12</v>
      </c>
      <c r="G349" s="487">
        <v>0.112</v>
      </c>
    </row>
    <row r="350" spans="1:7" ht="18.75">
      <c r="A350" s="492" t="s">
        <v>2789</v>
      </c>
      <c r="B350" s="487">
        <v>346</v>
      </c>
      <c r="C350" s="488" t="str">
        <f t="shared" si="7"/>
        <v>Ô tô tự đổ 7 tấn346</v>
      </c>
      <c r="D350" s="487">
        <v>0.189</v>
      </c>
      <c r="E350" s="487">
        <v>0.19800000000000001</v>
      </c>
      <c r="F350" s="487">
        <v>0.12</v>
      </c>
      <c r="G350" s="487">
        <v>0.112</v>
      </c>
    </row>
    <row r="351" spans="1:7" ht="18.75">
      <c r="A351" s="492" t="s">
        <v>2789</v>
      </c>
      <c r="B351" s="487">
        <v>347</v>
      </c>
      <c r="C351" s="488" t="str">
        <f t="shared" si="7"/>
        <v>Ô tô tự đổ 7 tấn347</v>
      </c>
      <c r="D351" s="487">
        <v>0.189</v>
      </c>
      <c r="E351" s="487">
        <v>0.19800000000000001</v>
      </c>
      <c r="F351" s="487">
        <v>0.12</v>
      </c>
      <c r="G351" s="487">
        <v>0.112</v>
      </c>
    </row>
    <row r="352" spans="1:7" ht="18.75">
      <c r="A352" s="492" t="s">
        <v>2789</v>
      </c>
      <c r="B352" s="487">
        <v>348</v>
      </c>
      <c r="C352" s="488" t="str">
        <f t="shared" si="7"/>
        <v>Ô tô tự đổ 7 tấn348</v>
      </c>
      <c r="D352" s="487">
        <v>0.189</v>
      </c>
      <c r="E352" s="487">
        <v>0.19800000000000001</v>
      </c>
      <c r="F352" s="487">
        <v>0.12</v>
      </c>
      <c r="G352" s="487">
        <v>0.112</v>
      </c>
    </row>
    <row r="353" spans="1:7" ht="18.75">
      <c r="A353" s="492" t="s">
        <v>2789</v>
      </c>
      <c r="B353" s="487">
        <v>349</v>
      </c>
      <c r="C353" s="488" t="str">
        <f t="shared" si="7"/>
        <v>Ô tô tự đổ 7 tấn349</v>
      </c>
      <c r="D353" s="487">
        <v>0.189</v>
      </c>
      <c r="E353" s="487">
        <v>0.19800000000000001</v>
      </c>
      <c r="F353" s="487">
        <v>0.12</v>
      </c>
      <c r="G353" s="487">
        <v>0.112</v>
      </c>
    </row>
    <row r="354" spans="1:7" ht="18.75">
      <c r="A354" s="492" t="s">
        <v>2789</v>
      </c>
      <c r="B354" s="487">
        <v>350</v>
      </c>
      <c r="C354" s="488" t="str">
        <f t="shared" si="7"/>
        <v>Ô tô tự đổ 7 tấn350</v>
      </c>
      <c r="D354" s="487">
        <v>0.189</v>
      </c>
      <c r="E354" s="487">
        <v>0.19800000000000001</v>
      </c>
      <c r="F354" s="487">
        <v>0.12</v>
      </c>
      <c r="G354" s="487">
        <v>0.112</v>
      </c>
    </row>
    <row r="355" spans="1:7" ht="18.75">
      <c r="A355" s="492" t="s">
        <v>2789</v>
      </c>
      <c r="B355" s="487">
        <v>351</v>
      </c>
      <c r="C355" s="488" t="str">
        <f t="shared" si="7"/>
        <v>Ô tô tự đổ 7 tấn351</v>
      </c>
      <c r="D355" s="487">
        <v>0.189</v>
      </c>
      <c r="E355" s="487">
        <v>0.19800000000000001</v>
      </c>
      <c r="F355" s="487">
        <v>0.12</v>
      </c>
      <c r="G355" s="487">
        <v>0.112</v>
      </c>
    </row>
    <row r="356" spans="1:7" ht="18.75">
      <c r="A356" s="492" t="s">
        <v>2789</v>
      </c>
      <c r="B356" s="487">
        <v>352</v>
      </c>
      <c r="C356" s="488" t="str">
        <f t="shared" si="7"/>
        <v>Ô tô tự đổ 7 tấn352</v>
      </c>
      <c r="D356" s="487">
        <v>0.189</v>
      </c>
      <c r="E356" s="487">
        <v>0.19800000000000001</v>
      </c>
      <c r="F356" s="487">
        <v>0.12</v>
      </c>
      <c r="G356" s="487">
        <v>0.112</v>
      </c>
    </row>
    <row r="357" spans="1:7" ht="18.75">
      <c r="A357" s="492" t="s">
        <v>2789</v>
      </c>
      <c r="B357" s="487">
        <v>353</v>
      </c>
      <c r="C357" s="488" t="str">
        <f t="shared" si="7"/>
        <v>Ô tô tự đổ 7 tấn353</v>
      </c>
      <c r="D357" s="487">
        <v>0.189</v>
      </c>
      <c r="E357" s="487">
        <v>0.19800000000000001</v>
      </c>
      <c r="F357" s="487">
        <v>0.12</v>
      </c>
      <c r="G357" s="487">
        <v>0.112</v>
      </c>
    </row>
    <row r="358" spans="1:7" ht="18.75">
      <c r="A358" s="492" t="s">
        <v>2789</v>
      </c>
      <c r="B358" s="487">
        <v>354</v>
      </c>
      <c r="C358" s="488" t="str">
        <f t="shared" si="7"/>
        <v>Ô tô tự đổ 7 tấn354</v>
      </c>
      <c r="D358" s="487">
        <v>0.189</v>
      </c>
      <c r="E358" s="487">
        <v>0.19800000000000001</v>
      </c>
      <c r="F358" s="487">
        <v>0.12</v>
      </c>
      <c r="G358" s="487">
        <v>0.112</v>
      </c>
    </row>
    <row r="359" spans="1:7" ht="18.75">
      <c r="A359" s="492" t="s">
        <v>2789</v>
      </c>
      <c r="B359" s="487">
        <v>355</v>
      </c>
      <c r="C359" s="488" t="str">
        <f t="shared" si="7"/>
        <v>Ô tô tự đổ 7 tấn355</v>
      </c>
      <c r="D359" s="487">
        <v>0.189</v>
      </c>
      <c r="E359" s="487">
        <v>0.19800000000000001</v>
      </c>
      <c r="F359" s="487">
        <v>0.12</v>
      </c>
      <c r="G359" s="487">
        <v>0.112</v>
      </c>
    </row>
    <row r="360" spans="1:7" ht="18.75">
      <c r="A360" s="492" t="s">
        <v>2789</v>
      </c>
      <c r="B360" s="487">
        <v>356</v>
      </c>
      <c r="C360" s="488" t="str">
        <f t="shared" si="7"/>
        <v>Ô tô tự đổ 7 tấn356</v>
      </c>
      <c r="D360" s="487">
        <v>0.189</v>
      </c>
      <c r="E360" s="487">
        <v>0.19800000000000001</v>
      </c>
      <c r="F360" s="487">
        <v>0.12</v>
      </c>
      <c r="G360" s="487">
        <v>0.112</v>
      </c>
    </row>
    <row r="361" spans="1:7" ht="18.75">
      <c r="A361" s="492" t="s">
        <v>2789</v>
      </c>
      <c r="B361" s="487">
        <v>357</v>
      </c>
      <c r="C361" s="488" t="str">
        <f t="shared" ref="C361:C424" si="8">A361&amp;B361</f>
        <v>Ô tô tự đổ 7 tấn357</v>
      </c>
      <c r="D361" s="487">
        <v>0.189</v>
      </c>
      <c r="E361" s="487">
        <v>0.19800000000000001</v>
      </c>
      <c r="F361" s="487">
        <v>0.12</v>
      </c>
      <c r="G361" s="487">
        <v>0.112</v>
      </c>
    </row>
    <row r="362" spans="1:7" ht="18.75">
      <c r="A362" s="492" t="s">
        <v>2789</v>
      </c>
      <c r="B362" s="487">
        <v>358</v>
      </c>
      <c r="C362" s="488" t="str">
        <f t="shared" si="8"/>
        <v>Ô tô tự đổ 7 tấn358</v>
      </c>
      <c r="D362" s="487">
        <v>0.189</v>
      </c>
      <c r="E362" s="487">
        <v>0.19800000000000001</v>
      </c>
      <c r="F362" s="487">
        <v>0.12</v>
      </c>
      <c r="G362" s="487">
        <v>0.112</v>
      </c>
    </row>
    <row r="363" spans="1:7" ht="18.75">
      <c r="A363" s="492" t="s">
        <v>2789</v>
      </c>
      <c r="B363" s="487">
        <v>359</v>
      </c>
      <c r="C363" s="488" t="str">
        <f t="shared" si="8"/>
        <v>Ô tô tự đổ 7 tấn359</v>
      </c>
      <c r="D363" s="487">
        <v>0.189</v>
      </c>
      <c r="E363" s="487">
        <v>0.19800000000000001</v>
      </c>
      <c r="F363" s="487">
        <v>0.12</v>
      </c>
      <c r="G363" s="487">
        <v>0.112</v>
      </c>
    </row>
    <row r="364" spans="1:7" ht="18.75">
      <c r="A364" s="492" t="s">
        <v>2789</v>
      </c>
      <c r="B364" s="487">
        <v>360</v>
      </c>
      <c r="C364" s="488" t="str">
        <f t="shared" si="8"/>
        <v>Ô tô tự đổ 7 tấn360</v>
      </c>
      <c r="D364" s="487">
        <v>0.189</v>
      </c>
      <c r="E364" s="487">
        <v>0.19800000000000001</v>
      </c>
      <c r="F364" s="487">
        <v>0.12</v>
      </c>
      <c r="G364" s="487">
        <v>0.112</v>
      </c>
    </row>
    <row r="365" spans="1:7" ht="18.75">
      <c r="A365" s="492" t="s">
        <v>2789</v>
      </c>
      <c r="B365" s="487">
        <v>361</v>
      </c>
      <c r="C365" s="488" t="str">
        <f t="shared" si="8"/>
        <v>Ô tô tự đổ 7 tấn361</v>
      </c>
      <c r="D365" s="487">
        <v>0.189</v>
      </c>
      <c r="E365" s="487">
        <v>0.19800000000000001</v>
      </c>
      <c r="F365" s="487">
        <v>0.12</v>
      </c>
      <c r="G365" s="487">
        <v>0.112</v>
      </c>
    </row>
    <row r="366" spans="1:7" ht="18.75">
      <c r="A366" s="492" t="s">
        <v>2789</v>
      </c>
      <c r="B366" s="487">
        <v>362</v>
      </c>
      <c r="C366" s="488" t="str">
        <f t="shared" si="8"/>
        <v>Ô tô tự đổ 7 tấn362</v>
      </c>
      <c r="D366" s="487">
        <v>0.189</v>
      </c>
      <c r="E366" s="487">
        <v>0.19800000000000001</v>
      </c>
      <c r="F366" s="487">
        <v>0.12</v>
      </c>
      <c r="G366" s="487">
        <v>0.112</v>
      </c>
    </row>
    <row r="367" spans="1:7" ht="18.75">
      <c r="A367" s="492" t="s">
        <v>2789</v>
      </c>
      <c r="B367" s="487">
        <v>363</v>
      </c>
      <c r="C367" s="488" t="str">
        <f t="shared" si="8"/>
        <v>Ô tô tự đổ 7 tấn363</v>
      </c>
      <c r="D367" s="487">
        <v>0.189</v>
      </c>
      <c r="E367" s="487">
        <v>0.19800000000000001</v>
      </c>
      <c r="F367" s="487">
        <v>0.12</v>
      </c>
      <c r="G367" s="487">
        <v>0.112</v>
      </c>
    </row>
    <row r="368" spans="1:7" ht="18.75">
      <c r="A368" s="492" t="s">
        <v>2789</v>
      </c>
      <c r="B368" s="487">
        <v>364</v>
      </c>
      <c r="C368" s="488" t="str">
        <f t="shared" si="8"/>
        <v>Ô tô tự đổ 7 tấn364</v>
      </c>
      <c r="D368" s="487">
        <v>0.189</v>
      </c>
      <c r="E368" s="487">
        <v>0.19800000000000001</v>
      </c>
      <c r="F368" s="487">
        <v>0.12</v>
      </c>
      <c r="G368" s="487">
        <v>0.112</v>
      </c>
    </row>
    <row r="369" spans="1:7" ht="18.75">
      <c r="A369" s="492" t="s">
        <v>2789</v>
      </c>
      <c r="B369" s="487">
        <v>365</v>
      </c>
      <c r="C369" s="488" t="str">
        <f t="shared" si="8"/>
        <v>Ô tô tự đổ 7 tấn365</v>
      </c>
      <c r="D369" s="487">
        <v>0.189</v>
      </c>
      <c r="E369" s="487">
        <v>0.19800000000000001</v>
      </c>
      <c r="F369" s="487">
        <v>0.12</v>
      </c>
      <c r="G369" s="487">
        <v>0.112</v>
      </c>
    </row>
    <row r="370" spans="1:7" ht="18.75">
      <c r="A370" s="492" t="s">
        <v>2789</v>
      </c>
      <c r="B370" s="487">
        <v>366</v>
      </c>
      <c r="C370" s="488" t="str">
        <f t="shared" si="8"/>
        <v>Ô tô tự đổ 7 tấn366</v>
      </c>
      <c r="D370" s="487">
        <v>0.189</v>
      </c>
      <c r="E370" s="487">
        <v>0.19800000000000001</v>
      </c>
      <c r="F370" s="487">
        <v>0.12</v>
      </c>
      <c r="G370" s="487">
        <v>0.112</v>
      </c>
    </row>
    <row r="371" spans="1:7" ht="18.75">
      <c r="A371" s="492" t="s">
        <v>2789</v>
      </c>
      <c r="B371" s="487">
        <v>367</v>
      </c>
      <c r="C371" s="488" t="str">
        <f t="shared" si="8"/>
        <v>Ô tô tự đổ 7 tấn367</v>
      </c>
      <c r="D371" s="487">
        <v>0.189</v>
      </c>
      <c r="E371" s="487">
        <v>0.19800000000000001</v>
      </c>
      <c r="F371" s="487">
        <v>0.12</v>
      </c>
      <c r="G371" s="487">
        <v>0.112</v>
      </c>
    </row>
    <row r="372" spans="1:7" ht="18.75">
      <c r="A372" s="492" t="s">
        <v>2789</v>
      </c>
      <c r="B372" s="487">
        <v>368</v>
      </c>
      <c r="C372" s="488" t="str">
        <f t="shared" si="8"/>
        <v>Ô tô tự đổ 7 tấn368</v>
      </c>
      <c r="D372" s="487">
        <v>0.189</v>
      </c>
      <c r="E372" s="487">
        <v>0.19800000000000001</v>
      </c>
      <c r="F372" s="487">
        <v>0.12</v>
      </c>
      <c r="G372" s="487">
        <v>0.112</v>
      </c>
    </row>
    <row r="373" spans="1:7" ht="18.75">
      <c r="A373" s="492" t="s">
        <v>2789</v>
      </c>
      <c r="B373" s="487">
        <v>369</v>
      </c>
      <c r="C373" s="488" t="str">
        <f t="shared" si="8"/>
        <v>Ô tô tự đổ 7 tấn369</v>
      </c>
      <c r="D373" s="487">
        <v>0.189</v>
      </c>
      <c r="E373" s="487">
        <v>0.19800000000000001</v>
      </c>
      <c r="F373" s="487">
        <v>0.12</v>
      </c>
      <c r="G373" s="487">
        <v>0.112</v>
      </c>
    </row>
    <row r="374" spans="1:7" ht="18.75">
      <c r="A374" s="492" t="s">
        <v>2789</v>
      </c>
      <c r="B374" s="487">
        <v>370</v>
      </c>
      <c r="C374" s="488" t="str">
        <f t="shared" si="8"/>
        <v>Ô tô tự đổ 7 tấn370</v>
      </c>
      <c r="D374" s="487">
        <v>0.189</v>
      </c>
      <c r="E374" s="487">
        <v>0.19800000000000001</v>
      </c>
      <c r="F374" s="487">
        <v>0.12</v>
      </c>
      <c r="G374" s="487">
        <v>0.112</v>
      </c>
    </row>
    <row r="375" spans="1:7" ht="18.75">
      <c r="A375" s="492" t="s">
        <v>2789</v>
      </c>
      <c r="B375" s="487">
        <v>371</v>
      </c>
      <c r="C375" s="488" t="str">
        <f t="shared" si="8"/>
        <v>Ô tô tự đổ 7 tấn371</v>
      </c>
      <c r="D375" s="487">
        <v>0.189</v>
      </c>
      <c r="E375" s="487">
        <v>0.19800000000000001</v>
      </c>
      <c r="F375" s="487">
        <v>0.12</v>
      </c>
      <c r="G375" s="487">
        <v>0.112</v>
      </c>
    </row>
    <row r="376" spans="1:7" ht="18.75">
      <c r="A376" s="492" t="s">
        <v>2789</v>
      </c>
      <c r="B376" s="487">
        <v>372</v>
      </c>
      <c r="C376" s="488" t="str">
        <f t="shared" si="8"/>
        <v>Ô tô tự đổ 7 tấn372</v>
      </c>
      <c r="D376" s="487">
        <v>0.189</v>
      </c>
      <c r="E376" s="487">
        <v>0.19800000000000001</v>
      </c>
      <c r="F376" s="487">
        <v>0.12</v>
      </c>
      <c r="G376" s="487">
        <v>0.112</v>
      </c>
    </row>
    <row r="377" spans="1:7" ht="18.75">
      <c r="A377" s="492" t="s">
        <v>2789</v>
      </c>
      <c r="B377" s="487">
        <v>373</v>
      </c>
      <c r="C377" s="488" t="str">
        <f t="shared" si="8"/>
        <v>Ô tô tự đổ 7 tấn373</v>
      </c>
      <c r="D377" s="487">
        <v>0.189</v>
      </c>
      <c r="E377" s="487">
        <v>0.19800000000000001</v>
      </c>
      <c r="F377" s="487">
        <v>0.12</v>
      </c>
      <c r="G377" s="487">
        <v>0.112</v>
      </c>
    </row>
    <row r="378" spans="1:7" ht="18.75">
      <c r="A378" s="492" t="s">
        <v>2789</v>
      </c>
      <c r="B378" s="487">
        <v>374</v>
      </c>
      <c r="C378" s="488" t="str">
        <f t="shared" si="8"/>
        <v>Ô tô tự đổ 7 tấn374</v>
      </c>
      <c r="D378" s="487">
        <v>0.189</v>
      </c>
      <c r="E378" s="487">
        <v>0.19800000000000001</v>
      </c>
      <c r="F378" s="487">
        <v>0.12</v>
      </c>
      <c r="G378" s="487">
        <v>0.112</v>
      </c>
    </row>
    <row r="379" spans="1:7" ht="18.75">
      <c r="A379" s="492" t="s">
        <v>2789</v>
      </c>
      <c r="B379" s="487">
        <v>375</v>
      </c>
      <c r="C379" s="488" t="str">
        <f t="shared" si="8"/>
        <v>Ô tô tự đổ 7 tấn375</v>
      </c>
      <c r="D379" s="487">
        <v>0.189</v>
      </c>
      <c r="E379" s="487">
        <v>0.19800000000000001</v>
      </c>
      <c r="F379" s="487">
        <v>0.12</v>
      </c>
      <c r="G379" s="487">
        <v>0.112</v>
      </c>
    </row>
    <row r="380" spans="1:7" ht="18.75">
      <c r="A380" s="492" t="s">
        <v>2789</v>
      </c>
      <c r="B380" s="487">
        <v>376</v>
      </c>
      <c r="C380" s="488" t="str">
        <f t="shared" si="8"/>
        <v>Ô tô tự đổ 7 tấn376</v>
      </c>
      <c r="D380" s="487">
        <v>0.189</v>
      </c>
      <c r="E380" s="487">
        <v>0.19800000000000001</v>
      </c>
      <c r="F380" s="487">
        <v>0.12</v>
      </c>
      <c r="G380" s="487">
        <v>0.112</v>
      </c>
    </row>
    <row r="381" spans="1:7" ht="18.75">
      <c r="A381" s="492" t="s">
        <v>2789</v>
      </c>
      <c r="B381" s="487">
        <v>377</v>
      </c>
      <c r="C381" s="488" t="str">
        <f t="shared" si="8"/>
        <v>Ô tô tự đổ 7 tấn377</v>
      </c>
      <c r="D381" s="487">
        <v>0.189</v>
      </c>
      <c r="E381" s="487">
        <v>0.19800000000000001</v>
      </c>
      <c r="F381" s="487">
        <v>0.12</v>
      </c>
      <c r="G381" s="487">
        <v>0.112</v>
      </c>
    </row>
    <row r="382" spans="1:7" ht="18.75">
      <c r="A382" s="492" t="s">
        <v>2789</v>
      </c>
      <c r="B382" s="487">
        <v>378</v>
      </c>
      <c r="C382" s="488" t="str">
        <f t="shared" si="8"/>
        <v>Ô tô tự đổ 7 tấn378</v>
      </c>
      <c r="D382" s="487">
        <v>0.189</v>
      </c>
      <c r="E382" s="487">
        <v>0.19800000000000001</v>
      </c>
      <c r="F382" s="487">
        <v>0.12</v>
      </c>
      <c r="G382" s="487">
        <v>0.112</v>
      </c>
    </row>
    <row r="383" spans="1:7" ht="18.75">
      <c r="A383" s="492" t="s">
        <v>2789</v>
      </c>
      <c r="B383" s="487">
        <v>379</v>
      </c>
      <c r="C383" s="488" t="str">
        <f t="shared" si="8"/>
        <v>Ô tô tự đổ 7 tấn379</v>
      </c>
      <c r="D383" s="487">
        <v>0.189</v>
      </c>
      <c r="E383" s="487">
        <v>0.19800000000000001</v>
      </c>
      <c r="F383" s="487">
        <v>0.12</v>
      </c>
      <c r="G383" s="487">
        <v>0.112</v>
      </c>
    </row>
    <row r="384" spans="1:7" ht="18.75">
      <c r="A384" s="492" t="s">
        <v>2789</v>
      </c>
      <c r="B384" s="487">
        <v>380</v>
      </c>
      <c r="C384" s="488" t="str">
        <f t="shared" si="8"/>
        <v>Ô tô tự đổ 7 tấn380</v>
      </c>
      <c r="D384" s="487">
        <v>0.189</v>
      </c>
      <c r="E384" s="487">
        <v>0.19800000000000001</v>
      </c>
      <c r="F384" s="487">
        <v>0.12</v>
      </c>
      <c r="G384" s="487">
        <v>0.112</v>
      </c>
    </row>
    <row r="385" spans="1:7" ht="18.75">
      <c r="A385" s="492" t="s">
        <v>2789</v>
      </c>
      <c r="B385" s="487">
        <v>381</v>
      </c>
      <c r="C385" s="488" t="str">
        <f t="shared" si="8"/>
        <v>Ô tô tự đổ 7 tấn381</v>
      </c>
      <c r="D385" s="487">
        <v>0.189</v>
      </c>
      <c r="E385" s="487">
        <v>0.19800000000000001</v>
      </c>
      <c r="F385" s="487">
        <v>0.12</v>
      </c>
      <c r="G385" s="487">
        <v>0.112</v>
      </c>
    </row>
    <row r="386" spans="1:7" ht="18.75">
      <c r="A386" s="492" t="s">
        <v>2789</v>
      </c>
      <c r="B386" s="487">
        <v>382</v>
      </c>
      <c r="C386" s="488" t="str">
        <f t="shared" si="8"/>
        <v>Ô tô tự đổ 7 tấn382</v>
      </c>
      <c r="D386" s="487">
        <v>0.189</v>
      </c>
      <c r="E386" s="487">
        <v>0.19800000000000001</v>
      </c>
      <c r="F386" s="487">
        <v>0.12</v>
      </c>
      <c r="G386" s="487">
        <v>0.112</v>
      </c>
    </row>
    <row r="387" spans="1:7" ht="18.75">
      <c r="A387" s="492" t="s">
        <v>2789</v>
      </c>
      <c r="B387" s="487">
        <v>383</v>
      </c>
      <c r="C387" s="488" t="str">
        <f t="shared" si="8"/>
        <v>Ô tô tự đổ 7 tấn383</v>
      </c>
      <c r="D387" s="487">
        <v>0.189</v>
      </c>
      <c r="E387" s="487">
        <v>0.19800000000000001</v>
      </c>
      <c r="F387" s="487">
        <v>0.12</v>
      </c>
      <c r="G387" s="487">
        <v>0.112</v>
      </c>
    </row>
    <row r="388" spans="1:7" ht="18.75">
      <c r="A388" s="492" t="s">
        <v>2789</v>
      </c>
      <c r="B388" s="487">
        <v>384</v>
      </c>
      <c r="C388" s="488" t="str">
        <f t="shared" si="8"/>
        <v>Ô tô tự đổ 7 tấn384</v>
      </c>
      <c r="D388" s="487">
        <v>0.189</v>
      </c>
      <c r="E388" s="487">
        <v>0.19800000000000001</v>
      </c>
      <c r="F388" s="487">
        <v>0.12</v>
      </c>
      <c r="G388" s="487">
        <v>0.112</v>
      </c>
    </row>
    <row r="389" spans="1:7" ht="18.75">
      <c r="A389" s="492" t="s">
        <v>2789</v>
      </c>
      <c r="B389" s="487">
        <v>385</v>
      </c>
      <c r="C389" s="488" t="str">
        <f t="shared" si="8"/>
        <v>Ô tô tự đổ 7 tấn385</v>
      </c>
      <c r="D389" s="487">
        <v>0.189</v>
      </c>
      <c r="E389" s="487">
        <v>0.19800000000000001</v>
      </c>
      <c r="F389" s="487">
        <v>0.12</v>
      </c>
      <c r="G389" s="487">
        <v>0.112</v>
      </c>
    </row>
    <row r="390" spans="1:7" ht="18.75">
      <c r="A390" s="492" t="s">
        <v>2789</v>
      </c>
      <c r="B390" s="487">
        <v>386</v>
      </c>
      <c r="C390" s="488" t="str">
        <f t="shared" si="8"/>
        <v>Ô tô tự đổ 7 tấn386</v>
      </c>
      <c r="D390" s="487">
        <v>0.189</v>
      </c>
      <c r="E390" s="487">
        <v>0.19800000000000001</v>
      </c>
      <c r="F390" s="487">
        <v>0.12</v>
      </c>
      <c r="G390" s="487">
        <v>0.112</v>
      </c>
    </row>
    <row r="391" spans="1:7" ht="18.75">
      <c r="A391" s="492" t="s">
        <v>2789</v>
      </c>
      <c r="B391" s="487">
        <v>387</v>
      </c>
      <c r="C391" s="488" t="str">
        <f t="shared" si="8"/>
        <v>Ô tô tự đổ 7 tấn387</v>
      </c>
      <c r="D391" s="487">
        <v>0.189</v>
      </c>
      <c r="E391" s="487">
        <v>0.19800000000000001</v>
      </c>
      <c r="F391" s="487">
        <v>0.12</v>
      </c>
      <c r="G391" s="487">
        <v>0.112</v>
      </c>
    </row>
    <row r="392" spans="1:7" ht="18.75">
      <c r="A392" s="492" t="s">
        <v>2789</v>
      </c>
      <c r="B392" s="487">
        <v>388</v>
      </c>
      <c r="C392" s="488" t="str">
        <f t="shared" si="8"/>
        <v>Ô tô tự đổ 7 tấn388</v>
      </c>
      <c r="D392" s="487">
        <v>0.189</v>
      </c>
      <c r="E392" s="487">
        <v>0.19800000000000001</v>
      </c>
      <c r="F392" s="487">
        <v>0.12</v>
      </c>
      <c r="G392" s="487">
        <v>0.112</v>
      </c>
    </row>
    <row r="393" spans="1:7" ht="18.75">
      <c r="A393" s="492" t="s">
        <v>2789</v>
      </c>
      <c r="B393" s="487">
        <v>389</v>
      </c>
      <c r="C393" s="488" t="str">
        <f t="shared" si="8"/>
        <v>Ô tô tự đổ 7 tấn389</v>
      </c>
      <c r="D393" s="487">
        <v>0.189</v>
      </c>
      <c r="E393" s="487">
        <v>0.19800000000000001</v>
      </c>
      <c r="F393" s="487">
        <v>0.12</v>
      </c>
      <c r="G393" s="487">
        <v>0.112</v>
      </c>
    </row>
    <row r="394" spans="1:7" ht="18.75">
      <c r="A394" s="492" t="s">
        <v>2789</v>
      </c>
      <c r="B394" s="487">
        <v>390</v>
      </c>
      <c r="C394" s="488" t="str">
        <f t="shared" si="8"/>
        <v>Ô tô tự đổ 7 tấn390</v>
      </c>
      <c r="D394" s="487">
        <v>0.189</v>
      </c>
      <c r="E394" s="487">
        <v>0.19800000000000001</v>
      </c>
      <c r="F394" s="487">
        <v>0.12</v>
      </c>
      <c r="G394" s="487">
        <v>0.112</v>
      </c>
    </row>
    <row r="395" spans="1:7" ht="18.75">
      <c r="A395" s="492" t="s">
        <v>2789</v>
      </c>
      <c r="B395" s="487">
        <v>391</v>
      </c>
      <c r="C395" s="488" t="str">
        <f t="shared" si="8"/>
        <v>Ô tô tự đổ 7 tấn391</v>
      </c>
      <c r="D395" s="487">
        <v>0.189</v>
      </c>
      <c r="E395" s="487">
        <v>0.19800000000000001</v>
      </c>
      <c r="F395" s="487">
        <v>0.12</v>
      </c>
      <c r="G395" s="487">
        <v>0.112</v>
      </c>
    </row>
    <row r="396" spans="1:7" ht="18.75">
      <c r="A396" s="492" t="s">
        <v>2789</v>
      </c>
      <c r="B396" s="487">
        <v>392</v>
      </c>
      <c r="C396" s="488" t="str">
        <f t="shared" si="8"/>
        <v>Ô tô tự đổ 7 tấn392</v>
      </c>
      <c r="D396" s="487">
        <v>0.189</v>
      </c>
      <c r="E396" s="487">
        <v>0.19800000000000001</v>
      </c>
      <c r="F396" s="487">
        <v>0.12</v>
      </c>
      <c r="G396" s="487">
        <v>0.112</v>
      </c>
    </row>
    <row r="397" spans="1:7" ht="18.75">
      <c r="A397" s="492" t="s">
        <v>2789</v>
      </c>
      <c r="B397" s="487">
        <v>393</v>
      </c>
      <c r="C397" s="488" t="str">
        <f t="shared" si="8"/>
        <v>Ô tô tự đổ 7 tấn393</v>
      </c>
      <c r="D397" s="487">
        <v>0.189</v>
      </c>
      <c r="E397" s="487">
        <v>0.19800000000000001</v>
      </c>
      <c r="F397" s="487">
        <v>0.12</v>
      </c>
      <c r="G397" s="487">
        <v>0.112</v>
      </c>
    </row>
    <row r="398" spans="1:7" ht="18.75">
      <c r="A398" s="492" t="s">
        <v>2789</v>
      </c>
      <c r="B398" s="487">
        <v>394</v>
      </c>
      <c r="C398" s="488" t="str">
        <f t="shared" si="8"/>
        <v>Ô tô tự đổ 7 tấn394</v>
      </c>
      <c r="D398" s="487">
        <v>0.189</v>
      </c>
      <c r="E398" s="487">
        <v>0.19800000000000001</v>
      </c>
      <c r="F398" s="487">
        <v>0.12</v>
      </c>
      <c r="G398" s="487">
        <v>0.112</v>
      </c>
    </row>
    <row r="399" spans="1:7" ht="18.75">
      <c r="A399" s="492" t="s">
        <v>2789</v>
      </c>
      <c r="B399" s="487">
        <v>395</v>
      </c>
      <c r="C399" s="488" t="str">
        <f t="shared" si="8"/>
        <v>Ô tô tự đổ 7 tấn395</v>
      </c>
      <c r="D399" s="487">
        <v>0.189</v>
      </c>
      <c r="E399" s="487">
        <v>0.19800000000000001</v>
      </c>
      <c r="F399" s="487">
        <v>0.12</v>
      </c>
      <c r="G399" s="487">
        <v>0.112</v>
      </c>
    </row>
    <row r="400" spans="1:7" ht="18.75">
      <c r="A400" s="492" t="s">
        <v>2789</v>
      </c>
      <c r="B400" s="487">
        <v>396</v>
      </c>
      <c r="C400" s="488" t="str">
        <f t="shared" si="8"/>
        <v>Ô tô tự đổ 7 tấn396</v>
      </c>
      <c r="D400" s="487">
        <v>0.189</v>
      </c>
      <c r="E400" s="487">
        <v>0.19800000000000001</v>
      </c>
      <c r="F400" s="487">
        <v>0.12</v>
      </c>
      <c r="G400" s="487">
        <v>0.112</v>
      </c>
    </row>
    <row r="401" spans="1:7" ht="18.75">
      <c r="A401" s="492" t="s">
        <v>2789</v>
      </c>
      <c r="B401" s="487">
        <v>397</v>
      </c>
      <c r="C401" s="488" t="str">
        <f t="shared" si="8"/>
        <v>Ô tô tự đổ 7 tấn397</v>
      </c>
      <c r="D401" s="487">
        <v>0.189</v>
      </c>
      <c r="E401" s="487">
        <v>0.19800000000000001</v>
      </c>
      <c r="F401" s="487">
        <v>0.12</v>
      </c>
      <c r="G401" s="487">
        <v>0.112</v>
      </c>
    </row>
    <row r="402" spans="1:7" ht="18.75">
      <c r="A402" s="492" t="s">
        <v>2789</v>
      </c>
      <c r="B402" s="487">
        <v>398</v>
      </c>
      <c r="C402" s="488" t="str">
        <f t="shared" si="8"/>
        <v>Ô tô tự đổ 7 tấn398</v>
      </c>
      <c r="D402" s="487">
        <v>0.189</v>
      </c>
      <c r="E402" s="487">
        <v>0.19800000000000001</v>
      </c>
      <c r="F402" s="487">
        <v>0.12</v>
      </c>
      <c r="G402" s="487">
        <v>0.112</v>
      </c>
    </row>
    <row r="403" spans="1:7" ht="18.75">
      <c r="A403" s="492" t="s">
        <v>2789</v>
      </c>
      <c r="B403" s="487">
        <v>399</v>
      </c>
      <c r="C403" s="488" t="str">
        <f t="shared" si="8"/>
        <v>Ô tô tự đổ 7 tấn399</v>
      </c>
      <c r="D403" s="487">
        <v>0.189</v>
      </c>
      <c r="E403" s="487">
        <v>0.19800000000000001</v>
      </c>
      <c r="F403" s="487">
        <v>0.12</v>
      </c>
      <c r="G403" s="487">
        <v>0.112</v>
      </c>
    </row>
    <row r="404" spans="1:7" ht="18.75">
      <c r="A404" s="492" t="s">
        <v>2789</v>
      </c>
      <c r="B404" s="487">
        <v>400</v>
      </c>
      <c r="C404" s="488" t="str">
        <f t="shared" si="8"/>
        <v>Ô tô tự đổ 7 tấn400</v>
      </c>
      <c r="D404" s="487">
        <v>0.189</v>
      </c>
      <c r="E404" s="487">
        <v>0.19800000000000001</v>
      </c>
      <c r="F404" s="487">
        <v>0.12</v>
      </c>
      <c r="G404" s="487">
        <v>0.112</v>
      </c>
    </row>
    <row r="405" spans="1:7" ht="18.75">
      <c r="A405" s="492" t="s">
        <v>2789</v>
      </c>
      <c r="B405" s="487">
        <v>401</v>
      </c>
      <c r="C405" s="488" t="str">
        <f t="shared" si="8"/>
        <v>Ô tô tự đổ 7 tấn401</v>
      </c>
      <c r="D405" s="487">
        <v>0.189</v>
      </c>
      <c r="E405" s="487">
        <v>0.19800000000000001</v>
      </c>
      <c r="F405" s="487">
        <v>0.12</v>
      </c>
      <c r="G405" s="487">
        <v>0.112</v>
      </c>
    </row>
    <row r="406" spans="1:7" ht="18.75">
      <c r="A406" s="492" t="s">
        <v>2789</v>
      </c>
      <c r="B406" s="487">
        <v>402</v>
      </c>
      <c r="C406" s="488" t="str">
        <f t="shared" si="8"/>
        <v>Ô tô tự đổ 7 tấn402</v>
      </c>
      <c r="D406" s="487">
        <v>0.189</v>
      </c>
      <c r="E406" s="487">
        <v>0.19800000000000001</v>
      </c>
      <c r="F406" s="487">
        <v>0.12</v>
      </c>
      <c r="G406" s="487">
        <v>0.112</v>
      </c>
    </row>
    <row r="407" spans="1:7" ht="18.75">
      <c r="A407" s="492" t="s">
        <v>2789</v>
      </c>
      <c r="B407" s="487">
        <v>403</v>
      </c>
      <c r="C407" s="488" t="str">
        <f t="shared" si="8"/>
        <v>Ô tô tự đổ 7 tấn403</v>
      </c>
      <c r="D407" s="487">
        <v>0.189</v>
      </c>
      <c r="E407" s="487">
        <v>0.19800000000000001</v>
      </c>
      <c r="F407" s="487">
        <v>0.12</v>
      </c>
      <c r="G407" s="487">
        <v>0.112</v>
      </c>
    </row>
    <row r="408" spans="1:7" ht="18.75">
      <c r="A408" s="492" t="s">
        <v>2789</v>
      </c>
      <c r="B408" s="487">
        <v>404</v>
      </c>
      <c r="C408" s="488" t="str">
        <f t="shared" si="8"/>
        <v>Ô tô tự đổ 7 tấn404</v>
      </c>
      <c r="D408" s="487">
        <v>0.189</v>
      </c>
      <c r="E408" s="487">
        <v>0.19800000000000001</v>
      </c>
      <c r="F408" s="487">
        <v>0.12</v>
      </c>
      <c r="G408" s="487">
        <v>0.112</v>
      </c>
    </row>
    <row r="409" spans="1:7" ht="18.75">
      <c r="A409" s="492" t="s">
        <v>2789</v>
      </c>
      <c r="B409" s="487">
        <v>405</v>
      </c>
      <c r="C409" s="488" t="str">
        <f t="shared" si="8"/>
        <v>Ô tô tự đổ 7 tấn405</v>
      </c>
      <c r="D409" s="487">
        <v>0.189</v>
      </c>
      <c r="E409" s="487">
        <v>0.19800000000000001</v>
      </c>
      <c r="F409" s="487">
        <v>0.12</v>
      </c>
      <c r="G409" s="487">
        <v>0.112</v>
      </c>
    </row>
    <row r="410" spans="1:7" ht="18.75">
      <c r="A410" s="492" t="s">
        <v>2789</v>
      </c>
      <c r="B410" s="487">
        <v>406</v>
      </c>
      <c r="C410" s="488" t="str">
        <f t="shared" si="8"/>
        <v>Ô tô tự đổ 7 tấn406</v>
      </c>
      <c r="D410" s="487">
        <v>0.189</v>
      </c>
      <c r="E410" s="487">
        <v>0.19800000000000001</v>
      </c>
      <c r="F410" s="487">
        <v>0.12</v>
      </c>
      <c r="G410" s="487">
        <v>0.112</v>
      </c>
    </row>
    <row r="411" spans="1:7" ht="18.75">
      <c r="A411" s="492" t="s">
        <v>2789</v>
      </c>
      <c r="B411" s="487">
        <v>407</v>
      </c>
      <c r="C411" s="488" t="str">
        <f t="shared" si="8"/>
        <v>Ô tô tự đổ 7 tấn407</v>
      </c>
      <c r="D411" s="487">
        <v>0.189</v>
      </c>
      <c r="E411" s="487">
        <v>0.19800000000000001</v>
      </c>
      <c r="F411" s="487">
        <v>0.12</v>
      </c>
      <c r="G411" s="487">
        <v>0.112</v>
      </c>
    </row>
    <row r="412" spans="1:7" ht="18.75">
      <c r="A412" s="492" t="s">
        <v>2789</v>
      </c>
      <c r="B412" s="487">
        <v>408</v>
      </c>
      <c r="C412" s="488" t="str">
        <f t="shared" si="8"/>
        <v>Ô tô tự đổ 7 tấn408</v>
      </c>
      <c r="D412" s="487">
        <v>0.189</v>
      </c>
      <c r="E412" s="487">
        <v>0.19800000000000001</v>
      </c>
      <c r="F412" s="487">
        <v>0.12</v>
      </c>
      <c r="G412" s="487">
        <v>0.112</v>
      </c>
    </row>
    <row r="413" spans="1:7" ht="18.75">
      <c r="A413" s="492" t="s">
        <v>2789</v>
      </c>
      <c r="B413" s="487">
        <v>409</v>
      </c>
      <c r="C413" s="488" t="str">
        <f t="shared" si="8"/>
        <v>Ô tô tự đổ 7 tấn409</v>
      </c>
      <c r="D413" s="487">
        <v>0.189</v>
      </c>
      <c r="E413" s="487">
        <v>0.19800000000000001</v>
      </c>
      <c r="F413" s="487">
        <v>0.12</v>
      </c>
      <c r="G413" s="487">
        <v>0.112</v>
      </c>
    </row>
    <row r="414" spans="1:7" ht="18.75">
      <c r="A414" s="492" t="s">
        <v>2789</v>
      </c>
      <c r="B414" s="487">
        <v>410</v>
      </c>
      <c r="C414" s="488" t="str">
        <f t="shared" si="8"/>
        <v>Ô tô tự đổ 7 tấn410</v>
      </c>
      <c r="D414" s="487">
        <v>0.189</v>
      </c>
      <c r="E414" s="487">
        <v>0.19800000000000001</v>
      </c>
      <c r="F414" s="487">
        <v>0.12</v>
      </c>
      <c r="G414" s="487">
        <v>0.112</v>
      </c>
    </row>
    <row r="415" spans="1:7" ht="18.75">
      <c r="A415" s="492" t="s">
        <v>2789</v>
      </c>
      <c r="B415" s="487">
        <v>411</v>
      </c>
      <c r="C415" s="488" t="str">
        <f t="shared" si="8"/>
        <v>Ô tô tự đổ 7 tấn411</v>
      </c>
      <c r="D415" s="487">
        <v>0.189</v>
      </c>
      <c r="E415" s="487">
        <v>0.19800000000000001</v>
      </c>
      <c r="F415" s="487">
        <v>0.12</v>
      </c>
      <c r="G415" s="487">
        <v>0.112</v>
      </c>
    </row>
    <row r="416" spans="1:7" ht="18.75">
      <c r="A416" s="492" t="s">
        <v>2789</v>
      </c>
      <c r="B416" s="487">
        <v>412</v>
      </c>
      <c r="C416" s="488" t="str">
        <f t="shared" si="8"/>
        <v>Ô tô tự đổ 7 tấn412</v>
      </c>
      <c r="D416" s="487">
        <v>0.189</v>
      </c>
      <c r="E416" s="487">
        <v>0.19800000000000001</v>
      </c>
      <c r="F416" s="487">
        <v>0.12</v>
      </c>
      <c r="G416" s="487">
        <v>0.112</v>
      </c>
    </row>
    <row r="417" spans="1:7" ht="18.75">
      <c r="A417" s="492" t="s">
        <v>2789</v>
      </c>
      <c r="B417" s="487">
        <v>413</v>
      </c>
      <c r="C417" s="488" t="str">
        <f t="shared" si="8"/>
        <v>Ô tô tự đổ 7 tấn413</v>
      </c>
      <c r="D417" s="487">
        <v>0.189</v>
      </c>
      <c r="E417" s="487">
        <v>0.19800000000000001</v>
      </c>
      <c r="F417" s="487">
        <v>0.12</v>
      </c>
      <c r="G417" s="487">
        <v>0.112</v>
      </c>
    </row>
    <row r="418" spans="1:7" ht="18.75">
      <c r="A418" s="492" t="s">
        <v>2789</v>
      </c>
      <c r="B418" s="487">
        <v>414</v>
      </c>
      <c r="C418" s="488" t="str">
        <f t="shared" si="8"/>
        <v>Ô tô tự đổ 7 tấn414</v>
      </c>
      <c r="D418" s="487">
        <v>0.189</v>
      </c>
      <c r="E418" s="487">
        <v>0.19800000000000001</v>
      </c>
      <c r="F418" s="487">
        <v>0.12</v>
      </c>
      <c r="G418" s="487">
        <v>0.112</v>
      </c>
    </row>
    <row r="419" spans="1:7" ht="18.75">
      <c r="A419" s="492" t="s">
        <v>2789</v>
      </c>
      <c r="B419" s="487">
        <v>415</v>
      </c>
      <c r="C419" s="488" t="str">
        <f t="shared" si="8"/>
        <v>Ô tô tự đổ 7 tấn415</v>
      </c>
      <c r="D419" s="487">
        <v>0.189</v>
      </c>
      <c r="E419" s="487">
        <v>0.19800000000000001</v>
      </c>
      <c r="F419" s="487">
        <v>0.12</v>
      </c>
      <c r="G419" s="487">
        <v>0.112</v>
      </c>
    </row>
    <row r="420" spans="1:7" ht="18.75">
      <c r="A420" s="492" t="s">
        <v>2789</v>
      </c>
      <c r="B420" s="487">
        <v>416</v>
      </c>
      <c r="C420" s="488" t="str">
        <f t="shared" si="8"/>
        <v>Ô tô tự đổ 7 tấn416</v>
      </c>
      <c r="D420" s="487">
        <v>0.189</v>
      </c>
      <c r="E420" s="487">
        <v>0.19800000000000001</v>
      </c>
      <c r="F420" s="487">
        <v>0.12</v>
      </c>
      <c r="G420" s="487">
        <v>0.112</v>
      </c>
    </row>
    <row r="421" spans="1:7" ht="18.75">
      <c r="A421" s="492" t="s">
        <v>2789</v>
      </c>
      <c r="B421" s="487">
        <v>417</v>
      </c>
      <c r="C421" s="488" t="str">
        <f t="shared" si="8"/>
        <v>Ô tô tự đổ 7 tấn417</v>
      </c>
      <c r="D421" s="487">
        <v>0.189</v>
      </c>
      <c r="E421" s="487">
        <v>0.19800000000000001</v>
      </c>
      <c r="F421" s="487">
        <v>0.12</v>
      </c>
      <c r="G421" s="487">
        <v>0.112</v>
      </c>
    </row>
    <row r="422" spans="1:7" ht="18.75">
      <c r="A422" s="492" t="s">
        <v>2789</v>
      </c>
      <c r="B422" s="487">
        <v>418</v>
      </c>
      <c r="C422" s="488" t="str">
        <f t="shared" si="8"/>
        <v>Ô tô tự đổ 7 tấn418</v>
      </c>
      <c r="D422" s="487">
        <v>0.189</v>
      </c>
      <c r="E422" s="487">
        <v>0.19800000000000001</v>
      </c>
      <c r="F422" s="487">
        <v>0.12</v>
      </c>
      <c r="G422" s="487">
        <v>0.112</v>
      </c>
    </row>
    <row r="423" spans="1:7" ht="18.75">
      <c r="A423" s="492" t="s">
        <v>2789</v>
      </c>
      <c r="B423" s="487">
        <v>419</v>
      </c>
      <c r="C423" s="488" t="str">
        <f t="shared" si="8"/>
        <v>Ô tô tự đổ 7 tấn419</v>
      </c>
      <c r="D423" s="487">
        <v>0.189</v>
      </c>
      <c r="E423" s="487">
        <v>0.19800000000000001</v>
      </c>
      <c r="F423" s="487">
        <v>0.12</v>
      </c>
      <c r="G423" s="487">
        <v>0.112</v>
      </c>
    </row>
    <row r="424" spans="1:7" ht="18.75">
      <c r="A424" s="492" t="s">
        <v>2789</v>
      </c>
      <c r="B424" s="487">
        <v>420</v>
      </c>
      <c r="C424" s="488" t="str">
        <f t="shared" si="8"/>
        <v>Ô tô tự đổ 7 tấn420</v>
      </c>
      <c r="D424" s="487">
        <v>0.189</v>
      </c>
      <c r="E424" s="487">
        <v>0.19800000000000001</v>
      </c>
      <c r="F424" s="487">
        <v>0.12</v>
      </c>
      <c r="G424" s="487">
        <v>0.112</v>
      </c>
    </row>
    <row r="425" spans="1:7" ht="18.75">
      <c r="A425" s="492" t="s">
        <v>2789</v>
      </c>
      <c r="B425" s="487">
        <v>421</v>
      </c>
      <c r="C425" s="488" t="str">
        <f t="shared" ref="C425:C488" si="9">A425&amp;B425</f>
        <v>Ô tô tự đổ 7 tấn421</v>
      </c>
      <c r="D425" s="487">
        <v>0.189</v>
      </c>
      <c r="E425" s="487">
        <v>0.19800000000000001</v>
      </c>
      <c r="F425" s="487">
        <v>0.12</v>
      </c>
      <c r="G425" s="487">
        <v>0.112</v>
      </c>
    </row>
    <row r="426" spans="1:7" ht="18.75">
      <c r="A426" s="492" t="s">
        <v>2789</v>
      </c>
      <c r="B426" s="487">
        <v>422</v>
      </c>
      <c r="C426" s="488" t="str">
        <f t="shared" si="9"/>
        <v>Ô tô tự đổ 7 tấn422</v>
      </c>
      <c r="D426" s="487">
        <v>0.189</v>
      </c>
      <c r="E426" s="487">
        <v>0.19800000000000001</v>
      </c>
      <c r="F426" s="487">
        <v>0.12</v>
      </c>
      <c r="G426" s="487">
        <v>0.112</v>
      </c>
    </row>
    <row r="427" spans="1:7" ht="18.75">
      <c r="A427" s="492" t="s">
        <v>2789</v>
      </c>
      <c r="B427" s="487">
        <v>423</v>
      </c>
      <c r="C427" s="488" t="str">
        <f t="shared" si="9"/>
        <v>Ô tô tự đổ 7 tấn423</v>
      </c>
      <c r="D427" s="487">
        <v>0.189</v>
      </c>
      <c r="E427" s="487">
        <v>0.19800000000000001</v>
      </c>
      <c r="F427" s="487">
        <v>0.12</v>
      </c>
      <c r="G427" s="487">
        <v>0.112</v>
      </c>
    </row>
    <row r="428" spans="1:7" ht="18.75">
      <c r="A428" s="492" t="s">
        <v>2789</v>
      </c>
      <c r="B428" s="487">
        <v>424</v>
      </c>
      <c r="C428" s="488" t="str">
        <f t="shared" si="9"/>
        <v>Ô tô tự đổ 7 tấn424</v>
      </c>
      <c r="D428" s="487">
        <v>0.189</v>
      </c>
      <c r="E428" s="487">
        <v>0.19800000000000001</v>
      </c>
      <c r="F428" s="487">
        <v>0.12</v>
      </c>
      <c r="G428" s="487">
        <v>0.112</v>
      </c>
    </row>
    <row r="429" spans="1:7" ht="18.75">
      <c r="A429" s="492" t="s">
        <v>2789</v>
      </c>
      <c r="B429" s="487">
        <v>425</v>
      </c>
      <c r="C429" s="488" t="str">
        <f t="shared" si="9"/>
        <v>Ô tô tự đổ 7 tấn425</v>
      </c>
      <c r="D429" s="487">
        <v>0.189</v>
      </c>
      <c r="E429" s="487">
        <v>0.19800000000000001</v>
      </c>
      <c r="F429" s="487">
        <v>0.12</v>
      </c>
      <c r="G429" s="487">
        <v>0.112</v>
      </c>
    </row>
    <row r="430" spans="1:7" ht="18.75">
      <c r="A430" s="492" t="s">
        <v>2789</v>
      </c>
      <c r="B430" s="487">
        <v>426</v>
      </c>
      <c r="C430" s="488" t="str">
        <f t="shared" si="9"/>
        <v>Ô tô tự đổ 7 tấn426</v>
      </c>
      <c r="D430" s="487">
        <v>0.189</v>
      </c>
      <c r="E430" s="487">
        <v>0.19800000000000001</v>
      </c>
      <c r="F430" s="487">
        <v>0.12</v>
      </c>
      <c r="G430" s="487">
        <v>0.112</v>
      </c>
    </row>
    <row r="431" spans="1:7" ht="18.75">
      <c r="A431" s="492" t="s">
        <v>2789</v>
      </c>
      <c r="B431" s="487">
        <v>427</v>
      </c>
      <c r="C431" s="488" t="str">
        <f t="shared" si="9"/>
        <v>Ô tô tự đổ 7 tấn427</v>
      </c>
      <c r="D431" s="487">
        <v>0.189</v>
      </c>
      <c r="E431" s="487">
        <v>0.19800000000000001</v>
      </c>
      <c r="F431" s="487">
        <v>0.12</v>
      </c>
      <c r="G431" s="487">
        <v>0.112</v>
      </c>
    </row>
    <row r="432" spans="1:7" ht="18.75">
      <c r="A432" s="492" t="s">
        <v>2789</v>
      </c>
      <c r="B432" s="487">
        <v>428</v>
      </c>
      <c r="C432" s="488" t="str">
        <f t="shared" si="9"/>
        <v>Ô tô tự đổ 7 tấn428</v>
      </c>
      <c r="D432" s="487">
        <v>0.189</v>
      </c>
      <c r="E432" s="487">
        <v>0.19800000000000001</v>
      </c>
      <c r="F432" s="487">
        <v>0.12</v>
      </c>
      <c r="G432" s="487">
        <v>0.112</v>
      </c>
    </row>
    <row r="433" spans="1:7" ht="18.75">
      <c r="A433" s="492" t="s">
        <v>2789</v>
      </c>
      <c r="B433" s="487">
        <v>429</v>
      </c>
      <c r="C433" s="488" t="str">
        <f t="shared" si="9"/>
        <v>Ô tô tự đổ 7 tấn429</v>
      </c>
      <c r="D433" s="487">
        <v>0.189</v>
      </c>
      <c r="E433" s="487">
        <v>0.19800000000000001</v>
      </c>
      <c r="F433" s="487">
        <v>0.12</v>
      </c>
      <c r="G433" s="487">
        <v>0.112</v>
      </c>
    </row>
    <row r="434" spans="1:7" ht="18.75">
      <c r="A434" s="492" t="s">
        <v>2789</v>
      </c>
      <c r="B434" s="487">
        <v>430</v>
      </c>
      <c r="C434" s="488" t="str">
        <f t="shared" si="9"/>
        <v>Ô tô tự đổ 7 tấn430</v>
      </c>
      <c r="D434" s="487">
        <v>0.189</v>
      </c>
      <c r="E434" s="487">
        <v>0.19800000000000001</v>
      </c>
      <c r="F434" s="487">
        <v>0.12</v>
      </c>
      <c r="G434" s="487">
        <v>0.112</v>
      </c>
    </row>
    <row r="435" spans="1:7" ht="18.75">
      <c r="A435" s="492" t="s">
        <v>2789</v>
      </c>
      <c r="B435" s="487">
        <v>431</v>
      </c>
      <c r="C435" s="488" t="str">
        <f t="shared" si="9"/>
        <v>Ô tô tự đổ 7 tấn431</v>
      </c>
      <c r="D435" s="487">
        <v>0.189</v>
      </c>
      <c r="E435" s="487">
        <v>0.19800000000000001</v>
      </c>
      <c r="F435" s="487">
        <v>0.12</v>
      </c>
      <c r="G435" s="487">
        <v>0.112</v>
      </c>
    </row>
    <row r="436" spans="1:7" ht="18.75">
      <c r="A436" s="492" t="s">
        <v>2789</v>
      </c>
      <c r="B436" s="487">
        <v>432</v>
      </c>
      <c r="C436" s="488" t="str">
        <f t="shared" si="9"/>
        <v>Ô tô tự đổ 7 tấn432</v>
      </c>
      <c r="D436" s="487">
        <v>0.189</v>
      </c>
      <c r="E436" s="487">
        <v>0.19800000000000001</v>
      </c>
      <c r="F436" s="487">
        <v>0.12</v>
      </c>
      <c r="G436" s="487">
        <v>0.112</v>
      </c>
    </row>
    <row r="437" spans="1:7" ht="18.75">
      <c r="A437" s="492" t="s">
        <v>2789</v>
      </c>
      <c r="B437" s="487">
        <v>433</v>
      </c>
      <c r="C437" s="488" t="str">
        <f t="shared" si="9"/>
        <v>Ô tô tự đổ 7 tấn433</v>
      </c>
      <c r="D437" s="487">
        <v>0.189</v>
      </c>
      <c r="E437" s="487">
        <v>0.19800000000000001</v>
      </c>
      <c r="F437" s="487">
        <v>0.12</v>
      </c>
      <c r="G437" s="487">
        <v>0.112</v>
      </c>
    </row>
    <row r="438" spans="1:7" ht="18.75">
      <c r="A438" s="492" t="s">
        <v>2789</v>
      </c>
      <c r="B438" s="487">
        <v>434</v>
      </c>
      <c r="C438" s="488" t="str">
        <f t="shared" si="9"/>
        <v>Ô tô tự đổ 7 tấn434</v>
      </c>
      <c r="D438" s="487">
        <v>0.189</v>
      </c>
      <c r="E438" s="487">
        <v>0.19800000000000001</v>
      </c>
      <c r="F438" s="487">
        <v>0.12</v>
      </c>
      <c r="G438" s="487">
        <v>0.112</v>
      </c>
    </row>
    <row r="439" spans="1:7" ht="18.75">
      <c r="A439" s="492" t="s">
        <v>2789</v>
      </c>
      <c r="B439" s="487">
        <v>435</v>
      </c>
      <c r="C439" s="488" t="str">
        <f t="shared" si="9"/>
        <v>Ô tô tự đổ 7 tấn435</v>
      </c>
      <c r="D439" s="487">
        <v>0.189</v>
      </c>
      <c r="E439" s="487">
        <v>0.19800000000000001</v>
      </c>
      <c r="F439" s="487">
        <v>0.12</v>
      </c>
      <c r="G439" s="487">
        <v>0.112</v>
      </c>
    </row>
    <row r="440" spans="1:7" ht="18.75">
      <c r="A440" s="492" t="s">
        <v>2789</v>
      </c>
      <c r="B440" s="487">
        <v>436</v>
      </c>
      <c r="C440" s="488" t="str">
        <f t="shared" si="9"/>
        <v>Ô tô tự đổ 7 tấn436</v>
      </c>
      <c r="D440" s="487">
        <v>0.189</v>
      </c>
      <c r="E440" s="487">
        <v>0.19800000000000001</v>
      </c>
      <c r="F440" s="487">
        <v>0.12</v>
      </c>
      <c r="G440" s="487">
        <v>0.112</v>
      </c>
    </row>
    <row r="441" spans="1:7" ht="18.75">
      <c r="A441" s="492" t="s">
        <v>2789</v>
      </c>
      <c r="B441" s="487">
        <v>437</v>
      </c>
      <c r="C441" s="488" t="str">
        <f t="shared" si="9"/>
        <v>Ô tô tự đổ 7 tấn437</v>
      </c>
      <c r="D441" s="487">
        <v>0.189</v>
      </c>
      <c r="E441" s="487">
        <v>0.19800000000000001</v>
      </c>
      <c r="F441" s="487">
        <v>0.12</v>
      </c>
      <c r="G441" s="487">
        <v>0.112</v>
      </c>
    </row>
    <row r="442" spans="1:7" ht="18.75">
      <c r="A442" s="492" t="s">
        <v>2789</v>
      </c>
      <c r="B442" s="487">
        <v>438</v>
      </c>
      <c r="C442" s="488" t="str">
        <f t="shared" si="9"/>
        <v>Ô tô tự đổ 7 tấn438</v>
      </c>
      <c r="D442" s="487">
        <v>0.189</v>
      </c>
      <c r="E442" s="487">
        <v>0.19800000000000001</v>
      </c>
      <c r="F442" s="487">
        <v>0.12</v>
      </c>
      <c r="G442" s="487">
        <v>0.112</v>
      </c>
    </row>
    <row r="443" spans="1:7" ht="18.75">
      <c r="A443" s="492" t="s">
        <v>2789</v>
      </c>
      <c r="B443" s="487">
        <v>439</v>
      </c>
      <c r="C443" s="488" t="str">
        <f t="shared" si="9"/>
        <v>Ô tô tự đổ 7 tấn439</v>
      </c>
      <c r="D443" s="487">
        <v>0.189</v>
      </c>
      <c r="E443" s="487">
        <v>0.19800000000000001</v>
      </c>
      <c r="F443" s="487">
        <v>0.12</v>
      </c>
      <c r="G443" s="487">
        <v>0.112</v>
      </c>
    </row>
    <row r="444" spans="1:7" ht="18.75">
      <c r="A444" s="492" t="s">
        <v>2789</v>
      </c>
      <c r="B444" s="487">
        <v>440</v>
      </c>
      <c r="C444" s="488" t="str">
        <f t="shared" si="9"/>
        <v>Ô tô tự đổ 7 tấn440</v>
      </c>
      <c r="D444" s="487">
        <v>0.189</v>
      </c>
      <c r="E444" s="487">
        <v>0.19800000000000001</v>
      </c>
      <c r="F444" s="487">
        <v>0.12</v>
      </c>
      <c r="G444" s="487">
        <v>0.112</v>
      </c>
    </row>
    <row r="445" spans="1:7" ht="18.75">
      <c r="A445" s="492" t="s">
        <v>2789</v>
      </c>
      <c r="B445" s="487">
        <v>441</v>
      </c>
      <c r="C445" s="488" t="str">
        <f t="shared" si="9"/>
        <v>Ô tô tự đổ 7 tấn441</v>
      </c>
      <c r="D445" s="487">
        <v>0.189</v>
      </c>
      <c r="E445" s="487">
        <v>0.19800000000000001</v>
      </c>
      <c r="F445" s="487">
        <v>0.12</v>
      </c>
      <c r="G445" s="487">
        <v>0.112</v>
      </c>
    </row>
    <row r="446" spans="1:7" ht="18.75">
      <c r="A446" s="492" t="s">
        <v>2789</v>
      </c>
      <c r="B446" s="487">
        <v>442</v>
      </c>
      <c r="C446" s="488" t="str">
        <f t="shared" si="9"/>
        <v>Ô tô tự đổ 7 tấn442</v>
      </c>
      <c r="D446" s="487">
        <v>0.189</v>
      </c>
      <c r="E446" s="487">
        <v>0.19800000000000001</v>
      </c>
      <c r="F446" s="487">
        <v>0.12</v>
      </c>
      <c r="G446" s="487">
        <v>0.112</v>
      </c>
    </row>
    <row r="447" spans="1:7" ht="18.75">
      <c r="A447" s="492" t="s">
        <v>2789</v>
      </c>
      <c r="B447" s="487">
        <v>443</v>
      </c>
      <c r="C447" s="488" t="str">
        <f t="shared" si="9"/>
        <v>Ô tô tự đổ 7 tấn443</v>
      </c>
      <c r="D447" s="487">
        <v>0.189</v>
      </c>
      <c r="E447" s="487">
        <v>0.19800000000000001</v>
      </c>
      <c r="F447" s="487">
        <v>0.12</v>
      </c>
      <c r="G447" s="487">
        <v>0.112</v>
      </c>
    </row>
    <row r="448" spans="1:7" ht="18.75">
      <c r="A448" s="492" t="s">
        <v>2789</v>
      </c>
      <c r="B448" s="487">
        <v>444</v>
      </c>
      <c r="C448" s="488" t="str">
        <f t="shared" si="9"/>
        <v>Ô tô tự đổ 7 tấn444</v>
      </c>
      <c r="D448" s="487">
        <v>0.189</v>
      </c>
      <c r="E448" s="487">
        <v>0.19800000000000001</v>
      </c>
      <c r="F448" s="487">
        <v>0.12</v>
      </c>
      <c r="G448" s="487">
        <v>0.112</v>
      </c>
    </row>
    <row r="449" spans="1:7" ht="18.75">
      <c r="A449" s="492" t="s">
        <v>2789</v>
      </c>
      <c r="B449" s="487">
        <v>445</v>
      </c>
      <c r="C449" s="488" t="str">
        <f t="shared" si="9"/>
        <v>Ô tô tự đổ 7 tấn445</v>
      </c>
      <c r="D449" s="487">
        <v>0.189</v>
      </c>
      <c r="E449" s="487">
        <v>0.19800000000000001</v>
      </c>
      <c r="F449" s="487">
        <v>0.12</v>
      </c>
      <c r="G449" s="487">
        <v>0.112</v>
      </c>
    </row>
    <row r="450" spans="1:7" ht="18.75">
      <c r="A450" s="492" t="s">
        <v>2789</v>
      </c>
      <c r="B450" s="487">
        <v>446</v>
      </c>
      <c r="C450" s="488" t="str">
        <f t="shared" si="9"/>
        <v>Ô tô tự đổ 7 tấn446</v>
      </c>
      <c r="D450" s="487">
        <v>0.189</v>
      </c>
      <c r="E450" s="487">
        <v>0.19800000000000001</v>
      </c>
      <c r="F450" s="487">
        <v>0.12</v>
      </c>
      <c r="G450" s="487">
        <v>0.112</v>
      </c>
    </row>
    <row r="451" spans="1:7" ht="18.75">
      <c r="A451" s="492" t="s">
        <v>2789</v>
      </c>
      <c r="B451" s="487">
        <v>447</v>
      </c>
      <c r="C451" s="488" t="str">
        <f t="shared" si="9"/>
        <v>Ô tô tự đổ 7 tấn447</v>
      </c>
      <c r="D451" s="487">
        <v>0.189</v>
      </c>
      <c r="E451" s="487">
        <v>0.19800000000000001</v>
      </c>
      <c r="F451" s="487">
        <v>0.12</v>
      </c>
      <c r="G451" s="487">
        <v>0.112</v>
      </c>
    </row>
    <row r="452" spans="1:7" ht="18.75">
      <c r="A452" s="492" t="s">
        <v>2789</v>
      </c>
      <c r="B452" s="487">
        <v>448</v>
      </c>
      <c r="C452" s="488" t="str">
        <f t="shared" si="9"/>
        <v>Ô tô tự đổ 7 tấn448</v>
      </c>
      <c r="D452" s="487">
        <v>0.189</v>
      </c>
      <c r="E452" s="487">
        <v>0.19800000000000001</v>
      </c>
      <c r="F452" s="487">
        <v>0.12</v>
      </c>
      <c r="G452" s="487">
        <v>0.112</v>
      </c>
    </row>
    <row r="453" spans="1:7" ht="18.75">
      <c r="A453" s="492" t="s">
        <v>2789</v>
      </c>
      <c r="B453" s="487">
        <v>449</v>
      </c>
      <c r="C453" s="488" t="str">
        <f t="shared" si="9"/>
        <v>Ô tô tự đổ 7 tấn449</v>
      </c>
      <c r="D453" s="487">
        <v>0.189</v>
      </c>
      <c r="E453" s="487">
        <v>0.19800000000000001</v>
      </c>
      <c r="F453" s="487">
        <v>0.12</v>
      </c>
      <c r="G453" s="487">
        <v>0.112</v>
      </c>
    </row>
    <row r="454" spans="1:7" ht="18.75">
      <c r="A454" s="492" t="s">
        <v>2789</v>
      </c>
      <c r="B454" s="487">
        <v>450</v>
      </c>
      <c r="C454" s="488" t="str">
        <f t="shared" si="9"/>
        <v>Ô tô tự đổ 7 tấn450</v>
      </c>
      <c r="D454" s="487">
        <v>0.189</v>
      </c>
      <c r="E454" s="487">
        <v>0.19800000000000001</v>
      </c>
      <c r="F454" s="487">
        <v>0.12</v>
      </c>
      <c r="G454" s="487">
        <v>0.112</v>
      </c>
    </row>
    <row r="455" spans="1:7" ht="18.75">
      <c r="A455" s="492" t="s">
        <v>2789</v>
      </c>
      <c r="B455" s="487">
        <v>451</v>
      </c>
      <c r="C455" s="488" t="str">
        <f t="shared" si="9"/>
        <v>Ô tô tự đổ 7 tấn451</v>
      </c>
      <c r="D455" s="487">
        <v>0.189</v>
      </c>
      <c r="E455" s="487">
        <v>0.19800000000000001</v>
      </c>
      <c r="F455" s="487">
        <v>0.12</v>
      </c>
      <c r="G455" s="487">
        <v>0.112</v>
      </c>
    </row>
    <row r="456" spans="1:7" ht="18.75">
      <c r="A456" s="492" t="s">
        <v>2789</v>
      </c>
      <c r="B456" s="487">
        <v>452</v>
      </c>
      <c r="C456" s="488" t="str">
        <f t="shared" si="9"/>
        <v>Ô tô tự đổ 7 tấn452</v>
      </c>
      <c r="D456" s="487">
        <v>0.189</v>
      </c>
      <c r="E456" s="487">
        <v>0.19800000000000001</v>
      </c>
      <c r="F456" s="487">
        <v>0.12</v>
      </c>
      <c r="G456" s="487">
        <v>0.112</v>
      </c>
    </row>
    <row r="457" spans="1:7" ht="18.75">
      <c r="A457" s="492" t="s">
        <v>2789</v>
      </c>
      <c r="B457" s="487">
        <v>453</v>
      </c>
      <c r="C457" s="488" t="str">
        <f t="shared" si="9"/>
        <v>Ô tô tự đổ 7 tấn453</v>
      </c>
      <c r="D457" s="487">
        <v>0.189</v>
      </c>
      <c r="E457" s="487">
        <v>0.19800000000000001</v>
      </c>
      <c r="F457" s="487">
        <v>0.12</v>
      </c>
      <c r="G457" s="487">
        <v>0.112</v>
      </c>
    </row>
    <row r="458" spans="1:7" ht="18.75">
      <c r="A458" s="492" t="s">
        <v>2789</v>
      </c>
      <c r="B458" s="487">
        <v>454</v>
      </c>
      <c r="C458" s="488" t="str">
        <f t="shared" si="9"/>
        <v>Ô tô tự đổ 7 tấn454</v>
      </c>
      <c r="D458" s="487">
        <v>0.189</v>
      </c>
      <c r="E458" s="487">
        <v>0.19800000000000001</v>
      </c>
      <c r="F458" s="487">
        <v>0.12</v>
      </c>
      <c r="G458" s="487">
        <v>0.112</v>
      </c>
    </row>
    <row r="459" spans="1:7" ht="18.75">
      <c r="A459" s="492" t="s">
        <v>2789</v>
      </c>
      <c r="B459" s="487">
        <v>455</v>
      </c>
      <c r="C459" s="488" t="str">
        <f t="shared" si="9"/>
        <v>Ô tô tự đổ 7 tấn455</v>
      </c>
      <c r="D459" s="487">
        <v>0.189</v>
      </c>
      <c r="E459" s="487">
        <v>0.19800000000000001</v>
      </c>
      <c r="F459" s="487">
        <v>0.12</v>
      </c>
      <c r="G459" s="487">
        <v>0.112</v>
      </c>
    </row>
    <row r="460" spans="1:7" ht="18.75">
      <c r="A460" s="492" t="s">
        <v>2789</v>
      </c>
      <c r="B460" s="487">
        <v>456</v>
      </c>
      <c r="C460" s="488" t="str">
        <f t="shared" si="9"/>
        <v>Ô tô tự đổ 7 tấn456</v>
      </c>
      <c r="D460" s="487">
        <v>0.189</v>
      </c>
      <c r="E460" s="487">
        <v>0.19800000000000001</v>
      </c>
      <c r="F460" s="487">
        <v>0.12</v>
      </c>
      <c r="G460" s="487">
        <v>0.112</v>
      </c>
    </row>
    <row r="461" spans="1:7" ht="18.75">
      <c r="A461" s="492" t="s">
        <v>2789</v>
      </c>
      <c r="B461" s="487">
        <v>457</v>
      </c>
      <c r="C461" s="488" t="str">
        <f t="shared" si="9"/>
        <v>Ô tô tự đổ 7 tấn457</v>
      </c>
      <c r="D461" s="487">
        <v>0.189</v>
      </c>
      <c r="E461" s="487">
        <v>0.19800000000000001</v>
      </c>
      <c r="F461" s="487">
        <v>0.12</v>
      </c>
      <c r="G461" s="487">
        <v>0.112</v>
      </c>
    </row>
    <row r="462" spans="1:7" ht="18.75">
      <c r="A462" s="492" t="s">
        <v>2789</v>
      </c>
      <c r="B462" s="487">
        <v>458</v>
      </c>
      <c r="C462" s="488" t="str">
        <f t="shared" si="9"/>
        <v>Ô tô tự đổ 7 tấn458</v>
      </c>
      <c r="D462" s="487">
        <v>0.189</v>
      </c>
      <c r="E462" s="487">
        <v>0.19800000000000001</v>
      </c>
      <c r="F462" s="487">
        <v>0.12</v>
      </c>
      <c r="G462" s="487">
        <v>0.112</v>
      </c>
    </row>
    <row r="463" spans="1:7" ht="18.75">
      <c r="A463" s="492" t="s">
        <v>2789</v>
      </c>
      <c r="B463" s="487">
        <v>459</v>
      </c>
      <c r="C463" s="488" t="str">
        <f t="shared" si="9"/>
        <v>Ô tô tự đổ 7 tấn459</v>
      </c>
      <c r="D463" s="487">
        <v>0.189</v>
      </c>
      <c r="E463" s="487">
        <v>0.19800000000000001</v>
      </c>
      <c r="F463" s="487">
        <v>0.12</v>
      </c>
      <c r="G463" s="487">
        <v>0.112</v>
      </c>
    </row>
    <row r="464" spans="1:7" ht="18.75">
      <c r="A464" s="492" t="s">
        <v>2789</v>
      </c>
      <c r="B464" s="487">
        <v>460</v>
      </c>
      <c r="C464" s="488" t="str">
        <f t="shared" si="9"/>
        <v>Ô tô tự đổ 7 tấn460</v>
      </c>
      <c r="D464" s="487">
        <v>0.189</v>
      </c>
      <c r="E464" s="487">
        <v>0.19800000000000001</v>
      </c>
      <c r="F464" s="487">
        <v>0.12</v>
      </c>
      <c r="G464" s="487">
        <v>0.112</v>
      </c>
    </row>
    <row r="465" spans="1:7" ht="18.75">
      <c r="A465" s="492" t="s">
        <v>2789</v>
      </c>
      <c r="B465" s="487">
        <v>461</v>
      </c>
      <c r="C465" s="488" t="str">
        <f t="shared" si="9"/>
        <v>Ô tô tự đổ 7 tấn461</v>
      </c>
      <c r="D465" s="487">
        <v>0.189</v>
      </c>
      <c r="E465" s="487">
        <v>0.19800000000000001</v>
      </c>
      <c r="F465" s="487">
        <v>0.12</v>
      </c>
      <c r="G465" s="487">
        <v>0.112</v>
      </c>
    </row>
    <row r="466" spans="1:7" ht="18.75">
      <c r="A466" s="492" t="s">
        <v>2789</v>
      </c>
      <c r="B466" s="487">
        <v>462</v>
      </c>
      <c r="C466" s="488" t="str">
        <f t="shared" si="9"/>
        <v>Ô tô tự đổ 7 tấn462</v>
      </c>
      <c r="D466" s="487">
        <v>0.189</v>
      </c>
      <c r="E466" s="487">
        <v>0.19800000000000001</v>
      </c>
      <c r="F466" s="487">
        <v>0.12</v>
      </c>
      <c r="G466" s="487">
        <v>0.112</v>
      </c>
    </row>
    <row r="467" spans="1:7" ht="18.75">
      <c r="A467" s="492" t="s">
        <v>2789</v>
      </c>
      <c r="B467" s="487">
        <v>463</v>
      </c>
      <c r="C467" s="488" t="str">
        <f t="shared" si="9"/>
        <v>Ô tô tự đổ 7 tấn463</v>
      </c>
      <c r="D467" s="487">
        <v>0.189</v>
      </c>
      <c r="E467" s="487">
        <v>0.19800000000000001</v>
      </c>
      <c r="F467" s="487">
        <v>0.12</v>
      </c>
      <c r="G467" s="487">
        <v>0.112</v>
      </c>
    </row>
    <row r="468" spans="1:7" ht="18.75">
      <c r="A468" s="492" t="s">
        <v>2789</v>
      </c>
      <c r="B468" s="487">
        <v>464</v>
      </c>
      <c r="C468" s="488" t="str">
        <f t="shared" si="9"/>
        <v>Ô tô tự đổ 7 tấn464</v>
      </c>
      <c r="D468" s="487">
        <v>0.189</v>
      </c>
      <c r="E468" s="487">
        <v>0.19800000000000001</v>
      </c>
      <c r="F468" s="487">
        <v>0.12</v>
      </c>
      <c r="G468" s="487">
        <v>0.112</v>
      </c>
    </row>
    <row r="469" spans="1:7" ht="18.75">
      <c r="A469" s="492" t="s">
        <v>2789</v>
      </c>
      <c r="B469" s="487">
        <v>465</v>
      </c>
      <c r="C469" s="488" t="str">
        <f t="shared" si="9"/>
        <v>Ô tô tự đổ 7 tấn465</v>
      </c>
      <c r="D469" s="487">
        <v>0.189</v>
      </c>
      <c r="E469" s="487">
        <v>0.19800000000000001</v>
      </c>
      <c r="F469" s="487">
        <v>0.12</v>
      </c>
      <c r="G469" s="487">
        <v>0.112</v>
      </c>
    </row>
    <row r="470" spans="1:7" ht="18.75">
      <c r="A470" s="492" t="s">
        <v>2789</v>
      </c>
      <c r="B470" s="487">
        <v>466</v>
      </c>
      <c r="C470" s="488" t="str">
        <f t="shared" si="9"/>
        <v>Ô tô tự đổ 7 tấn466</v>
      </c>
      <c r="D470" s="487">
        <v>0.189</v>
      </c>
      <c r="E470" s="487">
        <v>0.19800000000000001</v>
      </c>
      <c r="F470" s="487">
        <v>0.12</v>
      </c>
      <c r="G470" s="487">
        <v>0.112</v>
      </c>
    </row>
    <row r="471" spans="1:7" ht="18.75">
      <c r="A471" s="492" t="s">
        <v>2789</v>
      </c>
      <c r="B471" s="487">
        <v>467</v>
      </c>
      <c r="C471" s="488" t="str">
        <f t="shared" si="9"/>
        <v>Ô tô tự đổ 7 tấn467</v>
      </c>
      <c r="D471" s="487">
        <v>0.189</v>
      </c>
      <c r="E471" s="487">
        <v>0.19800000000000001</v>
      </c>
      <c r="F471" s="487">
        <v>0.12</v>
      </c>
      <c r="G471" s="487">
        <v>0.112</v>
      </c>
    </row>
    <row r="472" spans="1:7" ht="18.75">
      <c r="A472" s="492" t="s">
        <v>2789</v>
      </c>
      <c r="B472" s="487">
        <v>468</v>
      </c>
      <c r="C472" s="488" t="str">
        <f t="shared" si="9"/>
        <v>Ô tô tự đổ 7 tấn468</v>
      </c>
      <c r="D472" s="487">
        <v>0.189</v>
      </c>
      <c r="E472" s="487">
        <v>0.19800000000000001</v>
      </c>
      <c r="F472" s="487">
        <v>0.12</v>
      </c>
      <c r="G472" s="487">
        <v>0.112</v>
      </c>
    </row>
    <row r="473" spans="1:7" ht="18.75">
      <c r="A473" s="492" t="s">
        <v>2789</v>
      </c>
      <c r="B473" s="487">
        <v>469</v>
      </c>
      <c r="C473" s="488" t="str">
        <f t="shared" si="9"/>
        <v>Ô tô tự đổ 7 tấn469</v>
      </c>
      <c r="D473" s="487">
        <v>0.189</v>
      </c>
      <c r="E473" s="487">
        <v>0.19800000000000001</v>
      </c>
      <c r="F473" s="487">
        <v>0.12</v>
      </c>
      <c r="G473" s="487">
        <v>0.112</v>
      </c>
    </row>
    <row r="474" spans="1:7" ht="18.75">
      <c r="A474" s="492" t="s">
        <v>2789</v>
      </c>
      <c r="B474" s="487">
        <v>470</v>
      </c>
      <c r="C474" s="488" t="str">
        <f t="shared" si="9"/>
        <v>Ô tô tự đổ 7 tấn470</v>
      </c>
      <c r="D474" s="487">
        <v>0.189</v>
      </c>
      <c r="E474" s="487">
        <v>0.19800000000000001</v>
      </c>
      <c r="F474" s="487">
        <v>0.12</v>
      </c>
      <c r="G474" s="487">
        <v>0.112</v>
      </c>
    </row>
    <row r="475" spans="1:7" ht="18.75">
      <c r="A475" s="492" t="s">
        <v>2789</v>
      </c>
      <c r="B475" s="487">
        <v>471</v>
      </c>
      <c r="C475" s="488" t="str">
        <f t="shared" si="9"/>
        <v>Ô tô tự đổ 7 tấn471</v>
      </c>
      <c r="D475" s="487">
        <v>0.189</v>
      </c>
      <c r="E475" s="487">
        <v>0.19800000000000001</v>
      </c>
      <c r="F475" s="487">
        <v>0.12</v>
      </c>
      <c r="G475" s="487">
        <v>0.112</v>
      </c>
    </row>
    <row r="476" spans="1:7" ht="18.75">
      <c r="A476" s="492" t="s">
        <v>2789</v>
      </c>
      <c r="B476" s="487">
        <v>472</v>
      </c>
      <c r="C476" s="488" t="str">
        <f t="shared" si="9"/>
        <v>Ô tô tự đổ 7 tấn472</v>
      </c>
      <c r="D476" s="487">
        <v>0.189</v>
      </c>
      <c r="E476" s="487">
        <v>0.19800000000000001</v>
      </c>
      <c r="F476" s="487">
        <v>0.12</v>
      </c>
      <c r="G476" s="487">
        <v>0.112</v>
      </c>
    </row>
    <row r="477" spans="1:7" ht="18.75">
      <c r="A477" s="492" t="s">
        <v>2789</v>
      </c>
      <c r="B477" s="487">
        <v>473</v>
      </c>
      <c r="C477" s="488" t="str">
        <f t="shared" si="9"/>
        <v>Ô tô tự đổ 7 tấn473</v>
      </c>
      <c r="D477" s="487">
        <v>0.189</v>
      </c>
      <c r="E477" s="487">
        <v>0.19800000000000001</v>
      </c>
      <c r="F477" s="487">
        <v>0.12</v>
      </c>
      <c r="G477" s="487">
        <v>0.112</v>
      </c>
    </row>
    <row r="478" spans="1:7" ht="18.75">
      <c r="A478" s="492" t="s">
        <v>2789</v>
      </c>
      <c r="B478" s="487">
        <v>474</v>
      </c>
      <c r="C478" s="488" t="str">
        <f t="shared" si="9"/>
        <v>Ô tô tự đổ 7 tấn474</v>
      </c>
      <c r="D478" s="487">
        <v>0.189</v>
      </c>
      <c r="E478" s="487">
        <v>0.19800000000000001</v>
      </c>
      <c r="F478" s="487">
        <v>0.12</v>
      </c>
      <c r="G478" s="487">
        <v>0.112</v>
      </c>
    </row>
    <row r="479" spans="1:7" ht="18.75">
      <c r="A479" s="492" t="s">
        <v>2789</v>
      </c>
      <c r="B479" s="487">
        <v>475</v>
      </c>
      <c r="C479" s="488" t="str">
        <f t="shared" si="9"/>
        <v>Ô tô tự đổ 7 tấn475</v>
      </c>
      <c r="D479" s="487">
        <v>0.189</v>
      </c>
      <c r="E479" s="487">
        <v>0.19800000000000001</v>
      </c>
      <c r="F479" s="487">
        <v>0.12</v>
      </c>
      <c r="G479" s="487">
        <v>0.112</v>
      </c>
    </row>
    <row r="480" spans="1:7" ht="18.75">
      <c r="A480" s="492" t="s">
        <v>2789</v>
      </c>
      <c r="B480" s="487">
        <v>476</v>
      </c>
      <c r="C480" s="488" t="str">
        <f t="shared" si="9"/>
        <v>Ô tô tự đổ 7 tấn476</v>
      </c>
      <c r="D480" s="487">
        <v>0.189</v>
      </c>
      <c r="E480" s="487">
        <v>0.19800000000000001</v>
      </c>
      <c r="F480" s="487">
        <v>0.12</v>
      </c>
      <c r="G480" s="487">
        <v>0.112</v>
      </c>
    </row>
    <row r="481" spans="1:7" ht="18.75">
      <c r="A481" s="492" t="s">
        <v>2789</v>
      </c>
      <c r="B481" s="487">
        <v>477</v>
      </c>
      <c r="C481" s="488" t="str">
        <f t="shared" si="9"/>
        <v>Ô tô tự đổ 7 tấn477</v>
      </c>
      <c r="D481" s="487">
        <v>0.189</v>
      </c>
      <c r="E481" s="487">
        <v>0.19800000000000001</v>
      </c>
      <c r="F481" s="487">
        <v>0.12</v>
      </c>
      <c r="G481" s="487">
        <v>0.112</v>
      </c>
    </row>
    <row r="482" spans="1:7" ht="18.75">
      <c r="A482" s="492" t="s">
        <v>2789</v>
      </c>
      <c r="B482" s="487">
        <v>478</v>
      </c>
      <c r="C482" s="488" t="str">
        <f t="shared" si="9"/>
        <v>Ô tô tự đổ 7 tấn478</v>
      </c>
      <c r="D482" s="487">
        <v>0.189</v>
      </c>
      <c r="E482" s="487">
        <v>0.19800000000000001</v>
      </c>
      <c r="F482" s="487">
        <v>0.12</v>
      </c>
      <c r="G482" s="487">
        <v>0.112</v>
      </c>
    </row>
    <row r="483" spans="1:7" ht="18.75">
      <c r="A483" s="492" t="s">
        <v>2789</v>
      </c>
      <c r="B483" s="487">
        <v>479</v>
      </c>
      <c r="C483" s="488" t="str">
        <f t="shared" si="9"/>
        <v>Ô tô tự đổ 7 tấn479</v>
      </c>
      <c r="D483" s="487">
        <v>0.189</v>
      </c>
      <c r="E483" s="487">
        <v>0.19800000000000001</v>
      </c>
      <c r="F483" s="487">
        <v>0.12</v>
      </c>
      <c r="G483" s="487">
        <v>0.112</v>
      </c>
    </row>
    <row r="484" spans="1:7" ht="18.75">
      <c r="A484" s="492" t="s">
        <v>2789</v>
      </c>
      <c r="B484" s="487">
        <v>480</v>
      </c>
      <c r="C484" s="488" t="str">
        <f t="shared" si="9"/>
        <v>Ô tô tự đổ 7 tấn480</v>
      </c>
      <c r="D484" s="487">
        <v>0.189</v>
      </c>
      <c r="E484" s="487">
        <v>0.19800000000000001</v>
      </c>
      <c r="F484" s="487">
        <v>0.12</v>
      </c>
      <c r="G484" s="487">
        <v>0.112</v>
      </c>
    </row>
    <row r="485" spans="1:7" ht="18.75">
      <c r="A485" s="492" t="s">
        <v>2789</v>
      </c>
      <c r="B485" s="487">
        <v>481</v>
      </c>
      <c r="C485" s="488" t="str">
        <f t="shared" si="9"/>
        <v>Ô tô tự đổ 7 tấn481</v>
      </c>
      <c r="D485" s="487">
        <v>0.189</v>
      </c>
      <c r="E485" s="487">
        <v>0.19800000000000001</v>
      </c>
      <c r="F485" s="487">
        <v>0.12</v>
      </c>
      <c r="G485" s="487">
        <v>0.112</v>
      </c>
    </row>
    <row r="486" spans="1:7" ht="18.75">
      <c r="A486" s="492" t="s">
        <v>2789</v>
      </c>
      <c r="B486" s="487">
        <v>482</v>
      </c>
      <c r="C486" s="488" t="str">
        <f t="shared" si="9"/>
        <v>Ô tô tự đổ 7 tấn482</v>
      </c>
      <c r="D486" s="487">
        <v>0.189</v>
      </c>
      <c r="E486" s="487">
        <v>0.19800000000000001</v>
      </c>
      <c r="F486" s="487">
        <v>0.12</v>
      </c>
      <c r="G486" s="487">
        <v>0.112</v>
      </c>
    </row>
    <row r="487" spans="1:7" ht="18.75">
      <c r="A487" s="492" t="s">
        <v>2789</v>
      </c>
      <c r="B487" s="487">
        <v>483</v>
      </c>
      <c r="C487" s="488" t="str">
        <f t="shared" si="9"/>
        <v>Ô tô tự đổ 7 tấn483</v>
      </c>
      <c r="D487" s="487">
        <v>0.189</v>
      </c>
      <c r="E487" s="487">
        <v>0.19800000000000001</v>
      </c>
      <c r="F487" s="487">
        <v>0.12</v>
      </c>
      <c r="G487" s="487">
        <v>0.112</v>
      </c>
    </row>
    <row r="488" spans="1:7" ht="18.75">
      <c r="A488" s="492" t="s">
        <v>2789</v>
      </c>
      <c r="B488" s="487">
        <v>484</v>
      </c>
      <c r="C488" s="488" t="str">
        <f t="shared" si="9"/>
        <v>Ô tô tự đổ 7 tấn484</v>
      </c>
      <c r="D488" s="487">
        <v>0.189</v>
      </c>
      <c r="E488" s="487">
        <v>0.19800000000000001</v>
      </c>
      <c r="F488" s="487">
        <v>0.12</v>
      </c>
      <c r="G488" s="487">
        <v>0.112</v>
      </c>
    </row>
    <row r="489" spans="1:7" ht="18.75">
      <c r="A489" s="492" t="s">
        <v>2789</v>
      </c>
      <c r="B489" s="487">
        <v>485</v>
      </c>
      <c r="C489" s="488" t="str">
        <f t="shared" ref="C489:C504" si="10">A489&amp;B489</f>
        <v>Ô tô tự đổ 7 tấn485</v>
      </c>
      <c r="D489" s="487">
        <v>0.189</v>
      </c>
      <c r="E489" s="487">
        <v>0.19800000000000001</v>
      </c>
      <c r="F489" s="487">
        <v>0.12</v>
      </c>
      <c r="G489" s="487">
        <v>0.112</v>
      </c>
    </row>
    <row r="490" spans="1:7" ht="18.75">
      <c r="A490" s="492" t="s">
        <v>2789</v>
      </c>
      <c r="B490" s="487">
        <v>486</v>
      </c>
      <c r="C490" s="488" t="str">
        <f t="shared" si="10"/>
        <v>Ô tô tự đổ 7 tấn486</v>
      </c>
      <c r="D490" s="487">
        <v>0.189</v>
      </c>
      <c r="E490" s="487">
        <v>0.19800000000000001</v>
      </c>
      <c r="F490" s="487">
        <v>0.12</v>
      </c>
      <c r="G490" s="487">
        <v>0.112</v>
      </c>
    </row>
    <row r="491" spans="1:7" ht="18.75">
      <c r="A491" s="492" t="s">
        <v>2789</v>
      </c>
      <c r="B491" s="487">
        <v>487</v>
      </c>
      <c r="C491" s="488" t="str">
        <f t="shared" si="10"/>
        <v>Ô tô tự đổ 7 tấn487</v>
      </c>
      <c r="D491" s="487">
        <v>0.189</v>
      </c>
      <c r="E491" s="487">
        <v>0.19800000000000001</v>
      </c>
      <c r="F491" s="487">
        <v>0.12</v>
      </c>
      <c r="G491" s="487">
        <v>0.112</v>
      </c>
    </row>
    <row r="492" spans="1:7" ht="18.75">
      <c r="A492" s="492" t="s">
        <v>2789</v>
      </c>
      <c r="B492" s="487">
        <v>488</v>
      </c>
      <c r="C492" s="488" t="str">
        <f t="shared" si="10"/>
        <v>Ô tô tự đổ 7 tấn488</v>
      </c>
      <c r="D492" s="487">
        <v>0.189</v>
      </c>
      <c r="E492" s="487">
        <v>0.19800000000000001</v>
      </c>
      <c r="F492" s="487">
        <v>0.12</v>
      </c>
      <c r="G492" s="487">
        <v>0.112</v>
      </c>
    </row>
    <row r="493" spans="1:7" ht="18.75">
      <c r="A493" s="492" t="s">
        <v>2789</v>
      </c>
      <c r="B493" s="487">
        <v>489</v>
      </c>
      <c r="C493" s="488" t="str">
        <f t="shared" si="10"/>
        <v>Ô tô tự đổ 7 tấn489</v>
      </c>
      <c r="D493" s="487">
        <v>0.189</v>
      </c>
      <c r="E493" s="487">
        <v>0.19800000000000001</v>
      </c>
      <c r="F493" s="487">
        <v>0.12</v>
      </c>
      <c r="G493" s="487">
        <v>0.112</v>
      </c>
    </row>
    <row r="494" spans="1:7" ht="18.75">
      <c r="A494" s="492" t="s">
        <v>2789</v>
      </c>
      <c r="B494" s="487">
        <v>490</v>
      </c>
      <c r="C494" s="488" t="str">
        <f t="shared" si="10"/>
        <v>Ô tô tự đổ 7 tấn490</v>
      </c>
      <c r="D494" s="487">
        <v>0.189</v>
      </c>
      <c r="E494" s="487">
        <v>0.19800000000000001</v>
      </c>
      <c r="F494" s="487">
        <v>0.12</v>
      </c>
      <c r="G494" s="487">
        <v>0.112</v>
      </c>
    </row>
    <row r="495" spans="1:7" ht="18.75">
      <c r="A495" s="492" t="s">
        <v>2789</v>
      </c>
      <c r="B495" s="487">
        <v>491</v>
      </c>
      <c r="C495" s="488" t="str">
        <f t="shared" si="10"/>
        <v>Ô tô tự đổ 7 tấn491</v>
      </c>
      <c r="D495" s="487">
        <v>0.189</v>
      </c>
      <c r="E495" s="487">
        <v>0.19800000000000001</v>
      </c>
      <c r="F495" s="487">
        <v>0.12</v>
      </c>
      <c r="G495" s="487">
        <v>0.112</v>
      </c>
    </row>
    <row r="496" spans="1:7" ht="18.75">
      <c r="A496" s="492" t="s">
        <v>2789</v>
      </c>
      <c r="B496" s="487">
        <v>492</v>
      </c>
      <c r="C496" s="488" t="str">
        <f t="shared" si="10"/>
        <v>Ô tô tự đổ 7 tấn492</v>
      </c>
      <c r="D496" s="487">
        <v>0.189</v>
      </c>
      <c r="E496" s="487">
        <v>0.19800000000000001</v>
      </c>
      <c r="F496" s="487">
        <v>0.12</v>
      </c>
      <c r="G496" s="487">
        <v>0.112</v>
      </c>
    </row>
    <row r="497" spans="1:7" ht="18.75">
      <c r="A497" s="492" t="s">
        <v>2789</v>
      </c>
      <c r="B497" s="487">
        <v>493</v>
      </c>
      <c r="C497" s="488" t="str">
        <f t="shared" si="10"/>
        <v>Ô tô tự đổ 7 tấn493</v>
      </c>
      <c r="D497" s="487">
        <v>0.189</v>
      </c>
      <c r="E497" s="487">
        <v>0.19800000000000001</v>
      </c>
      <c r="F497" s="487">
        <v>0.12</v>
      </c>
      <c r="G497" s="487">
        <v>0.112</v>
      </c>
    </row>
    <row r="498" spans="1:7" ht="18.75">
      <c r="A498" s="492" t="s">
        <v>2789</v>
      </c>
      <c r="B498" s="487">
        <v>494</v>
      </c>
      <c r="C498" s="488" t="str">
        <f t="shared" si="10"/>
        <v>Ô tô tự đổ 7 tấn494</v>
      </c>
      <c r="D498" s="487">
        <v>0.189</v>
      </c>
      <c r="E498" s="487">
        <v>0.19800000000000001</v>
      </c>
      <c r="F498" s="487">
        <v>0.12</v>
      </c>
      <c r="G498" s="487">
        <v>0.112</v>
      </c>
    </row>
    <row r="499" spans="1:7" ht="18.75">
      <c r="A499" s="492" t="s">
        <v>2789</v>
      </c>
      <c r="B499" s="487">
        <v>495</v>
      </c>
      <c r="C499" s="488" t="str">
        <f t="shared" si="10"/>
        <v>Ô tô tự đổ 7 tấn495</v>
      </c>
      <c r="D499" s="487">
        <v>0.189</v>
      </c>
      <c r="E499" s="487">
        <v>0.19800000000000001</v>
      </c>
      <c r="F499" s="487">
        <v>0.12</v>
      </c>
      <c r="G499" s="487">
        <v>0.112</v>
      </c>
    </row>
    <row r="500" spans="1:7" ht="18.75">
      <c r="A500" s="492" t="s">
        <v>2789</v>
      </c>
      <c r="B500" s="487">
        <v>496</v>
      </c>
      <c r="C500" s="488" t="str">
        <f t="shared" si="10"/>
        <v>Ô tô tự đổ 7 tấn496</v>
      </c>
      <c r="D500" s="487">
        <v>0.189</v>
      </c>
      <c r="E500" s="487">
        <v>0.19800000000000001</v>
      </c>
      <c r="F500" s="487">
        <v>0.12</v>
      </c>
      <c r="G500" s="487">
        <v>0.112</v>
      </c>
    </row>
    <row r="501" spans="1:7" ht="18.75">
      <c r="A501" s="492" t="s">
        <v>2789</v>
      </c>
      <c r="B501" s="487">
        <v>497</v>
      </c>
      <c r="C501" s="488" t="str">
        <f t="shared" si="10"/>
        <v>Ô tô tự đổ 7 tấn497</v>
      </c>
      <c r="D501" s="487">
        <v>0.189</v>
      </c>
      <c r="E501" s="487">
        <v>0.19800000000000001</v>
      </c>
      <c r="F501" s="487">
        <v>0.12</v>
      </c>
      <c r="G501" s="487">
        <v>0.112</v>
      </c>
    </row>
    <row r="502" spans="1:7" ht="18.75">
      <c r="A502" s="492" t="s">
        <v>2789</v>
      </c>
      <c r="B502" s="487">
        <v>498</v>
      </c>
      <c r="C502" s="488" t="str">
        <f t="shared" si="10"/>
        <v>Ô tô tự đổ 7 tấn498</v>
      </c>
      <c r="D502" s="487">
        <v>0.189</v>
      </c>
      <c r="E502" s="487">
        <v>0.19800000000000001</v>
      </c>
      <c r="F502" s="487">
        <v>0.12</v>
      </c>
      <c r="G502" s="487">
        <v>0.112</v>
      </c>
    </row>
    <row r="503" spans="1:7" ht="18.75">
      <c r="A503" s="492" t="s">
        <v>2789</v>
      </c>
      <c r="B503" s="487">
        <v>499</v>
      </c>
      <c r="C503" s="488" t="str">
        <f t="shared" si="10"/>
        <v>Ô tô tự đổ 7 tấn499</v>
      </c>
      <c r="D503" s="487">
        <v>0.189</v>
      </c>
      <c r="E503" s="487">
        <v>0.19800000000000001</v>
      </c>
      <c r="F503" s="487">
        <v>0.12</v>
      </c>
      <c r="G503" s="487">
        <v>0.112</v>
      </c>
    </row>
    <row r="504" spans="1:7" ht="18.75">
      <c r="A504" s="492" t="s">
        <v>2789</v>
      </c>
      <c r="B504" s="487">
        <v>500</v>
      </c>
      <c r="C504" s="488" t="str">
        <f t="shared" si="10"/>
        <v>Ô tô tự đổ 7 tấn500</v>
      </c>
      <c r="D504" s="487">
        <v>0.189</v>
      </c>
      <c r="E504" s="487">
        <v>0.19800000000000001</v>
      </c>
      <c r="F504" s="487">
        <v>0.12</v>
      </c>
      <c r="G504" s="487">
        <v>0.112</v>
      </c>
    </row>
    <row r="505" spans="1:7" ht="18.75">
      <c r="A505" s="489" t="s">
        <v>2812</v>
      </c>
      <c r="B505" s="490">
        <v>1</v>
      </c>
      <c r="C505" s="491" t="str">
        <f>A505&amp;B505</f>
        <v>Ô tô tự đổ 5 tấn1</v>
      </c>
      <c r="D505" s="493">
        <v>0.86</v>
      </c>
      <c r="E505" s="493">
        <v>0.89</v>
      </c>
      <c r="F505" s="493"/>
      <c r="G505" s="493"/>
    </row>
    <row r="506" spans="1:7" ht="18.75">
      <c r="A506" s="489" t="s">
        <v>2812</v>
      </c>
      <c r="B506" s="490">
        <v>2</v>
      </c>
      <c r="C506" s="491" t="str">
        <f t="shared" ref="C506:C569" si="11">A506&amp;B506</f>
        <v>Ô tô tự đổ 5 tấn2</v>
      </c>
      <c r="D506" s="493">
        <v>0.42</v>
      </c>
      <c r="E506" s="493">
        <v>0.44</v>
      </c>
      <c r="F506" s="493"/>
      <c r="G506" s="493"/>
    </row>
    <row r="507" spans="1:7" ht="18.75">
      <c r="A507" s="489" t="s">
        <v>2812</v>
      </c>
      <c r="B507" s="490">
        <v>3</v>
      </c>
      <c r="C507" s="491" t="str">
        <f t="shared" si="11"/>
        <v>Ô tô tự đổ 5 tấn3</v>
      </c>
      <c r="D507" s="493">
        <v>0.42</v>
      </c>
      <c r="E507" s="493">
        <v>0.44</v>
      </c>
      <c r="F507" s="493"/>
      <c r="G507" s="493"/>
    </row>
    <row r="508" spans="1:7" ht="18.75">
      <c r="A508" s="489" t="s">
        <v>2812</v>
      </c>
      <c r="B508" s="490">
        <v>4</v>
      </c>
      <c r="C508" s="491" t="str">
        <f t="shared" si="11"/>
        <v>Ô tô tự đổ 5 tấn4</v>
      </c>
      <c r="D508" s="493">
        <v>0.42</v>
      </c>
      <c r="E508" s="493">
        <v>0.44</v>
      </c>
      <c r="F508" s="493"/>
      <c r="G508" s="493"/>
    </row>
    <row r="509" spans="1:7" ht="18.75">
      <c r="A509" s="489" t="s">
        <v>2812</v>
      </c>
      <c r="B509" s="490">
        <v>5</v>
      </c>
      <c r="C509" s="491" t="str">
        <f t="shared" si="11"/>
        <v>Ô tô tự đổ 5 tấn5</v>
      </c>
      <c r="D509" s="493">
        <v>0.42</v>
      </c>
      <c r="E509" s="493">
        <v>0.44</v>
      </c>
      <c r="F509" s="493"/>
      <c r="G509" s="493"/>
    </row>
    <row r="510" spans="1:7" ht="18.75">
      <c r="A510" s="489" t="s">
        <v>2812</v>
      </c>
      <c r="B510" s="490">
        <v>6</v>
      </c>
      <c r="C510" s="491" t="str">
        <f t="shared" si="11"/>
        <v>Ô tô tự đổ 5 tấn6</v>
      </c>
      <c r="D510" s="493">
        <v>0.33</v>
      </c>
      <c r="E510" s="493">
        <v>0.34</v>
      </c>
      <c r="F510" s="493"/>
      <c r="G510" s="493"/>
    </row>
    <row r="511" spans="1:7" ht="18.75">
      <c r="A511" s="489" t="s">
        <v>2812</v>
      </c>
      <c r="B511" s="490">
        <v>7</v>
      </c>
      <c r="C511" s="491" t="str">
        <f t="shared" si="11"/>
        <v>Ô tô tự đổ 5 tấn7</v>
      </c>
      <c r="D511" s="493">
        <v>0.33</v>
      </c>
      <c r="E511" s="493">
        <v>0.34</v>
      </c>
      <c r="F511" s="493"/>
      <c r="G511" s="493"/>
    </row>
    <row r="512" spans="1:7" ht="18.75">
      <c r="A512" s="489" t="s">
        <v>2812</v>
      </c>
      <c r="B512" s="490">
        <v>8</v>
      </c>
      <c r="C512" s="491" t="str">
        <f t="shared" si="11"/>
        <v>Ô tô tự đổ 5 tấn8</v>
      </c>
      <c r="D512" s="493">
        <v>0.33</v>
      </c>
      <c r="E512" s="493">
        <v>0.34</v>
      </c>
      <c r="F512" s="493"/>
      <c r="G512" s="493"/>
    </row>
    <row r="513" spans="1:7" ht="18.75">
      <c r="A513" s="489" t="s">
        <v>2812</v>
      </c>
      <c r="B513" s="490">
        <v>9</v>
      </c>
      <c r="C513" s="491" t="str">
        <f t="shared" si="11"/>
        <v>Ô tô tự đổ 5 tấn9</v>
      </c>
      <c r="D513" s="493">
        <v>0.33</v>
      </c>
      <c r="E513" s="493">
        <v>0.34</v>
      </c>
      <c r="F513" s="493"/>
      <c r="G513" s="493"/>
    </row>
    <row r="514" spans="1:7" ht="18.75">
      <c r="A514" s="489" t="s">
        <v>2812</v>
      </c>
      <c r="B514" s="490">
        <v>10</v>
      </c>
      <c r="C514" s="491" t="str">
        <f t="shared" si="11"/>
        <v>Ô tô tự đổ 5 tấn10</v>
      </c>
      <c r="D514" s="493">
        <v>0.33</v>
      </c>
      <c r="E514" s="493">
        <v>0.34</v>
      </c>
      <c r="F514" s="493"/>
      <c r="G514" s="493"/>
    </row>
    <row r="515" spans="1:7" ht="18.75">
      <c r="A515" s="489" t="s">
        <v>2812</v>
      </c>
      <c r="B515" s="490">
        <v>11</v>
      </c>
      <c r="C515" s="491" t="str">
        <f t="shared" si="11"/>
        <v>Ô tô tự đổ 5 tấn11</v>
      </c>
      <c r="D515" s="493">
        <v>0.28999999999999998</v>
      </c>
      <c r="E515" s="493">
        <v>0.3</v>
      </c>
      <c r="F515" s="493"/>
      <c r="G515" s="493"/>
    </row>
    <row r="516" spans="1:7" ht="18.75">
      <c r="A516" s="489" t="s">
        <v>2812</v>
      </c>
      <c r="B516" s="490">
        <v>12</v>
      </c>
      <c r="C516" s="491" t="str">
        <f t="shared" si="11"/>
        <v>Ô tô tự đổ 5 tấn12</v>
      </c>
      <c r="D516" s="493">
        <v>0.28999999999999998</v>
      </c>
      <c r="E516" s="493">
        <v>0.3</v>
      </c>
      <c r="F516" s="493"/>
      <c r="G516" s="493"/>
    </row>
    <row r="517" spans="1:7" ht="18.75">
      <c r="A517" s="489" t="s">
        <v>2812</v>
      </c>
      <c r="B517" s="490">
        <v>13</v>
      </c>
      <c r="C517" s="491" t="str">
        <f t="shared" si="11"/>
        <v>Ô tô tự đổ 5 tấn13</v>
      </c>
      <c r="D517" s="493">
        <v>0.28999999999999998</v>
      </c>
      <c r="E517" s="493">
        <v>0.3</v>
      </c>
      <c r="F517" s="493"/>
      <c r="G517" s="493"/>
    </row>
    <row r="518" spans="1:7" ht="18.75">
      <c r="A518" s="489" t="s">
        <v>2812</v>
      </c>
      <c r="B518" s="490">
        <v>14</v>
      </c>
      <c r="C518" s="491" t="str">
        <f t="shared" si="11"/>
        <v>Ô tô tự đổ 5 tấn14</v>
      </c>
      <c r="D518" s="493">
        <v>0.28999999999999998</v>
      </c>
      <c r="E518" s="493">
        <v>0.3</v>
      </c>
      <c r="F518" s="493"/>
      <c r="G518" s="493"/>
    </row>
    <row r="519" spans="1:7" ht="18.75">
      <c r="A519" s="489" t="s">
        <v>2812</v>
      </c>
      <c r="B519" s="490">
        <v>15</v>
      </c>
      <c r="C519" s="491" t="str">
        <f t="shared" si="11"/>
        <v>Ô tô tự đổ 5 tấn15</v>
      </c>
      <c r="D519" s="493">
        <v>0.28999999999999998</v>
      </c>
      <c r="E519" s="493">
        <v>0.3</v>
      </c>
      <c r="F519" s="493"/>
      <c r="G519" s="493"/>
    </row>
    <row r="520" spans="1:7" ht="18.75">
      <c r="A520" s="489" t="s">
        <v>2812</v>
      </c>
      <c r="B520" s="490">
        <v>16</v>
      </c>
      <c r="C520" s="491" t="str">
        <f t="shared" si="11"/>
        <v>Ô tô tự đổ 5 tấn16</v>
      </c>
      <c r="D520" s="493">
        <v>0.26</v>
      </c>
      <c r="E520" s="493">
        <v>0.27</v>
      </c>
      <c r="F520" s="493"/>
      <c r="G520" s="493"/>
    </row>
    <row r="521" spans="1:7" ht="18.75">
      <c r="A521" s="489" t="s">
        <v>2812</v>
      </c>
      <c r="B521" s="490">
        <v>17</v>
      </c>
      <c r="C521" s="491" t="str">
        <f t="shared" si="11"/>
        <v>Ô tô tự đổ 5 tấn17</v>
      </c>
      <c r="D521" s="493">
        <v>0.26</v>
      </c>
      <c r="E521" s="493">
        <v>0.27</v>
      </c>
      <c r="F521" s="493"/>
      <c r="G521" s="493"/>
    </row>
    <row r="522" spans="1:7" ht="18.75">
      <c r="A522" s="489" t="s">
        <v>2812</v>
      </c>
      <c r="B522" s="490">
        <v>18</v>
      </c>
      <c r="C522" s="491" t="str">
        <f t="shared" si="11"/>
        <v>Ô tô tự đổ 5 tấn18</v>
      </c>
      <c r="D522" s="493">
        <v>0.26</v>
      </c>
      <c r="E522" s="493">
        <v>0.27</v>
      </c>
      <c r="F522" s="493"/>
      <c r="G522" s="493"/>
    </row>
    <row r="523" spans="1:7" ht="18.75">
      <c r="A523" s="489" t="s">
        <v>2812</v>
      </c>
      <c r="B523" s="490">
        <v>19</v>
      </c>
      <c r="C523" s="491" t="str">
        <f t="shared" si="11"/>
        <v>Ô tô tự đổ 5 tấn19</v>
      </c>
      <c r="D523" s="493">
        <v>0.26</v>
      </c>
      <c r="E523" s="493">
        <v>0.27</v>
      </c>
      <c r="F523" s="493"/>
      <c r="G523" s="493"/>
    </row>
    <row r="524" spans="1:7" ht="18.75">
      <c r="A524" s="489" t="s">
        <v>2812</v>
      </c>
      <c r="B524" s="490">
        <v>20</v>
      </c>
      <c r="C524" s="491" t="str">
        <f t="shared" si="11"/>
        <v>Ô tô tự đổ 5 tấn20</v>
      </c>
      <c r="D524" s="493">
        <v>0.26</v>
      </c>
      <c r="E524" s="493">
        <v>0.27</v>
      </c>
      <c r="F524" s="493"/>
      <c r="G524" s="493"/>
    </row>
    <row r="525" spans="1:7" ht="18.75">
      <c r="A525" s="489" t="s">
        <v>2812</v>
      </c>
      <c r="B525" s="490">
        <v>21</v>
      </c>
      <c r="C525" s="491" t="str">
        <f t="shared" si="11"/>
        <v>Ô tô tự đổ 5 tấn21</v>
      </c>
      <c r="D525" s="490"/>
      <c r="E525" s="490"/>
      <c r="F525" s="490"/>
      <c r="G525" s="490"/>
    </row>
    <row r="526" spans="1:7" ht="18.75">
      <c r="A526" s="489" t="s">
        <v>2812</v>
      </c>
      <c r="B526" s="490">
        <v>22</v>
      </c>
      <c r="C526" s="491" t="str">
        <f t="shared" si="11"/>
        <v>Ô tô tự đổ 5 tấn22</v>
      </c>
      <c r="D526" s="490"/>
      <c r="E526" s="490"/>
      <c r="F526" s="490"/>
      <c r="G526" s="490"/>
    </row>
    <row r="527" spans="1:7" ht="18.75">
      <c r="A527" s="489" t="s">
        <v>2812</v>
      </c>
      <c r="B527" s="490">
        <v>23</v>
      </c>
      <c r="C527" s="491" t="str">
        <f t="shared" si="11"/>
        <v>Ô tô tự đổ 5 tấn23</v>
      </c>
      <c r="D527" s="490"/>
      <c r="E527" s="490"/>
      <c r="F527" s="490"/>
      <c r="G527" s="490"/>
    </row>
    <row r="528" spans="1:7" ht="18.75">
      <c r="A528" s="489" t="s">
        <v>2812</v>
      </c>
      <c r="B528" s="490">
        <v>24</v>
      </c>
      <c r="C528" s="491" t="str">
        <f t="shared" si="11"/>
        <v>Ô tô tự đổ 5 tấn24</v>
      </c>
      <c r="D528" s="490"/>
      <c r="E528" s="490"/>
      <c r="F528" s="490"/>
      <c r="G528" s="490"/>
    </row>
    <row r="529" spans="1:7" ht="18.75">
      <c r="A529" s="489" t="s">
        <v>2812</v>
      </c>
      <c r="B529" s="490">
        <v>25</v>
      </c>
      <c r="C529" s="491" t="str">
        <f t="shared" si="11"/>
        <v>Ô tô tự đổ 5 tấn25</v>
      </c>
      <c r="D529" s="490"/>
      <c r="E529" s="490"/>
      <c r="F529" s="490"/>
      <c r="G529" s="490"/>
    </row>
    <row r="530" spans="1:7" ht="18.75">
      <c r="A530" s="489" t="s">
        <v>2812</v>
      </c>
      <c r="B530" s="490">
        <v>26</v>
      </c>
      <c r="C530" s="491" t="str">
        <f t="shared" si="11"/>
        <v>Ô tô tự đổ 5 tấn26</v>
      </c>
      <c r="D530" s="490"/>
      <c r="E530" s="490"/>
      <c r="F530" s="490"/>
      <c r="G530" s="490"/>
    </row>
    <row r="531" spans="1:7" ht="18.75">
      <c r="A531" s="489" t="s">
        <v>2812</v>
      </c>
      <c r="B531" s="490">
        <v>27</v>
      </c>
      <c r="C531" s="491" t="str">
        <f t="shared" si="11"/>
        <v>Ô tô tự đổ 5 tấn27</v>
      </c>
      <c r="D531" s="490"/>
      <c r="E531" s="490"/>
      <c r="F531" s="490"/>
      <c r="G531" s="490"/>
    </row>
    <row r="532" spans="1:7" ht="18.75">
      <c r="A532" s="489" t="s">
        <v>2812</v>
      </c>
      <c r="B532" s="490">
        <v>28</v>
      </c>
      <c r="C532" s="491" t="str">
        <f t="shared" si="11"/>
        <v>Ô tô tự đổ 5 tấn28</v>
      </c>
      <c r="D532" s="490"/>
      <c r="E532" s="490"/>
      <c r="F532" s="490"/>
      <c r="G532" s="490"/>
    </row>
    <row r="533" spans="1:7" ht="18.75">
      <c r="A533" s="489" t="s">
        <v>2812</v>
      </c>
      <c r="B533" s="490">
        <v>29</v>
      </c>
      <c r="C533" s="491" t="str">
        <f t="shared" si="11"/>
        <v>Ô tô tự đổ 5 tấn29</v>
      </c>
      <c r="D533" s="490"/>
      <c r="E533" s="490"/>
      <c r="F533" s="490"/>
      <c r="G533" s="490"/>
    </row>
    <row r="534" spans="1:7" ht="18.75">
      <c r="A534" s="489" t="s">
        <v>2812</v>
      </c>
      <c r="B534" s="490">
        <v>30</v>
      </c>
      <c r="C534" s="491" t="str">
        <f t="shared" si="11"/>
        <v>Ô tô tự đổ 5 tấn30</v>
      </c>
      <c r="D534" s="490"/>
      <c r="E534" s="490"/>
      <c r="F534" s="490"/>
      <c r="G534" s="490"/>
    </row>
    <row r="535" spans="1:7" ht="18.75">
      <c r="A535" s="489" t="s">
        <v>2812</v>
      </c>
      <c r="B535" s="490">
        <v>31</v>
      </c>
      <c r="C535" s="491" t="str">
        <f t="shared" si="11"/>
        <v>Ô tô tự đổ 5 tấn31</v>
      </c>
      <c r="D535" s="490"/>
      <c r="E535" s="490"/>
      <c r="F535" s="490"/>
      <c r="G535" s="490"/>
    </row>
    <row r="536" spans="1:7" ht="18.75">
      <c r="A536" s="489" t="s">
        <v>2812</v>
      </c>
      <c r="B536" s="490">
        <v>32</v>
      </c>
      <c r="C536" s="491" t="str">
        <f t="shared" si="11"/>
        <v>Ô tô tự đổ 5 tấn32</v>
      </c>
      <c r="D536" s="490"/>
      <c r="E536" s="490"/>
      <c r="F536" s="490"/>
      <c r="G536" s="490"/>
    </row>
    <row r="537" spans="1:7" ht="18.75">
      <c r="A537" s="489" t="s">
        <v>2812</v>
      </c>
      <c r="B537" s="490">
        <v>33</v>
      </c>
      <c r="C537" s="491" t="str">
        <f t="shared" si="11"/>
        <v>Ô tô tự đổ 5 tấn33</v>
      </c>
      <c r="D537" s="490"/>
      <c r="E537" s="490"/>
      <c r="F537" s="490"/>
      <c r="G537" s="490"/>
    </row>
    <row r="538" spans="1:7" ht="18.75">
      <c r="A538" s="489" t="s">
        <v>2812</v>
      </c>
      <c r="B538" s="490">
        <v>34</v>
      </c>
      <c r="C538" s="491" t="str">
        <f t="shared" si="11"/>
        <v>Ô tô tự đổ 5 tấn34</v>
      </c>
      <c r="D538" s="490"/>
      <c r="E538" s="490"/>
      <c r="F538" s="490"/>
      <c r="G538" s="490"/>
    </row>
    <row r="539" spans="1:7" ht="18.75">
      <c r="A539" s="489" t="s">
        <v>2812</v>
      </c>
      <c r="B539" s="490">
        <v>35</v>
      </c>
      <c r="C539" s="491" t="str">
        <f t="shared" si="11"/>
        <v>Ô tô tự đổ 5 tấn35</v>
      </c>
      <c r="D539" s="490"/>
      <c r="E539" s="490"/>
      <c r="F539" s="490"/>
      <c r="G539" s="490"/>
    </row>
    <row r="540" spans="1:7" ht="18.75">
      <c r="A540" s="489" t="s">
        <v>2812</v>
      </c>
      <c r="B540" s="490">
        <v>36</v>
      </c>
      <c r="C540" s="491" t="str">
        <f t="shared" si="11"/>
        <v>Ô tô tự đổ 5 tấn36</v>
      </c>
      <c r="D540" s="490"/>
      <c r="E540" s="490"/>
      <c r="F540" s="490"/>
      <c r="G540" s="490"/>
    </row>
    <row r="541" spans="1:7" ht="18.75">
      <c r="A541" s="489" t="s">
        <v>2812</v>
      </c>
      <c r="B541" s="490">
        <v>37</v>
      </c>
      <c r="C541" s="491" t="str">
        <f t="shared" si="11"/>
        <v>Ô tô tự đổ 5 tấn37</v>
      </c>
      <c r="D541" s="490"/>
      <c r="E541" s="490"/>
      <c r="F541" s="490"/>
      <c r="G541" s="490"/>
    </row>
    <row r="542" spans="1:7" ht="18.75">
      <c r="A542" s="489" t="s">
        <v>2812</v>
      </c>
      <c r="B542" s="490">
        <v>38</v>
      </c>
      <c r="C542" s="491" t="str">
        <f t="shared" si="11"/>
        <v>Ô tô tự đổ 5 tấn38</v>
      </c>
      <c r="D542" s="490"/>
      <c r="E542" s="490"/>
      <c r="F542" s="490"/>
      <c r="G542" s="490"/>
    </row>
    <row r="543" spans="1:7" ht="18.75">
      <c r="A543" s="489" t="s">
        <v>2812</v>
      </c>
      <c r="B543" s="490">
        <v>39</v>
      </c>
      <c r="C543" s="491" t="str">
        <f t="shared" si="11"/>
        <v>Ô tô tự đổ 5 tấn39</v>
      </c>
      <c r="D543" s="490"/>
      <c r="E543" s="490"/>
      <c r="F543" s="490"/>
      <c r="G543" s="490"/>
    </row>
    <row r="544" spans="1:7" ht="18.75">
      <c r="A544" s="489" t="s">
        <v>2812</v>
      </c>
      <c r="B544" s="490">
        <v>40</v>
      </c>
      <c r="C544" s="491" t="str">
        <f t="shared" si="11"/>
        <v>Ô tô tự đổ 5 tấn40</v>
      </c>
      <c r="D544" s="490"/>
      <c r="E544" s="490"/>
      <c r="F544" s="490"/>
      <c r="G544" s="490"/>
    </row>
    <row r="545" spans="1:7" ht="18.75">
      <c r="A545" s="489" t="s">
        <v>2812</v>
      </c>
      <c r="B545" s="490">
        <v>41</v>
      </c>
      <c r="C545" s="491" t="str">
        <f t="shared" si="11"/>
        <v>Ô tô tự đổ 5 tấn41</v>
      </c>
      <c r="D545" s="490"/>
      <c r="E545" s="490"/>
      <c r="F545" s="490"/>
      <c r="G545" s="490"/>
    </row>
    <row r="546" spans="1:7" ht="18.75">
      <c r="A546" s="489" t="s">
        <v>2812</v>
      </c>
      <c r="B546" s="490">
        <v>42</v>
      </c>
      <c r="C546" s="491" t="str">
        <f t="shared" si="11"/>
        <v>Ô tô tự đổ 5 tấn42</v>
      </c>
      <c r="D546" s="490"/>
      <c r="E546" s="490"/>
      <c r="F546" s="490"/>
      <c r="G546" s="490"/>
    </row>
    <row r="547" spans="1:7" ht="18.75">
      <c r="A547" s="489" t="s">
        <v>2812</v>
      </c>
      <c r="B547" s="490">
        <v>43</v>
      </c>
      <c r="C547" s="491" t="str">
        <f t="shared" si="11"/>
        <v>Ô tô tự đổ 5 tấn43</v>
      </c>
      <c r="D547" s="490"/>
      <c r="E547" s="490"/>
      <c r="F547" s="490"/>
      <c r="G547" s="490"/>
    </row>
    <row r="548" spans="1:7" ht="18.75">
      <c r="A548" s="489" t="s">
        <v>2812</v>
      </c>
      <c r="B548" s="490">
        <v>44</v>
      </c>
      <c r="C548" s="491" t="str">
        <f t="shared" si="11"/>
        <v>Ô tô tự đổ 5 tấn44</v>
      </c>
      <c r="D548" s="490"/>
      <c r="E548" s="490"/>
      <c r="F548" s="490"/>
      <c r="G548" s="490"/>
    </row>
    <row r="549" spans="1:7" ht="18.75">
      <c r="A549" s="489" t="s">
        <v>2812</v>
      </c>
      <c r="B549" s="490">
        <v>45</v>
      </c>
      <c r="C549" s="491" t="str">
        <f t="shared" si="11"/>
        <v>Ô tô tự đổ 5 tấn45</v>
      </c>
      <c r="D549" s="490"/>
      <c r="E549" s="490"/>
      <c r="F549" s="490"/>
      <c r="G549" s="490"/>
    </row>
    <row r="550" spans="1:7" ht="18.75">
      <c r="A550" s="489" t="s">
        <v>2812</v>
      </c>
      <c r="B550" s="490">
        <v>46</v>
      </c>
      <c r="C550" s="491" t="str">
        <f t="shared" si="11"/>
        <v>Ô tô tự đổ 5 tấn46</v>
      </c>
      <c r="D550" s="490"/>
      <c r="E550" s="490"/>
      <c r="F550" s="490"/>
      <c r="G550" s="490"/>
    </row>
    <row r="551" spans="1:7" ht="18.75">
      <c r="A551" s="489" t="s">
        <v>2812</v>
      </c>
      <c r="B551" s="490">
        <v>47</v>
      </c>
      <c r="C551" s="491" t="str">
        <f t="shared" si="11"/>
        <v>Ô tô tự đổ 5 tấn47</v>
      </c>
      <c r="D551" s="490"/>
      <c r="E551" s="490"/>
      <c r="F551" s="490"/>
      <c r="G551" s="490"/>
    </row>
    <row r="552" spans="1:7" ht="18.75">
      <c r="A552" s="489" t="s">
        <v>2812</v>
      </c>
      <c r="B552" s="490">
        <v>48</v>
      </c>
      <c r="C552" s="491" t="str">
        <f t="shared" si="11"/>
        <v>Ô tô tự đổ 5 tấn48</v>
      </c>
      <c r="D552" s="490"/>
      <c r="E552" s="490"/>
      <c r="F552" s="490"/>
      <c r="G552" s="490"/>
    </row>
    <row r="553" spans="1:7" ht="18.75">
      <c r="A553" s="489" t="s">
        <v>2812</v>
      </c>
      <c r="B553" s="490">
        <v>49</v>
      </c>
      <c r="C553" s="491" t="str">
        <f t="shared" si="11"/>
        <v>Ô tô tự đổ 5 tấn49</v>
      </c>
      <c r="D553" s="490"/>
      <c r="E553" s="490"/>
      <c r="F553" s="490"/>
      <c r="G553" s="490"/>
    </row>
    <row r="554" spans="1:7" ht="18.75">
      <c r="A554" s="489" t="s">
        <v>2812</v>
      </c>
      <c r="B554" s="490">
        <v>50</v>
      </c>
      <c r="C554" s="491" t="str">
        <f t="shared" si="11"/>
        <v>Ô tô tự đổ 5 tấn50</v>
      </c>
      <c r="D554" s="490"/>
      <c r="E554" s="490"/>
      <c r="F554" s="490"/>
      <c r="G554" s="490"/>
    </row>
    <row r="555" spans="1:7" ht="18.75">
      <c r="A555" s="489" t="s">
        <v>2812</v>
      </c>
      <c r="B555" s="490">
        <v>51</v>
      </c>
      <c r="C555" s="491" t="str">
        <f t="shared" si="11"/>
        <v>Ô tô tự đổ 5 tấn51</v>
      </c>
      <c r="D555" s="490"/>
      <c r="E555" s="490"/>
      <c r="F555" s="490"/>
      <c r="G555" s="490"/>
    </row>
    <row r="556" spans="1:7" ht="18.75">
      <c r="A556" s="489" t="s">
        <v>2812</v>
      </c>
      <c r="B556" s="490">
        <v>52</v>
      </c>
      <c r="C556" s="491" t="str">
        <f t="shared" si="11"/>
        <v>Ô tô tự đổ 5 tấn52</v>
      </c>
      <c r="D556" s="490"/>
      <c r="E556" s="490"/>
      <c r="F556" s="490"/>
      <c r="G556" s="490"/>
    </row>
    <row r="557" spans="1:7" ht="18.75">
      <c r="A557" s="489" t="s">
        <v>2812</v>
      </c>
      <c r="B557" s="490">
        <v>53</v>
      </c>
      <c r="C557" s="491" t="str">
        <f t="shared" si="11"/>
        <v>Ô tô tự đổ 5 tấn53</v>
      </c>
      <c r="D557" s="490"/>
      <c r="E557" s="490"/>
      <c r="F557" s="490"/>
      <c r="G557" s="490"/>
    </row>
    <row r="558" spans="1:7" ht="18.75">
      <c r="A558" s="489" t="s">
        <v>2812</v>
      </c>
      <c r="B558" s="490">
        <v>54</v>
      </c>
      <c r="C558" s="491" t="str">
        <f t="shared" si="11"/>
        <v>Ô tô tự đổ 5 tấn54</v>
      </c>
      <c r="D558" s="490"/>
      <c r="E558" s="490"/>
      <c r="F558" s="490"/>
      <c r="G558" s="490"/>
    </row>
    <row r="559" spans="1:7" ht="18.75">
      <c r="A559" s="489" t="s">
        <v>2812</v>
      </c>
      <c r="B559" s="490">
        <v>55</v>
      </c>
      <c r="C559" s="491" t="str">
        <f t="shared" si="11"/>
        <v>Ô tô tự đổ 5 tấn55</v>
      </c>
      <c r="D559" s="490"/>
      <c r="E559" s="490"/>
      <c r="F559" s="490"/>
      <c r="G559" s="490"/>
    </row>
    <row r="560" spans="1:7" ht="18.75">
      <c r="A560" s="489" t="s">
        <v>2812</v>
      </c>
      <c r="B560" s="490">
        <v>56</v>
      </c>
      <c r="C560" s="491" t="str">
        <f t="shared" si="11"/>
        <v>Ô tô tự đổ 5 tấn56</v>
      </c>
      <c r="D560" s="490"/>
      <c r="E560" s="490"/>
      <c r="F560" s="490"/>
      <c r="G560" s="490"/>
    </row>
    <row r="561" spans="1:7" ht="18.75">
      <c r="A561" s="489" t="s">
        <v>2812</v>
      </c>
      <c r="B561" s="490">
        <v>57</v>
      </c>
      <c r="C561" s="491" t="str">
        <f t="shared" si="11"/>
        <v>Ô tô tự đổ 5 tấn57</v>
      </c>
      <c r="D561" s="490"/>
      <c r="E561" s="490"/>
      <c r="F561" s="490"/>
      <c r="G561" s="490"/>
    </row>
    <row r="562" spans="1:7" ht="18.75">
      <c r="A562" s="489" t="s">
        <v>2812</v>
      </c>
      <c r="B562" s="490">
        <v>58</v>
      </c>
      <c r="C562" s="491" t="str">
        <f t="shared" si="11"/>
        <v>Ô tô tự đổ 5 tấn58</v>
      </c>
      <c r="D562" s="490"/>
      <c r="E562" s="490"/>
      <c r="F562" s="490"/>
      <c r="G562" s="490"/>
    </row>
    <row r="563" spans="1:7" ht="18.75">
      <c r="A563" s="489" t="s">
        <v>2812</v>
      </c>
      <c r="B563" s="490">
        <v>59</v>
      </c>
      <c r="C563" s="491" t="str">
        <f t="shared" si="11"/>
        <v>Ô tô tự đổ 5 tấn59</v>
      </c>
      <c r="D563" s="490"/>
      <c r="E563" s="490"/>
      <c r="F563" s="490"/>
      <c r="G563" s="490"/>
    </row>
    <row r="564" spans="1:7" ht="18.75">
      <c r="A564" s="489" t="s">
        <v>2812</v>
      </c>
      <c r="B564" s="490">
        <v>60</v>
      </c>
      <c r="C564" s="491" t="str">
        <f t="shared" si="11"/>
        <v>Ô tô tự đổ 5 tấn60</v>
      </c>
      <c r="D564" s="490"/>
      <c r="E564" s="490"/>
      <c r="F564" s="490"/>
      <c r="G564" s="490"/>
    </row>
    <row r="565" spans="1:7" ht="18.75">
      <c r="A565" s="489" t="s">
        <v>2812</v>
      </c>
      <c r="B565" s="490">
        <v>61</v>
      </c>
      <c r="C565" s="491" t="str">
        <f t="shared" si="11"/>
        <v>Ô tô tự đổ 5 tấn61</v>
      </c>
      <c r="D565" s="490"/>
      <c r="E565" s="490"/>
      <c r="F565" s="490"/>
      <c r="G565" s="490"/>
    </row>
    <row r="566" spans="1:7" ht="18.75">
      <c r="A566" s="489" t="s">
        <v>2812</v>
      </c>
      <c r="B566" s="490">
        <v>62</v>
      </c>
      <c r="C566" s="491" t="str">
        <f t="shared" si="11"/>
        <v>Ô tô tự đổ 5 tấn62</v>
      </c>
      <c r="D566" s="490"/>
      <c r="E566" s="490"/>
      <c r="F566" s="490"/>
      <c r="G566" s="490"/>
    </row>
    <row r="567" spans="1:7" ht="18.75">
      <c r="A567" s="489" t="s">
        <v>2812</v>
      </c>
      <c r="B567" s="490">
        <v>63</v>
      </c>
      <c r="C567" s="491" t="str">
        <f t="shared" si="11"/>
        <v>Ô tô tự đổ 5 tấn63</v>
      </c>
      <c r="D567" s="490"/>
      <c r="E567" s="490"/>
      <c r="F567" s="490"/>
      <c r="G567" s="490"/>
    </row>
    <row r="568" spans="1:7" ht="18.75">
      <c r="A568" s="489" t="s">
        <v>2812</v>
      </c>
      <c r="B568" s="490">
        <v>64</v>
      </c>
      <c r="C568" s="491" t="str">
        <f t="shared" si="11"/>
        <v>Ô tô tự đổ 5 tấn64</v>
      </c>
      <c r="D568" s="490"/>
      <c r="E568" s="490"/>
      <c r="F568" s="490"/>
      <c r="G568" s="490"/>
    </row>
    <row r="569" spans="1:7" ht="18.75">
      <c r="A569" s="489" t="s">
        <v>2812</v>
      </c>
      <c r="B569" s="490">
        <v>65</v>
      </c>
      <c r="C569" s="491" t="str">
        <f t="shared" si="11"/>
        <v>Ô tô tự đổ 5 tấn65</v>
      </c>
      <c r="D569" s="490"/>
      <c r="E569" s="490"/>
      <c r="F569" s="490"/>
      <c r="G569" s="490"/>
    </row>
    <row r="570" spans="1:7" ht="18.75">
      <c r="A570" s="489" t="s">
        <v>2812</v>
      </c>
      <c r="B570" s="490">
        <v>66</v>
      </c>
      <c r="C570" s="491" t="str">
        <f t="shared" ref="C570:C633" si="12">A570&amp;B570</f>
        <v>Ô tô tự đổ 5 tấn66</v>
      </c>
      <c r="D570" s="490"/>
      <c r="E570" s="490"/>
      <c r="F570" s="490"/>
      <c r="G570" s="490"/>
    </row>
    <row r="571" spans="1:7" ht="18.75">
      <c r="A571" s="489" t="s">
        <v>2812</v>
      </c>
      <c r="B571" s="490">
        <v>67</v>
      </c>
      <c r="C571" s="491" t="str">
        <f t="shared" si="12"/>
        <v>Ô tô tự đổ 5 tấn67</v>
      </c>
      <c r="D571" s="490"/>
      <c r="E571" s="490"/>
      <c r="F571" s="490"/>
      <c r="G571" s="490"/>
    </row>
    <row r="572" spans="1:7" ht="18.75">
      <c r="A572" s="489" t="s">
        <v>2812</v>
      </c>
      <c r="B572" s="490">
        <v>68</v>
      </c>
      <c r="C572" s="491" t="str">
        <f t="shared" si="12"/>
        <v>Ô tô tự đổ 5 tấn68</v>
      </c>
      <c r="D572" s="490"/>
      <c r="E572" s="490"/>
      <c r="F572" s="490"/>
      <c r="G572" s="490"/>
    </row>
    <row r="573" spans="1:7" ht="18.75">
      <c r="A573" s="489" t="s">
        <v>2812</v>
      </c>
      <c r="B573" s="490">
        <v>69</v>
      </c>
      <c r="C573" s="491" t="str">
        <f t="shared" si="12"/>
        <v>Ô tô tự đổ 5 tấn69</v>
      </c>
      <c r="D573" s="490"/>
      <c r="E573" s="490"/>
      <c r="F573" s="490"/>
      <c r="G573" s="490"/>
    </row>
    <row r="574" spans="1:7" ht="18.75">
      <c r="A574" s="489" t="s">
        <v>2812</v>
      </c>
      <c r="B574" s="490">
        <v>70</v>
      </c>
      <c r="C574" s="491" t="str">
        <f t="shared" si="12"/>
        <v>Ô tô tự đổ 5 tấn70</v>
      </c>
      <c r="D574" s="490"/>
      <c r="E574" s="490"/>
      <c r="F574" s="490"/>
      <c r="G574" s="490"/>
    </row>
    <row r="575" spans="1:7" ht="18.75">
      <c r="A575" s="489" t="s">
        <v>2812</v>
      </c>
      <c r="B575" s="490">
        <v>71</v>
      </c>
      <c r="C575" s="491" t="str">
        <f t="shared" si="12"/>
        <v>Ô tô tự đổ 5 tấn71</v>
      </c>
      <c r="D575" s="490"/>
      <c r="E575" s="490"/>
      <c r="F575" s="490"/>
      <c r="G575" s="490"/>
    </row>
    <row r="576" spans="1:7" ht="18.75">
      <c r="A576" s="489" t="s">
        <v>2812</v>
      </c>
      <c r="B576" s="490">
        <v>72</v>
      </c>
      <c r="C576" s="491" t="str">
        <f t="shared" si="12"/>
        <v>Ô tô tự đổ 5 tấn72</v>
      </c>
      <c r="D576" s="490"/>
      <c r="E576" s="490"/>
      <c r="F576" s="490"/>
      <c r="G576" s="490"/>
    </row>
    <row r="577" spans="1:7" ht="18.75">
      <c r="A577" s="489" t="s">
        <v>2812</v>
      </c>
      <c r="B577" s="490">
        <v>73</v>
      </c>
      <c r="C577" s="491" t="str">
        <f t="shared" si="12"/>
        <v>Ô tô tự đổ 5 tấn73</v>
      </c>
      <c r="D577" s="490"/>
      <c r="E577" s="490"/>
      <c r="F577" s="490"/>
      <c r="G577" s="490"/>
    </row>
    <row r="578" spans="1:7" ht="18.75">
      <c r="A578" s="489" t="s">
        <v>2812</v>
      </c>
      <c r="B578" s="490">
        <v>74</v>
      </c>
      <c r="C578" s="491" t="str">
        <f t="shared" si="12"/>
        <v>Ô tô tự đổ 5 tấn74</v>
      </c>
      <c r="D578" s="490"/>
      <c r="E578" s="490"/>
      <c r="F578" s="490"/>
      <c r="G578" s="490"/>
    </row>
    <row r="579" spans="1:7" ht="18.75">
      <c r="A579" s="489" t="s">
        <v>2812</v>
      </c>
      <c r="B579" s="490">
        <v>75</v>
      </c>
      <c r="C579" s="491" t="str">
        <f t="shared" si="12"/>
        <v>Ô tô tự đổ 5 tấn75</v>
      </c>
      <c r="D579" s="490"/>
      <c r="E579" s="490"/>
      <c r="F579" s="490"/>
      <c r="G579" s="490"/>
    </row>
    <row r="580" spans="1:7" ht="18.75">
      <c r="A580" s="489" t="s">
        <v>2812</v>
      </c>
      <c r="B580" s="490">
        <v>76</v>
      </c>
      <c r="C580" s="491" t="str">
        <f t="shared" si="12"/>
        <v>Ô tô tự đổ 5 tấn76</v>
      </c>
      <c r="D580" s="490"/>
      <c r="E580" s="490"/>
      <c r="F580" s="490"/>
      <c r="G580" s="490"/>
    </row>
    <row r="581" spans="1:7" ht="18.75">
      <c r="A581" s="489" t="s">
        <v>2812</v>
      </c>
      <c r="B581" s="490">
        <v>77</v>
      </c>
      <c r="C581" s="491" t="str">
        <f t="shared" si="12"/>
        <v>Ô tô tự đổ 5 tấn77</v>
      </c>
      <c r="D581" s="490"/>
      <c r="E581" s="490"/>
      <c r="F581" s="490"/>
      <c r="G581" s="490"/>
    </row>
    <row r="582" spans="1:7" ht="18.75">
      <c r="A582" s="489" t="s">
        <v>2812</v>
      </c>
      <c r="B582" s="490">
        <v>78</v>
      </c>
      <c r="C582" s="491" t="str">
        <f t="shared" si="12"/>
        <v>Ô tô tự đổ 5 tấn78</v>
      </c>
      <c r="D582" s="490"/>
      <c r="E582" s="490"/>
      <c r="F582" s="490"/>
      <c r="G582" s="490"/>
    </row>
    <row r="583" spans="1:7" ht="18.75">
      <c r="A583" s="489" t="s">
        <v>2812</v>
      </c>
      <c r="B583" s="490">
        <v>79</v>
      </c>
      <c r="C583" s="491" t="str">
        <f t="shared" si="12"/>
        <v>Ô tô tự đổ 5 tấn79</v>
      </c>
      <c r="D583" s="490"/>
      <c r="E583" s="490"/>
      <c r="F583" s="490"/>
      <c r="G583" s="490"/>
    </row>
    <row r="584" spans="1:7" ht="18.75">
      <c r="A584" s="489" t="s">
        <v>2812</v>
      </c>
      <c r="B584" s="490">
        <v>80</v>
      </c>
      <c r="C584" s="491" t="str">
        <f t="shared" si="12"/>
        <v>Ô tô tự đổ 5 tấn80</v>
      </c>
      <c r="D584" s="490"/>
      <c r="E584" s="490"/>
      <c r="F584" s="490"/>
      <c r="G584" s="490"/>
    </row>
    <row r="585" spans="1:7" ht="18.75">
      <c r="A585" s="489" t="s">
        <v>2812</v>
      </c>
      <c r="B585" s="490">
        <v>81</v>
      </c>
      <c r="C585" s="491" t="str">
        <f t="shared" si="12"/>
        <v>Ô tô tự đổ 5 tấn81</v>
      </c>
      <c r="D585" s="490"/>
      <c r="E585" s="490"/>
      <c r="F585" s="490"/>
      <c r="G585" s="490"/>
    </row>
    <row r="586" spans="1:7" ht="18.75">
      <c r="A586" s="489" t="s">
        <v>2812</v>
      </c>
      <c r="B586" s="490">
        <v>82</v>
      </c>
      <c r="C586" s="491" t="str">
        <f t="shared" si="12"/>
        <v>Ô tô tự đổ 5 tấn82</v>
      </c>
      <c r="D586" s="490"/>
      <c r="E586" s="490"/>
      <c r="F586" s="490"/>
      <c r="G586" s="490"/>
    </row>
    <row r="587" spans="1:7" ht="18.75">
      <c r="A587" s="489" t="s">
        <v>2812</v>
      </c>
      <c r="B587" s="490">
        <v>83</v>
      </c>
      <c r="C587" s="491" t="str">
        <f t="shared" si="12"/>
        <v>Ô tô tự đổ 5 tấn83</v>
      </c>
      <c r="D587" s="490"/>
      <c r="E587" s="490"/>
      <c r="F587" s="490"/>
      <c r="G587" s="490"/>
    </row>
    <row r="588" spans="1:7" ht="18.75">
      <c r="A588" s="489" t="s">
        <v>2812</v>
      </c>
      <c r="B588" s="490">
        <v>84</v>
      </c>
      <c r="C588" s="491" t="str">
        <f t="shared" si="12"/>
        <v>Ô tô tự đổ 5 tấn84</v>
      </c>
      <c r="D588" s="490"/>
      <c r="E588" s="490"/>
      <c r="F588" s="490"/>
      <c r="G588" s="490"/>
    </row>
    <row r="589" spans="1:7" ht="18.75">
      <c r="A589" s="489" t="s">
        <v>2812</v>
      </c>
      <c r="B589" s="490">
        <v>85</v>
      </c>
      <c r="C589" s="491" t="str">
        <f t="shared" si="12"/>
        <v>Ô tô tự đổ 5 tấn85</v>
      </c>
      <c r="D589" s="490"/>
      <c r="E589" s="490"/>
      <c r="F589" s="490"/>
      <c r="G589" s="490"/>
    </row>
    <row r="590" spans="1:7" ht="18.75">
      <c r="A590" s="489" t="s">
        <v>2812</v>
      </c>
      <c r="B590" s="490">
        <v>86</v>
      </c>
      <c r="C590" s="491" t="str">
        <f t="shared" si="12"/>
        <v>Ô tô tự đổ 5 tấn86</v>
      </c>
      <c r="D590" s="490"/>
      <c r="E590" s="490"/>
      <c r="F590" s="490"/>
      <c r="G590" s="490"/>
    </row>
    <row r="591" spans="1:7" ht="18.75">
      <c r="A591" s="489" t="s">
        <v>2812</v>
      </c>
      <c r="B591" s="490">
        <v>87</v>
      </c>
      <c r="C591" s="491" t="str">
        <f t="shared" si="12"/>
        <v>Ô tô tự đổ 5 tấn87</v>
      </c>
      <c r="D591" s="490"/>
      <c r="E591" s="490"/>
      <c r="F591" s="490"/>
      <c r="G591" s="490"/>
    </row>
    <row r="592" spans="1:7" ht="18.75">
      <c r="A592" s="489" t="s">
        <v>2812</v>
      </c>
      <c r="B592" s="490">
        <v>88</v>
      </c>
      <c r="C592" s="491" t="str">
        <f t="shared" si="12"/>
        <v>Ô tô tự đổ 5 tấn88</v>
      </c>
      <c r="D592" s="490"/>
      <c r="E592" s="490"/>
      <c r="F592" s="490"/>
      <c r="G592" s="490"/>
    </row>
    <row r="593" spans="1:7" ht="18.75">
      <c r="A593" s="489" t="s">
        <v>2812</v>
      </c>
      <c r="B593" s="490">
        <v>89</v>
      </c>
      <c r="C593" s="491" t="str">
        <f t="shared" si="12"/>
        <v>Ô tô tự đổ 5 tấn89</v>
      </c>
      <c r="D593" s="490"/>
      <c r="E593" s="490"/>
      <c r="F593" s="490"/>
      <c r="G593" s="490"/>
    </row>
    <row r="594" spans="1:7" ht="18.75">
      <c r="A594" s="489" t="s">
        <v>2812</v>
      </c>
      <c r="B594" s="490">
        <v>90</v>
      </c>
      <c r="C594" s="491" t="str">
        <f t="shared" si="12"/>
        <v>Ô tô tự đổ 5 tấn90</v>
      </c>
      <c r="D594" s="490"/>
      <c r="E594" s="490"/>
      <c r="F594" s="490"/>
      <c r="G594" s="490"/>
    </row>
    <row r="595" spans="1:7" ht="18.75">
      <c r="A595" s="489" t="s">
        <v>2812</v>
      </c>
      <c r="B595" s="490">
        <v>91</v>
      </c>
      <c r="C595" s="491" t="str">
        <f t="shared" si="12"/>
        <v>Ô tô tự đổ 5 tấn91</v>
      </c>
      <c r="D595" s="490"/>
      <c r="E595" s="490"/>
      <c r="F595" s="490"/>
      <c r="G595" s="490"/>
    </row>
    <row r="596" spans="1:7" ht="18.75">
      <c r="A596" s="489" t="s">
        <v>2812</v>
      </c>
      <c r="B596" s="490">
        <v>92</v>
      </c>
      <c r="C596" s="491" t="str">
        <f t="shared" si="12"/>
        <v>Ô tô tự đổ 5 tấn92</v>
      </c>
      <c r="D596" s="490"/>
      <c r="E596" s="490"/>
      <c r="F596" s="490"/>
      <c r="G596" s="490"/>
    </row>
    <row r="597" spans="1:7" ht="18.75">
      <c r="A597" s="489" t="s">
        <v>2812</v>
      </c>
      <c r="B597" s="490">
        <v>93</v>
      </c>
      <c r="C597" s="491" t="str">
        <f t="shared" si="12"/>
        <v>Ô tô tự đổ 5 tấn93</v>
      </c>
      <c r="D597" s="490"/>
      <c r="E597" s="490"/>
      <c r="F597" s="490"/>
      <c r="G597" s="490"/>
    </row>
    <row r="598" spans="1:7" ht="18.75">
      <c r="A598" s="489" t="s">
        <v>2812</v>
      </c>
      <c r="B598" s="490">
        <v>94</v>
      </c>
      <c r="C598" s="491" t="str">
        <f t="shared" si="12"/>
        <v>Ô tô tự đổ 5 tấn94</v>
      </c>
      <c r="D598" s="490"/>
      <c r="E598" s="490"/>
      <c r="F598" s="490"/>
      <c r="G598" s="490"/>
    </row>
    <row r="599" spans="1:7" ht="18.75">
      <c r="A599" s="489" t="s">
        <v>2812</v>
      </c>
      <c r="B599" s="490">
        <v>95</v>
      </c>
      <c r="C599" s="491" t="str">
        <f t="shared" si="12"/>
        <v>Ô tô tự đổ 5 tấn95</v>
      </c>
      <c r="D599" s="490"/>
      <c r="E599" s="490"/>
      <c r="F599" s="490"/>
      <c r="G599" s="490"/>
    </row>
    <row r="600" spans="1:7" ht="18.75">
      <c r="A600" s="489" t="s">
        <v>2812</v>
      </c>
      <c r="B600" s="490">
        <v>96</v>
      </c>
      <c r="C600" s="491" t="str">
        <f t="shared" si="12"/>
        <v>Ô tô tự đổ 5 tấn96</v>
      </c>
      <c r="D600" s="490"/>
      <c r="E600" s="490"/>
      <c r="F600" s="490"/>
      <c r="G600" s="490"/>
    </row>
    <row r="601" spans="1:7" ht="18.75">
      <c r="A601" s="489" t="s">
        <v>2812</v>
      </c>
      <c r="B601" s="490">
        <v>97</v>
      </c>
      <c r="C601" s="491" t="str">
        <f t="shared" si="12"/>
        <v>Ô tô tự đổ 5 tấn97</v>
      </c>
      <c r="D601" s="490"/>
      <c r="E601" s="490"/>
      <c r="F601" s="490"/>
      <c r="G601" s="490"/>
    </row>
    <row r="602" spans="1:7" ht="18.75">
      <c r="A602" s="489" t="s">
        <v>2812</v>
      </c>
      <c r="B602" s="490">
        <v>98</v>
      </c>
      <c r="C602" s="491" t="str">
        <f t="shared" si="12"/>
        <v>Ô tô tự đổ 5 tấn98</v>
      </c>
      <c r="D602" s="490"/>
      <c r="E602" s="490"/>
      <c r="F602" s="490"/>
      <c r="G602" s="490"/>
    </row>
    <row r="603" spans="1:7" ht="18.75">
      <c r="A603" s="489" t="s">
        <v>2812</v>
      </c>
      <c r="B603" s="490">
        <v>99</v>
      </c>
      <c r="C603" s="491" t="str">
        <f t="shared" si="12"/>
        <v>Ô tô tự đổ 5 tấn99</v>
      </c>
      <c r="D603" s="490"/>
      <c r="E603" s="490"/>
      <c r="F603" s="490"/>
      <c r="G603" s="490"/>
    </row>
    <row r="604" spans="1:7" ht="18.75">
      <c r="A604" s="489" t="s">
        <v>2812</v>
      </c>
      <c r="B604" s="490">
        <v>100</v>
      </c>
      <c r="C604" s="491" t="str">
        <f t="shared" si="12"/>
        <v>Ô tô tự đổ 5 tấn100</v>
      </c>
      <c r="D604" s="490"/>
      <c r="E604" s="490"/>
      <c r="F604" s="490"/>
      <c r="G604" s="490"/>
    </row>
    <row r="605" spans="1:7" ht="18.75">
      <c r="A605" s="489" t="s">
        <v>2812</v>
      </c>
      <c r="B605" s="490">
        <v>101</v>
      </c>
      <c r="C605" s="491" t="str">
        <f t="shared" si="12"/>
        <v>Ô tô tự đổ 5 tấn101</v>
      </c>
      <c r="D605" s="490"/>
      <c r="E605" s="490"/>
      <c r="F605" s="490"/>
      <c r="G605" s="490"/>
    </row>
    <row r="606" spans="1:7" ht="18.75">
      <c r="A606" s="489" t="s">
        <v>2812</v>
      </c>
      <c r="B606" s="490">
        <v>102</v>
      </c>
      <c r="C606" s="491" t="str">
        <f t="shared" si="12"/>
        <v>Ô tô tự đổ 5 tấn102</v>
      </c>
      <c r="D606" s="490"/>
      <c r="E606" s="490"/>
      <c r="F606" s="490"/>
      <c r="G606" s="490"/>
    </row>
    <row r="607" spans="1:7" ht="18.75">
      <c r="A607" s="489" t="s">
        <v>2812</v>
      </c>
      <c r="B607" s="490">
        <v>103</v>
      </c>
      <c r="C607" s="491" t="str">
        <f t="shared" si="12"/>
        <v>Ô tô tự đổ 5 tấn103</v>
      </c>
      <c r="D607" s="490"/>
      <c r="E607" s="490"/>
      <c r="F607" s="490"/>
      <c r="G607" s="490"/>
    </row>
    <row r="608" spans="1:7" ht="18.75">
      <c r="A608" s="489" t="s">
        <v>2812</v>
      </c>
      <c r="B608" s="490">
        <v>104</v>
      </c>
      <c r="C608" s="491" t="str">
        <f t="shared" si="12"/>
        <v>Ô tô tự đổ 5 tấn104</v>
      </c>
      <c r="D608" s="490"/>
      <c r="E608" s="490"/>
      <c r="F608" s="490"/>
      <c r="G608" s="490"/>
    </row>
    <row r="609" spans="1:7" ht="18.75">
      <c r="A609" s="489" t="s">
        <v>2812</v>
      </c>
      <c r="B609" s="490">
        <v>105</v>
      </c>
      <c r="C609" s="491" t="str">
        <f t="shared" si="12"/>
        <v>Ô tô tự đổ 5 tấn105</v>
      </c>
      <c r="D609" s="490"/>
      <c r="E609" s="490"/>
      <c r="F609" s="490"/>
      <c r="G609" s="490"/>
    </row>
    <row r="610" spans="1:7" ht="18.75">
      <c r="A610" s="489" t="s">
        <v>2812</v>
      </c>
      <c r="B610" s="490">
        <v>106</v>
      </c>
      <c r="C610" s="491" t="str">
        <f t="shared" si="12"/>
        <v>Ô tô tự đổ 5 tấn106</v>
      </c>
      <c r="D610" s="490"/>
      <c r="E610" s="490"/>
      <c r="F610" s="490"/>
      <c r="G610" s="490"/>
    </row>
    <row r="611" spans="1:7" ht="18.75">
      <c r="A611" s="489" t="s">
        <v>2812</v>
      </c>
      <c r="B611" s="490">
        <v>107</v>
      </c>
      <c r="C611" s="491" t="str">
        <f t="shared" si="12"/>
        <v>Ô tô tự đổ 5 tấn107</v>
      </c>
      <c r="D611" s="490"/>
      <c r="E611" s="490"/>
      <c r="F611" s="490"/>
      <c r="G611" s="490"/>
    </row>
    <row r="612" spans="1:7" ht="18.75">
      <c r="A612" s="489" t="s">
        <v>2812</v>
      </c>
      <c r="B612" s="490">
        <v>108</v>
      </c>
      <c r="C612" s="491" t="str">
        <f t="shared" si="12"/>
        <v>Ô tô tự đổ 5 tấn108</v>
      </c>
      <c r="D612" s="490"/>
      <c r="E612" s="490"/>
      <c r="F612" s="490"/>
      <c r="G612" s="490"/>
    </row>
    <row r="613" spans="1:7" ht="18.75">
      <c r="A613" s="489" t="s">
        <v>2812</v>
      </c>
      <c r="B613" s="490">
        <v>109</v>
      </c>
      <c r="C613" s="491" t="str">
        <f t="shared" si="12"/>
        <v>Ô tô tự đổ 5 tấn109</v>
      </c>
      <c r="D613" s="490"/>
      <c r="E613" s="490"/>
      <c r="F613" s="490"/>
      <c r="G613" s="490"/>
    </row>
    <row r="614" spans="1:7" ht="18.75">
      <c r="A614" s="489" t="s">
        <v>2812</v>
      </c>
      <c r="B614" s="490">
        <v>110</v>
      </c>
      <c r="C614" s="491" t="str">
        <f t="shared" si="12"/>
        <v>Ô tô tự đổ 5 tấn110</v>
      </c>
      <c r="D614" s="490"/>
      <c r="E614" s="490"/>
      <c r="F614" s="490"/>
      <c r="G614" s="490"/>
    </row>
    <row r="615" spans="1:7" ht="18.75">
      <c r="A615" s="489" t="s">
        <v>2812</v>
      </c>
      <c r="B615" s="490">
        <v>111</v>
      </c>
      <c r="C615" s="491" t="str">
        <f t="shared" si="12"/>
        <v>Ô tô tự đổ 5 tấn111</v>
      </c>
      <c r="D615" s="490"/>
      <c r="E615" s="490"/>
      <c r="F615" s="490"/>
      <c r="G615" s="490"/>
    </row>
    <row r="616" spans="1:7" ht="18.75">
      <c r="A616" s="489" t="s">
        <v>2812</v>
      </c>
      <c r="B616" s="490">
        <v>112</v>
      </c>
      <c r="C616" s="491" t="str">
        <f t="shared" si="12"/>
        <v>Ô tô tự đổ 5 tấn112</v>
      </c>
      <c r="D616" s="490"/>
      <c r="E616" s="490"/>
      <c r="F616" s="490"/>
      <c r="G616" s="490"/>
    </row>
    <row r="617" spans="1:7" ht="18.75">
      <c r="A617" s="489" t="s">
        <v>2812</v>
      </c>
      <c r="B617" s="490">
        <v>113</v>
      </c>
      <c r="C617" s="491" t="str">
        <f t="shared" si="12"/>
        <v>Ô tô tự đổ 5 tấn113</v>
      </c>
      <c r="D617" s="490"/>
      <c r="E617" s="490"/>
      <c r="F617" s="490"/>
      <c r="G617" s="490"/>
    </row>
    <row r="618" spans="1:7" ht="18.75">
      <c r="A618" s="489" t="s">
        <v>2812</v>
      </c>
      <c r="B618" s="490">
        <v>114</v>
      </c>
      <c r="C618" s="491" t="str">
        <f t="shared" si="12"/>
        <v>Ô tô tự đổ 5 tấn114</v>
      </c>
      <c r="D618" s="490"/>
      <c r="E618" s="490"/>
      <c r="F618" s="490"/>
      <c r="G618" s="490"/>
    </row>
    <row r="619" spans="1:7" ht="18.75">
      <c r="A619" s="489" t="s">
        <v>2812</v>
      </c>
      <c r="B619" s="490">
        <v>115</v>
      </c>
      <c r="C619" s="491" t="str">
        <f t="shared" si="12"/>
        <v>Ô tô tự đổ 5 tấn115</v>
      </c>
      <c r="D619" s="490"/>
      <c r="E619" s="490"/>
      <c r="F619" s="490"/>
      <c r="G619" s="490"/>
    </row>
    <row r="620" spans="1:7" ht="18.75">
      <c r="A620" s="489" t="s">
        <v>2812</v>
      </c>
      <c r="B620" s="490">
        <v>116</v>
      </c>
      <c r="C620" s="491" t="str">
        <f t="shared" si="12"/>
        <v>Ô tô tự đổ 5 tấn116</v>
      </c>
      <c r="D620" s="490"/>
      <c r="E620" s="490"/>
      <c r="F620" s="490"/>
      <c r="G620" s="490"/>
    </row>
    <row r="621" spans="1:7" ht="18.75">
      <c r="A621" s="489" t="s">
        <v>2812</v>
      </c>
      <c r="B621" s="490">
        <v>117</v>
      </c>
      <c r="C621" s="491" t="str">
        <f t="shared" si="12"/>
        <v>Ô tô tự đổ 5 tấn117</v>
      </c>
      <c r="D621" s="490"/>
      <c r="E621" s="490"/>
      <c r="F621" s="490"/>
      <c r="G621" s="490"/>
    </row>
    <row r="622" spans="1:7" ht="18.75">
      <c r="A622" s="489" t="s">
        <v>2812</v>
      </c>
      <c r="B622" s="490">
        <v>118</v>
      </c>
      <c r="C622" s="491" t="str">
        <f t="shared" si="12"/>
        <v>Ô tô tự đổ 5 tấn118</v>
      </c>
      <c r="D622" s="490"/>
      <c r="E622" s="490"/>
      <c r="F622" s="490"/>
      <c r="G622" s="490"/>
    </row>
    <row r="623" spans="1:7" ht="18.75">
      <c r="A623" s="489" t="s">
        <v>2812</v>
      </c>
      <c r="B623" s="490">
        <v>119</v>
      </c>
      <c r="C623" s="491" t="str">
        <f t="shared" si="12"/>
        <v>Ô tô tự đổ 5 tấn119</v>
      </c>
      <c r="D623" s="490"/>
      <c r="E623" s="490"/>
      <c r="F623" s="490"/>
      <c r="G623" s="490"/>
    </row>
    <row r="624" spans="1:7" ht="18.75">
      <c r="A624" s="489" t="s">
        <v>2812</v>
      </c>
      <c r="B624" s="490">
        <v>120</v>
      </c>
      <c r="C624" s="491" t="str">
        <f t="shared" si="12"/>
        <v>Ô tô tự đổ 5 tấn120</v>
      </c>
      <c r="D624" s="490"/>
      <c r="E624" s="490"/>
      <c r="F624" s="490"/>
      <c r="G624" s="490"/>
    </row>
    <row r="625" spans="1:7" ht="18.75">
      <c r="A625" s="489" t="s">
        <v>2812</v>
      </c>
      <c r="B625" s="490">
        <v>121</v>
      </c>
      <c r="C625" s="491" t="str">
        <f t="shared" si="12"/>
        <v>Ô tô tự đổ 5 tấn121</v>
      </c>
      <c r="D625" s="490"/>
      <c r="E625" s="490"/>
      <c r="F625" s="490"/>
      <c r="G625" s="490"/>
    </row>
    <row r="626" spans="1:7" ht="18.75">
      <c r="A626" s="489" t="s">
        <v>2812</v>
      </c>
      <c r="B626" s="490">
        <v>122</v>
      </c>
      <c r="C626" s="491" t="str">
        <f t="shared" si="12"/>
        <v>Ô tô tự đổ 5 tấn122</v>
      </c>
      <c r="D626" s="490"/>
      <c r="E626" s="490"/>
      <c r="F626" s="490"/>
      <c r="G626" s="490"/>
    </row>
    <row r="627" spans="1:7" ht="18.75">
      <c r="A627" s="489" t="s">
        <v>2812</v>
      </c>
      <c r="B627" s="490">
        <v>123</v>
      </c>
      <c r="C627" s="491" t="str">
        <f t="shared" si="12"/>
        <v>Ô tô tự đổ 5 tấn123</v>
      </c>
      <c r="D627" s="490"/>
      <c r="E627" s="490"/>
      <c r="F627" s="490"/>
      <c r="G627" s="490"/>
    </row>
    <row r="628" spans="1:7" ht="18.75">
      <c r="A628" s="489" t="s">
        <v>2812</v>
      </c>
      <c r="B628" s="490">
        <v>124</v>
      </c>
      <c r="C628" s="491" t="str">
        <f t="shared" si="12"/>
        <v>Ô tô tự đổ 5 tấn124</v>
      </c>
      <c r="D628" s="490"/>
      <c r="E628" s="490"/>
      <c r="F628" s="490"/>
      <c r="G628" s="490"/>
    </row>
    <row r="629" spans="1:7" ht="18.75">
      <c r="A629" s="489" t="s">
        <v>2812</v>
      </c>
      <c r="B629" s="490">
        <v>125</v>
      </c>
      <c r="C629" s="491" t="str">
        <f t="shared" si="12"/>
        <v>Ô tô tự đổ 5 tấn125</v>
      </c>
      <c r="D629" s="490"/>
      <c r="E629" s="490"/>
      <c r="F629" s="490"/>
      <c r="G629" s="490"/>
    </row>
    <row r="630" spans="1:7" ht="18.75">
      <c r="A630" s="489" t="s">
        <v>2812</v>
      </c>
      <c r="B630" s="490">
        <v>126</v>
      </c>
      <c r="C630" s="491" t="str">
        <f t="shared" si="12"/>
        <v>Ô tô tự đổ 5 tấn126</v>
      </c>
      <c r="D630" s="490"/>
      <c r="E630" s="490"/>
      <c r="F630" s="490"/>
      <c r="G630" s="490"/>
    </row>
    <row r="631" spans="1:7" ht="18.75">
      <c r="A631" s="489" t="s">
        <v>2812</v>
      </c>
      <c r="B631" s="490">
        <v>127</v>
      </c>
      <c r="C631" s="491" t="str">
        <f t="shared" si="12"/>
        <v>Ô tô tự đổ 5 tấn127</v>
      </c>
      <c r="D631" s="490"/>
      <c r="E631" s="490"/>
      <c r="F631" s="490"/>
      <c r="G631" s="490"/>
    </row>
    <row r="632" spans="1:7" ht="18.75">
      <c r="A632" s="489" t="s">
        <v>2812</v>
      </c>
      <c r="B632" s="490">
        <v>128</v>
      </c>
      <c r="C632" s="491" t="str">
        <f t="shared" si="12"/>
        <v>Ô tô tự đổ 5 tấn128</v>
      </c>
      <c r="D632" s="490"/>
      <c r="E632" s="490"/>
      <c r="F632" s="490"/>
      <c r="G632" s="490"/>
    </row>
    <row r="633" spans="1:7" ht="18.75">
      <c r="A633" s="489" t="s">
        <v>2812</v>
      </c>
      <c r="B633" s="490">
        <v>129</v>
      </c>
      <c r="C633" s="491" t="str">
        <f t="shared" si="12"/>
        <v>Ô tô tự đổ 5 tấn129</v>
      </c>
      <c r="D633" s="490"/>
      <c r="E633" s="490"/>
      <c r="F633" s="490"/>
      <c r="G633" s="490"/>
    </row>
    <row r="634" spans="1:7" ht="18.75">
      <c r="A634" s="489" t="s">
        <v>2812</v>
      </c>
      <c r="B634" s="490">
        <v>130</v>
      </c>
      <c r="C634" s="491" t="str">
        <f t="shared" ref="C634:C697" si="13">A634&amp;B634</f>
        <v>Ô tô tự đổ 5 tấn130</v>
      </c>
      <c r="D634" s="490"/>
      <c r="E634" s="490"/>
      <c r="F634" s="490"/>
      <c r="G634" s="490"/>
    </row>
    <row r="635" spans="1:7" ht="18.75">
      <c r="A635" s="489" t="s">
        <v>2812</v>
      </c>
      <c r="B635" s="490">
        <v>131</v>
      </c>
      <c r="C635" s="491" t="str">
        <f t="shared" si="13"/>
        <v>Ô tô tự đổ 5 tấn131</v>
      </c>
      <c r="D635" s="490"/>
      <c r="E635" s="490"/>
      <c r="F635" s="490"/>
      <c r="G635" s="490"/>
    </row>
    <row r="636" spans="1:7" ht="18.75">
      <c r="A636" s="489" t="s">
        <v>2812</v>
      </c>
      <c r="B636" s="490">
        <v>132</v>
      </c>
      <c r="C636" s="491" t="str">
        <f t="shared" si="13"/>
        <v>Ô tô tự đổ 5 tấn132</v>
      </c>
      <c r="D636" s="490"/>
      <c r="E636" s="490"/>
      <c r="F636" s="490"/>
      <c r="G636" s="490"/>
    </row>
    <row r="637" spans="1:7" ht="18.75">
      <c r="A637" s="489" t="s">
        <v>2812</v>
      </c>
      <c r="B637" s="490">
        <v>133</v>
      </c>
      <c r="C637" s="491" t="str">
        <f t="shared" si="13"/>
        <v>Ô tô tự đổ 5 tấn133</v>
      </c>
      <c r="D637" s="490"/>
      <c r="E637" s="490"/>
      <c r="F637" s="490"/>
      <c r="G637" s="490"/>
    </row>
    <row r="638" spans="1:7" ht="18.75">
      <c r="A638" s="489" t="s">
        <v>2812</v>
      </c>
      <c r="B638" s="490">
        <v>134</v>
      </c>
      <c r="C638" s="491" t="str">
        <f t="shared" si="13"/>
        <v>Ô tô tự đổ 5 tấn134</v>
      </c>
      <c r="D638" s="490"/>
      <c r="E638" s="490"/>
      <c r="F638" s="490"/>
      <c r="G638" s="490"/>
    </row>
    <row r="639" spans="1:7" ht="18.75">
      <c r="A639" s="489" t="s">
        <v>2812</v>
      </c>
      <c r="B639" s="490">
        <v>135</v>
      </c>
      <c r="C639" s="491" t="str">
        <f t="shared" si="13"/>
        <v>Ô tô tự đổ 5 tấn135</v>
      </c>
      <c r="D639" s="490"/>
      <c r="E639" s="490"/>
      <c r="F639" s="490"/>
      <c r="G639" s="490"/>
    </row>
    <row r="640" spans="1:7" ht="18.75">
      <c r="A640" s="489" t="s">
        <v>2812</v>
      </c>
      <c r="B640" s="490">
        <v>136</v>
      </c>
      <c r="C640" s="491" t="str">
        <f t="shared" si="13"/>
        <v>Ô tô tự đổ 5 tấn136</v>
      </c>
      <c r="D640" s="490"/>
      <c r="E640" s="490"/>
      <c r="F640" s="490"/>
      <c r="G640" s="490"/>
    </row>
    <row r="641" spans="1:7" ht="18.75">
      <c r="A641" s="489" t="s">
        <v>2812</v>
      </c>
      <c r="B641" s="490">
        <v>137</v>
      </c>
      <c r="C641" s="491" t="str">
        <f t="shared" si="13"/>
        <v>Ô tô tự đổ 5 tấn137</v>
      </c>
      <c r="D641" s="490"/>
      <c r="E641" s="490"/>
      <c r="F641" s="490"/>
      <c r="G641" s="490"/>
    </row>
    <row r="642" spans="1:7" ht="18.75">
      <c r="A642" s="489" t="s">
        <v>2812</v>
      </c>
      <c r="B642" s="490">
        <v>138</v>
      </c>
      <c r="C642" s="491" t="str">
        <f t="shared" si="13"/>
        <v>Ô tô tự đổ 5 tấn138</v>
      </c>
      <c r="D642" s="490"/>
      <c r="E642" s="490"/>
      <c r="F642" s="490"/>
      <c r="G642" s="490"/>
    </row>
    <row r="643" spans="1:7" ht="18.75">
      <c r="A643" s="489" t="s">
        <v>2812</v>
      </c>
      <c r="B643" s="490">
        <v>139</v>
      </c>
      <c r="C643" s="491" t="str">
        <f t="shared" si="13"/>
        <v>Ô tô tự đổ 5 tấn139</v>
      </c>
      <c r="D643" s="490"/>
      <c r="E643" s="490"/>
      <c r="F643" s="490"/>
      <c r="G643" s="490"/>
    </row>
    <row r="644" spans="1:7" ht="18.75">
      <c r="A644" s="489" t="s">
        <v>2812</v>
      </c>
      <c r="B644" s="490">
        <v>140</v>
      </c>
      <c r="C644" s="491" t="str">
        <f t="shared" si="13"/>
        <v>Ô tô tự đổ 5 tấn140</v>
      </c>
      <c r="D644" s="490"/>
      <c r="E644" s="490"/>
      <c r="F644" s="490"/>
      <c r="G644" s="490"/>
    </row>
    <row r="645" spans="1:7" ht="18.75">
      <c r="A645" s="489" t="s">
        <v>2812</v>
      </c>
      <c r="B645" s="490">
        <v>141</v>
      </c>
      <c r="C645" s="491" t="str">
        <f t="shared" si="13"/>
        <v>Ô tô tự đổ 5 tấn141</v>
      </c>
      <c r="D645" s="490"/>
      <c r="E645" s="490"/>
      <c r="F645" s="490"/>
      <c r="G645" s="490"/>
    </row>
    <row r="646" spans="1:7" ht="18.75">
      <c r="A646" s="489" t="s">
        <v>2812</v>
      </c>
      <c r="B646" s="490">
        <v>142</v>
      </c>
      <c r="C646" s="491" t="str">
        <f t="shared" si="13"/>
        <v>Ô tô tự đổ 5 tấn142</v>
      </c>
      <c r="D646" s="490"/>
      <c r="E646" s="490"/>
      <c r="F646" s="490"/>
      <c r="G646" s="490"/>
    </row>
    <row r="647" spans="1:7" ht="18.75">
      <c r="A647" s="489" t="s">
        <v>2812</v>
      </c>
      <c r="B647" s="490">
        <v>143</v>
      </c>
      <c r="C647" s="491" t="str">
        <f t="shared" si="13"/>
        <v>Ô tô tự đổ 5 tấn143</v>
      </c>
      <c r="D647" s="490"/>
      <c r="E647" s="490"/>
      <c r="F647" s="490"/>
      <c r="G647" s="490"/>
    </row>
    <row r="648" spans="1:7" ht="18.75">
      <c r="A648" s="489" t="s">
        <v>2812</v>
      </c>
      <c r="B648" s="490">
        <v>144</v>
      </c>
      <c r="C648" s="491" t="str">
        <f t="shared" si="13"/>
        <v>Ô tô tự đổ 5 tấn144</v>
      </c>
      <c r="D648" s="490"/>
      <c r="E648" s="490"/>
      <c r="F648" s="490"/>
      <c r="G648" s="490"/>
    </row>
    <row r="649" spans="1:7" ht="18.75">
      <c r="A649" s="489" t="s">
        <v>2812</v>
      </c>
      <c r="B649" s="490">
        <v>145</v>
      </c>
      <c r="C649" s="491" t="str">
        <f t="shared" si="13"/>
        <v>Ô tô tự đổ 5 tấn145</v>
      </c>
      <c r="D649" s="490"/>
      <c r="E649" s="490"/>
      <c r="F649" s="490"/>
      <c r="G649" s="490"/>
    </row>
    <row r="650" spans="1:7" ht="18.75">
      <c r="A650" s="489" t="s">
        <v>2812</v>
      </c>
      <c r="B650" s="490">
        <v>146</v>
      </c>
      <c r="C650" s="491" t="str">
        <f t="shared" si="13"/>
        <v>Ô tô tự đổ 5 tấn146</v>
      </c>
      <c r="D650" s="490"/>
      <c r="E650" s="490"/>
      <c r="F650" s="490"/>
      <c r="G650" s="490"/>
    </row>
    <row r="651" spans="1:7" ht="18.75">
      <c r="A651" s="489" t="s">
        <v>2812</v>
      </c>
      <c r="B651" s="490">
        <v>147</v>
      </c>
      <c r="C651" s="491" t="str">
        <f t="shared" si="13"/>
        <v>Ô tô tự đổ 5 tấn147</v>
      </c>
      <c r="D651" s="490"/>
      <c r="E651" s="490"/>
      <c r="F651" s="490"/>
      <c r="G651" s="490"/>
    </row>
    <row r="652" spans="1:7" ht="18.75">
      <c r="A652" s="489" t="s">
        <v>2812</v>
      </c>
      <c r="B652" s="490">
        <v>148</v>
      </c>
      <c r="C652" s="491" t="str">
        <f t="shared" si="13"/>
        <v>Ô tô tự đổ 5 tấn148</v>
      </c>
      <c r="D652" s="490"/>
      <c r="E652" s="490"/>
      <c r="F652" s="490"/>
      <c r="G652" s="490"/>
    </row>
    <row r="653" spans="1:7" ht="18.75">
      <c r="A653" s="489" t="s">
        <v>2812</v>
      </c>
      <c r="B653" s="490">
        <v>149</v>
      </c>
      <c r="C653" s="491" t="str">
        <f t="shared" si="13"/>
        <v>Ô tô tự đổ 5 tấn149</v>
      </c>
      <c r="D653" s="490"/>
      <c r="E653" s="490"/>
      <c r="F653" s="490"/>
      <c r="G653" s="490"/>
    </row>
    <row r="654" spans="1:7" ht="18.75">
      <c r="A654" s="489" t="s">
        <v>2812</v>
      </c>
      <c r="B654" s="490">
        <v>150</v>
      </c>
      <c r="C654" s="491" t="str">
        <f t="shared" si="13"/>
        <v>Ô tô tự đổ 5 tấn150</v>
      </c>
      <c r="D654" s="490"/>
      <c r="E654" s="490"/>
      <c r="F654" s="490"/>
      <c r="G654" s="490"/>
    </row>
    <row r="655" spans="1:7" ht="18.75">
      <c r="A655" s="489" t="s">
        <v>2812</v>
      </c>
      <c r="B655" s="490">
        <v>151</v>
      </c>
      <c r="C655" s="491" t="str">
        <f t="shared" si="13"/>
        <v>Ô tô tự đổ 5 tấn151</v>
      </c>
      <c r="D655" s="490"/>
      <c r="E655" s="490"/>
      <c r="F655" s="490"/>
      <c r="G655" s="490"/>
    </row>
    <row r="656" spans="1:7" ht="18.75">
      <c r="A656" s="489" t="s">
        <v>2812</v>
      </c>
      <c r="B656" s="490">
        <v>152</v>
      </c>
      <c r="C656" s="491" t="str">
        <f t="shared" si="13"/>
        <v>Ô tô tự đổ 5 tấn152</v>
      </c>
      <c r="D656" s="490"/>
      <c r="E656" s="490"/>
      <c r="F656" s="490"/>
      <c r="G656" s="490"/>
    </row>
    <row r="657" spans="1:7" ht="18.75">
      <c r="A657" s="489" t="s">
        <v>2812</v>
      </c>
      <c r="B657" s="490">
        <v>153</v>
      </c>
      <c r="C657" s="491" t="str">
        <f t="shared" si="13"/>
        <v>Ô tô tự đổ 5 tấn153</v>
      </c>
      <c r="D657" s="490"/>
      <c r="E657" s="490"/>
      <c r="F657" s="490"/>
      <c r="G657" s="490"/>
    </row>
    <row r="658" spans="1:7" ht="18.75">
      <c r="A658" s="489" t="s">
        <v>2812</v>
      </c>
      <c r="B658" s="490">
        <v>154</v>
      </c>
      <c r="C658" s="491" t="str">
        <f t="shared" si="13"/>
        <v>Ô tô tự đổ 5 tấn154</v>
      </c>
      <c r="D658" s="490"/>
      <c r="E658" s="490"/>
      <c r="F658" s="490"/>
      <c r="G658" s="490"/>
    </row>
    <row r="659" spans="1:7" ht="18.75">
      <c r="A659" s="489" t="s">
        <v>2812</v>
      </c>
      <c r="B659" s="490">
        <v>155</v>
      </c>
      <c r="C659" s="491" t="str">
        <f t="shared" si="13"/>
        <v>Ô tô tự đổ 5 tấn155</v>
      </c>
      <c r="D659" s="490"/>
      <c r="E659" s="490"/>
      <c r="F659" s="490"/>
      <c r="G659" s="490"/>
    </row>
    <row r="660" spans="1:7" ht="18.75">
      <c r="A660" s="489" t="s">
        <v>2812</v>
      </c>
      <c r="B660" s="490">
        <v>156</v>
      </c>
      <c r="C660" s="491" t="str">
        <f t="shared" si="13"/>
        <v>Ô tô tự đổ 5 tấn156</v>
      </c>
      <c r="D660" s="490"/>
      <c r="E660" s="490"/>
      <c r="F660" s="490"/>
      <c r="G660" s="490"/>
    </row>
    <row r="661" spans="1:7" ht="18.75">
      <c r="A661" s="489" t="s">
        <v>2812</v>
      </c>
      <c r="B661" s="490">
        <v>157</v>
      </c>
      <c r="C661" s="491" t="str">
        <f t="shared" si="13"/>
        <v>Ô tô tự đổ 5 tấn157</v>
      </c>
      <c r="D661" s="490"/>
      <c r="E661" s="490"/>
      <c r="F661" s="490"/>
      <c r="G661" s="490"/>
    </row>
    <row r="662" spans="1:7" ht="18.75">
      <c r="A662" s="489" t="s">
        <v>2812</v>
      </c>
      <c r="B662" s="490">
        <v>158</v>
      </c>
      <c r="C662" s="491" t="str">
        <f t="shared" si="13"/>
        <v>Ô tô tự đổ 5 tấn158</v>
      </c>
      <c r="D662" s="490"/>
      <c r="E662" s="490"/>
      <c r="F662" s="490"/>
      <c r="G662" s="490"/>
    </row>
    <row r="663" spans="1:7" ht="18.75">
      <c r="A663" s="489" t="s">
        <v>2812</v>
      </c>
      <c r="B663" s="490">
        <v>159</v>
      </c>
      <c r="C663" s="491" t="str">
        <f t="shared" si="13"/>
        <v>Ô tô tự đổ 5 tấn159</v>
      </c>
      <c r="D663" s="490"/>
      <c r="E663" s="490"/>
      <c r="F663" s="490"/>
      <c r="G663" s="490"/>
    </row>
    <row r="664" spans="1:7" ht="18.75">
      <c r="A664" s="489" t="s">
        <v>2812</v>
      </c>
      <c r="B664" s="490">
        <v>160</v>
      </c>
      <c r="C664" s="491" t="str">
        <f t="shared" si="13"/>
        <v>Ô tô tự đổ 5 tấn160</v>
      </c>
      <c r="D664" s="490"/>
      <c r="E664" s="490"/>
      <c r="F664" s="490"/>
      <c r="G664" s="490"/>
    </row>
    <row r="665" spans="1:7" ht="18.75">
      <c r="A665" s="489" t="s">
        <v>2812</v>
      </c>
      <c r="B665" s="490">
        <v>161</v>
      </c>
      <c r="C665" s="491" t="str">
        <f t="shared" si="13"/>
        <v>Ô tô tự đổ 5 tấn161</v>
      </c>
      <c r="D665" s="490"/>
      <c r="E665" s="490"/>
      <c r="F665" s="490"/>
      <c r="G665" s="490"/>
    </row>
    <row r="666" spans="1:7" ht="18.75">
      <c r="A666" s="489" t="s">
        <v>2812</v>
      </c>
      <c r="B666" s="490">
        <v>162</v>
      </c>
      <c r="C666" s="491" t="str">
        <f t="shared" si="13"/>
        <v>Ô tô tự đổ 5 tấn162</v>
      </c>
      <c r="D666" s="490"/>
      <c r="E666" s="490"/>
      <c r="F666" s="490"/>
      <c r="G666" s="490"/>
    </row>
    <row r="667" spans="1:7" ht="18.75">
      <c r="A667" s="489" t="s">
        <v>2812</v>
      </c>
      <c r="B667" s="490">
        <v>163</v>
      </c>
      <c r="C667" s="491" t="str">
        <f t="shared" si="13"/>
        <v>Ô tô tự đổ 5 tấn163</v>
      </c>
      <c r="D667" s="490"/>
      <c r="E667" s="490"/>
      <c r="F667" s="490"/>
      <c r="G667" s="490"/>
    </row>
    <row r="668" spans="1:7" ht="18.75">
      <c r="A668" s="489" t="s">
        <v>2812</v>
      </c>
      <c r="B668" s="490">
        <v>164</v>
      </c>
      <c r="C668" s="491" t="str">
        <f t="shared" si="13"/>
        <v>Ô tô tự đổ 5 tấn164</v>
      </c>
      <c r="D668" s="490"/>
      <c r="E668" s="490"/>
      <c r="F668" s="490"/>
      <c r="G668" s="490"/>
    </row>
    <row r="669" spans="1:7" ht="18.75">
      <c r="A669" s="489" t="s">
        <v>2812</v>
      </c>
      <c r="B669" s="490">
        <v>165</v>
      </c>
      <c r="C669" s="491" t="str">
        <f t="shared" si="13"/>
        <v>Ô tô tự đổ 5 tấn165</v>
      </c>
      <c r="D669" s="490"/>
      <c r="E669" s="490"/>
      <c r="F669" s="490"/>
      <c r="G669" s="490"/>
    </row>
    <row r="670" spans="1:7" ht="18.75">
      <c r="A670" s="489" t="s">
        <v>2812</v>
      </c>
      <c r="B670" s="490">
        <v>166</v>
      </c>
      <c r="C670" s="491" t="str">
        <f t="shared" si="13"/>
        <v>Ô tô tự đổ 5 tấn166</v>
      </c>
      <c r="D670" s="490"/>
      <c r="E670" s="490"/>
      <c r="F670" s="490"/>
      <c r="G670" s="490"/>
    </row>
    <row r="671" spans="1:7" ht="18.75">
      <c r="A671" s="489" t="s">
        <v>2812</v>
      </c>
      <c r="B671" s="490">
        <v>167</v>
      </c>
      <c r="C671" s="491" t="str">
        <f t="shared" si="13"/>
        <v>Ô tô tự đổ 5 tấn167</v>
      </c>
      <c r="D671" s="490"/>
      <c r="E671" s="490"/>
      <c r="F671" s="490"/>
      <c r="G671" s="490"/>
    </row>
    <row r="672" spans="1:7" ht="18.75">
      <c r="A672" s="489" t="s">
        <v>2812</v>
      </c>
      <c r="B672" s="490">
        <v>168</v>
      </c>
      <c r="C672" s="491" t="str">
        <f t="shared" si="13"/>
        <v>Ô tô tự đổ 5 tấn168</v>
      </c>
      <c r="D672" s="490"/>
      <c r="E672" s="490"/>
      <c r="F672" s="490"/>
      <c r="G672" s="490"/>
    </row>
    <row r="673" spans="1:7" ht="18.75">
      <c r="A673" s="489" t="s">
        <v>2812</v>
      </c>
      <c r="B673" s="490">
        <v>169</v>
      </c>
      <c r="C673" s="491" t="str">
        <f t="shared" si="13"/>
        <v>Ô tô tự đổ 5 tấn169</v>
      </c>
      <c r="D673" s="490"/>
      <c r="E673" s="490"/>
      <c r="F673" s="490"/>
      <c r="G673" s="490"/>
    </row>
    <row r="674" spans="1:7" ht="18.75">
      <c r="A674" s="489" t="s">
        <v>2812</v>
      </c>
      <c r="B674" s="490">
        <v>170</v>
      </c>
      <c r="C674" s="491" t="str">
        <f t="shared" si="13"/>
        <v>Ô tô tự đổ 5 tấn170</v>
      </c>
      <c r="D674" s="490"/>
      <c r="E674" s="490"/>
      <c r="F674" s="490"/>
      <c r="G674" s="490"/>
    </row>
    <row r="675" spans="1:7" ht="18.75">
      <c r="A675" s="489" t="s">
        <v>2812</v>
      </c>
      <c r="B675" s="490">
        <v>171</v>
      </c>
      <c r="C675" s="491" t="str">
        <f t="shared" si="13"/>
        <v>Ô tô tự đổ 5 tấn171</v>
      </c>
      <c r="D675" s="490"/>
      <c r="E675" s="490"/>
      <c r="F675" s="490"/>
      <c r="G675" s="490"/>
    </row>
    <row r="676" spans="1:7" ht="18.75">
      <c r="A676" s="489" t="s">
        <v>2812</v>
      </c>
      <c r="B676" s="490">
        <v>172</v>
      </c>
      <c r="C676" s="491" t="str">
        <f t="shared" si="13"/>
        <v>Ô tô tự đổ 5 tấn172</v>
      </c>
      <c r="D676" s="490"/>
      <c r="E676" s="490"/>
      <c r="F676" s="490"/>
      <c r="G676" s="490"/>
    </row>
    <row r="677" spans="1:7" ht="18.75">
      <c r="A677" s="489" t="s">
        <v>2812</v>
      </c>
      <c r="B677" s="490">
        <v>173</v>
      </c>
      <c r="C677" s="491" t="str">
        <f t="shared" si="13"/>
        <v>Ô tô tự đổ 5 tấn173</v>
      </c>
      <c r="D677" s="490"/>
      <c r="E677" s="490"/>
      <c r="F677" s="490"/>
      <c r="G677" s="490"/>
    </row>
    <row r="678" spans="1:7" ht="18.75">
      <c r="A678" s="489" t="s">
        <v>2812</v>
      </c>
      <c r="B678" s="490">
        <v>174</v>
      </c>
      <c r="C678" s="491" t="str">
        <f t="shared" si="13"/>
        <v>Ô tô tự đổ 5 tấn174</v>
      </c>
      <c r="D678" s="490"/>
      <c r="E678" s="490"/>
      <c r="F678" s="490"/>
      <c r="G678" s="490"/>
    </row>
    <row r="679" spans="1:7" ht="18.75">
      <c r="A679" s="489" t="s">
        <v>2812</v>
      </c>
      <c r="B679" s="490">
        <v>175</v>
      </c>
      <c r="C679" s="491" t="str">
        <f t="shared" si="13"/>
        <v>Ô tô tự đổ 5 tấn175</v>
      </c>
      <c r="D679" s="490"/>
      <c r="E679" s="490"/>
      <c r="F679" s="490"/>
      <c r="G679" s="490"/>
    </row>
    <row r="680" spans="1:7" ht="18.75">
      <c r="A680" s="489" t="s">
        <v>2812</v>
      </c>
      <c r="B680" s="490">
        <v>176</v>
      </c>
      <c r="C680" s="491" t="str">
        <f t="shared" si="13"/>
        <v>Ô tô tự đổ 5 tấn176</v>
      </c>
      <c r="D680" s="490"/>
      <c r="E680" s="490"/>
      <c r="F680" s="490"/>
      <c r="G680" s="490"/>
    </row>
    <row r="681" spans="1:7" ht="18.75">
      <c r="A681" s="489" t="s">
        <v>2812</v>
      </c>
      <c r="B681" s="490">
        <v>177</v>
      </c>
      <c r="C681" s="491" t="str">
        <f t="shared" si="13"/>
        <v>Ô tô tự đổ 5 tấn177</v>
      </c>
      <c r="D681" s="490"/>
      <c r="E681" s="490"/>
      <c r="F681" s="490"/>
      <c r="G681" s="490"/>
    </row>
    <row r="682" spans="1:7" ht="18.75">
      <c r="A682" s="489" t="s">
        <v>2812</v>
      </c>
      <c r="B682" s="490">
        <v>178</v>
      </c>
      <c r="C682" s="491" t="str">
        <f t="shared" si="13"/>
        <v>Ô tô tự đổ 5 tấn178</v>
      </c>
      <c r="D682" s="490"/>
      <c r="E682" s="490"/>
      <c r="F682" s="490"/>
      <c r="G682" s="490"/>
    </row>
    <row r="683" spans="1:7" ht="18.75">
      <c r="A683" s="489" t="s">
        <v>2812</v>
      </c>
      <c r="B683" s="490">
        <v>179</v>
      </c>
      <c r="C683" s="491" t="str">
        <f t="shared" si="13"/>
        <v>Ô tô tự đổ 5 tấn179</v>
      </c>
      <c r="D683" s="490"/>
      <c r="E683" s="490"/>
      <c r="F683" s="490"/>
      <c r="G683" s="490"/>
    </row>
    <row r="684" spans="1:7" ht="18.75">
      <c r="A684" s="489" t="s">
        <v>2812</v>
      </c>
      <c r="B684" s="490">
        <v>180</v>
      </c>
      <c r="C684" s="491" t="str">
        <f t="shared" si="13"/>
        <v>Ô tô tự đổ 5 tấn180</v>
      </c>
      <c r="D684" s="490"/>
      <c r="E684" s="490"/>
      <c r="F684" s="490"/>
      <c r="G684" s="490"/>
    </row>
    <row r="685" spans="1:7" ht="18.75">
      <c r="A685" s="489" t="s">
        <v>2812</v>
      </c>
      <c r="B685" s="490">
        <v>181</v>
      </c>
      <c r="C685" s="491" t="str">
        <f t="shared" si="13"/>
        <v>Ô tô tự đổ 5 tấn181</v>
      </c>
      <c r="D685" s="490"/>
      <c r="E685" s="490"/>
      <c r="F685" s="490"/>
      <c r="G685" s="490"/>
    </row>
    <row r="686" spans="1:7" ht="18.75">
      <c r="A686" s="489" t="s">
        <v>2812</v>
      </c>
      <c r="B686" s="490">
        <v>182</v>
      </c>
      <c r="C686" s="491" t="str">
        <f t="shared" si="13"/>
        <v>Ô tô tự đổ 5 tấn182</v>
      </c>
      <c r="D686" s="490"/>
      <c r="E686" s="490"/>
      <c r="F686" s="490"/>
      <c r="G686" s="490"/>
    </row>
    <row r="687" spans="1:7" ht="18.75">
      <c r="A687" s="489" t="s">
        <v>2812</v>
      </c>
      <c r="B687" s="490">
        <v>183</v>
      </c>
      <c r="C687" s="491" t="str">
        <f t="shared" si="13"/>
        <v>Ô tô tự đổ 5 tấn183</v>
      </c>
      <c r="D687" s="490"/>
      <c r="E687" s="490"/>
      <c r="F687" s="490"/>
      <c r="G687" s="490"/>
    </row>
    <row r="688" spans="1:7" ht="18.75">
      <c r="A688" s="489" t="s">
        <v>2812</v>
      </c>
      <c r="B688" s="490">
        <v>184</v>
      </c>
      <c r="C688" s="491" t="str">
        <f t="shared" si="13"/>
        <v>Ô tô tự đổ 5 tấn184</v>
      </c>
      <c r="D688" s="490"/>
      <c r="E688" s="490"/>
      <c r="F688" s="490"/>
      <c r="G688" s="490"/>
    </row>
    <row r="689" spans="1:7" ht="18.75">
      <c r="A689" s="489" t="s">
        <v>2812</v>
      </c>
      <c r="B689" s="490">
        <v>185</v>
      </c>
      <c r="C689" s="491" t="str">
        <f t="shared" si="13"/>
        <v>Ô tô tự đổ 5 tấn185</v>
      </c>
      <c r="D689" s="490"/>
      <c r="E689" s="490"/>
      <c r="F689" s="490"/>
      <c r="G689" s="490"/>
    </row>
    <row r="690" spans="1:7" ht="18.75">
      <c r="A690" s="489" t="s">
        <v>2812</v>
      </c>
      <c r="B690" s="490">
        <v>186</v>
      </c>
      <c r="C690" s="491" t="str">
        <f t="shared" si="13"/>
        <v>Ô tô tự đổ 5 tấn186</v>
      </c>
      <c r="D690" s="490"/>
      <c r="E690" s="490"/>
      <c r="F690" s="490"/>
      <c r="G690" s="490"/>
    </row>
    <row r="691" spans="1:7" ht="18.75">
      <c r="A691" s="489" t="s">
        <v>2812</v>
      </c>
      <c r="B691" s="490">
        <v>187</v>
      </c>
      <c r="C691" s="491" t="str">
        <f t="shared" si="13"/>
        <v>Ô tô tự đổ 5 tấn187</v>
      </c>
      <c r="D691" s="490"/>
      <c r="E691" s="490"/>
      <c r="F691" s="490"/>
      <c r="G691" s="490"/>
    </row>
    <row r="692" spans="1:7" ht="18.75">
      <c r="A692" s="489" t="s">
        <v>2812</v>
      </c>
      <c r="B692" s="490">
        <v>188</v>
      </c>
      <c r="C692" s="491" t="str">
        <f t="shared" si="13"/>
        <v>Ô tô tự đổ 5 tấn188</v>
      </c>
      <c r="D692" s="490"/>
      <c r="E692" s="490"/>
      <c r="F692" s="490"/>
      <c r="G692" s="490"/>
    </row>
    <row r="693" spans="1:7" ht="18.75">
      <c r="A693" s="489" t="s">
        <v>2812</v>
      </c>
      <c r="B693" s="490">
        <v>189</v>
      </c>
      <c r="C693" s="491" t="str">
        <f t="shared" si="13"/>
        <v>Ô tô tự đổ 5 tấn189</v>
      </c>
      <c r="D693" s="490"/>
      <c r="E693" s="490"/>
      <c r="F693" s="490"/>
      <c r="G693" s="490"/>
    </row>
    <row r="694" spans="1:7" ht="18.75">
      <c r="A694" s="489" t="s">
        <v>2812</v>
      </c>
      <c r="B694" s="490">
        <v>190</v>
      </c>
      <c r="C694" s="491" t="str">
        <f t="shared" si="13"/>
        <v>Ô tô tự đổ 5 tấn190</v>
      </c>
      <c r="D694" s="490"/>
      <c r="E694" s="490"/>
      <c r="F694" s="490"/>
      <c r="G694" s="490"/>
    </row>
    <row r="695" spans="1:7" ht="18.75">
      <c r="A695" s="489" t="s">
        <v>2812</v>
      </c>
      <c r="B695" s="490">
        <v>191</v>
      </c>
      <c r="C695" s="491" t="str">
        <f t="shared" si="13"/>
        <v>Ô tô tự đổ 5 tấn191</v>
      </c>
      <c r="D695" s="490"/>
      <c r="E695" s="490"/>
      <c r="F695" s="490"/>
      <c r="G695" s="490"/>
    </row>
    <row r="696" spans="1:7" ht="18.75">
      <c r="A696" s="489" t="s">
        <v>2812</v>
      </c>
      <c r="B696" s="490">
        <v>192</v>
      </c>
      <c r="C696" s="491" t="str">
        <f t="shared" si="13"/>
        <v>Ô tô tự đổ 5 tấn192</v>
      </c>
      <c r="D696" s="490"/>
      <c r="E696" s="490"/>
      <c r="F696" s="490"/>
      <c r="G696" s="490"/>
    </row>
    <row r="697" spans="1:7" ht="18.75">
      <c r="A697" s="489" t="s">
        <v>2812</v>
      </c>
      <c r="B697" s="490">
        <v>193</v>
      </c>
      <c r="C697" s="491" t="str">
        <f t="shared" si="13"/>
        <v>Ô tô tự đổ 5 tấn193</v>
      </c>
      <c r="D697" s="490"/>
      <c r="E697" s="490"/>
      <c r="F697" s="490"/>
      <c r="G697" s="490"/>
    </row>
    <row r="698" spans="1:7" ht="18.75">
      <c r="A698" s="489" t="s">
        <v>2812</v>
      </c>
      <c r="B698" s="490">
        <v>194</v>
      </c>
      <c r="C698" s="491" t="str">
        <f t="shared" ref="C698:C761" si="14">A698&amp;B698</f>
        <v>Ô tô tự đổ 5 tấn194</v>
      </c>
      <c r="D698" s="490"/>
      <c r="E698" s="490"/>
      <c r="F698" s="490"/>
      <c r="G698" s="490"/>
    </row>
    <row r="699" spans="1:7" ht="18.75">
      <c r="A699" s="489" t="s">
        <v>2812</v>
      </c>
      <c r="B699" s="490">
        <v>195</v>
      </c>
      <c r="C699" s="491" t="str">
        <f t="shared" si="14"/>
        <v>Ô tô tự đổ 5 tấn195</v>
      </c>
      <c r="D699" s="490"/>
      <c r="E699" s="490"/>
      <c r="F699" s="490"/>
      <c r="G699" s="490"/>
    </row>
    <row r="700" spans="1:7" ht="18.75">
      <c r="A700" s="489" t="s">
        <v>2812</v>
      </c>
      <c r="B700" s="490">
        <v>196</v>
      </c>
      <c r="C700" s="491" t="str">
        <f t="shared" si="14"/>
        <v>Ô tô tự đổ 5 tấn196</v>
      </c>
      <c r="D700" s="490"/>
      <c r="E700" s="490"/>
      <c r="F700" s="490"/>
      <c r="G700" s="490"/>
    </row>
    <row r="701" spans="1:7" ht="18.75">
      <c r="A701" s="489" t="s">
        <v>2812</v>
      </c>
      <c r="B701" s="490">
        <v>197</v>
      </c>
      <c r="C701" s="491" t="str">
        <f t="shared" si="14"/>
        <v>Ô tô tự đổ 5 tấn197</v>
      </c>
      <c r="D701" s="490"/>
      <c r="E701" s="490"/>
      <c r="F701" s="490"/>
      <c r="G701" s="490"/>
    </row>
    <row r="702" spans="1:7" ht="18.75">
      <c r="A702" s="489" t="s">
        <v>2812</v>
      </c>
      <c r="B702" s="490">
        <v>198</v>
      </c>
      <c r="C702" s="491" t="str">
        <f t="shared" si="14"/>
        <v>Ô tô tự đổ 5 tấn198</v>
      </c>
      <c r="D702" s="490"/>
      <c r="E702" s="490"/>
      <c r="F702" s="490"/>
      <c r="G702" s="490"/>
    </row>
    <row r="703" spans="1:7" ht="18.75">
      <c r="A703" s="489" t="s">
        <v>2812</v>
      </c>
      <c r="B703" s="490">
        <v>199</v>
      </c>
      <c r="C703" s="491" t="str">
        <f t="shared" si="14"/>
        <v>Ô tô tự đổ 5 tấn199</v>
      </c>
      <c r="D703" s="490"/>
      <c r="E703" s="490"/>
      <c r="F703" s="490"/>
      <c r="G703" s="490"/>
    </row>
    <row r="704" spans="1:7" ht="18.75">
      <c r="A704" s="489" t="s">
        <v>2812</v>
      </c>
      <c r="B704" s="490">
        <v>200</v>
      </c>
      <c r="C704" s="491" t="str">
        <f t="shared" si="14"/>
        <v>Ô tô tự đổ 5 tấn200</v>
      </c>
      <c r="D704" s="490"/>
      <c r="E704" s="490"/>
      <c r="F704" s="490"/>
      <c r="G704" s="490"/>
    </row>
    <row r="705" spans="1:7" ht="18.75">
      <c r="A705" s="489" t="s">
        <v>2812</v>
      </c>
      <c r="B705" s="490">
        <v>201</v>
      </c>
      <c r="C705" s="491" t="str">
        <f t="shared" si="14"/>
        <v>Ô tô tự đổ 5 tấn201</v>
      </c>
      <c r="D705" s="490"/>
      <c r="E705" s="490"/>
      <c r="F705" s="490"/>
      <c r="G705" s="490"/>
    </row>
    <row r="706" spans="1:7" ht="18.75">
      <c r="A706" s="489" t="s">
        <v>2812</v>
      </c>
      <c r="B706" s="490">
        <v>202</v>
      </c>
      <c r="C706" s="491" t="str">
        <f t="shared" si="14"/>
        <v>Ô tô tự đổ 5 tấn202</v>
      </c>
      <c r="D706" s="490"/>
      <c r="E706" s="490"/>
      <c r="F706" s="490"/>
      <c r="G706" s="490"/>
    </row>
    <row r="707" spans="1:7" ht="18.75">
      <c r="A707" s="489" t="s">
        <v>2812</v>
      </c>
      <c r="B707" s="490">
        <v>203</v>
      </c>
      <c r="C707" s="491" t="str">
        <f t="shared" si="14"/>
        <v>Ô tô tự đổ 5 tấn203</v>
      </c>
      <c r="D707" s="490"/>
      <c r="E707" s="490"/>
      <c r="F707" s="490"/>
      <c r="G707" s="490"/>
    </row>
    <row r="708" spans="1:7" ht="18.75">
      <c r="A708" s="489" t="s">
        <v>2812</v>
      </c>
      <c r="B708" s="490">
        <v>204</v>
      </c>
      <c r="C708" s="491" t="str">
        <f t="shared" si="14"/>
        <v>Ô tô tự đổ 5 tấn204</v>
      </c>
      <c r="D708" s="490"/>
      <c r="E708" s="490"/>
      <c r="F708" s="490"/>
      <c r="G708" s="490"/>
    </row>
    <row r="709" spans="1:7" ht="18.75">
      <c r="A709" s="489" t="s">
        <v>2812</v>
      </c>
      <c r="B709" s="490">
        <v>205</v>
      </c>
      <c r="C709" s="491" t="str">
        <f t="shared" si="14"/>
        <v>Ô tô tự đổ 5 tấn205</v>
      </c>
      <c r="D709" s="490"/>
      <c r="E709" s="490"/>
      <c r="F709" s="490"/>
      <c r="G709" s="490"/>
    </row>
    <row r="710" spans="1:7" ht="18.75">
      <c r="A710" s="489" t="s">
        <v>2812</v>
      </c>
      <c r="B710" s="490">
        <v>206</v>
      </c>
      <c r="C710" s="491" t="str">
        <f t="shared" si="14"/>
        <v>Ô tô tự đổ 5 tấn206</v>
      </c>
      <c r="D710" s="490"/>
      <c r="E710" s="490"/>
      <c r="F710" s="490"/>
      <c r="G710" s="490"/>
    </row>
    <row r="711" spans="1:7" ht="18.75">
      <c r="A711" s="489" t="s">
        <v>2812</v>
      </c>
      <c r="B711" s="490">
        <v>207</v>
      </c>
      <c r="C711" s="491" t="str">
        <f t="shared" si="14"/>
        <v>Ô tô tự đổ 5 tấn207</v>
      </c>
      <c r="D711" s="490"/>
      <c r="E711" s="490"/>
      <c r="F711" s="490"/>
      <c r="G711" s="490"/>
    </row>
    <row r="712" spans="1:7" ht="18.75">
      <c r="A712" s="489" t="s">
        <v>2812</v>
      </c>
      <c r="B712" s="490">
        <v>208</v>
      </c>
      <c r="C712" s="491" t="str">
        <f t="shared" si="14"/>
        <v>Ô tô tự đổ 5 tấn208</v>
      </c>
      <c r="D712" s="490"/>
      <c r="E712" s="490"/>
      <c r="F712" s="490"/>
      <c r="G712" s="490"/>
    </row>
    <row r="713" spans="1:7" ht="18.75">
      <c r="A713" s="489" t="s">
        <v>2812</v>
      </c>
      <c r="B713" s="490">
        <v>209</v>
      </c>
      <c r="C713" s="491" t="str">
        <f t="shared" si="14"/>
        <v>Ô tô tự đổ 5 tấn209</v>
      </c>
      <c r="D713" s="490"/>
      <c r="E713" s="490"/>
      <c r="F713" s="490"/>
      <c r="G713" s="490"/>
    </row>
    <row r="714" spans="1:7" ht="18.75">
      <c r="A714" s="489" t="s">
        <v>2812</v>
      </c>
      <c r="B714" s="490">
        <v>210</v>
      </c>
      <c r="C714" s="491" t="str">
        <f t="shared" si="14"/>
        <v>Ô tô tự đổ 5 tấn210</v>
      </c>
      <c r="D714" s="490"/>
      <c r="E714" s="490"/>
      <c r="F714" s="490"/>
      <c r="G714" s="490"/>
    </row>
    <row r="715" spans="1:7" ht="18.75">
      <c r="A715" s="489" t="s">
        <v>2812</v>
      </c>
      <c r="B715" s="490">
        <v>211</v>
      </c>
      <c r="C715" s="491" t="str">
        <f t="shared" si="14"/>
        <v>Ô tô tự đổ 5 tấn211</v>
      </c>
      <c r="D715" s="490"/>
      <c r="E715" s="490"/>
      <c r="F715" s="490"/>
      <c r="G715" s="490"/>
    </row>
    <row r="716" spans="1:7" ht="18.75">
      <c r="A716" s="489" t="s">
        <v>2812</v>
      </c>
      <c r="B716" s="490">
        <v>212</v>
      </c>
      <c r="C716" s="491" t="str">
        <f t="shared" si="14"/>
        <v>Ô tô tự đổ 5 tấn212</v>
      </c>
      <c r="D716" s="490"/>
      <c r="E716" s="490"/>
      <c r="F716" s="490"/>
      <c r="G716" s="490"/>
    </row>
    <row r="717" spans="1:7" ht="18.75">
      <c r="A717" s="489" t="s">
        <v>2812</v>
      </c>
      <c r="B717" s="490">
        <v>213</v>
      </c>
      <c r="C717" s="491" t="str">
        <f t="shared" si="14"/>
        <v>Ô tô tự đổ 5 tấn213</v>
      </c>
      <c r="D717" s="490"/>
      <c r="E717" s="490"/>
      <c r="F717" s="490"/>
      <c r="G717" s="490"/>
    </row>
    <row r="718" spans="1:7" ht="18.75">
      <c r="A718" s="489" t="s">
        <v>2812</v>
      </c>
      <c r="B718" s="490">
        <v>214</v>
      </c>
      <c r="C718" s="491" t="str">
        <f t="shared" si="14"/>
        <v>Ô tô tự đổ 5 tấn214</v>
      </c>
      <c r="D718" s="490"/>
      <c r="E718" s="490"/>
      <c r="F718" s="490"/>
      <c r="G718" s="490"/>
    </row>
    <row r="719" spans="1:7" ht="18.75">
      <c r="A719" s="489" t="s">
        <v>2812</v>
      </c>
      <c r="B719" s="490">
        <v>215</v>
      </c>
      <c r="C719" s="491" t="str">
        <f t="shared" si="14"/>
        <v>Ô tô tự đổ 5 tấn215</v>
      </c>
      <c r="D719" s="490"/>
      <c r="E719" s="490"/>
      <c r="F719" s="490"/>
      <c r="G719" s="490"/>
    </row>
    <row r="720" spans="1:7" ht="18.75">
      <c r="A720" s="489" t="s">
        <v>2812</v>
      </c>
      <c r="B720" s="490">
        <v>216</v>
      </c>
      <c r="C720" s="491" t="str">
        <f t="shared" si="14"/>
        <v>Ô tô tự đổ 5 tấn216</v>
      </c>
      <c r="D720" s="490"/>
      <c r="E720" s="490"/>
      <c r="F720" s="490"/>
      <c r="G720" s="490"/>
    </row>
    <row r="721" spans="1:7" ht="18.75">
      <c r="A721" s="489" t="s">
        <v>2812</v>
      </c>
      <c r="B721" s="490">
        <v>217</v>
      </c>
      <c r="C721" s="491" t="str">
        <f t="shared" si="14"/>
        <v>Ô tô tự đổ 5 tấn217</v>
      </c>
      <c r="D721" s="490"/>
      <c r="E721" s="490"/>
      <c r="F721" s="490"/>
      <c r="G721" s="490"/>
    </row>
    <row r="722" spans="1:7" ht="18.75">
      <c r="A722" s="489" t="s">
        <v>2812</v>
      </c>
      <c r="B722" s="490">
        <v>218</v>
      </c>
      <c r="C722" s="491" t="str">
        <f t="shared" si="14"/>
        <v>Ô tô tự đổ 5 tấn218</v>
      </c>
      <c r="D722" s="490"/>
      <c r="E722" s="490"/>
      <c r="F722" s="490"/>
      <c r="G722" s="490"/>
    </row>
    <row r="723" spans="1:7" ht="18.75">
      <c r="A723" s="489" t="s">
        <v>2812</v>
      </c>
      <c r="B723" s="490">
        <v>219</v>
      </c>
      <c r="C723" s="491" t="str">
        <f t="shared" si="14"/>
        <v>Ô tô tự đổ 5 tấn219</v>
      </c>
      <c r="D723" s="490"/>
      <c r="E723" s="490"/>
      <c r="F723" s="490"/>
      <c r="G723" s="490"/>
    </row>
    <row r="724" spans="1:7" ht="18.75">
      <c r="A724" s="489" t="s">
        <v>2812</v>
      </c>
      <c r="B724" s="490">
        <v>220</v>
      </c>
      <c r="C724" s="491" t="str">
        <f t="shared" si="14"/>
        <v>Ô tô tự đổ 5 tấn220</v>
      </c>
      <c r="D724" s="490"/>
      <c r="E724" s="490"/>
      <c r="F724" s="490"/>
      <c r="G724" s="490"/>
    </row>
    <row r="725" spans="1:7" ht="18.75">
      <c r="A725" s="489" t="s">
        <v>2812</v>
      </c>
      <c r="B725" s="490">
        <v>221</v>
      </c>
      <c r="C725" s="491" t="str">
        <f t="shared" si="14"/>
        <v>Ô tô tự đổ 5 tấn221</v>
      </c>
      <c r="D725" s="490"/>
      <c r="E725" s="490"/>
      <c r="F725" s="490"/>
      <c r="G725" s="490"/>
    </row>
    <row r="726" spans="1:7" ht="18.75">
      <c r="A726" s="489" t="s">
        <v>2812</v>
      </c>
      <c r="B726" s="490">
        <v>222</v>
      </c>
      <c r="C726" s="491" t="str">
        <f t="shared" si="14"/>
        <v>Ô tô tự đổ 5 tấn222</v>
      </c>
      <c r="D726" s="490"/>
      <c r="E726" s="490"/>
      <c r="F726" s="490"/>
      <c r="G726" s="490"/>
    </row>
    <row r="727" spans="1:7" ht="18.75">
      <c r="A727" s="489" t="s">
        <v>2812</v>
      </c>
      <c r="B727" s="490">
        <v>223</v>
      </c>
      <c r="C727" s="491" t="str">
        <f t="shared" si="14"/>
        <v>Ô tô tự đổ 5 tấn223</v>
      </c>
      <c r="D727" s="490"/>
      <c r="E727" s="490"/>
      <c r="F727" s="490"/>
      <c r="G727" s="490"/>
    </row>
    <row r="728" spans="1:7" ht="18.75">
      <c r="A728" s="489" t="s">
        <v>2812</v>
      </c>
      <c r="B728" s="490">
        <v>224</v>
      </c>
      <c r="C728" s="491" t="str">
        <f t="shared" si="14"/>
        <v>Ô tô tự đổ 5 tấn224</v>
      </c>
      <c r="D728" s="490"/>
      <c r="E728" s="490"/>
      <c r="F728" s="490"/>
      <c r="G728" s="490"/>
    </row>
    <row r="729" spans="1:7" ht="18.75">
      <c r="A729" s="489" t="s">
        <v>2812</v>
      </c>
      <c r="B729" s="490">
        <v>225</v>
      </c>
      <c r="C729" s="491" t="str">
        <f t="shared" si="14"/>
        <v>Ô tô tự đổ 5 tấn225</v>
      </c>
      <c r="D729" s="490"/>
      <c r="E729" s="490"/>
      <c r="F729" s="490"/>
      <c r="G729" s="490"/>
    </row>
    <row r="730" spans="1:7" ht="18.75">
      <c r="A730" s="489" t="s">
        <v>2812</v>
      </c>
      <c r="B730" s="490">
        <v>226</v>
      </c>
      <c r="C730" s="491" t="str">
        <f t="shared" si="14"/>
        <v>Ô tô tự đổ 5 tấn226</v>
      </c>
      <c r="D730" s="490"/>
      <c r="E730" s="490"/>
      <c r="F730" s="490"/>
      <c r="G730" s="490"/>
    </row>
    <row r="731" spans="1:7" ht="18.75">
      <c r="A731" s="489" t="s">
        <v>2812</v>
      </c>
      <c r="B731" s="490">
        <v>227</v>
      </c>
      <c r="C731" s="491" t="str">
        <f t="shared" si="14"/>
        <v>Ô tô tự đổ 5 tấn227</v>
      </c>
      <c r="D731" s="490"/>
      <c r="E731" s="490"/>
      <c r="F731" s="490"/>
      <c r="G731" s="490"/>
    </row>
    <row r="732" spans="1:7" ht="18.75">
      <c r="A732" s="489" t="s">
        <v>2812</v>
      </c>
      <c r="B732" s="490">
        <v>228</v>
      </c>
      <c r="C732" s="491" t="str">
        <f t="shared" si="14"/>
        <v>Ô tô tự đổ 5 tấn228</v>
      </c>
      <c r="D732" s="490"/>
      <c r="E732" s="490"/>
      <c r="F732" s="490"/>
      <c r="G732" s="490"/>
    </row>
    <row r="733" spans="1:7" ht="18.75">
      <c r="A733" s="489" t="s">
        <v>2812</v>
      </c>
      <c r="B733" s="490">
        <v>229</v>
      </c>
      <c r="C733" s="491" t="str">
        <f t="shared" si="14"/>
        <v>Ô tô tự đổ 5 tấn229</v>
      </c>
      <c r="D733" s="490"/>
      <c r="E733" s="490"/>
      <c r="F733" s="490"/>
      <c r="G733" s="490"/>
    </row>
    <row r="734" spans="1:7" ht="18.75">
      <c r="A734" s="489" t="s">
        <v>2812</v>
      </c>
      <c r="B734" s="490">
        <v>230</v>
      </c>
      <c r="C734" s="491" t="str">
        <f t="shared" si="14"/>
        <v>Ô tô tự đổ 5 tấn230</v>
      </c>
      <c r="D734" s="490"/>
      <c r="E734" s="490"/>
      <c r="F734" s="490"/>
      <c r="G734" s="490"/>
    </row>
    <row r="735" spans="1:7" ht="18.75">
      <c r="A735" s="489" t="s">
        <v>2812</v>
      </c>
      <c r="B735" s="490">
        <v>231</v>
      </c>
      <c r="C735" s="491" t="str">
        <f t="shared" si="14"/>
        <v>Ô tô tự đổ 5 tấn231</v>
      </c>
      <c r="D735" s="490"/>
      <c r="E735" s="490"/>
      <c r="F735" s="490"/>
      <c r="G735" s="490"/>
    </row>
    <row r="736" spans="1:7" ht="18.75">
      <c r="A736" s="489" t="s">
        <v>2812</v>
      </c>
      <c r="B736" s="490">
        <v>232</v>
      </c>
      <c r="C736" s="491" t="str">
        <f t="shared" si="14"/>
        <v>Ô tô tự đổ 5 tấn232</v>
      </c>
      <c r="D736" s="490"/>
      <c r="E736" s="490"/>
      <c r="F736" s="490"/>
      <c r="G736" s="490"/>
    </row>
    <row r="737" spans="1:7" ht="18.75">
      <c r="A737" s="489" t="s">
        <v>2812</v>
      </c>
      <c r="B737" s="490">
        <v>233</v>
      </c>
      <c r="C737" s="491" t="str">
        <f t="shared" si="14"/>
        <v>Ô tô tự đổ 5 tấn233</v>
      </c>
      <c r="D737" s="490"/>
      <c r="E737" s="490"/>
      <c r="F737" s="490"/>
      <c r="G737" s="490"/>
    </row>
    <row r="738" spans="1:7" ht="18.75">
      <c r="A738" s="489" t="s">
        <v>2812</v>
      </c>
      <c r="B738" s="490">
        <v>234</v>
      </c>
      <c r="C738" s="491" t="str">
        <f t="shared" si="14"/>
        <v>Ô tô tự đổ 5 tấn234</v>
      </c>
      <c r="D738" s="490"/>
      <c r="E738" s="490"/>
      <c r="F738" s="490"/>
      <c r="G738" s="490"/>
    </row>
    <row r="739" spans="1:7" ht="18.75">
      <c r="A739" s="489" t="s">
        <v>2812</v>
      </c>
      <c r="B739" s="490">
        <v>235</v>
      </c>
      <c r="C739" s="491" t="str">
        <f t="shared" si="14"/>
        <v>Ô tô tự đổ 5 tấn235</v>
      </c>
      <c r="D739" s="490"/>
      <c r="E739" s="490"/>
      <c r="F739" s="490"/>
      <c r="G739" s="490"/>
    </row>
    <row r="740" spans="1:7" ht="18.75">
      <c r="A740" s="489" t="s">
        <v>2812</v>
      </c>
      <c r="B740" s="490">
        <v>236</v>
      </c>
      <c r="C740" s="491" t="str">
        <f t="shared" si="14"/>
        <v>Ô tô tự đổ 5 tấn236</v>
      </c>
      <c r="D740" s="490"/>
      <c r="E740" s="490"/>
      <c r="F740" s="490"/>
      <c r="G740" s="490"/>
    </row>
    <row r="741" spans="1:7" ht="18.75">
      <c r="A741" s="489" t="s">
        <v>2812</v>
      </c>
      <c r="B741" s="490">
        <v>237</v>
      </c>
      <c r="C741" s="491" t="str">
        <f t="shared" si="14"/>
        <v>Ô tô tự đổ 5 tấn237</v>
      </c>
      <c r="D741" s="490"/>
      <c r="E741" s="490"/>
      <c r="F741" s="490"/>
      <c r="G741" s="490"/>
    </row>
    <row r="742" spans="1:7" ht="18.75">
      <c r="A742" s="489" t="s">
        <v>2812</v>
      </c>
      <c r="B742" s="490">
        <v>238</v>
      </c>
      <c r="C742" s="491" t="str">
        <f t="shared" si="14"/>
        <v>Ô tô tự đổ 5 tấn238</v>
      </c>
      <c r="D742" s="490"/>
      <c r="E742" s="490"/>
      <c r="F742" s="490"/>
      <c r="G742" s="490"/>
    </row>
    <row r="743" spans="1:7" ht="18.75">
      <c r="A743" s="489" t="s">
        <v>2812</v>
      </c>
      <c r="B743" s="490">
        <v>239</v>
      </c>
      <c r="C743" s="491" t="str">
        <f t="shared" si="14"/>
        <v>Ô tô tự đổ 5 tấn239</v>
      </c>
      <c r="D743" s="490"/>
      <c r="E743" s="490"/>
      <c r="F743" s="490"/>
      <c r="G743" s="490"/>
    </row>
    <row r="744" spans="1:7" ht="18.75">
      <c r="A744" s="489" t="s">
        <v>2812</v>
      </c>
      <c r="B744" s="490">
        <v>240</v>
      </c>
      <c r="C744" s="491" t="str">
        <f t="shared" si="14"/>
        <v>Ô tô tự đổ 5 tấn240</v>
      </c>
      <c r="D744" s="490"/>
      <c r="E744" s="490"/>
      <c r="F744" s="490"/>
      <c r="G744" s="490"/>
    </row>
    <row r="745" spans="1:7" ht="18.75">
      <c r="A745" s="489" t="s">
        <v>2812</v>
      </c>
      <c r="B745" s="490">
        <v>241</v>
      </c>
      <c r="C745" s="491" t="str">
        <f t="shared" si="14"/>
        <v>Ô tô tự đổ 5 tấn241</v>
      </c>
      <c r="D745" s="490"/>
      <c r="E745" s="490"/>
      <c r="F745" s="490"/>
      <c r="G745" s="490"/>
    </row>
    <row r="746" spans="1:7" ht="18.75">
      <c r="A746" s="489" t="s">
        <v>2812</v>
      </c>
      <c r="B746" s="490">
        <v>242</v>
      </c>
      <c r="C746" s="491" t="str">
        <f t="shared" si="14"/>
        <v>Ô tô tự đổ 5 tấn242</v>
      </c>
      <c r="D746" s="490"/>
      <c r="E746" s="490"/>
      <c r="F746" s="490"/>
      <c r="G746" s="490"/>
    </row>
    <row r="747" spans="1:7" ht="18.75">
      <c r="A747" s="489" t="s">
        <v>2812</v>
      </c>
      <c r="B747" s="490">
        <v>243</v>
      </c>
      <c r="C747" s="491" t="str">
        <f t="shared" si="14"/>
        <v>Ô tô tự đổ 5 tấn243</v>
      </c>
      <c r="D747" s="490"/>
      <c r="E747" s="490"/>
      <c r="F747" s="490"/>
      <c r="G747" s="490"/>
    </row>
    <row r="748" spans="1:7" ht="18.75">
      <c r="A748" s="489" t="s">
        <v>2812</v>
      </c>
      <c r="B748" s="490">
        <v>244</v>
      </c>
      <c r="C748" s="491" t="str">
        <f t="shared" si="14"/>
        <v>Ô tô tự đổ 5 tấn244</v>
      </c>
      <c r="D748" s="490"/>
      <c r="E748" s="490"/>
      <c r="F748" s="490"/>
      <c r="G748" s="490"/>
    </row>
    <row r="749" spans="1:7" ht="18.75">
      <c r="A749" s="489" t="s">
        <v>2812</v>
      </c>
      <c r="B749" s="490">
        <v>245</v>
      </c>
      <c r="C749" s="491" t="str">
        <f t="shared" si="14"/>
        <v>Ô tô tự đổ 5 tấn245</v>
      </c>
      <c r="D749" s="490"/>
      <c r="E749" s="490"/>
      <c r="F749" s="490"/>
      <c r="G749" s="490"/>
    </row>
    <row r="750" spans="1:7" ht="18.75">
      <c r="A750" s="489" t="s">
        <v>2812</v>
      </c>
      <c r="B750" s="490">
        <v>246</v>
      </c>
      <c r="C750" s="491" t="str">
        <f t="shared" si="14"/>
        <v>Ô tô tự đổ 5 tấn246</v>
      </c>
      <c r="D750" s="490"/>
      <c r="E750" s="490"/>
      <c r="F750" s="490"/>
      <c r="G750" s="490"/>
    </row>
    <row r="751" spans="1:7" ht="18.75">
      <c r="A751" s="489" t="s">
        <v>2812</v>
      </c>
      <c r="B751" s="490">
        <v>247</v>
      </c>
      <c r="C751" s="491" t="str">
        <f t="shared" si="14"/>
        <v>Ô tô tự đổ 5 tấn247</v>
      </c>
      <c r="D751" s="490"/>
      <c r="E751" s="490"/>
      <c r="F751" s="490"/>
      <c r="G751" s="490"/>
    </row>
    <row r="752" spans="1:7" ht="18.75">
      <c r="A752" s="489" t="s">
        <v>2812</v>
      </c>
      <c r="B752" s="490">
        <v>248</v>
      </c>
      <c r="C752" s="491" t="str">
        <f t="shared" si="14"/>
        <v>Ô tô tự đổ 5 tấn248</v>
      </c>
      <c r="D752" s="490"/>
      <c r="E752" s="490"/>
      <c r="F752" s="490"/>
      <c r="G752" s="490"/>
    </row>
    <row r="753" spans="1:7" ht="18.75">
      <c r="A753" s="489" t="s">
        <v>2812</v>
      </c>
      <c r="B753" s="490">
        <v>249</v>
      </c>
      <c r="C753" s="491" t="str">
        <f t="shared" si="14"/>
        <v>Ô tô tự đổ 5 tấn249</v>
      </c>
      <c r="D753" s="490"/>
      <c r="E753" s="490"/>
      <c r="F753" s="490"/>
      <c r="G753" s="490"/>
    </row>
    <row r="754" spans="1:7" ht="18.75">
      <c r="A754" s="489" t="s">
        <v>2812</v>
      </c>
      <c r="B754" s="490">
        <v>250</v>
      </c>
      <c r="C754" s="491" t="str">
        <f t="shared" si="14"/>
        <v>Ô tô tự đổ 5 tấn250</v>
      </c>
      <c r="D754" s="490"/>
      <c r="E754" s="490"/>
      <c r="F754" s="490"/>
      <c r="G754" s="490"/>
    </row>
    <row r="755" spans="1:7" ht="18.75">
      <c r="A755" s="489" t="s">
        <v>2812</v>
      </c>
      <c r="B755" s="490">
        <v>251</v>
      </c>
      <c r="C755" s="491" t="str">
        <f t="shared" si="14"/>
        <v>Ô tô tự đổ 5 tấn251</v>
      </c>
      <c r="D755" s="490"/>
      <c r="E755" s="490"/>
      <c r="F755" s="490"/>
      <c r="G755" s="490"/>
    </row>
    <row r="756" spans="1:7" ht="18.75">
      <c r="A756" s="489" t="s">
        <v>2812</v>
      </c>
      <c r="B756" s="490">
        <v>252</v>
      </c>
      <c r="C756" s="491" t="str">
        <f t="shared" si="14"/>
        <v>Ô tô tự đổ 5 tấn252</v>
      </c>
      <c r="D756" s="490"/>
      <c r="E756" s="490"/>
      <c r="F756" s="490"/>
      <c r="G756" s="490"/>
    </row>
    <row r="757" spans="1:7" ht="18.75">
      <c r="A757" s="489" t="s">
        <v>2812</v>
      </c>
      <c r="B757" s="490">
        <v>253</v>
      </c>
      <c r="C757" s="491" t="str">
        <f t="shared" si="14"/>
        <v>Ô tô tự đổ 5 tấn253</v>
      </c>
      <c r="D757" s="490"/>
      <c r="E757" s="490"/>
      <c r="F757" s="490"/>
      <c r="G757" s="490"/>
    </row>
    <row r="758" spans="1:7" ht="18.75">
      <c r="A758" s="489" t="s">
        <v>2812</v>
      </c>
      <c r="B758" s="490">
        <v>254</v>
      </c>
      <c r="C758" s="491" t="str">
        <f t="shared" si="14"/>
        <v>Ô tô tự đổ 5 tấn254</v>
      </c>
      <c r="D758" s="490"/>
      <c r="E758" s="490"/>
      <c r="F758" s="490"/>
      <c r="G758" s="490"/>
    </row>
    <row r="759" spans="1:7" ht="18.75">
      <c r="A759" s="489" t="s">
        <v>2812</v>
      </c>
      <c r="B759" s="490">
        <v>255</v>
      </c>
      <c r="C759" s="491" t="str">
        <f t="shared" si="14"/>
        <v>Ô tô tự đổ 5 tấn255</v>
      </c>
      <c r="D759" s="490"/>
      <c r="E759" s="490"/>
      <c r="F759" s="490"/>
      <c r="G759" s="490"/>
    </row>
    <row r="760" spans="1:7" ht="18.75">
      <c r="A760" s="489" t="s">
        <v>2812</v>
      </c>
      <c r="B760" s="490">
        <v>256</v>
      </c>
      <c r="C760" s="491" t="str">
        <f t="shared" si="14"/>
        <v>Ô tô tự đổ 5 tấn256</v>
      </c>
      <c r="D760" s="490"/>
      <c r="E760" s="490"/>
      <c r="F760" s="490"/>
      <c r="G760" s="490"/>
    </row>
    <row r="761" spans="1:7" ht="18.75">
      <c r="A761" s="489" t="s">
        <v>2812</v>
      </c>
      <c r="B761" s="490">
        <v>257</v>
      </c>
      <c r="C761" s="491" t="str">
        <f t="shared" si="14"/>
        <v>Ô tô tự đổ 5 tấn257</v>
      </c>
      <c r="D761" s="490"/>
      <c r="E761" s="490"/>
      <c r="F761" s="490"/>
      <c r="G761" s="490"/>
    </row>
    <row r="762" spans="1:7" ht="18.75">
      <c r="A762" s="489" t="s">
        <v>2812</v>
      </c>
      <c r="B762" s="490">
        <v>258</v>
      </c>
      <c r="C762" s="491" t="str">
        <f t="shared" ref="C762:C825" si="15">A762&amp;B762</f>
        <v>Ô tô tự đổ 5 tấn258</v>
      </c>
      <c r="D762" s="490"/>
      <c r="E762" s="490"/>
      <c r="F762" s="490"/>
      <c r="G762" s="490"/>
    </row>
    <row r="763" spans="1:7" ht="18.75">
      <c r="A763" s="489" t="s">
        <v>2812</v>
      </c>
      <c r="B763" s="490">
        <v>259</v>
      </c>
      <c r="C763" s="491" t="str">
        <f t="shared" si="15"/>
        <v>Ô tô tự đổ 5 tấn259</v>
      </c>
      <c r="D763" s="490"/>
      <c r="E763" s="490"/>
      <c r="F763" s="490"/>
      <c r="G763" s="490"/>
    </row>
    <row r="764" spans="1:7" ht="18.75">
      <c r="A764" s="489" t="s">
        <v>2812</v>
      </c>
      <c r="B764" s="490">
        <v>260</v>
      </c>
      <c r="C764" s="491" t="str">
        <f t="shared" si="15"/>
        <v>Ô tô tự đổ 5 tấn260</v>
      </c>
      <c r="D764" s="490"/>
      <c r="E764" s="490"/>
      <c r="F764" s="490"/>
      <c r="G764" s="490"/>
    </row>
    <row r="765" spans="1:7" ht="18.75">
      <c r="A765" s="489" t="s">
        <v>2812</v>
      </c>
      <c r="B765" s="490">
        <v>261</v>
      </c>
      <c r="C765" s="491" t="str">
        <f t="shared" si="15"/>
        <v>Ô tô tự đổ 5 tấn261</v>
      </c>
      <c r="D765" s="490"/>
      <c r="E765" s="490"/>
      <c r="F765" s="490"/>
      <c r="G765" s="490"/>
    </row>
    <row r="766" spans="1:7" ht="18.75">
      <c r="A766" s="489" t="s">
        <v>2812</v>
      </c>
      <c r="B766" s="490">
        <v>262</v>
      </c>
      <c r="C766" s="491" t="str">
        <f t="shared" si="15"/>
        <v>Ô tô tự đổ 5 tấn262</v>
      </c>
      <c r="D766" s="490"/>
      <c r="E766" s="490"/>
      <c r="F766" s="490"/>
      <c r="G766" s="490"/>
    </row>
    <row r="767" spans="1:7" ht="18.75">
      <c r="A767" s="489" t="s">
        <v>2812</v>
      </c>
      <c r="B767" s="490">
        <v>263</v>
      </c>
      <c r="C767" s="491" t="str">
        <f t="shared" si="15"/>
        <v>Ô tô tự đổ 5 tấn263</v>
      </c>
      <c r="D767" s="490"/>
      <c r="E767" s="490"/>
      <c r="F767" s="490"/>
      <c r="G767" s="490"/>
    </row>
    <row r="768" spans="1:7" ht="18.75">
      <c r="A768" s="489" t="s">
        <v>2812</v>
      </c>
      <c r="B768" s="490">
        <v>264</v>
      </c>
      <c r="C768" s="491" t="str">
        <f t="shared" si="15"/>
        <v>Ô tô tự đổ 5 tấn264</v>
      </c>
      <c r="D768" s="490"/>
      <c r="E768" s="490"/>
      <c r="F768" s="490"/>
      <c r="G768" s="490"/>
    </row>
    <row r="769" spans="1:7" ht="18.75">
      <c r="A769" s="489" t="s">
        <v>2812</v>
      </c>
      <c r="B769" s="490">
        <v>265</v>
      </c>
      <c r="C769" s="491" t="str">
        <f t="shared" si="15"/>
        <v>Ô tô tự đổ 5 tấn265</v>
      </c>
      <c r="D769" s="490"/>
      <c r="E769" s="490"/>
      <c r="F769" s="490"/>
      <c r="G769" s="490"/>
    </row>
    <row r="770" spans="1:7" ht="18.75">
      <c r="A770" s="489" t="s">
        <v>2812</v>
      </c>
      <c r="B770" s="490">
        <v>266</v>
      </c>
      <c r="C770" s="491" t="str">
        <f t="shared" si="15"/>
        <v>Ô tô tự đổ 5 tấn266</v>
      </c>
      <c r="D770" s="490"/>
      <c r="E770" s="490"/>
      <c r="F770" s="490"/>
      <c r="G770" s="490"/>
    </row>
    <row r="771" spans="1:7" ht="18.75">
      <c r="A771" s="489" t="s">
        <v>2812</v>
      </c>
      <c r="B771" s="490">
        <v>267</v>
      </c>
      <c r="C771" s="491" t="str">
        <f t="shared" si="15"/>
        <v>Ô tô tự đổ 5 tấn267</v>
      </c>
      <c r="D771" s="490"/>
      <c r="E771" s="490"/>
      <c r="F771" s="490"/>
      <c r="G771" s="490"/>
    </row>
    <row r="772" spans="1:7" ht="18.75">
      <c r="A772" s="489" t="s">
        <v>2812</v>
      </c>
      <c r="B772" s="490">
        <v>268</v>
      </c>
      <c r="C772" s="491" t="str">
        <f t="shared" si="15"/>
        <v>Ô tô tự đổ 5 tấn268</v>
      </c>
      <c r="D772" s="490"/>
      <c r="E772" s="490"/>
      <c r="F772" s="490"/>
      <c r="G772" s="490"/>
    </row>
    <row r="773" spans="1:7" ht="18.75">
      <c r="A773" s="489" t="s">
        <v>2812</v>
      </c>
      <c r="B773" s="490">
        <v>269</v>
      </c>
      <c r="C773" s="491" t="str">
        <f t="shared" si="15"/>
        <v>Ô tô tự đổ 5 tấn269</v>
      </c>
      <c r="D773" s="490"/>
      <c r="E773" s="490"/>
      <c r="F773" s="490"/>
      <c r="G773" s="490"/>
    </row>
    <row r="774" spans="1:7" ht="18.75">
      <c r="A774" s="489" t="s">
        <v>2812</v>
      </c>
      <c r="B774" s="490">
        <v>270</v>
      </c>
      <c r="C774" s="491" t="str">
        <f t="shared" si="15"/>
        <v>Ô tô tự đổ 5 tấn270</v>
      </c>
      <c r="D774" s="490"/>
      <c r="E774" s="490"/>
      <c r="F774" s="490"/>
      <c r="G774" s="490"/>
    </row>
    <row r="775" spans="1:7" ht="18.75">
      <c r="A775" s="489" t="s">
        <v>2812</v>
      </c>
      <c r="B775" s="490">
        <v>271</v>
      </c>
      <c r="C775" s="491" t="str">
        <f t="shared" si="15"/>
        <v>Ô tô tự đổ 5 tấn271</v>
      </c>
      <c r="D775" s="490"/>
      <c r="E775" s="490"/>
      <c r="F775" s="490"/>
      <c r="G775" s="490"/>
    </row>
    <row r="776" spans="1:7" ht="18.75">
      <c r="A776" s="489" t="s">
        <v>2812</v>
      </c>
      <c r="B776" s="490">
        <v>272</v>
      </c>
      <c r="C776" s="491" t="str">
        <f t="shared" si="15"/>
        <v>Ô tô tự đổ 5 tấn272</v>
      </c>
      <c r="D776" s="490"/>
      <c r="E776" s="490"/>
      <c r="F776" s="490"/>
      <c r="G776" s="490"/>
    </row>
    <row r="777" spans="1:7" ht="18.75">
      <c r="A777" s="489" t="s">
        <v>2812</v>
      </c>
      <c r="B777" s="490">
        <v>273</v>
      </c>
      <c r="C777" s="491" t="str">
        <f t="shared" si="15"/>
        <v>Ô tô tự đổ 5 tấn273</v>
      </c>
      <c r="D777" s="490"/>
      <c r="E777" s="490"/>
      <c r="F777" s="490"/>
      <c r="G777" s="490"/>
    </row>
    <row r="778" spans="1:7" ht="18.75">
      <c r="A778" s="489" t="s">
        <v>2812</v>
      </c>
      <c r="B778" s="490">
        <v>274</v>
      </c>
      <c r="C778" s="491" t="str">
        <f t="shared" si="15"/>
        <v>Ô tô tự đổ 5 tấn274</v>
      </c>
      <c r="D778" s="490"/>
      <c r="E778" s="490"/>
      <c r="F778" s="490"/>
      <c r="G778" s="490"/>
    </row>
    <row r="779" spans="1:7" ht="18.75">
      <c r="A779" s="489" t="s">
        <v>2812</v>
      </c>
      <c r="B779" s="490">
        <v>275</v>
      </c>
      <c r="C779" s="491" t="str">
        <f t="shared" si="15"/>
        <v>Ô tô tự đổ 5 tấn275</v>
      </c>
      <c r="D779" s="490"/>
      <c r="E779" s="490"/>
      <c r="F779" s="490"/>
      <c r="G779" s="490"/>
    </row>
    <row r="780" spans="1:7" ht="18.75">
      <c r="A780" s="489" t="s">
        <v>2812</v>
      </c>
      <c r="B780" s="490">
        <v>276</v>
      </c>
      <c r="C780" s="491" t="str">
        <f t="shared" si="15"/>
        <v>Ô tô tự đổ 5 tấn276</v>
      </c>
      <c r="D780" s="490"/>
      <c r="E780" s="490"/>
      <c r="F780" s="490"/>
      <c r="G780" s="490"/>
    </row>
    <row r="781" spans="1:7" ht="18.75">
      <c r="A781" s="489" t="s">
        <v>2812</v>
      </c>
      <c r="B781" s="490">
        <v>277</v>
      </c>
      <c r="C781" s="491" t="str">
        <f t="shared" si="15"/>
        <v>Ô tô tự đổ 5 tấn277</v>
      </c>
      <c r="D781" s="490"/>
      <c r="E781" s="490"/>
      <c r="F781" s="490"/>
      <c r="G781" s="490"/>
    </row>
    <row r="782" spans="1:7" ht="18.75">
      <c r="A782" s="489" t="s">
        <v>2812</v>
      </c>
      <c r="B782" s="490">
        <v>278</v>
      </c>
      <c r="C782" s="491" t="str">
        <f t="shared" si="15"/>
        <v>Ô tô tự đổ 5 tấn278</v>
      </c>
      <c r="D782" s="490"/>
      <c r="E782" s="490"/>
      <c r="F782" s="490"/>
      <c r="G782" s="490"/>
    </row>
    <row r="783" spans="1:7" ht="18.75">
      <c r="A783" s="489" t="s">
        <v>2812</v>
      </c>
      <c r="B783" s="490">
        <v>279</v>
      </c>
      <c r="C783" s="491" t="str">
        <f t="shared" si="15"/>
        <v>Ô tô tự đổ 5 tấn279</v>
      </c>
      <c r="D783" s="490"/>
      <c r="E783" s="490"/>
      <c r="F783" s="490"/>
      <c r="G783" s="490"/>
    </row>
    <row r="784" spans="1:7" ht="18.75">
      <c r="A784" s="489" t="s">
        <v>2812</v>
      </c>
      <c r="B784" s="490">
        <v>280</v>
      </c>
      <c r="C784" s="491" t="str">
        <f t="shared" si="15"/>
        <v>Ô tô tự đổ 5 tấn280</v>
      </c>
      <c r="D784" s="490"/>
      <c r="E784" s="490"/>
      <c r="F784" s="490"/>
      <c r="G784" s="490"/>
    </row>
    <row r="785" spans="1:7" ht="18.75">
      <c r="A785" s="489" t="s">
        <v>2812</v>
      </c>
      <c r="B785" s="490">
        <v>281</v>
      </c>
      <c r="C785" s="491" t="str">
        <f t="shared" si="15"/>
        <v>Ô tô tự đổ 5 tấn281</v>
      </c>
      <c r="D785" s="490"/>
      <c r="E785" s="490"/>
      <c r="F785" s="490"/>
      <c r="G785" s="490"/>
    </row>
    <row r="786" spans="1:7" ht="18.75">
      <c r="A786" s="489" t="s">
        <v>2812</v>
      </c>
      <c r="B786" s="490">
        <v>282</v>
      </c>
      <c r="C786" s="491" t="str">
        <f t="shared" si="15"/>
        <v>Ô tô tự đổ 5 tấn282</v>
      </c>
      <c r="D786" s="490"/>
      <c r="E786" s="490"/>
      <c r="F786" s="490"/>
      <c r="G786" s="490"/>
    </row>
    <row r="787" spans="1:7" ht="18.75">
      <c r="A787" s="489" t="s">
        <v>2812</v>
      </c>
      <c r="B787" s="490">
        <v>283</v>
      </c>
      <c r="C787" s="491" t="str">
        <f t="shared" si="15"/>
        <v>Ô tô tự đổ 5 tấn283</v>
      </c>
      <c r="D787" s="490"/>
      <c r="E787" s="490"/>
      <c r="F787" s="490"/>
      <c r="G787" s="490"/>
    </row>
    <row r="788" spans="1:7" ht="18.75">
      <c r="A788" s="489" t="s">
        <v>2812</v>
      </c>
      <c r="B788" s="490">
        <v>284</v>
      </c>
      <c r="C788" s="491" t="str">
        <f t="shared" si="15"/>
        <v>Ô tô tự đổ 5 tấn284</v>
      </c>
      <c r="D788" s="490"/>
      <c r="E788" s="490"/>
      <c r="F788" s="490"/>
      <c r="G788" s="490"/>
    </row>
    <row r="789" spans="1:7" ht="18.75">
      <c r="A789" s="489" t="s">
        <v>2812</v>
      </c>
      <c r="B789" s="490">
        <v>285</v>
      </c>
      <c r="C789" s="491" t="str">
        <f t="shared" si="15"/>
        <v>Ô tô tự đổ 5 tấn285</v>
      </c>
      <c r="D789" s="490"/>
      <c r="E789" s="490"/>
      <c r="F789" s="490"/>
      <c r="G789" s="490"/>
    </row>
    <row r="790" spans="1:7" ht="18.75">
      <c r="A790" s="489" t="s">
        <v>2812</v>
      </c>
      <c r="B790" s="490">
        <v>286</v>
      </c>
      <c r="C790" s="491" t="str">
        <f t="shared" si="15"/>
        <v>Ô tô tự đổ 5 tấn286</v>
      </c>
      <c r="D790" s="490"/>
      <c r="E790" s="490"/>
      <c r="F790" s="490"/>
      <c r="G790" s="490"/>
    </row>
    <row r="791" spans="1:7" ht="18.75">
      <c r="A791" s="489" t="s">
        <v>2812</v>
      </c>
      <c r="B791" s="490">
        <v>287</v>
      </c>
      <c r="C791" s="491" t="str">
        <f t="shared" si="15"/>
        <v>Ô tô tự đổ 5 tấn287</v>
      </c>
      <c r="D791" s="490"/>
      <c r="E791" s="490"/>
      <c r="F791" s="490"/>
      <c r="G791" s="490"/>
    </row>
    <row r="792" spans="1:7" ht="18.75">
      <c r="A792" s="489" t="s">
        <v>2812</v>
      </c>
      <c r="B792" s="490">
        <v>288</v>
      </c>
      <c r="C792" s="491" t="str">
        <f t="shared" si="15"/>
        <v>Ô tô tự đổ 5 tấn288</v>
      </c>
      <c r="D792" s="490"/>
      <c r="E792" s="490"/>
      <c r="F792" s="490"/>
      <c r="G792" s="490"/>
    </row>
    <row r="793" spans="1:7" ht="18.75">
      <c r="A793" s="489" t="s">
        <v>2812</v>
      </c>
      <c r="B793" s="490">
        <v>289</v>
      </c>
      <c r="C793" s="491" t="str">
        <f t="shared" si="15"/>
        <v>Ô tô tự đổ 5 tấn289</v>
      </c>
      <c r="D793" s="490"/>
      <c r="E793" s="490"/>
      <c r="F793" s="490"/>
      <c r="G793" s="490"/>
    </row>
    <row r="794" spans="1:7" ht="18.75">
      <c r="A794" s="489" t="s">
        <v>2812</v>
      </c>
      <c r="B794" s="490">
        <v>290</v>
      </c>
      <c r="C794" s="491" t="str">
        <f t="shared" si="15"/>
        <v>Ô tô tự đổ 5 tấn290</v>
      </c>
      <c r="D794" s="490"/>
      <c r="E794" s="490"/>
      <c r="F794" s="490"/>
      <c r="G794" s="490"/>
    </row>
    <row r="795" spans="1:7" ht="18.75">
      <c r="A795" s="489" t="s">
        <v>2812</v>
      </c>
      <c r="B795" s="490">
        <v>291</v>
      </c>
      <c r="C795" s="491" t="str">
        <f t="shared" si="15"/>
        <v>Ô tô tự đổ 5 tấn291</v>
      </c>
      <c r="D795" s="490"/>
      <c r="E795" s="490"/>
      <c r="F795" s="490"/>
      <c r="G795" s="490"/>
    </row>
    <row r="796" spans="1:7" ht="18.75">
      <c r="A796" s="489" t="s">
        <v>2812</v>
      </c>
      <c r="B796" s="490">
        <v>292</v>
      </c>
      <c r="C796" s="491" t="str">
        <f t="shared" si="15"/>
        <v>Ô tô tự đổ 5 tấn292</v>
      </c>
      <c r="D796" s="490"/>
      <c r="E796" s="490"/>
      <c r="F796" s="490"/>
      <c r="G796" s="490"/>
    </row>
    <row r="797" spans="1:7" ht="18.75">
      <c r="A797" s="489" t="s">
        <v>2812</v>
      </c>
      <c r="B797" s="490">
        <v>293</v>
      </c>
      <c r="C797" s="491" t="str">
        <f t="shared" si="15"/>
        <v>Ô tô tự đổ 5 tấn293</v>
      </c>
      <c r="D797" s="490"/>
      <c r="E797" s="490"/>
      <c r="F797" s="490"/>
      <c r="G797" s="490"/>
    </row>
    <row r="798" spans="1:7" ht="18.75">
      <c r="A798" s="489" t="s">
        <v>2812</v>
      </c>
      <c r="B798" s="490">
        <v>294</v>
      </c>
      <c r="C798" s="491" t="str">
        <f t="shared" si="15"/>
        <v>Ô tô tự đổ 5 tấn294</v>
      </c>
      <c r="D798" s="490"/>
      <c r="E798" s="490"/>
      <c r="F798" s="490"/>
      <c r="G798" s="490"/>
    </row>
    <row r="799" spans="1:7" ht="18.75">
      <c r="A799" s="489" t="s">
        <v>2812</v>
      </c>
      <c r="B799" s="490">
        <v>295</v>
      </c>
      <c r="C799" s="491" t="str">
        <f t="shared" si="15"/>
        <v>Ô tô tự đổ 5 tấn295</v>
      </c>
      <c r="D799" s="490"/>
      <c r="E799" s="490"/>
      <c r="F799" s="490"/>
      <c r="G799" s="490"/>
    </row>
    <row r="800" spans="1:7" ht="18.75">
      <c r="A800" s="489" t="s">
        <v>2812</v>
      </c>
      <c r="B800" s="490">
        <v>296</v>
      </c>
      <c r="C800" s="491" t="str">
        <f t="shared" si="15"/>
        <v>Ô tô tự đổ 5 tấn296</v>
      </c>
      <c r="D800" s="490"/>
      <c r="E800" s="490"/>
      <c r="F800" s="490"/>
      <c r="G800" s="490"/>
    </row>
    <row r="801" spans="1:7" ht="18.75">
      <c r="A801" s="489" t="s">
        <v>2812</v>
      </c>
      <c r="B801" s="490">
        <v>297</v>
      </c>
      <c r="C801" s="491" t="str">
        <f t="shared" si="15"/>
        <v>Ô tô tự đổ 5 tấn297</v>
      </c>
      <c r="D801" s="490"/>
      <c r="E801" s="490"/>
      <c r="F801" s="490"/>
      <c r="G801" s="490"/>
    </row>
    <row r="802" spans="1:7" ht="18.75">
      <c r="A802" s="489" t="s">
        <v>2812</v>
      </c>
      <c r="B802" s="490">
        <v>298</v>
      </c>
      <c r="C802" s="491" t="str">
        <f t="shared" si="15"/>
        <v>Ô tô tự đổ 5 tấn298</v>
      </c>
      <c r="D802" s="490"/>
      <c r="E802" s="490"/>
      <c r="F802" s="490"/>
      <c r="G802" s="490"/>
    </row>
    <row r="803" spans="1:7" ht="18.75">
      <c r="A803" s="489" t="s">
        <v>2812</v>
      </c>
      <c r="B803" s="490">
        <v>299</v>
      </c>
      <c r="C803" s="491" t="str">
        <f t="shared" si="15"/>
        <v>Ô tô tự đổ 5 tấn299</v>
      </c>
      <c r="D803" s="490"/>
      <c r="E803" s="490"/>
      <c r="F803" s="490"/>
      <c r="G803" s="490"/>
    </row>
    <row r="804" spans="1:7" ht="18.75">
      <c r="A804" s="489" t="s">
        <v>2812</v>
      </c>
      <c r="B804" s="490">
        <v>300</v>
      </c>
      <c r="C804" s="491" t="str">
        <f t="shared" si="15"/>
        <v>Ô tô tự đổ 5 tấn300</v>
      </c>
      <c r="D804" s="490"/>
      <c r="E804" s="490"/>
      <c r="F804" s="490"/>
      <c r="G804" s="490"/>
    </row>
    <row r="805" spans="1:7" ht="18.75">
      <c r="A805" s="489" t="s">
        <v>2812</v>
      </c>
      <c r="B805" s="490">
        <v>301</v>
      </c>
      <c r="C805" s="491" t="str">
        <f t="shared" si="15"/>
        <v>Ô tô tự đổ 5 tấn301</v>
      </c>
      <c r="D805" s="490"/>
      <c r="E805" s="490"/>
      <c r="F805" s="490"/>
      <c r="G805" s="490"/>
    </row>
    <row r="806" spans="1:7" ht="18.75">
      <c r="A806" s="489" t="s">
        <v>2812</v>
      </c>
      <c r="B806" s="490">
        <v>302</v>
      </c>
      <c r="C806" s="491" t="str">
        <f t="shared" si="15"/>
        <v>Ô tô tự đổ 5 tấn302</v>
      </c>
      <c r="D806" s="490"/>
      <c r="E806" s="490"/>
      <c r="F806" s="490"/>
      <c r="G806" s="490"/>
    </row>
    <row r="807" spans="1:7" ht="18.75">
      <c r="A807" s="489" t="s">
        <v>2812</v>
      </c>
      <c r="B807" s="490">
        <v>303</v>
      </c>
      <c r="C807" s="491" t="str">
        <f t="shared" si="15"/>
        <v>Ô tô tự đổ 5 tấn303</v>
      </c>
      <c r="D807" s="490"/>
      <c r="E807" s="490"/>
      <c r="F807" s="490"/>
      <c r="G807" s="490"/>
    </row>
    <row r="808" spans="1:7" ht="18.75">
      <c r="A808" s="489" t="s">
        <v>2812</v>
      </c>
      <c r="B808" s="490">
        <v>304</v>
      </c>
      <c r="C808" s="491" t="str">
        <f t="shared" si="15"/>
        <v>Ô tô tự đổ 5 tấn304</v>
      </c>
      <c r="D808" s="490"/>
      <c r="E808" s="490"/>
      <c r="F808" s="490"/>
      <c r="G808" s="490"/>
    </row>
    <row r="809" spans="1:7" ht="18.75">
      <c r="A809" s="489" t="s">
        <v>2812</v>
      </c>
      <c r="B809" s="490">
        <v>305</v>
      </c>
      <c r="C809" s="491" t="str">
        <f t="shared" si="15"/>
        <v>Ô tô tự đổ 5 tấn305</v>
      </c>
      <c r="D809" s="490"/>
      <c r="E809" s="490"/>
      <c r="F809" s="490"/>
      <c r="G809" s="490"/>
    </row>
    <row r="810" spans="1:7" ht="18.75">
      <c r="A810" s="489" t="s">
        <v>2812</v>
      </c>
      <c r="B810" s="490">
        <v>306</v>
      </c>
      <c r="C810" s="491" t="str">
        <f t="shared" si="15"/>
        <v>Ô tô tự đổ 5 tấn306</v>
      </c>
      <c r="D810" s="490"/>
      <c r="E810" s="490"/>
      <c r="F810" s="490"/>
      <c r="G810" s="490"/>
    </row>
    <row r="811" spans="1:7" ht="18.75">
      <c r="A811" s="489" t="s">
        <v>2812</v>
      </c>
      <c r="B811" s="490">
        <v>307</v>
      </c>
      <c r="C811" s="491" t="str">
        <f t="shared" si="15"/>
        <v>Ô tô tự đổ 5 tấn307</v>
      </c>
      <c r="D811" s="490"/>
      <c r="E811" s="490"/>
      <c r="F811" s="490"/>
      <c r="G811" s="490"/>
    </row>
    <row r="812" spans="1:7" ht="18.75">
      <c r="A812" s="489" t="s">
        <v>2812</v>
      </c>
      <c r="B812" s="490">
        <v>308</v>
      </c>
      <c r="C812" s="491" t="str">
        <f t="shared" si="15"/>
        <v>Ô tô tự đổ 5 tấn308</v>
      </c>
      <c r="D812" s="490"/>
      <c r="E812" s="490"/>
      <c r="F812" s="490"/>
      <c r="G812" s="490"/>
    </row>
    <row r="813" spans="1:7" ht="18.75">
      <c r="A813" s="489" t="s">
        <v>2812</v>
      </c>
      <c r="B813" s="490">
        <v>309</v>
      </c>
      <c r="C813" s="491" t="str">
        <f t="shared" si="15"/>
        <v>Ô tô tự đổ 5 tấn309</v>
      </c>
      <c r="D813" s="490"/>
      <c r="E813" s="490"/>
      <c r="F813" s="490"/>
      <c r="G813" s="490"/>
    </row>
    <row r="814" spans="1:7" ht="18.75">
      <c r="A814" s="489" t="s">
        <v>2812</v>
      </c>
      <c r="B814" s="490">
        <v>310</v>
      </c>
      <c r="C814" s="491" t="str">
        <f t="shared" si="15"/>
        <v>Ô tô tự đổ 5 tấn310</v>
      </c>
      <c r="D814" s="490"/>
      <c r="E814" s="490"/>
      <c r="F814" s="490"/>
      <c r="G814" s="490"/>
    </row>
    <row r="815" spans="1:7" ht="18.75">
      <c r="A815" s="489" t="s">
        <v>2812</v>
      </c>
      <c r="B815" s="490">
        <v>311</v>
      </c>
      <c r="C815" s="491" t="str">
        <f t="shared" si="15"/>
        <v>Ô tô tự đổ 5 tấn311</v>
      </c>
      <c r="D815" s="490"/>
      <c r="E815" s="490"/>
      <c r="F815" s="490"/>
      <c r="G815" s="490"/>
    </row>
    <row r="816" spans="1:7" ht="18.75">
      <c r="A816" s="489" t="s">
        <v>2812</v>
      </c>
      <c r="B816" s="490">
        <v>312</v>
      </c>
      <c r="C816" s="491" t="str">
        <f t="shared" si="15"/>
        <v>Ô tô tự đổ 5 tấn312</v>
      </c>
      <c r="D816" s="490"/>
      <c r="E816" s="490"/>
      <c r="F816" s="490"/>
      <c r="G816" s="490"/>
    </row>
    <row r="817" spans="1:7" ht="18.75">
      <c r="A817" s="489" t="s">
        <v>2812</v>
      </c>
      <c r="B817" s="490">
        <v>313</v>
      </c>
      <c r="C817" s="491" t="str">
        <f t="shared" si="15"/>
        <v>Ô tô tự đổ 5 tấn313</v>
      </c>
      <c r="D817" s="490"/>
      <c r="E817" s="490"/>
      <c r="F817" s="490"/>
      <c r="G817" s="490"/>
    </row>
    <row r="818" spans="1:7" ht="18.75">
      <c r="A818" s="489" t="s">
        <v>2812</v>
      </c>
      <c r="B818" s="490">
        <v>314</v>
      </c>
      <c r="C818" s="491" t="str">
        <f t="shared" si="15"/>
        <v>Ô tô tự đổ 5 tấn314</v>
      </c>
      <c r="D818" s="490"/>
      <c r="E818" s="490"/>
      <c r="F818" s="490"/>
      <c r="G818" s="490"/>
    </row>
    <row r="819" spans="1:7" ht="18.75">
      <c r="A819" s="489" t="s">
        <v>2812</v>
      </c>
      <c r="B819" s="490">
        <v>315</v>
      </c>
      <c r="C819" s="491" t="str">
        <f t="shared" si="15"/>
        <v>Ô tô tự đổ 5 tấn315</v>
      </c>
      <c r="D819" s="490"/>
      <c r="E819" s="490"/>
      <c r="F819" s="490"/>
      <c r="G819" s="490"/>
    </row>
    <row r="820" spans="1:7" ht="18.75">
      <c r="A820" s="489" t="s">
        <v>2812</v>
      </c>
      <c r="B820" s="490">
        <v>316</v>
      </c>
      <c r="C820" s="491" t="str">
        <f t="shared" si="15"/>
        <v>Ô tô tự đổ 5 tấn316</v>
      </c>
      <c r="D820" s="490"/>
      <c r="E820" s="490"/>
      <c r="F820" s="490"/>
      <c r="G820" s="490"/>
    </row>
    <row r="821" spans="1:7" ht="18.75">
      <c r="A821" s="489" t="s">
        <v>2812</v>
      </c>
      <c r="B821" s="490">
        <v>317</v>
      </c>
      <c r="C821" s="491" t="str">
        <f t="shared" si="15"/>
        <v>Ô tô tự đổ 5 tấn317</v>
      </c>
      <c r="D821" s="490"/>
      <c r="E821" s="490"/>
      <c r="F821" s="490"/>
      <c r="G821" s="490"/>
    </row>
    <row r="822" spans="1:7" ht="18.75">
      <c r="A822" s="489" t="s">
        <v>2812</v>
      </c>
      <c r="B822" s="490">
        <v>318</v>
      </c>
      <c r="C822" s="491" t="str">
        <f t="shared" si="15"/>
        <v>Ô tô tự đổ 5 tấn318</v>
      </c>
      <c r="D822" s="490"/>
      <c r="E822" s="490"/>
      <c r="F822" s="490"/>
      <c r="G822" s="490"/>
    </row>
    <row r="823" spans="1:7" ht="18.75">
      <c r="A823" s="489" t="s">
        <v>2812</v>
      </c>
      <c r="B823" s="490">
        <v>319</v>
      </c>
      <c r="C823" s="491" t="str">
        <f t="shared" si="15"/>
        <v>Ô tô tự đổ 5 tấn319</v>
      </c>
      <c r="D823" s="490"/>
      <c r="E823" s="490"/>
      <c r="F823" s="490"/>
      <c r="G823" s="490"/>
    </row>
    <row r="824" spans="1:7" ht="18.75">
      <c r="A824" s="489" t="s">
        <v>2812</v>
      </c>
      <c r="B824" s="490">
        <v>320</v>
      </c>
      <c r="C824" s="491" t="str">
        <f t="shared" si="15"/>
        <v>Ô tô tự đổ 5 tấn320</v>
      </c>
      <c r="D824" s="490"/>
      <c r="E824" s="490"/>
      <c r="F824" s="490"/>
      <c r="G824" s="490"/>
    </row>
    <row r="825" spans="1:7" ht="18.75">
      <c r="A825" s="489" t="s">
        <v>2812</v>
      </c>
      <c r="B825" s="490">
        <v>321</v>
      </c>
      <c r="C825" s="491" t="str">
        <f t="shared" si="15"/>
        <v>Ô tô tự đổ 5 tấn321</v>
      </c>
      <c r="D825" s="490"/>
      <c r="E825" s="490"/>
      <c r="F825" s="490"/>
      <c r="G825" s="490"/>
    </row>
    <row r="826" spans="1:7" ht="18.75">
      <c r="A826" s="489" t="s">
        <v>2812</v>
      </c>
      <c r="B826" s="490">
        <v>322</v>
      </c>
      <c r="C826" s="491" t="str">
        <f t="shared" ref="C826:C889" si="16">A826&amp;B826</f>
        <v>Ô tô tự đổ 5 tấn322</v>
      </c>
      <c r="D826" s="490"/>
      <c r="E826" s="490"/>
      <c r="F826" s="490"/>
      <c r="G826" s="490"/>
    </row>
    <row r="827" spans="1:7" ht="18.75">
      <c r="A827" s="489" t="s">
        <v>2812</v>
      </c>
      <c r="B827" s="490">
        <v>323</v>
      </c>
      <c r="C827" s="491" t="str">
        <f t="shared" si="16"/>
        <v>Ô tô tự đổ 5 tấn323</v>
      </c>
      <c r="D827" s="490"/>
      <c r="E827" s="490"/>
      <c r="F827" s="490"/>
      <c r="G827" s="490"/>
    </row>
    <row r="828" spans="1:7" ht="18.75">
      <c r="A828" s="489" t="s">
        <v>2812</v>
      </c>
      <c r="B828" s="490">
        <v>324</v>
      </c>
      <c r="C828" s="491" t="str">
        <f t="shared" si="16"/>
        <v>Ô tô tự đổ 5 tấn324</v>
      </c>
      <c r="D828" s="490"/>
      <c r="E828" s="490"/>
      <c r="F828" s="490"/>
      <c r="G828" s="490"/>
    </row>
    <row r="829" spans="1:7" ht="18.75">
      <c r="A829" s="489" t="s">
        <v>2812</v>
      </c>
      <c r="B829" s="490">
        <v>325</v>
      </c>
      <c r="C829" s="491" t="str">
        <f t="shared" si="16"/>
        <v>Ô tô tự đổ 5 tấn325</v>
      </c>
      <c r="D829" s="490"/>
      <c r="E829" s="490"/>
      <c r="F829" s="490"/>
      <c r="G829" s="490"/>
    </row>
    <row r="830" spans="1:7" ht="18.75">
      <c r="A830" s="489" t="s">
        <v>2812</v>
      </c>
      <c r="B830" s="490">
        <v>326</v>
      </c>
      <c r="C830" s="491" t="str">
        <f t="shared" si="16"/>
        <v>Ô tô tự đổ 5 tấn326</v>
      </c>
      <c r="D830" s="490"/>
      <c r="E830" s="490"/>
      <c r="F830" s="490"/>
      <c r="G830" s="490"/>
    </row>
    <row r="831" spans="1:7" ht="18.75">
      <c r="A831" s="489" t="s">
        <v>2812</v>
      </c>
      <c r="B831" s="490">
        <v>327</v>
      </c>
      <c r="C831" s="491" t="str">
        <f t="shared" si="16"/>
        <v>Ô tô tự đổ 5 tấn327</v>
      </c>
      <c r="D831" s="490"/>
      <c r="E831" s="490"/>
      <c r="F831" s="490"/>
      <c r="G831" s="490"/>
    </row>
    <row r="832" spans="1:7" ht="18.75">
      <c r="A832" s="489" t="s">
        <v>2812</v>
      </c>
      <c r="B832" s="490">
        <v>328</v>
      </c>
      <c r="C832" s="491" t="str">
        <f t="shared" si="16"/>
        <v>Ô tô tự đổ 5 tấn328</v>
      </c>
      <c r="D832" s="490"/>
      <c r="E832" s="490"/>
      <c r="F832" s="490"/>
      <c r="G832" s="490"/>
    </row>
    <row r="833" spans="1:7" ht="18.75">
      <c r="A833" s="489" t="s">
        <v>2812</v>
      </c>
      <c r="B833" s="490">
        <v>329</v>
      </c>
      <c r="C833" s="491" t="str">
        <f t="shared" si="16"/>
        <v>Ô tô tự đổ 5 tấn329</v>
      </c>
      <c r="D833" s="490"/>
      <c r="E833" s="490"/>
      <c r="F833" s="490"/>
      <c r="G833" s="490"/>
    </row>
    <row r="834" spans="1:7" ht="18.75">
      <c r="A834" s="489" t="s">
        <v>2812</v>
      </c>
      <c r="B834" s="490">
        <v>330</v>
      </c>
      <c r="C834" s="491" t="str">
        <f t="shared" si="16"/>
        <v>Ô tô tự đổ 5 tấn330</v>
      </c>
      <c r="D834" s="490"/>
      <c r="E834" s="490"/>
      <c r="F834" s="490"/>
      <c r="G834" s="490"/>
    </row>
    <row r="835" spans="1:7" ht="18.75">
      <c r="A835" s="489" t="s">
        <v>2812</v>
      </c>
      <c r="B835" s="490">
        <v>331</v>
      </c>
      <c r="C835" s="491" t="str">
        <f t="shared" si="16"/>
        <v>Ô tô tự đổ 5 tấn331</v>
      </c>
      <c r="D835" s="490"/>
      <c r="E835" s="490"/>
      <c r="F835" s="490"/>
      <c r="G835" s="490"/>
    </row>
    <row r="836" spans="1:7" ht="18.75">
      <c r="A836" s="489" t="s">
        <v>2812</v>
      </c>
      <c r="B836" s="490">
        <v>332</v>
      </c>
      <c r="C836" s="491" t="str">
        <f t="shared" si="16"/>
        <v>Ô tô tự đổ 5 tấn332</v>
      </c>
      <c r="D836" s="490"/>
      <c r="E836" s="490"/>
      <c r="F836" s="490"/>
      <c r="G836" s="490"/>
    </row>
    <row r="837" spans="1:7" ht="18.75">
      <c r="A837" s="489" t="s">
        <v>2812</v>
      </c>
      <c r="B837" s="490">
        <v>333</v>
      </c>
      <c r="C837" s="491" t="str">
        <f t="shared" si="16"/>
        <v>Ô tô tự đổ 5 tấn333</v>
      </c>
      <c r="D837" s="490"/>
      <c r="E837" s="490"/>
      <c r="F837" s="490"/>
      <c r="G837" s="490"/>
    </row>
    <row r="838" spans="1:7" ht="18.75">
      <c r="A838" s="489" t="s">
        <v>2812</v>
      </c>
      <c r="B838" s="490">
        <v>334</v>
      </c>
      <c r="C838" s="491" t="str">
        <f t="shared" si="16"/>
        <v>Ô tô tự đổ 5 tấn334</v>
      </c>
      <c r="D838" s="490"/>
      <c r="E838" s="490"/>
      <c r="F838" s="490"/>
      <c r="G838" s="490"/>
    </row>
    <row r="839" spans="1:7" ht="18.75">
      <c r="A839" s="489" t="s">
        <v>2812</v>
      </c>
      <c r="B839" s="490">
        <v>335</v>
      </c>
      <c r="C839" s="491" t="str">
        <f t="shared" si="16"/>
        <v>Ô tô tự đổ 5 tấn335</v>
      </c>
      <c r="D839" s="490"/>
      <c r="E839" s="490"/>
      <c r="F839" s="490"/>
      <c r="G839" s="490"/>
    </row>
    <row r="840" spans="1:7" ht="18.75">
      <c r="A840" s="489" t="s">
        <v>2812</v>
      </c>
      <c r="B840" s="490">
        <v>336</v>
      </c>
      <c r="C840" s="491" t="str">
        <f t="shared" si="16"/>
        <v>Ô tô tự đổ 5 tấn336</v>
      </c>
      <c r="D840" s="490"/>
      <c r="E840" s="490"/>
      <c r="F840" s="490"/>
      <c r="G840" s="490"/>
    </row>
    <row r="841" spans="1:7" ht="18.75">
      <c r="A841" s="489" t="s">
        <v>2812</v>
      </c>
      <c r="B841" s="490">
        <v>337</v>
      </c>
      <c r="C841" s="491" t="str">
        <f t="shared" si="16"/>
        <v>Ô tô tự đổ 5 tấn337</v>
      </c>
      <c r="D841" s="490"/>
      <c r="E841" s="490"/>
      <c r="F841" s="490"/>
      <c r="G841" s="490"/>
    </row>
    <row r="842" spans="1:7" ht="18.75">
      <c r="A842" s="489" t="s">
        <v>2812</v>
      </c>
      <c r="B842" s="490">
        <v>338</v>
      </c>
      <c r="C842" s="491" t="str">
        <f t="shared" si="16"/>
        <v>Ô tô tự đổ 5 tấn338</v>
      </c>
      <c r="D842" s="490"/>
      <c r="E842" s="490"/>
      <c r="F842" s="490"/>
      <c r="G842" s="490"/>
    </row>
    <row r="843" spans="1:7" ht="18.75">
      <c r="A843" s="489" t="s">
        <v>2812</v>
      </c>
      <c r="B843" s="490">
        <v>339</v>
      </c>
      <c r="C843" s="491" t="str">
        <f t="shared" si="16"/>
        <v>Ô tô tự đổ 5 tấn339</v>
      </c>
      <c r="D843" s="490"/>
      <c r="E843" s="490"/>
      <c r="F843" s="490"/>
      <c r="G843" s="490"/>
    </row>
    <row r="844" spans="1:7" ht="18.75">
      <c r="A844" s="489" t="s">
        <v>2812</v>
      </c>
      <c r="B844" s="490">
        <v>340</v>
      </c>
      <c r="C844" s="491" t="str">
        <f t="shared" si="16"/>
        <v>Ô tô tự đổ 5 tấn340</v>
      </c>
      <c r="D844" s="490"/>
      <c r="E844" s="490"/>
      <c r="F844" s="490"/>
      <c r="G844" s="490"/>
    </row>
    <row r="845" spans="1:7" ht="18.75">
      <c r="A845" s="489" t="s">
        <v>2812</v>
      </c>
      <c r="B845" s="490">
        <v>341</v>
      </c>
      <c r="C845" s="491" t="str">
        <f t="shared" si="16"/>
        <v>Ô tô tự đổ 5 tấn341</v>
      </c>
      <c r="D845" s="490"/>
      <c r="E845" s="490"/>
      <c r="F845" s="490"/>
      <c r="G845" s="490"/>
    </row>
    <row r="846" spans="1:7" ht="18.75">
      <c r="A846" s="489" t="s">
        <v>2812</v>
      </c>
      <c r="B846" s="490">
        <v>342</v>
      </c>
      <c r="C846" s="491" t="str">
        <f t="shared" si="16"/>
        <v>Ô tô tự đổ 5 tấn342</v>
      </c>
      <c r="D846" s="490"/>
      <c r="E846" s="490"/>
      <c r="F846" s="490"/>
      <c r="G846" s="490"/>
    </row>
    <row r="847" spans="1:7" ht="18.75">
      <c r="A847" s="489" t="s">
        <v>2812</v>
      </c>
      <c r="B847" s="490">
        <v>343</v>
      </c>
      <c r="C847" s="491" t="str">
        <f t="shared" si="16"/>
        <v>Ô tô tự đổ 5 tấn343</v>
      </c>
      <c r="D847" s="490"/>
      <c r="E847" s="490"/>
      <c r="F847" s="490"/>
      <c r="G847" s="490"/>
    </row>
    <row r="848" spans="1:7" ht="18.75">
      <c r="A848" s="489" t="s">
        <v>2812</v>
      </c>
      <c r="B848" s="490">
        <v>344</v>
      </c>
      <c r="C848" s="491" t="str">
        <f t="shared" si="16"/>
        <v>Ô tô tự đổ 5 tấn344</v>
      </c>
      <c r="D848" s="490"/>
      <c r="E848" s="490"/>
      <c r="F848" s="490"/>
      <c r="G848" s="490"/>
    </row>
    <row r="849" spans="1:7" ht="18.75">
      <c r="A849" s="489" t="s">
        <v>2812</v>
      </c>
      <c r="B849" s="490">
        <v>345</v>
      </c>
      <c r="C849" s="491" t="str">
        <f t="shared" si="16"/>
        <v>Ô tô tự đổ 5 tấn345</v>
      </c>
      <c r="D849" s="490"/>
      <c r="E849" s="490"/>
      <c r="F849" s="490"/>
      <c r="G849" s="490"/>
    </row>
    <row r="850" spans="1:7" ht="18.75">
      <c r="A850" s="489" t="s">
        <v>2812</v>
      </c>
      <c r="B850" s="490">
        <v>346</v>
      </c>
      <c r="C850" s="491" t="str">
        <f t="shared" si="16"/>
        <v>Ô tô tự đổ 5 tấn346</v>
      </c>
      <c r="D850" s="490"/>
      <c r="E850" s="490"/>
      <c r="F850" s="490"/>
      <c r="G850" s="490"/>
    </row>
    <row r="851" spans="1:7" ht="18.75">
      <c r="A851" s="489" t="s">
        <v>2812</v>
      </c>
      <c r="B851" s="490">
        <v>347</v>
      </c>
      <c r="C851" s="491" t="str">
        <f t="shared" si="16"/>
        <v>Ô tô tự đổ 5 tấn347</v>
      </c>
      <c r="D851" s="490"/>
      <c r="E851" s="490"/>
      <c r="F851" s="490"/>
      <c r="G851" s="490"/>
    </row>
    <row r="852" spans="1:7" ht="18.75">
      <c r="A852" s="489" t="s">
        <v>2812</v>
      </c>
      <c r="B852" s="490">
        <v>348</v>
      </c>
      <c r="C852" s="491" t="str">
        <f t="shared" si="16"/>
        <v>Ô tô tự đổ 5 tấn348</v>
      </c>
      <c r="D852" s="490"/>
      <c r="E852" s="490"/>
      <c r="F852" s="490"/>
      <c r="G852" s="490"/>
    </row>
    <row r="853" spans="1:7" ht="18.75">
      <c r="A853" s="489" t="s">
        <v>2812</v>
      </c>
      <c r="B853" s="490">
        <v>349</v>
      </c>
      <c r="C853" s="491" t="str">
        <f t="shared" si="16"/>
        <v>Ô tô tự đổ 5 tấn349</v>
      </c>
      <c r="D853" s="490"/>
      <c r="E853" s="490"/>
      <c r="F853" s="490"/>
      <c r="G853" s="490"/>
    </row>
    <row r="854" spans="1:7" ht="18.75">
      <c r="A854" s="489" t="s">
        <v>2812</v>
      </c>
      <c r="B854" s="490">
        <v>350</v>
      </c>
      <c r="C854" s="491" t="str">
        <f t="shared" si="16"/>
        <v>Ô tô tự đổ 5 tấn350</v>
      </c>
      <c r="D854" s="490"/>
      <c r="E854" s="490"/>
      <c r="F854" s="490"/>
      <c r="G854" s="490"/>
    </row>
    <row r="855" spans="1:7" ht="18.75">
      <c r="A855" s="489" t="s">
        <v>2812</v>
      </c>
      <c r="B855" s="490">
        <v>351</v>
      </c>
      <c r="C855" s="491" t="str">
        <f t="shared" si="16"/>
        <v>Ô tô tự đổ 5 tấn351</v>
      </c>
      <c r="D855" s="490"/>
      <c r="E855" s="490"/>
      <c r="F855" s="490"/>
      <c r="G855" s="490"/>
    </row>
    <row r="856" spans="1:7" ht="18.75">
      <c r="A856" s="489" t="s">
        <v>2812</v>
      </c>
      <c r="B856" s="490">
        <v>352</v>
      </c>
      <c r="C856" s="491" t="str">
        <f t="shared" si="16"/>
        <v>Ô tô tự đổ 5 tấn352</v>
      </c>
      <c r="D856" s="490"/>
      <c r="E856" s="490"/>
      <c r="F856" s="490"/>
      <c r="G856" s="490"/>
    </row>
    <row r="857" spans="1:7" ht="18.75">
      <c r="A857" s="489" t="s">
        <v>2812</v>
      </c>
      <c r="B857" s="490">
        <v>353</v>
      </c>
      <c r="C857" s="491" t="str">
        <f t="shared" si="16"/>
        <v>Ô tô tự đổ 5 tấn353</v>
      </c>
      <c r="D857" s="490"/>
      <c r="E857" s="490"/>
      <c r="F857" s="490"/>
      <c r="G857" s="490"/>
    </row>
    <row r="858" spans="1:7" ht="18.75">
      <c r="A858" s="489" t="s">
        <v>2812</v>
      </c>
      <c r="B858" s="490">
        <v>354</v>
      </c>
      <c r="C858" s="491" t="str">
        <f t="shared" si="16"/>
        <v>Ô tô tự đổ 5 tấn354</v>
      </c>
      <c r="D858" s="490"/>
      <c r="E858" s="490"/>
      <c r="F858" s="490"/>
      <c r="G858" s="490"/>
    </row>
    <row r="859" spans="1:7" ht="18.75">
      <c r="A859" s="489" t="s">
        <v>2812</v>
      </c>
      <c r="B859" s="490">
        <v>355</v>
      </c>
      <c r="C859" s="491" t="str">
        <f t="shared" si="16"/>
        <v>Ô tô tự đổ 5 tấn355</v>
      </c>
      <c r="D859" s="490"/>
      <c r="E859" s="490"/>
      <c r="F859" s="490"/>
      <c r="G859" s="490"/>
    </row>
    <row r="860" spans="1:7" ht="18.75">
      <c r="A860" s="489" t="s">
        <v>2812</v>
      </c>
      <c r="B860" s="490">
        <v>356</v>
      </c>
      <c r="C860" s="491" t="str">
        <f t="shared" si="16"/>
        <v>Ô tô tự đổ 5 tấn356</v>
      </c>
      <c r="D860" s="490"/>
      <c r="E860" s="490"/>
      <c r="F860" s="490"/>
      <c r="G860" s="490"/>
    </row>
    <row r="861" spans="1:7" ht="18.75">
      <c r="A861" s="489" t="s">
        <v>2812</v>
      </c>
      <c r="B861" s="490">
        <v>357</v>
      </c>
      <c r="C861" s="491" t="str">
        <f t="shared" si="16"/>
        <v>Ô tô tự đổ 5 tấn357</v>
      </c>
      <c r="D861" s="490"/>
      <c r="E861" s="490"/>
      <c r="F861" s="490"/>
      <c r="G861" s="490"/>
    </row>
    <row r="862" spans="1:7" ht="18.75">
      <c r="A862" s="489" t="s">
        <v>2812</v>
      </c>
      <c r="B862" s="490">
        <v>358</v>
      </c>
      <c r="C862" s="491" t="str">
        <f t="shared" si="16"/>
        <v>Ô tô tự đổ 5 tấn358</v>
      </c>
      <c r="D862" s="490"/>
      <c r="E862" s="490"/>
      <c r="F862" s="490"/>
      <c r="G862" s="490"/>
    </row>
    <row r="863" spans="1:7" ht="18.75">
      <c r="A863" s="489" t="s">
        <v>2812</v>
      </c>
      <c r="B863" s="490">
        <v>359</v>
      </c>
      <c r="C863" s="491" t="str">
        <f t="shared" si="16"/>
        <v>Ô tô tự đổ 5 tấn359</v>
      </c>
      <c r="D863" s="490"/>
      <c r="E863" s="490"/>
      <c r="F863" s="490"/>
      <c r="G863" s="490"/>
    </row>
    <row r="864" spans="1:7" ht="18.75">
      <c r="A864" s="489" t="s">
        <v>2812</v>
      </c>
      <c r="B864" s="490">
        <v>360</v>
      </c>
      <c r="C864" s="491" t="str">
        <f t="shared" si="16"/>
        <v>Ô tô tự đổ 5 tấn360</v>
      </c>
      <c r="D864" s="490"/>
      <c r="E864" s="490"/>
      <c r="F864" s="490"/>
      <c r="G864" s="490"/>
    </row>
    <row r="865" spans="1:7" ht="18.75">
      <c r="A865" s="489" t="s">
        <v>2812</v>
      </c>
      <c r="B865" s="490">
        <v>361</v>
      </c>
      <c r="C865" s="491" t="str">
        <f t="shared" si="16"/>
        <v>Ô tô tự đổ 5 tấn361</v>
      </c>
      <c r="D865" s="490"/>
      <c r="E865" s="490"/>
      <c r="F865" s="490"/>
      <c r="G865" s="490"/>
    </row>
    <row r="866" spans="1:7" ht="18.75">
      <c r="A866" s="489" t="s">
        <v>2812</v>
      </c>
      <c r="B866" s="490">
        <v>362</v>
      </c>
      <c r="C866" s="491" t="str">
        <f t="shared" si="16"/>
        <v>Ô tô tự đổ 5 tấn362</v>
      </c>
      <c r="D866" s="490"/>
      <c r="E866" s="490"/>
      <c r="F866" s="490"/>
      <c r="G866" s="490"/>
    </row>
    <row r="867" spans="1:7" ht="18.75">
      <c r="A867" s="489" t="s">
        <v>2812</v>
      </c>
      <c r="B867" s="490">
        <v>363</v>
      </c>
      <c r="C867" s="491" t="str">
        <f t="shared" si="16"/>
        <v>Ô tô tự đổ 5 tấn363</v>
      </c>
      <c r="D867" s="490"/>
      <c r="E867" s="490"/>
      <c r="F867" s="490"/>
      <c r="G867" s="490"/>
    </row>
    <row r="868" spans="1:7" ht="18.75">
      <c r="A868" s="489" t="s">
        <v>2812</v>
      </c>
      <c r="B868" s="490">
        <v>364</v>
      </c>
      <c r="C868" s="491" t="str">
        <f t="shared" si="16"/>
        <v>Ô tô tự đổ 5 tấn364</v>
      </c>
      <c r="D868" s="490"/>
      <c r="E868" s="490"/>
      <c r="F868" s="490"/>
      <c r="G868" s="490"/>
    </row>
    <row r="869" spans="1:7" ht="18.75">
      <c r="A869" s="489" t="s">
        <v>2812</v>
      </c>
      <c r="B869" s="490">
        <v>365</v>
      </c>
      <c r="C869" s="491" t="str">
        <f t="shared" si="16"/>
        <v>Ô tô tự đổ 5 tấn365</v>
      </c>
      <c r="D869" s="490"/>
      <c r="E869" s="490"/>
      <c r="F869" s="490"/>
      <c r="G869" s="490"/>
    </row>
    <row r="870" spans="1:7" ht="18.75">
      <c r="A870" s="489" t="s">
        <v>2812</v>
      </c>
      <c r="B870" s="490">
        <v>366</v>
      </c>
      <c r="C870" s="491" t="str">
        <f t="shared" si="16"/>
        <v>Ô tô tự đổ 5 tấn366</v>
      </c>
      <c r="D870" s="490"/>
      <c r="E870" s="490"/>
      <c r="F870" s="490"/>
      <c r="G870" s="490"/>
    </row>
    <row r="871" spans="1:7" ht="18.75">
      <c r="A871" s="489" t="s">
        <v>2812</v>
      </c>
      <c r="B871" s="490">
        <v>367</v>
      </c>
      <c r="C871" s="491" t="str">
        <f t="shared" si="16"/>
        <v>Ô tô tự đổ 5 tấn367</v>
      </c>
      <c r="D871" s="490"/>
      <c r="E871" s="490"/>
      <c r="F871" s="490"/>
      <c r="G871" s="490"/>
    </row>
    <row r="872" spans="1:7" ht="18.75">
      <c r="A872" s="489" t="s">
        <v>2812</v>
      </c>
      <c r="B872" s="490">
        <v>368</v>
      </c>
      <c r="C872" s="491" t="str">
        <f t="shared" si="16"/>
        <v>Ô tô tự đổ 5 tấn368</v>
      </c>
      <c r="D872" s="490"/>
      <c r="E872" s="490"/>
      <c r="F872" s="490"/>
      <c r="G872" s="490"/>
    </row>
    <row r="873" spans="1:7" ht="18.75">
      <c r="A873" s="489" t="s">
        <v>2812</v>
      </c>
      <c r="B873" s="490">
        <v>369</v>
      </c>
      <c r="C873" s="491" t="str">
        <f t="shared" si="16"/>
        <v>Ô tô tự đổ 5 tấn369</v>
      </c>
      <c r="D873" s="490"/>
      <c r="E873" s="490"/>
      <c r="F873" s="490"/>
      <c r="G873" s="490"/>
    </row>
    <row r="874" spans="1:7" ht="18.75">
      <c r="A874" s="489" t="s">
        <v>2812</v>
      </c>
      <c r="B874" s="490">
        <v>370</v>
      </c>
      <c r="C874" s="491" t="str">
        <f t="shared" si="16"/>
        <v>Ô tô tự đổ 5 tấn370</v>
      </c>
      <c r="D874" s="490"/>
      <c r="E874" s="490"/>
      <c r="F874" s="490"/>
      <c r="G874" s="490"/>
    </row>
    <row r="875" spans="1:7" ht="18.75">
      <c r="A875" s="489" t="s">
        <v>2812</v>
      </c>
      <c r="B875" s="490">
        <v>371</v>
      </c>
      <c r="C875" s="491" t="str">
        <f t="shared" si="16"/>
        <v>Ô tô tự đổ 5 tấn371</v>
      </c>
      <c r="D875" s="490"/>
      <c r="E875" s="490"/>
      <c r="F875" s="490"/>
      <c r="G875" s="490"/>
    </row>
    <row r="876" spans="1:7" ht="18.75">
      <c r="A876" s="489" t="s">
        <v>2812</v>
      </c>
      <c r="B876" s="490">
        <v>372</v>
      </c>
      <c r="C876" s="491" t="str">
        <f t="shared" si="16"/>
        <v>Ô tô tự đổ 5 tấn372</v>
      </c>
      <c r="D876" s="490"/>
      <c r="E876" s="490"/>
      <c r="F876" s="490"/>
      <c r="G876" s="490"/>
    </row>
    <row r="877" spans="1:7" ht="18.75">
      <c r="A877" s="489" t="s">
        <v>2812</v>
      </c>
      <c r="B877" s="490">
        <v>373</v>
      </c>
      <c r="C877" s="491" t="str">
        <f t="shared" si="16"/>
        <v>Ô tô tự đổ 5 tấn373</v>
      </c>
      <c r="D877" s="490"/>
      <c r="E877" s="490"/>
      <c r="F877" s="490"/>
      <c r="G877" s="490"/>
    </row>
    <row r="878" spans="1:7" ht="18.75">
      <c r="A878" s="489" t="s">
        <v>2812</v>
      </c>
      <c r="B878" s="490">
        <v>374</v>
      </c>
      <c r="C878" s="491" t="str">
        <f t="shared" si="16"/>
        <v>Ô tô tự đổ 5 tấn374</v>
      </c>
      <c r="D878" s="490"/>
      <c r="E878" s="490"/>
      <c r="F878" s="490"/>
      <c r="G878" s="490"/>
    </row>
    <row r="879" spans="1:7" ht="18.75">
      <c r="A879" s="489" t="s">
        <v>2812</v>
      </c>
      <c r="B879" s="490">
        <v>375</v>
      </c>
      <c r="C879" s="491" t="str">
        <f t="shared" si="16"/>
        <v>Ô tô tự đổ 5 tấn375</v>
      </c>
      <c r="D879" s="490"/>
      <c r="E879" s="490"/>
      <c r="F879" s="490"/>
      <c r="G879" s="490"/>
    </row>
    <row r="880" spans="1:7" ht="18.75">
      <c r="A880" s="489" t="s">
        <v>2812</v>
      </c>
      <c r="B880" s="490">
        <v>376</v>
      </c>
      <c r="C880" s="491" t="str">
        <f t="shared" si="16"/>
        <v>Ô tô tự đổ 5 tấn376</v>
      </c>
      <c r="D880" s="490"/>
      <c r="E880" s="490"/>
      <c r="F880" s="490"/>
      <c r="G880" s="490"/>
    </row>
    <row r="881" spans="1:7" ht="18.75">
      <c r="A881" s="489" t="s">
        <v>2812</v>
      </c>
      <c r="B881" s="490">
        <v>377</v>
      </c>
      <c r="C881" s="491" t="str">
        <f t="shared" si="16"/>
        <v>Ô tô tự đổ 5 tấn377</v>
      </c>
      <c r="D881" s="490"/>
      <c r="E881" s="490"/>
      <c r="F881" s="490"/>
      <c r="G881" s="490"/>
    </row>
    <row r="882" spans="1:7" ht="18.75">
      <c r="A882" s="489" t="s">
        <v>2812</v>
      </c>
      <c r="B882" s="490">
        <v>378</v>
      </c>
      <c r="C882" s="491" t="str">
        <f t="shared" si="16"/>
        <v>Ô tô tự đổ 5 tấn378</v>
      </c>
      <c r="D882" s="490"/>
      <c r="E882" s="490"/>
      <c r="F882" s="490"/>
      <c r="G882" s="490"/>
    </row>
    <row r="883" spans="1:7" ht="18.75">
      <c r="A883" s="489" t="s">
        <v>2812</v>
      </c>
      <c r="B883" s="490">
        <v>379</v>
      </c>
      <c r="C883" s="491" t="str">
        <f t="shared" si="16"/>
        <v>Ô tô tự đổ 5 tấn379</v>
      </c>
      <c r="D883" s="490"/>
      <c r="E883" s="490"/>
      <c r="F883" s="490"/>
      <c r="G883" s="490"/>
    </row>
    <row r="884" spans="1:7" ht="18.75">
      <c r="A884" s="489" t="s">
        <v>2812</v>
      </c>
      <c r="B884" s="490">
        <v>380</v>
      </c>
      <c r="C884" s="491" t="str">
        <f t="shared" si="16"/>
        <v>Ô tô tự đổ 5 tấn380</v>
      </c>
      <c r="D884" s="490"/>
      <c r="E884" s="490"/>
      <c r="F884" s="490"/>
      <c r="G884" s="490"/>
    </row>
    <row r="885" spans="1:7" ht="18.75">
      <c r="A885" s="489" t="s">
        <v>2812</v>
      </c>
      <c r="B885" s="490">
        <v>381</v>
      </c>
      <c r="C885" s="491" t="str">
        <f t="shared" si="16"/>
        <v>Ô tô tự đổ 5 tấn381</v>
      </c>
      <c r="D885" s="490"/>
      <c r="E885" s="490"/>
      <c r="F885" s="490"/>
      <c r="G885" s="490"/>
    </row>
    <row r="886" spans="1:7" ht="18.75">
      <c r="A886" s="489" t="s">
        <v>2812</v>
      </c>
      <c r="B886" s="490">
        <v>382</v>
      </c>
      <c r="C886" s="491" t="str">
        <f t="shared" si="16"/>
        <v>Ô tô tự đổ 5 tấn382</v>
      </c>
      <c r="D886" s="490"/>
      <c r="E886" s="490"/>
      <c r="F886" s="490"/>
      <c r="G886" s="490"/>
    </row>
    <row r="887" spans="1:7" ht="18.75">
      <c r="A887" s="489" t="s">
        <v>2812</v>
      </c>
      <c r="B887" s="490">
        <v>383</v>
      </c>
      <c r="C887" s="491" t="str">
        <f t="shared" si="16"/>
        <v>Ô tô tự đổ 5 tấn383</v>
      </c>
      <c r="D887" s="490"/>
      <c r="E887" s="490"/>
      <c r="F887" s="490"/>
      <c r="G887" s="490"/>
    </row>
    <row r="888" spans="1:7" ht="18.75">
      <c r="A888" s="489" t="s">
        <v>2812</v>
      </c>
      <c r="B888" s="490">
        <v>384</v>
      </c>
      <c r="C888" s="491" t="str">
        <f t="shared" si="16"/>
        <v>Ô tô tự đổ 5 tấn384</v>
      </c>
      <c r="D888" s="490"/>
      <c r="E888" s="490"/>
      <c r="F888" s="490"/>
      <c r="G888" s="490"/>
    </row>
    <row r="889" spans="1:7" ht="18.75">
      <c r="A889" s="489" t="s">
        <v>2812</v>
      </c>
      <c r="B889" s="490">
        <v>385</v>
      </c>
      <c r="C889" s="491" t="str">
        <f t="shared" si="16"/>
        <v>Ô tô tự đổ 5 tấn385</v>
      </c>
      <c r="D889" s="490"/>
      <c r="E889" s="490"/>
      <c r="F889" s="490"/>
      <c r="G889" s="490"/>
    </row>
    <row r="890" spans="1:7" ht="18.75">
      <c r="A890" s="489" t="s">
        <v>2812</v>
      </c>
      <c r="B890" s="490">
        <v>386</v>
      </c>
      <c r="C890" s="491" t="str">
        <f t="shared" ref="C890:C953" si="17">A890&amp;B890</f>
        <v>Ô tô tự đổ 5 tấn386</v>
      </c>
      <c r="D890" s="490"/>
      <c r="E890" s="490"/>
      <c r="F890" s="490"/>
      <c r="G890" s="490"/>
    </row>
    <row r="891" spans="1:7" ht="18.75">
      <c r="A891" s="489" t="s">
        <v>2812</v>
      </c>
      <c r="B891" s="490">
        <v>387</v>
      </c>
      <c r="C891" s="491" t="str">
        <f t="shared" si="17"/>
        <v>Ô tô tự đổ 5 tấn387</v>
      </c>
      <c r="D891" s="490"/>
      <c r="E891" s="490"/>
      <c r="F891" s="490"/>
      <c r="G891" s="490"/>
    </row>
    <row r="892" spans="1:7" ht="18.75">
      <c r="A892" s="489" t="s">
        <v>2812</v>
      </c>
      <c r="B892" s="490">
        <v>388</v>
      </c>
      <c r="C892" s="491" t="str">
        <f t="shared" si="17"/>
        <v>Ô tô tự đổ 5 tấn388</v>
      </c>
      <c r="D892" s="490"/>
      <c r="E892" s="490"/>
      <c r="F892" s="490"/>
      <c r="G892" s="490"/>
    </row>
    <row r="893" spans="1:7" ht="18.75">
      <c r="A893" s="489" t="s">
        <v>2812</v>
      </c>
      <c r="B893" s="490">
        <v>389</v>
      </c>
      <c r="C893" s="491" t="str">
        <f t="shared" si="17"/>
        <v>Ô tô tự đổ 5 tấn389</v>
      </c>
      <c r="D893" s="490"/>
      <c r="E893" s="490"/>
      <c r="F893" s="490"/>
      <c r="G893" s="490"/>
    </row>
    <row r="894" spans="1:7" ht="18.75">
      <c r="A894" s="489" t="s">
        <v>2812</v>
      </c>
      <c r="B894" s="490">
        <v>390</v>
      </c>
      <c r="C894" s="491" t="str">
        <f t="shared" si="17"/>
        <v>Ô tô tự đổ 5 tấn390</v>
      </c>
      <c r="D894" s="490"/>
      <c r="E894" s="490"/>
      <c r="F894" s="490"/>
      <c r="G894" s="490"/>
    </row>
    <row r="895" spans="1:7" ht="18.75">
      <c r="A895" s="489" t="s">
        <v>2812</v>
      </c>
      <c r="B895" s="490">
        <v>391</v>
      </c>
      <c r="C895" s="491" t="str">
        <f t="shared" si="17"/>
        <v>Ô tô tự đổ 5 tấn391</v>
      </c>
      <c r="D895" s="490"/>
      <c r="E895" s="490"/>
      <c r="F895" s="490"/>
      <c r="G895" s="490"/>
    </row>
    <row r="896" spans="1:7" ht="18.75">
      <c r="A896" s="489" t="s">
        <v>2812</v>
      </c>
      <c r="B896" s="490">
        <v>392</v>
      </c>
      <c r="C896" s="491" t="str">
        <f t="shared" si="17"/>
        <v>Ô tô tự đổ 5 tấn392</v>
      </c>
      <c r="D896" s="490"/>
      <c r="E896" s="490"/>
      <c r="F896" s="490"/>
      <c r="G896" s="490"/>
    </row>
    <row r="897" spans="1:7" ht="18.75">
      <c r="A897" s="489" t="s">
        <v>2812</v>
      </c>
      <c r="B897" s="490">
        <v>393</v>
      </c>
      <c r="C897" s="491" t="str">
        <f t="shared" si="17"/>
        <v>Ô tô tự đổ 5 tấn393</v>
      </c>
      <c r="D897" s="490"/>
      <c r="E897" s="490"/>
      <c r="F897" s="490"/>
      <c r="G897" s="490"/>
    </row>
    <row r="898" spans="1:7" ht="18.75">
      <c r="A898" s="489" t="s">
        <v>2812</v>
      </c>
      <c r="B898" s="490">
        <v>394</v>
      </c>
      <c r="C898" s="491" t="str">
        <f t="shared" si="17"/>
        <v>Ô tô tự đổ 5 tấn394</v>
      </c>
      <c r="D898" s="490"/>
      <c r="E898" s="490"/>
      <c r="F898" s="490"/>
      <c r="G898" s="490"/>
    </row>
    <row r="899" spans="1:7" ht="18.75">
      <c r="A899" s="489" t="s">
        <v>2812</v>
      </c>
      <c r="B899" s="490">
        <v>395</v>
      </c>
      <c r="C899" s="491" t="str">
        <f t="shared" si="17"/>
        <v>Ô tô tự đổ 5 tấn395</v>
      </c>
      <c r="D899" s="490"/>
      <c r="E899" s="490"/>
      <c r="F899" s="490"/>
      <c r="G899" s="490"/>
    </row>
    <row r="900" spans="1:7" ht="18.75">
      <c r="A900" s="489" t="s">
        <v>2812</v>
      </c>
      <c r="B900" s="490">
        <v>396</v>
      </c>
      <c r="C900" s="491" t="str">
        <f t="shared" si="17"/>
        <v>Ô tô tự đổ 5 tấn396</v>
      </c>
      <c r="D900" s="490"/>
      <c r="E900" s="490"/>
      <c r="F900" s="490"/>
      <c r="G900" s="490"/>
    </row>
    <row r="901" spans="1:7" ht="18.75">
      <c r="A901" s="489" t="s">
        <v>2812</v>
      </c>
      <c r="B901" s="490">
        <v>397</v>
      </c>
      <c r="C901" s="491" t="str">
        <f t="shared" si="17"/>
        <v>Ô tô tự đổ 5 tấn397</v>
      </c>
      <c r="D901" s="490"/>
      <c r="E901" s="490"/>
      <c r="F901" s="490"/>
      <c r="G901" s="490"/>
    </row>
    <row r="902" spans="1:7" ht="18.75">
      <c r="A902" s="489" t="s">
        <v>2812</v>
      </c>
      <c r="B902" s="490">
        <v>398</v>
      </c>
      <c r="C902" s="491" t="str">
        <f t="shared" si="17"/>
        <v>Ô tô tự đổ 5 tấn398</v>
      </c>
      <c r="D902" s="490"/>
      <c r="E902" s="490"/>
      <c r="F902" s="490"/>
      <c r="G902" s="490"/>
    </row>
    <row r="903" spans="1:7" ht="18.75">
      <c r="A903" s="489" t="s">
        <v>2812</v>
      </c>
      <c r="B903" s="490">
        <v>399</v>
      </c>
      <c r="C903" s="491" t="str">
        <f t="shared" si="17"/>
        <v>Ô tô tự đổ 5 tấn399</v>
      </c>
      <c r="D903" s="490"/>
      <c r="E903" s="490"/>
      <c r="F903" s="490"/>
      <c r="G903" s="490"/>
    </row>
    <row r="904" spans="1:7" ht="18.75">
      <c r="A904" s="489" t="s">
        <v>2812</v>
      </c>
      <c r="B904" s="490">
        <v>400</v>
      </c>
      <c r="C904" s="491" t="str">
        <f t="shared" si="17"/>
        <v>Ô tô tự đổ 5 tấn400</v>
      </c>
      <c r="D904" s="490"/>
      <c r="E904" s="490"/>
      <c r="F904" s="490"/>
      <c r="G904" s="490"/>
    </row>
    <row r="905" spans="1:7" ht="18.75">
      <c r="A905" s="489" t="s">
        <v>2812</v>
      </c>
      <c r="B905" s="490">
        <v>401</v>
      </c>
      <c r="C905" s="491" t="str">
        <f t="shared" si="17"/>
        <v>Ô tô tự đổ 5 tấn401</v>
      </c>
      <c r="D905" s="490"/>
      <c r="E905" s="490"/>
      <c r="F905" s="490"/>
      <c r="G905" s="490"/>
    </row>
    <row r="906" spans="1:7" ht="18.75">
      <c r="A906" s="489" t="s">
        <v>2812</v>
      </c>
      <c r="B906" s="490">
        <v>402</v>
      </c>
      <c r="C906" s="491" t="str">
        <f t="shared" si="17"/>
        <v>Ô tô tự đổ 5 tấn402</v>
      </c>
      <c r="D906" s="490"/>
      <c r="E906" s="490"/>
      <c r="F906" s="490"/>
      <c r="G906" s="490"/>
    </row>
    <row r="907" spans="1:7" ht="18.75">
      <c r="A907" s="489" t="s">
        <v>2812</v>
      </c>
      <c r="B907" s="490">
        <v>403</v>
      </c>
      <c r="C907" s="491" t="str">
        <f t="shared" si="17"/>
        <v>Ô tô tự đổ 5 tấn403</v>
      </c>
      <c r="D907" s="490"/>
      <c r="E907" s="490"/>
      <c r="F907" s="490"/>
      <c r="G907" s="490"/>
    </row>
    <row r="908" spans="1:7" ht="18.75">
      <c r="A908" s="489" t="s">
        <v>2812</v>
      </c>
      <c r="B908" s="490">
        <v>404</v>
      </c>
      <c r="C908" s="491" t="str">
        <f t="shared" si="17"/>
        <v>Ô tô tự đổ 5 tấn404</v>
      </c>
      <c r="D908" s="490"/>
      <c r="E908" s="490"/>
      <c r="F908" s="490"/>
      <c r="G908" s="490"/>
    </row>
    <row r="909" spans="1:7" ht="18.75">
      <c r="A909" s="489" t="s">
        <v>2812</v>
      </c>
      <c r="B909" s="490">
        <v>405</v>
      </c>
      <c r="C909" s="491" t="str">
        <f t="shared" si="17"/>
        <v>Ô tô tự đổ 5 tấn405</v>
      </c>
      <c r="D909" s="490"/>
      <c r="E909" s="490"/>
      <c r="F909" s="490"/>
      <c r="G909" s="490"/>
    </row>
    <row r="910" spans="1:7" ht="18.75">
      <c r="A910" s="489" t="s">
        <v>2812</v>
      </c>
      <c r="B910" s="490">
        <v>406</v>
      </c>
      <c r="C910" s="491" t="str">
        <f t="shared" si="17"/>
        <v>Ô tô tự đổ 5 tấn406</v>
      </c>
      <c r="D910" s="490"/>
      <c r="E910" s="490"/>
      <c r="F910" s="490"/>
      <c r="G910" s="490"/>
    </row>
    <row r="911" spans="1:7" ht="18.75">
      <c r="A911" s="489" t="s">
        <v>2812</v>
      </c>
      <c r="B911" s="490">
        <v>407</v>
      </c>
      <c r="C911" s="491" t="str">
        <f t="shared" si="17"/>
        <v>Ô tô tự đổ 5 tấn407</v>
      </c>
      <c r="D911" s="490"/>
      <c r="E911" s="490"/>
      <c r="F911" s="490"/>
      <c r="G911" s="490"/>
    </row>
    <row r="912" spans="1:7" ht="18.75">
      <c r="A912" s="489" t="s">
        <v>2812</v>
      </c>
      <c r="B912" s="490">
        <v>408</v>
      </c>
      <c r="C912" s="491" t="str">
        <f t="shared" si="17"/>
        <v>Ô tô tự đổ 5 tấn408</v>
      </c>
      <c r="D912" s="490"/>
      <c r="E912" s="490"/>
      <c r="F912" s="490"/>
      <c r="G912" s="490"/>
    </row>
    <row r="913" spans="1:7" ht="18.75">
      <c r="A913" s="489" t="s">
        <v>2812</v>
      </c>
      <c r="B913" s="490">
        <v>409</v>
      </c>
      <c r="C913" s="491" t="str">
        <f t="shared" si="17"/>
        <v>Ô tô tự đổ 5 tấn409</v>
      </c>
      <c r="D913" s="490"/>
      <c r="E913" s="490"/>
      <c r="F913" s="490"/>
      <c r="G913" s="490"/>
    </row>
    <row r="914" spans="1:7" ht="18.75">
      <c r="A914" s="489" t="s">
        <v>2812</v>
      </c>
      <c r="B914" s="490">
        <v>410</v>
      </c>
      <c r="C914" s="491" t="str">
        <f t="shared" si="17"/>
        <v>Ô tô tự đổ 5 tấn410</v>
      </c>
      <c r="D914" s="490"/>
      <c r="E914" s="490"/>
      <c r="F914" s="490"/>
      <c r="G914" s="490"/>
    </row>
    <row r="915" spans="1:7" ht="18.75">
      <c r="A915" s="489" t="s">
        <v>2812</v>
      </c>
      <c r="B915" s="490">
        <v>411</v>
      </c>
      <c r="C915" s="491" t="str">
        <f t="shared" si="17"/>
        <v>Ô tô tự đổ 5 tấn411</v>
      </c>
      <c r="D915" s="490"/>
      <c r="E915" s="490"/>
      <c r="F915" s="490"/>
      <c r="G915" s="490"/>
    </row>
    <row r="916" spans="1:7" ht="18.75">
      <c r="A916" s="489" t="s">
        <v>2812</v>
      </c>
      <c r="B916" s="490">
        <v>412</v>
      </c>
      <c r="C916" s="491" t="str">
        <f t="shared" si="17"/>
        <v>Ô tô tự đổ 5 tấn412</v>
      </c>
      <c r="D916" s="490"/>
      <c r="E916" s="490"/>
      <c r="F916" s="490"/>
      <c r="G916" s="490"/>
    </row>
    <row r="917" spans="1:7" ht="18.75">
      <c r="A917" s="489" t="s">
        <v>2812</v>
      </c>
      <c r="B917" s="490">
        <v>413</v>
      </c>
      <c r="C917" s="491" t="str">
        <f t="shared" si="17"/>
        <v>Ô tô tự đổ 5 tấn413</v>
      </c>
      <c r="D917" s="490"/>
      <c r="E917" s="490"/>
      <c r="F917" s="490"/>
      <c r="G917" s="490"/>
    </row>
    <row r="918" spans="1:7" ht="18.75">
      <c r="A918" s="489" t="s">
        <v>2812</v>
      </c>
      <c r="B918" s="490">
        <v>414</v>
      </c>
      <c r="C918" s="491" t="str">
        <f t="shared" si="17"/>
        <v>Ô tô tự đổ 5 tấn414</v>
      </c>
      <c r="D918" s="490"/>
      <c r="E918" s="490"/>
      <c r="F918" s="490"/>
      <c r="G918" s="490"/>
    </row>
    <row r="919" spans="1:7" ht="18.75">
      <c r="A919" s="489" t="s">
        <v>2812</v>
      </c>
      <c r="B919" s="490">
        <v>415</v>
      </c>
      <c r="C919" s="491" t="str">
        <f t="shared" si="17"/>
        <v>Ô tô tự đổ 5 tấn415</v>
      </c>
      <c r="D919" s="490"/>
      <c r="E919" s="490"/>
      <c r="F919" s="490"/>
      <c r="G919" s="490"/>
    </row>
    <row r="920" spans="1:7" ht="18.75">
      <c r="A920" s="489" t="s">
        <v>2812</v>
      </c>
      <c r="B920" s="490">
        <v>416</v>
      </c>
      <c r="C920" s="491" t="str">
        <f t="shared" si="17"/>
        <v>Ô tô tự đổ 5 tấn416</v>
      </c>
      <c r="D920" s="490"/>
      <c r="E920" s="490"/>
      <c r="F920" s="490"/>
      <c r="G920" s="490"/>
    </row>
    <row r="921" spans="1:7" ht="18.75">
      <c r="A921" s="489" t="s">
        <v>2812</v>
      </c>
      <c r="B921" s="490">
        <v>417</v>
      </c>
      <c r="C921" s="491" t="str">
        <f t="shared" si="17"/>
        <v>Ô tô tự đổ 5 tấn417</v>
      </c>
      <c r="D921" s="490"/>
      <c r="E921" s="490"/>
      <c r="F921" s="490"/>
      <c r="G921" s="490"/>
    </row>
    <row r="922" spans="1:7" ht="18.75">
      <c r="A922" s="489" t="s">
        <v>2812</v>
      </c>
      <c r="B922" s="490">
        <v>418</v>
      </c>
      <c r="C922" s="491" t="str">
        <f t="shared" si="17"/>
        <v>Ô tô tự đổ 5 tấn418</v>
      </c>
      <c r="D922" s="490"/>
      <c r="E922" s="490"/>
      <c r="F922" s="490"/>
      <c r="G922" s="490"/>
    </row>
    <row r="923" spans="1:7" ht="18.75">
      <c r="A923" s="489" t="s">
        <v>2812</v>
      </c>
      <c r="B923" s="490">
        <v>419</v>
      </c>
      <c r="C923" s="491" t="str">
        <f t="shared" si="17"/>
        <v>Ô tô tự đổ 5 tấn419</v>
      </c>
      <c r="D923" s="490"/>
      <c r="E923" s="490"/>
      <c r="F923" s="490"/>
      <c r="G923" s="490"/>
    </row>
    <row r="924" spans="1:7" ht="18.75">
      <c r="A924" s="489" t="s">
        <v>2812</v>
      </c>
      <c r="B924" s="490">
        <v>420</v>
      </c>
      <c r="C924" s="491" t="str">
        <f t="shared" si="17"/>
        <v>Ô tô tự đổ 5 tấn420</v>
      </c>
      <c r="D924" s="490"/>
      <c r="E924" s="490"/>
      <c r="F924" s="490"/>
      <c r="G924" s="490"/>
    </row>
    <row r="925" spans="1:7" ht="18.75">
      <c r="A925" s="489" t="s">
        <v>2812</v>
      </c>
      <c r="B925" s="490">
        <v>421</v>
      </c>
      <c r="C925" s="491" t="str">
        <f t="shared" si="17"/>
        <v>Ô tô tự đổ 5 tấn421</v>
      </c>
      <c r="D925" s="490"/>
      <c r="E925" s="490"/>
      <c r="F925" s="490"/>
      <c r="G925" s="490"/>
    </row>
    <row r="926" spans="1:7" ht="18.75">
      <c r="A926" s="489" t="s">
        <v>2812</v>
      </c>
      <c r="B926" s="490">
        <v>422</v>
      </c>
      <c r="C926" s="491" t="str">
        <f t="shared" si="17"/>
        <v>Ô tô tự đổ 5 tấn422</v>
      </c>
      <c r="D926" s="490"/>
      <c r="E926" s="490"/>
      <c r="F926" s="490"/>
      <c r="G926" s="490"/>
    </row>
    <row r="927" spans="1:7" ht="18.75">
      <c r="A927" s="489" t="s">
        <v>2812</v>
      </c>
      <c r="B927" s="490">
        <v>423</v>
      </c>
      <c r="C927" s="491" t="str">
        <f t="shared" si="17"/>
        <v>Ô tô tự đổ 5 tấn423</v>
      </c>
      <c r="D927" s="490"/>
      <c r="E927" s="490"/>
      <c r="F927" s="490"/>
      <c r="G927" s="490"/>
    </row>
    <row r="928" spans="1:7" ht="18.75">
      <c r="A928" s="489" t="s">
        <v>2812</v>
      </c>
      <c r="B928" s="490">
        <v>424</v>
      </c>
      <c r="C928" s="491" t="str">
        <f t="shared" si="17"/>
        <v>Ô tô tự đổ 5 tấn424</v>
      </c>
      <c r="D928" s="490"/>
      <c r="E928" s="490"/>
      <c r="F928" s="490"/>
      <c r="G928" s="490"/>
    </row>
    <row r="929" spans="1:7" ht="18.75">
      <c r="A929" s="489" t="s">
        <v>2812</v>
      </c>
      <c r="B929" s="490">
        <v>425</v>
      </c>
      <c r="C929" s="491" t="str">
        <f t="shared" si="17"/>
        <v>Ô tô tự đổ 5 tấn425</v>
      </c>
      <c r="D929" s="490"/>
      <c r="E929" s="490"/>
      <c r="F929" s="490"/>
      <c r="G929" s="490"/>
    </row>
    <row r="930" spans="1:7" ht="18.75">
      <c r="A930" s="489" t="s">
        <v>2812</v>
      </c>
      <c r="B930" s="490">
        <v>426</v>
      </c>
      <c r="C930" s="491" t="str">
        <f t="shared" si="17"/>
        <v>Ô tô tự đổ 5 tấn426</v>
      </c>
      <c r="D930" s="490"/>
      <c r="E930" s="490"/>
      <c r="F930" s="490"/>
      <c r="G930" s="490"/>
    </row>
    <row r="931" spans="1:7" ht="18.75">
      <c r="A931" s="489" t="s">
        <v>2812</v>
      </c>
      <c r="B931" s="490">
        <v>427</v>
      </c>
      <c r="C931" s="491" t="str">
        <f t="shared" si="17"/>
        <v>Ô tô tự đổ 5 tấn427</v>
      </c>
      <c r="D931" s="490"/>
      <c r="E931" s="490"/>
      <c r="F931" s="490"/>
      <c r="G931" s="490"/>
    </row>
    <row r="932" spans="1:7" ht="18.75">
      <c r="A932" s="489" t="s">
        <v>2812</v>
      </c>
      <c r="B932" s="490">
        <v>428</v>
      </c>
      <c r="C932" s="491" t="str">
        <f t="shared" si="17"/>
        <v>Ô tô tự đổ 5 tấn428</v>
      </c>
      <c r="D932" s="490"/>
      <c r="E932" s="490"/>
      <c r="F932" s="490"/>
      <c r="G932" s="490"/>
    </row>
    <row r="933" spans="1:7" ht="18.75">
      <c r="A933" s="489" t="s">
        <v>2812</v>
      </c>
      <c r="B933" s="490">
        <v>429</v>
      </c>
      <c r="C933" s="491" t="str">
        <f t="shared" si="17"/>
        <v>Ô tô tự đổ 5 tấn429</v>
      </c>
      <c r="D933" s="490"/>
      <c r="E933" s="490"/>
      <c r="F933" s="490"/>
      <c r="G933" s="490"/>
    </row>
    <row r="934" spans="1:7" ht="18.75">
      <c r="A934" s="489" t="s">
        <v>2812</v>
      </c>
      <c r="B934" s="490">
        <v>430</v>
      </c>
      <c r="C934" s="491" t="str">
        <f t="shared" si="17"/>
        <v>Ô tô tự đổ 5 tấn430</v>
      </c>
      <c r="D934" s="490"/>
      <c r="E934" s="490"/>
      <c r="F934" s="490"/>
      <c r="G934" s="490"/>
    </row>
    <row r="935" spans="1:7" ht="18.75">
      <c r="A935" s="489" t="s">
        <v>2812</v>
      </c>
      <c r="B935" s="490">
        <v>431</v>
      </c>
      <c r="C935" s="491" t="str">
        <f t="shared" si="17"/>
        <v>Ô tô tự đổ 5 tấn431</v>
      </c>
      <c r="D935" s="490"/>
      <c r="E935" s="490"/>
      <c r="F935" s="490"/>
      <c r="G935" s="490"/>
    </row>
    <row r="936" spans="1:7" ht="18.75">
      <c r="A936" s="489" t="s">
        <v>2812</v>
      </c>
      <c r="B936" s="490">
        <v>432</v>
      </c>
      <c r="C936" s="491" t="str">
        <f t="shared" si="17"/>
        <v>Ô tô tự đổ 5 tấn432</v>
      </c>
      <c r="D936" s="490"/>
      <c r="E936" s="490"/>
      <c r="F936" s="490"/>
      <c r="G936" s="490"/>
    </row>
    <row r="937" spans="1:7" ht="18.75">
      <c r="A937" s="489" t="s">
        <v>2812</v>
      </c>
      <c r="B937" s="490">
        <v>433</v>
      </c>
      <c r="C937" s="491" t="str">
        <f t="shared" si="17"/>
        <v>Ô tô tự đổ 5 tấn433</v>
      </c>
      <c r="D937" s="490"/>
      <c r="E937" s="490"/>
      <c r="F937" s="490"/>
      <c r="G937" s="490"/>
    </row>
    <row r="938" spans="1:7" ht="18.75">
      <c r="A938" s="489" t="s">
        <v>2812</v>
      </c>
      <c r="B938" s="490">
        <v>434</v>
      </c>
      <c r="C938" s="491" t="str">
        <f t="shared" si="17"/>
        <v>Ô tô tự đổ 5 tấn434</v>
      </c>
      <c r="D938" s="490"/>
      <c r="E938" s="490"/>
      <c r="F938" s="490"/>
      <c r="G938" s="490"/>
    </row>
    <row r="939" spans="1:7" ht="18.75">
      <c r="A939" s="489" t="s">
        <v>2812</v>
      </c>
      <c r="B939" s="490">
        <v>435</v>
      </c>
      <c r="C939" s="491" t="str">
        <f t="shared" si="17"/>
        <v>Ô tô tự đổ 5 tấn435</v>
      </c>
      <c r="D939" s="490"/>
      <c r="E939" s="490"/>
      <c r="F939" s="490"/>
      <c r="G939" s="490"/>
    </row>
    <row r="940" spans="1:7" ht="18.75">
      <c r="A940" s="489" t="s">
        <v>2812</v>
      </c>
      <c r="B940" s="490">
        <v>436</v>
      </c>
      <c r="C940" s="491" t="str">
        <f t="shared" si="17"/>
        <v>Ô tô tự đổ 5 tấn436</v>
      </c>
      <c r="D940" s="490"/>
      <c r="E940" s="490"/>
      <c r="F940" s="490"/>
      <c r="G940" s="490"/>
    </row>
    <row r="941" spans="1:7" ht="18.75">
      <c r="A941" s="489" t="s">
        <v>2812</v>
      </c>
      <c r="B941" s="490">
        <v>437</v>
      </c>
      <c r="C941" s="491" t="str">
        <f t="shared" si="17"/>
        <v>Ô tô tự đổ 5 tấn437</v>
      </c>
      <c r="D941" s="490"/>
      <c r="E941" s="490"/>
      <c r="F941" s="490"/>
      <c r="G941" s="490"/>
    </row>
    <row r="942" spans="1:7" ht="18.75">
      <c r="A942" s="489" t="s">
        <v>2812</v>
      </c>
      <c r="B942" s="490">
        <v>438</v>
      </c>
      <c r="C942" s="491" t="str">
        <f t="shared" si="17"/>
        <v>Ô tô tự đổ 5 tấn438</v>
      </c>
      <c r="D942" s="490"/>
      <c r="E942" s="490"/>
      <c r="F942" s="490"/>
      <c r="G942" s="490"/>
    </row>
    <row r="943" spans="1:7" ht="18.75">
      <c r="A943" s="489" t="s">
        <v>2812</v>
      </c>
      <c r="B943" s="490">
        <v>439</v>
      </c>
      <c r="C943" s="491" t="str">
        <f t="shared" si="17"/>
        <v>Ô tô tự đổ 5 tấn439</v>
      </c>
      <c r="D943" s="490"/>
      <c r="E943" s="490"/>
      <c r="F943" s="490"/>
      <c r="G943" s="490"/>
    </row>
    <row r="944" spans="1:7" ht="18.75">
      <c r="A944" s="489" t="s">
        <v>2812</v>
      </c>
      <c r="B944" s="490">
        <v>440</v>
      </c>
      <c r="C944" s="491" t="str">
        <f t="shared" si="17"/>
        <v>Ô tô tự đổ 5 tấn440</v>
      </c>
      <c r="D944" s="490"/>
      <c r="E944" s="490"/>
      <c r="F944" s="490"/>
      <c r="G944" s="490"/>
    </row>
    <row r="945" spans="1:7" ht="18.75">
      <c r="A945" s="489" t="s">
        <v>2812</v>
      </c>
      <c r="B945" s="490">
        <v>441</v>
      </c>
      <c r="C945" s="491" t="str">
        <f t="shared" si="17"/>
        <v>Ô tô tự đổ 5 tấn441</v>
      </c>
      <c r="D945" s="490"/>
      <c r="E945" s="490"/>
      <c r="F945" s="490"/>
      <c r="G945" s="490"/>
    </row>
    <row r="946" spans="1:7" ht="18.75">
      <c r="A946" s="489" t="s">
        <v>2812</v>
      </c>
      <c r="B946" s="490">
        <v>442</v>
      </c>
      <c r="C946" s="491" t="str">
        <f t="shared" si="17"/>
        <v>Ô tô tự đổ 5 tấn442</v>
      </c>
      <c r="D946" s="490"/>
      <c r="E946" s="490"/>
      <c r="F946" s="490"/>
      <c r="G946" s="490"/>
    </row>
    <row r="947" spans="1:7" ht="18.75">
      <c r="A947" s="489" t="s">
        <v>2812</v>
      </c>
      <c r="B947" s="490">
        <v>443</v>
      </c>
      <c r="C947" s="491" t="str">
        <f t="shared" si="17"/>
        <v>Ô tô tự đổ 5 tấn443</v>
      </c>
      <c r="D947" s="490"/>
      <c r="E947" s="490"/>
      <c r="F947" s="490"/>
      <c r="G947" s="490"/>
    </row>
    <row r="948" spans="1:7" ht="18.75">
      <c r="A948" s="489" t="s">
        <v>2812</v>
      </c>
      <c r="B948" s="490">
        <v>444</v>
      </c>
      <c r="C948" s="491" t="str">
        <f t="shared" si="17"/>
        <v>Ô tô tự đổ 5 tấn444</v>
      </c>
      <c r="D948" s="490"/>
      <c r="E948" s="490"/>
      <c r="F948" s="490"/>
      <c r="G948" s="490"/>
    </row>
    <row r="949" spans="1:7" ht="18.75">
      <c r="A949" s="489" t="s">
        <v>2812</v>
      </c>
      <c r="B949" s="490">
        <v>445</v>
      </c>
      <c r="C949" s="491" t="str">
        <f t="shared" si="17"/>
        <v>Ô tô tự đổ 5 tấn445</v>
      </c>
      <c r="D949" s="490"/>
      <c r="E949" s="490"/>
      <c r="F949" s="490"/>
      <c r="G949" s="490"/>
    </row>
    <row r="950" spans="1:7" ht="18.75">
      <c r="A950" s="489" t="s">
        <v>2812</v>
      </c>
      <c r="B950" s="490">
        <v>446</v>
      </c>
      <c r="C950" s="491" t="str">
        <f t="shared" si="17"/>
        <v>Ô tô tự đổ 5 tấn446</v>
      </c>
      <c r="D950" s="490"/>
      <c r="E950" s="490"/>
      <c r="F950" s="490"/>
      <c r="G950" s="490"/>
    </row>
    <row r="951" spans="1:7" ht="18.75">
      <c r="A951" s="489" t="s">
        <v>2812</v>
      </c>
      <c r="B951" s="490">
        <v>447</v>
      </c>
      <c r="C951" s="491" t="str">
        <f t="shared" si="17"/>
        <v>Ô tô tự đổ 5 tấn447</v>
      </c>
      <c r="D951" s="490"/>
      <c r="E951" s="490"/>
      <c r="F951" s="490"/>
      <c r="G951" s="490"/>
    </row>
    <row r="952" spans="1:7" ht="18.75">
      <c r="A952" s="489" t="s">
        <v>2812</v>
      </c>
      <c r="B952" s="490">
        <v>448</v>
      </c>
      <c r="C952" s="491" t="str">
        <f t="shared" si="17"/>
        <v>Ô tô tự đổ 5 tấn448</v>
      </c>
      <c r="D952" s="490"/>
      <c r="E952" s="490"/>
      <c r="F952" s="490"/>
      <c r="G952" s="490"/>
    </row>
    <row r="953" spans="1:7" ht="18.75">
      <c r="A953" s="489" t="s">
        <v>2812</v>
      </c>
      <c r="B953" s="490">
        <v>449</v>
      </c>
      <c r="C953" s="491" t="str">
        <f t="shared" si="17"/>
        <v>Ô tô tự đổ 5 tấn449</v>
      </c>
      <c r="D953" s="490"/>
      <c r="E953" s="490"/>
      <c r="F953" s="490"/>
      <c r="G953" s="490"/>
    </row>
    <row r="954" spans="1:7" ht="18.75">
      <c r="A954" s="489" t="s">
        <v>2812</v>
      </c>
      <c r="B954" s="490">
        <v>450</v>
      </c>
      <c r="C954" s="491" t="str">
        <f t="shared" ref="C954:C1004" si="18">A954&amp;B954</f>
        <v>Ô tô tự đổ 5 tấn450</v>
      </c>
      <c r="D954" s="490"/>
      <c r="E954" s="490"/>
      <c r="F954" s="490"/>
      <c r="G954" s="490"/>
    </row>
    <row r="955" spans="1:7" ht="18.75">
      <c r="A955" s="489" t="s">
        <v>2812</v>
      </c>
      <c r="B955" s="490">
        <v>451</v>
      </c>
      <c r="C955" s="491" t="str">
        <f t="shared" si="18"/>
        <v>Ô tô tự đổ 5 tấn451</v>
      </c>
      <c r="D955" s="490"/>
      <c r="E955" s="490"/>
      <c r="F955" s="490"/>
      <c r="G955" s="490"/>
    </row>
    <row r="956" spans="1:7" ht="18.75">
      <c r="A956" s="489" t="s">
        <v>2812</v>
      </c>
      <c r="B956" s="490">
        <v>452</v>
      </c>
      <c r="C956" s="491" t="str">
        <f t="shared" si="18"/>
        <v>Ô tô tự đổ 5 tấn452</v>
      </c>
      <c r="D956" s="490"/>
      <c r="E956" s="490"/>
      <c r="F956" s="490"/>
      <c r="G956" s="490"/>
    </row>
    <row r="957" spans="1:7" ht="18.75">
      <c r="A957" s="489" t="s">
        <v>2812</v>
      </c>
      <c r="B957" s="490">
        <v>453</v>
      </c>
      <c r="C957" s="491" t="str">
        <f t="shared" si="18"/>
        <v>Ô tô tự đổ 5 tấn453</v>
      </c>
      <c r="D957" s="490"/>
      <c r="E957" s="490"/>
      <c r="F957" s="490"/>
      <c r="G957" s="490"/>
    </row>
    <row r="958" spans="1:7" ht="18.75">
      <c r="A958" s="489" t="s">
        <v>2812</v>
      </c>
      <c r="B958" s="490">
        <v>454</v>
      </c>
      <c r="C958" s="491" t="str">
        <f t="shared" si="18"/>
        <v>Ô tô tự đổ 5 tấn454</v>
      </c>
      <c r="D958" s="490"/>
      <c r="E958" s="490"/>
      <c r="F958" s="490"/>
      <c r="G958" s="490"/>
    </row>
    <row r="959" spans="1:7" ht="18.75">
      <c r="A959" s="489" t="s">
        <v>2812</v>
      </c>
      <c r="B959" s="490">
        <v>455</v>
      </c>
      <c r="C959" s="491" t="str">
        <f t="shared" si="18"/>
        <v>Ô tô tự đổ 5 tấn455</v>
      </c>
      <c r="D959" s="490"/>
      <c r="E959" s="490"/>
      <c r="F959" s="490"/>
      <c r="G959" s="490"/>
    </row>
    <row r="960" spans="1:7" ht="18.75">
      <c r="A960" s="489" t="s">
        <v>2812</v>
      </c>
      <c r="B960" s="490">
        <v>456</v>
      </c>
      <c r="C960" s="491" t="str">
        <f t="shared" si="18"/>
        <v>Ô tô tự đổ 5 tấn456</v>
      </c>
      <c r="D960" s="490"/>
      <c r="E960" s="490"/>
      <c r="F960" s="490"/>
      <c r="G960" s="490"/>
    </row>
    <row r="961" spans="1:7" ht="18.75">
      <c r="A961" s="489" t="s">
        <v>2812</v>
      </c>
      <c r="B961" s="490">
        <v>457</v>
      </c>
      <c r="C961" s="491" t="str">
        <f t="shared" si="18"/>
        <v>Ô tô tự đổ 5 tấn457</v>
      </c>
      <c r="D961" s="490"/>
      <c r="E961" s="490"/>
      <c r="F961" s="490"/>
      <c r="G961" s="490"/>
    </row>
    <row r="962" spans="1:7" ht="18.75">
      <c r="A962" s="489" t="s">
        <v>2812</v>
      </c>
      <c r="B962" s="490">
        <v>458</v>
      </c>
      <c r="C962" s="491" t="str">
        <f t="shared" si="18"/>
        <v>Ô tô tự đổ 5 tấn458</v>
      </c>
      <c r="D962" s="490"/>
      <c r="E962" s="490"/>
      <c r="F962" s="490"/>
      <c r="G962" s="490"/>
    </row>
    <row r="963" spans="1:7" ht="18.75">
      <c r="A963" s="489" t="s">
        <v>2812</v>
      </c>
      <c r="B963" s="490">
        <v>459</v>
      </c>
      <c r="C963" s="491" t="str">
        <f t="shared" si="18"/>
        <v>Ô tô tự đổ 5 tấn459</v>
      </c>
      <c r="D963" s="490"/>
      <c r="E963" s="490"/>
      <c r="F963" s="490"/>
      <c r="G963" s="490"/>
    </row>
    <row r="964" spans="1:7" ht="18.75">
      <c r="A964" s="489" t="s">
        <v>2812</v>
      </c>
      <c r="B964" s="490">
        <v>460</v>
      </c>
      <c r="C964" s="491" t="str">
        <f t="shared" si="18"/>
        <v>Ô tô tự đổ 5 tấn460</v>
      </c>
      <c r="D964" s="490"/>
      <c r="E964" s="490"/>
      <c r="F964" s="490"/>
      <c r="G964" s="490"/>
    </row>
    <row r="965" spans="1:7" ht="18.75">
      <c r="A965" s="489" t="s">
        <v>2812</v>
      </c>
      <c r="B965" s="490">
        <v>461</v>
      </c>
      <c r="C965" s="491" t="str">
        <f t="shared" si="18"/>
        <v>Ô tô tự đổ 5 tấn461</v>
      </c>
      <c r="D965" s="490"/>
      <c r="E965" s="490"/>
      <c r="F965" s="490"/>
      <c r="G965" s="490"/>
    </row>
    <row r="966" spans="1:7" ht="18.75">
      <c r="A966" s="489" t="s">
        <v>2812</v>
      </c>
      <c r="B966" s="490">
        <v>462</v>
      </c>
      <c r="C966" s="491" t="str">
        <f t="shared" si="18"/>
        <v>Ô tô tự đổ 5 tấn462</v>
      </c>
      <c r="D966" s="490"/>
      <c r="E966" s="490"/>
      <c r="F966" s="490"/>
      <c r="G966" s="490"/>
    </row>
    <row r="967" spans="1:7" ht="18.75">
      <c r="A967" s="489" t="s">
        <v>2812</v>
      </c>
      <c r="B967" s="490">
        <v>463</v>
      </c>
      <c r="C967" s="491" t="str">
        <f t="shared" si="18"/>
        <v>Ô tô tự đổ 5 tấn463</v>
      </c>
      <c r="D967" s="490"/>
      <c r="E967" s="490"/>
      <c r="F967" s="490"/>
      <c r="G967" s="490"/>
    </row>
    <row r="968" spans="1:7" ht="18.75">
      <c r="A968" s="489" t="s">
        <v>2812</v>
      </c>
      <c r="B968" s="490">
        <v>464</v>
      </c>
      <c r="C968" s="491" t="str">
        <f t="shared" si="18"/>
        <v>Ô tô tự đổ 5 tấn464</v>
      </c>
      <c r="D968" s="490"/>
      <c r="E968" s="490"/>
      <c r="F968" s="490"/>
      <c r="G968" s="490"/>
    </row>
    <row r="969" spans="1:7" ht="18.75">
      <c r="A969" s="489" t="s">
        <v>2812</v>
      </c>
      <c r="B969" s="490">
        <v>465</v>
      </c>
      <c r="C969" s="491" t="str">
        <f t="shared" si="18"/>
        <v>Ô tô tự đổ 5 tấn465</v>
      </c>
      <c r="D969" s="490"/>
      <c r="E969" s="490"/>
      <c r="F969" s="490"/>
      <c r="G969" s="490"/>
    </row>
    <row r="970" spans="1:7" ht="18.75">
      <c r="A970" s="489" t="s">
        <v>2812</v>
      </c>
      <c r="B970" s="490">
        <v>466</v>
      </c>
      <c r="C970" s="491" t="str">
        <f t="shared" si="18"/>
        <v>Ô tô tự đổ 5 tấn466</v>
      </c>
      <c r="D970" s="490"/>
      <c r="E970" s="490"/>
      <c r="F970" s="490"/>
      <c r="G970" s="490"/>
    </row>
    <row r="971" spans="1:7" ht="18.75">
      <c r="A971" s="489" t="s">
        <v>2812</v>
      </c>
      <c r="B971" s="490">
        <v>467</v>
      </c>
      <c r="C971" s="491" t="str">
        <f t="shared" si="18"/>
        <v>Ô tô tự đổ 5 tấn467</v>
      </c>
      <c r="D971" s="490"/>
      <c r="E971" s="490"/>
      <c r="F971" s="490"/>
      <c r="G971" s="490"/>
    </row>
    <row r="972" spans="1:7" ht="18.75">
      <c r="A972" s="489" t="s">
        <v>2812</v>
      </c>
      <c r="B972" s="490">
        <v>468</v>
      </c>
      <c r="C972" s="491" t="str">
        <f t="shared" si="18"/>
        <v>Ô tô tự đổ 5 tấn468</v>
      </c>
      <c r="D972" s="490"/>
      <c r="E972" s="490"/>
      <c r="F972" s="490"/>
      <c r="G972" s="490"/>
    </row>
    <row r="973" spans="1:7" ht="18.75">
      <c r="A973" s="489" t="s">
        <v>2812</v>
      </c>
      <c r="B973" s="490">
        <v>469</v>
      </c>
      <c r="C973" s="491" t="str">
        <f t="shared" si="18"/>
        <v>Ô tô tự đổ 5 tấn469</v>
      </c>
      <c r="D973" s="490"/>
      <c r="E973" s="490"/>
      <c r="F973" s="490"/>
      <c r="G973" s="490"/>
    </row>
    <row r="974" spans="1:7" ht="18.75">
      <c r="A974" s="489" t="s">
        <v>2812</v>
      </c>
      <c r="B974" s="490">
        <v>470</v>
      </c>
      <c r="C974" s="491" t="str">
        <f t="shared" si="18"/>
        <v>Ô tô tự đổ 5 tấn470</v>
      </c>
      <c r="D974" s="490"/>
      <c r="E974" s="490"/>
      <c r="F974" s="490"/>
      <c r="G974" s="490"/>
    </row>
    <row r="975" spans="1:7" ht="18.75">
      <c r="A975" s="489" t="s">
        <v>2812</v>
      </c>
      <c r="B975" s="490">
        <v>471</v>
      </c>
      <c r="C975" s="491" t="str">
        <f t="shared" si="18"/>
        <v>Ô tô tự đổ 5 tấn471</v>
      </c>
      <c r="D975" s="490"/>
      <c r="E975" s="490"/>
      <c r="F975" s="490"/>
      <c r="G975" s="490"/>
    </row>
    <row r="976" spans="1:7" ht="18.75">
      <c r="A976" s="489" t="s">
        <v>2812</v>
      </c>
      <c r="B976" s="490">
        <v>472</v>
      </c>
      <c r="C976" s="491" t="str">
        <f t="shared" si="18"/>
        <v>Ô tô tự đổ 5 tấn472</v>
      </c>
      <c r="D976" s="490"/>
      <c r="E976" s="490"/>
      <c r="F976" s="490"/>
      <c r="G976" s="490"/>
    </row>
    <row r="977" spans="1:7" ht="18.75">
      <c r="A977" s="489" t="s">
        <v>2812</v>
      </c>
      <c r="B977" s="490">
        <v>473</v>
      </c>
      <c r="C977" s="491" t="str">
        <f t="shared" si="18"/>
        <v>Ô tô tự đổ 5 tấn473</v>
      </c>
      <c r="D977" s="490"/>
      <c r="E977" s="490"/>
      <c r="F977" s="490"/>
      <c r="G977" s="490"/>
    </row>
    <row r="978" spans="1:7" ht="18.75">
      <c r="A978" s="489" t="s">
        <v>2812</v>
      </c>
      <c r="B978" s="490">
        <v>474</v>
      </c>
      <c r="C978" s="491" t="str">
        <f t="shared" si="18"/>
        <v>Ô tô tự đổ 5 tấn474</v>
      </c>
      <c r="D978" s="490"/>
      <c r="E978" s="490"/>
      <c r="F978" s="490"/>
      <c r="G978" s="490"/>
    </row>
    <row r="979" spans="1:7" ht="18.75">
      <c r="A979" s="489" t="s">
        <v>2812</v>
      </c>
      <c r="B979" s="490">
        <v>475</v>
      </c>
      <c r="C979" s="491" t="str">
        <f t="shared" si="18"/>
        <v>Ô tô tự đổ 5 tấn475</v>
      </c>
      <c r="D979" s="490"/>
      <c r="E979" s="490"/>
      <c r="F979" s="490"/>
      <c r="G979" s="490"/>
    </row>
    <row r="980" spans="1:7" ht="18.75">
      <c r="A980" s="489" t="s">
        <v>2812</v>
      </c>
      <c r="B980" s="490">
        <v>476</v>
      </c>
      <c r="C980" s="491" t="str">
        <f t="shared" si="18"/>
        <v>Ô tô tự đổ 5 tấn476</v>
      </c>
      <c r="D980" s="490"/>
      <c r="E980" s="490"/>
      <c r="F980" s="490"/>
      <c r="G980" s="490"/>
    </row>
    <row r="981" spans="1:7" ht="18.75">
      <c r="A981" s="489" t="s">
        <v>2812</v>
      </c>
      <c r="B981" s="490">
        <v>477</v>
      </c>
      <c r="C981" s="491" t="str">
        <f t="shared" si="18"/>
        <v>Ô tô tự đổ 5 tấn477</v>
      </c>
      <c r="D981" s="490"/>
      <c r="E981" s="490"/>
      <c r="F981" s="490"/>
      <c r="G981" s="490"/>
    </row>
    <row r="982" spans="1:7" ht="18.75">
      <c r="A982" s="489" t="s">
        <v>2812</v>
      </c>
      <c r="B982" s="490">
        <v>478</v>
      </c>
      <c r="C982" s="491" t="str">
        <f t="shared" si="18"/>
        <v>Ô tô tự đổ 5 tấn478</v>
      </c>
      <c r="D982" s="490"/>
      <c r="E982" s="490"/>
      <c r="F982" s="490"/>
      <c r="G982" s="490"/>
    </row>
    <row r="983" spans="1:7" ht="18.75">
      <c r="A983" s="489" t="s">
        <v>2812</v>
      </c>
      <c r="B983" s="490">
        <v>479</v>
      </c>
      <c r="C983" s="491" t="str">
        <f t="shared" si="18"/>
        <v>Ô tô tự đổ 5 tấn479</v>
      </c>
      <c r="D983" s="490"/>
      <c r="E983" s="490"/>
      <c r="F983" s="490"/>
      <c r="G983" s="490"/>
    </row>
    <row r="984" spans="1:7" ht="18.75">
      <c r="A984" s="489" t="s">
        <v>2812</v>
      </c>
      <c r="B984" s="490">
        <v>480</v>
      </c>
      <c r="C984" s="491" t="str">
        <f t="shared" si="18"/>
        <v>Ô tô tự đổ 5 tấn480</v>
      </c>
      <c r="D984" s="490"/>
      <c r="E984" s="490"/>
      <c r="F984" s="490"/>
      <c r="G984" s="490"/>
    </row>
    <row r="985" spans="1:7" ht="18.75">
      <c r="A985" s="489" t="s">
        <v>2812</v>
      </c>
      <c r="B985" s="490">
        <v>481</v>
      </c>
      <c r="C985" s="491" t="str">
        <f t="shared" si="18"/>
        <v>Ô tô tự đổ 5 tấn481</v>
      </c>
      <c r="D985" s="490"/>
      <c r="E985" s="490"/>
      <c r="F985" s="490"/>
      <c r="G985" s="490"/>
    </row>
    <row r="986" spans="1:7" ht="18.75">
      <c r="A986" s="489" t="s">
        <v>2812</v>
      </c>
      <c r="B986" s="490">
        <v>482</v>
      </c>
      <c r="C986" s="491" t="str">
        <f t="shared" si="18"/>
        <v>Ô tô tự đổ 5 tấn482</v>
      </c>
      <c r="D986" s="490"/>
      <c r="E986" s="490"/>
      <c r="F986" s="490"/>
      <c r="G986" s="490"/>
    </row>
    <row r="987" spans="1:7" ht="18.75">
      <c r="A987" s="489" t="s">
        <v>2812</v>
      </c>
      <c r="B987" s="490">
        <v>483</v>
      </c>
      <c r="C987" s="491" t="str">
        <f t="shared" si="18"/>
        <v>Ô tô tự đổ 5 tấn483</v>
      </c>
      <c r="D987" s="490"/>
      <c r="E987" s="490"/>
      <c r="F987" s="490"/>
      <c r="G987" s="490"/>
    </row>
    <row r="988" spans="1:7" ht="18.75">
      <c r="A988" s="489" t="s">
        <v>2812</v>
      </c>
      <c r="B988" s="490">
        <v>484</v>
      </c>
      <c r="C988" s="491" t="str">
        <f t="shared" si="18"/>
        <v>Ô tô tự đổ 5 tấn484</v>
      </c>
      <c r="D988" s="490"/>
      <c r="E988" s="490"/>
      <c r="F988" s="490"/>
      <c r="G988" s="490"/>
    </row>
    <row r="989" spans="1:7" ht="18.75">
      <c r="A989" s="489" t="s">
        <v>2812</v>
      </c>
      <c r="B989" s="490">
        <v>485</v>
      </c>
      <c r="C989" s="491" t="str">
        <f t="shared" si="18"/>
        <v>Ô tô tự đổ 5 tấn485</v>
      </c>
      <c r="D989" s="490"/>
      <c r="E989" s="490"/>
      <c r="F989" s="490"/>
      <c r="G989" s="490"/>
    </row>
    <row r="990" spans="1:7" ht="18.75">
      <c r="A990" s="489" t="s">
        <v>2812</v>
      </c>
      <c r="B990" s="490">
        <v>486</v>
      </c>
      <c r="C990" s="491" t="str">
        <f t="shared" si="18"/>
        <v>Ô tô tự đổ 5 tấn486</v>
      </c>
      <c r="D990" s="490"/>
      <c r="E990" s="490"/>
      <c r="F990" s="490"/>
      <c r="G990" s="490"/>
    </row>
    <row r="991" spans="1:7" ht="18.75">
      <c r="A991" s="489" t="s">
        <v>2812</v>
      </c>
      <c r="B991" s="490">
        <v>487</v>
      </c>
      <c r="C991" s="491" t="str">
        <f t="shared" si="18"/>
        <v>Ô tô tự đổ 5 tấn487</v>
      </c>
      <c r="D991" s="490"/>
      <c r="E991" s="490"/>
      <c r="F991" s="490"/>
      <c r="G991" s="490"/>
    </row>
    <row r="992" spans="1:7" ht="18.75">
      <c r="A992" s="489" t="s">
        <v>2812</v>
      </c>
      <c r="B992" s="490">
        <v>488</v>
      </c>
      <c r="C992" s="491" t="str">
        <f t="shared" si="18"/>
        <v>Ô tô tự đổ 5 tấn488</v>
      </c>
      <c r="D992" s="490"/>
      <c r="E992" s="490"/>
      <c r="F992" s="490"/>
      <c r="G992" s="490"/>
    </row>
    <row r="993" spans="1:7" ht="18.75">
      <c r="A993" s="489" t="s">
        <v>2812</v>
      </c>
      <c r="B993" s="490">
        <v>489</v>
      </c>
      <c r="C993" s="491" t="str">
        <f t="shared" si="18"/>
        <v>Ô tô tự đổ 5 tấn489</v>
      </c>
      <c r="D993" s="490"/>
      <c r="E993" s="490"/>
      <c r="F993" s="490"/>
      <c r="G993" s="490"/>
    </row>
    <row r="994" spans="1:7" ht="18.75">
      <c r="A994" s="489" t="s">
        <v>2812</v>
      </c>
      <c r="B994" s="490">
        <v>490</v>
      </c>
      <c r="C994" s="491" t="str">
        <f t="shared" si="18"/>
        <v>Ô tô tự đổ 5 tấn490</v>
      </c>
      <c r="D994" s="490"/>
      <c r="E994" s="490"/>
      <c r="F994" s="490"/>
      <c r="G994" s="490"/>
    </row>
    <row r="995" spans="1:7" ht="18.75">
      <c r="A995" s="489" t="s">
        <v>2812</v>
      </c>
      <c r="B995" s="490">
        <v>491</v>
      </c>
      <c r="C995" s="491" t="str">
        <f t="shared" si="18"/>
        <v>Ô tô tự đổ 5 tấn491</v>
      </c>
      <c r="D995" s="490"/>
      <c r="E995" s="490"/>
      <c r="F995" s="490"/>
      <c r="G995" s="490"/>
    </row>
    <row r="996" spans="1:7" ht="18.75">
      <c r="A996" s="489" t="s">
        <v>2812</v>
      </c>
      <c r="B996" s="490">
        <v>492</v>
      </c>
      <c r="C996" s="491" t="str">
        <f t="shared" si="18"/>
        <v>Ô tô tự đổ 5 tấn492</v>
      </c>
      <c r="D996" s="490"/>
      <c r="E996" s="490"/>
      <c r="F996" s="490"/>
      <c r="G996" s="490"/>
    </row>
    <row r="997" spans="1:7" ht="18.75">
      <c r="A997" s="489" t="s">
        <v>2812</v>
      </c>
      <c r="B997" s="490">
        <v>493</v>
      </c>
      <c r="C997" s="491" t="str">
        <f t="shared" si="18"/>
        <v>Ô tô tự đổ 5 tấn493</v>
      </c>
      <c r="D997" s="490"/>
      <c r="E997" s="490"/>
      <c r="F997" s="490"/>
      <c r="G997" s="490"/>
    </row>
    <row r="998" spans="1:7" ht="18.75">
      <c r="A998" s="489" t="s">
        <v>2812</v>
      </c>
      <c r="B998" s="490">
        <v>494</v>
      </c>
      <c r="C998" s="491" t="str">
        <f t="shared" si="18"/>
        <v>Ô tô tự đổ 5 tấn494</v>
      </c>
      <c r="D998" s="490"/>
      <c r="E998" s="490"/>
      <c r="F998" s="490"/>
      <c r="G998" s="490"/>
    </row>
    <row r="999" spans="1:7" ht="18.75">
      <c r="A999" s="489" t="s">
        <v>2812</v>
      </c>
      <c r="B999" s="490">
        <v>495</v>
      </c>
      <c r="C999" s="491" t="str">
        <f t="shared" si="18"/>
        <v>Ô tô tự đổ 5 tấn495</v>
      </c>
      <c r="D999" s="490"/>
      <c r="E999" s="490"/>
      <c r="F999" s="490"/>
      <c r="G999" s="490"/>
    </row>
    <row r="1000" spans="1:7" ht="18.75">
      <c r="A1000" s="489" t="s">
        <v>2812</v>
      </c>
      <c r="B1000" s="490">
        <v>496</v>
      </c>
      <c r="C1000" s="491" t="str">
        <f t="shared" si="18"/>
        <v>Ô tô tự đổ 5 tấn496</v>
      </c>
      <c r="D1000" s="490"/>
      <c r="E1000" s="490"/>
      <c r="F1000" s="490"/>
      <c r="G1000" s="490"/>
    </row>
    <row r="1001" spans="1:7" ht="18.75">
      <c r="A1001" s="489" t="s">
        <v>2812</v>
      </c>
      <c r="B1001" s="490">
        <v>497</v>
      </c>
      <c r="C1001" s="491" t="str">
        <f t="shared" si="18"/>
        <v>Ô tô tự đổ 5 tấn497</v>
      </c>
      <c r="D1001" s="490"/>
      <c r="E1001" s="490"/>
      <c r="F1001" s="490"/>
      <c r="G1001" s="490"/>
    </row>
    <row r="1002" spans="1:7" ht="18.75">
      <c r="A1002" s="489" t="s">
        <v>2812</v>
      </c>
      <c r="B1002" s="490">
        <v>498</v>
      </c>
      <c r="C1002" s="491" t="str">
        <f t="shared" si="18"/>
        <v>Ô tô tự đổ 5 tấn498</v>
      </c>
      <c r="D1002" s="490"/>
      <c r="E1002" s="490"/>
      <c r="F1002" s="490"/>
      <c r="G1002" s="490"/>
    </row>
    <row r="1003" spans="1:7" ht="18.75">
      <c r="A1003" s="489" t="s">
        <v>2812</v>
      </c>
      <c r="B1003" s="490">
        <v>499</v>
      </c>
      <c r="C1003" s="491" t="str">
        <f t="shared" si="18"/>
        <v>Ô tô tự đổ 5 tấn499</v>
      </c>
      <c r="D1003" s="490"/>
      <c r="E1003" s="490"/>
      <c r="F1003" s="490"/>
      <c r="G1003" s="490"/>
    </row>
    <row r="1004" spans="1:7" ht="18.75">
      <c r="A1004" s="489" t="s">
        <v>2812</v>
      </c>
      <c r="B1004" s="490">
        <v>500</v>
      </c>
      <c r="C1004" s="491" t="str">
        <f t="shared" si="18"/>
        <v>Ô tô tự đổ 5 tấn500</v>
      </c>
      <c r="D1004" s="490"/>
      <c r="E1004" s="490"/>
      <c r="F1004" s="490"/>
      <c r="G1004" s="490"/>
    </row>
    <row r="1005" spans="1:7" ht="18.75">
      <c r="A1005" s="489" t="s">
        <v>2808</v>
      </c>
      <c r="B1005" s="490">
        <v>1</v>
      </c>
      <c r="C1005" s="491" t="str">
        <f>A1005&amp;B1005</f>
        <v>Ô tô tự đổ 10 tấn1</v>
      </c>
      <c r="D1005" s="493">
        <v>0.62</v>
      </c>
      <c r="E1005" s="493">
        <v>0.65</v>
      </c>
      <c r="F1005" s="493"/>
      <c r="G1005" s="493"/>
    </row>
    <row r="1006" spans="1:7" ht="18.75">
      <c r="A1006" s="489" t="s">
        <v>2808</v>
      </c>
      <c r="B1006" s="490">
        <v>2</v>
      </c>
      <c r="C1006" s="491" t="str">
        <f t="shared" ref="C1006:C1069" si="19">A1006&amp;B1006</f>
        <v>Ô tô tự đổ 10 tấn2</v>
      </c>
      <c r="D1006" s="493">
        <v>0.3</v>
      </c>
      <c r="E1006" s="493">
        <v>0.31</v>
      </c>
      <c r="F1006" s="493"/>
      <c r="G1006" s="493"/>
    </row>
    <row r="1007" spans="1:7" ht="18.75">
      <c r="A1007" s="489" t="s">
        <v>2808</v>
      </c>
      <c r="B1007" s="490">
        <v>3</v>
      </c>
      <c r="C1007" s="491" t="str">
        <f t="shared" si="19"/>
        <v>Ô tô tự đổ 10 tấn3</v>
      </c>
      <c r="D1007" s="493">
        <v>0.3</v>
      </c>
      <c r="E1007" s="493">
        <v>0.31</v>
      </c>
      <c r="F1007" s="493"/>
      <c r="G1007" s="493"/>
    </row>
    <row r="1008" spans="1:7" ht="18.75">
      <c r="A1008" s="489" t="s">
        <v>2808</v>
      </c>
      <c r="B1008" s="490">
        <v>4</v>
      </c>
      <c r="C1008" s="491" t="str">
        <f t="shared" si="19"/>
        <v>Ô tô tự đổ 10 tấn4</v>
      </c>
      <c r="D1008" s="493">
        <v>0.3</v>
      </c>
      <c r="E1008" s="493">
        <v>0.31</v>
      </c>
      <c r="F1008" s="493"/>
      <c r="G1008" s="493"/>
    </row>
    <row r="1009" spans="1:7" ht="18.75">
      <c r="A1009" s="489" t="s">
        <v>2808</v>
      </c>
      <c r="B1009" s="490">
        <v>5</v>
      </c>
      <c r="C1009" s="491" t="str">
        <f t="shared" si="19"/>
        <v>Ô tô tự đổ 10 tấn5</v>
      </c>
      <c r="D1009" s="493">
        <v>0.3</v>
      </c>
      <c r="E1009" s="493">
        <v>0.31</v>
      </c>
      <c r="F1009" s="493"/>
      <c r="G1009" s="493"/>
    </row>
    <row r="1010" spans="1:7" ht="18.75">
      <c r="A1010" s="489" t="s">
        <v>2808</v>
      </c>
      <c r="B1010" s="490">
        <v>6</v>
      </c>
      <c r="C1010" s="491" t="str">
        <f t="shared" si="19"/>
        <v>Ô tô tự đổ 10 tấn6</v>
      </c>
      <c r="D1010" s="493">
        <v>0.23</v>
      </c>
      <c r="E1010" s="493">
        <v>0.24</v>
      </c>
      <c r="F1010" s="493"/>
      <c r="G1010" s="493"/>
    </row>
    <row r="1011" spans="1:7" ht="18.75">
      <c r="A1011" s="489" t="s">
        <v>2808</v>
      </c>
      <c r="B1011" s="490">
        <v>7</v>
      </c>
      <c r="C1011" s="491" t="str">
        <f t="shared" si="19"/>
        <v>Ô tô tự đổ 10 tấn7</v>
      </c>
      <c r="D1011" s="493">
        <v>0.23</v>
      </c>
      <c r="E1011" s="493">
        <v>0.24</v>
      </c>
      <c r="F1011" s="493"/>
      <c r="G1011" s="493"/>
    </row>
    <row r="1012" spans="1:7" ht="18.75">
      <c r="A1012" s="489" t="s">
        <v>2808</v>
      </c>
      <c r="B1012" s="490">
        <v>8</v>
      </c>
      <c r="C1012" s="491" t="str">
        <f t="shared" si="19"/>
        <v>Ô tô tự đổ 10 tấn8</v>
      </c>
      <c r="D1012" s="493">
        <v>0.23</v>
      </c>
      <c r="E1012" s="493">
        <v>0.24</v>
      </c>
      <c r="F1012" s="493"/>
      <c r="G1012" s="493"/>
    </row>
    <row r="1013" spans="1:7" ht="18.75">
      <c r="A1013" s="489" t="s">
        <v>2808</v>
      </c>
      <c r="B1013" s="490">
        <v>9</v>
      </c>
      <c r="C1013" s="491" t="str">
        <f t="shared" si="19"/>
        <v>Ô tô tự đổ 10 tấn9</v>
      </c>
      <c r="D1013" s="493">
        <v>0.23</v>
      </c>
      <c r="E1013" s="493">
        <v>0.24</v>
      </c>
      <c r="F1013" s="493"/>
      <c r="G1013" s="493"/>
    </row>
    <row r="1014" spans="1:7" ht="18.75">
      <c r="A1014" s="489" t="s">
        <v>2808</v>
      </c>
      <c r="B1014" s="490">
        <v>10</v>
      </c>
      <c r="C1014" s="491" t="str">
        <f t="shared" si="19"/>
        <v>Ô tô tự đổ 10 tấn10</v>
      </c>
      <c r="D1014" s="493">
        <v>0.23</v>
      </c>
      <c r="E1014" s="493">
        <v>0.24</v>
      </c>
      <c r="F1014" s="493"/>
      <c r="G1014" s="493"/>
    </row>
    <row r="1015" spans="1:7" ht="18.75">
      <c r="A1015" s="489" t="s">
        <v>2808</v>
      </c>
      <c r="B1015" s="490">
        <v>11</v>
      </c>
      <c r="C1015" s="491" t="str">
        <f t="shared" si="19"/>
        <v>Ô tô tự đổ 10 tấn11</v>
      </c>
      <c r="D1015" s="493">
        <v>0.2</v>
      </c>
      <c r="E1015" s="493">
        <v>0.21</v>
      </c>
      <c r="F1015" s="493"/>
      <c r="G1015" s="493"/>
    </row>
    <row r="1016" spans="1:7" ht="18.75">
      <c r="A1016" s="489" t="s">
        <v>2808</v>
      </c>
      <c r="B1016" s="490">
        <v>12</v>
      </c>
      <c r="C1016" s="491" t="str">
        <f t="shared" si="19"/>
        <v>Ô tô tự đổ 10 tấn12</v>
      </c>
      <c r="D1016" s="493">
        <v>0.2</v>
      </c>
      <c r="E1016" s="493">
        <v>0.21</v>
      </c>
      <c r="F1016" s="493"/>
      <c r="G1016" s="493"/>
    </row>
    <row r="1017" spans="1:7" ht="18.75">
      <c r="A1017" s="489" t="s">
        <v>2808</v>
      </c>
      <c r="B1017" s="490">
        <v>13</v>
      </c>
      <c r="C1017" s="491" t="str">
        <f t="shared" si="19"/>
        <v>Ô tô tự đổ 10 tấn13</v>
      </c>
      <c r="D1017" s="493">
        <v>0.2</v>
      </c>
      <c r="E1017" s="493">
        <v>0.21</v>
      </c>
      <c r="F1017" s="493"/>
      <c r="G1017" s="493"/>
    </row>
    <row r="1018" spans="1:7" ht="18.75">
      <c r="A1018" s="489" t="s">
        <v>2808</v>
      </c>
      <c r="B1018" s="490">
        <v>14</v>
      </c>
      <c r="C1018" s="491" t="str">
        <f t="shared" si="19"/>
        <v>Ô tô tự đổ 10 tấn14</v>
      </c>
      <c r="D1018" s="493">
        <v>0.2</v>
      </c>
      <c r="E1018" s="493">
        <v>0.21</v>
      </c>
      <c r="F1018" s="493"/>
      <c r="G1018" s="493"/>
    </row>
    <row r="1019" spans="1:7" ht="18.75">
      <c r="A1019" s="489" t="s">
        <v>2808</v>
      </c>
      <c r="B1019" s="490">
        <v>15</v>
      </c>
      <c r="C1019" s="491" t="str">
        <f t="shared" si="19"/>
        <v>Ô tô tự đổ 10 tấn15</v>
      </c>
      <c r="D1019" s="493">
        <v>0.2</v>
      </c>
      <c r="E1019" s="493">
        <v>0.21</v>
      </c>
      <c r="F1019" s="493"/>
      <c r="G1019" s="493"/>
    </row>
    <row r="1020" spans="1:7" ht="18.75">
      <c r="A1020" s="489" t="s">
        <v>2808</v>
      </c>
      <c r="B1020" s="490">
        <v>16</v>
      </c>
      <c r="C1020" s="491" t="str">
        <f t="shared" si="19"/>
        <v>Ô tô tự đổ 10 tấn16</v>
      </c>
      <c r="D1020" s="493">
        <v>0.18</v>
      </c>
      <c r="E1020" s="493">
        <v>0.19</v>
      </c>
      <c r="F1020" s="493"/>
      <c r="G1020" s="493"/>
    </row>
    <row r="1021" spans="1:7" ht="18.75">
      <c r="A1021" s="489" t="s">
        <v>2808</v>
      </c>
      <c r="B1021" s="490">
        <v>17</v>
      </c>
      <c r="C1021" s="491" t="str">
        <f t="shared" si="19"/>
        <v>Ô tô tự đổ 10 tấn17</v>
      </c>
      <c r="D1021" s="493">
        <v>0.18</v>
      </c>
      <c r="E1021" s="493">
        <v>0.19</v>
      </c>
      <c r="F1021" s="493"/>
      <c r="G1021" s="493"/>
    </row>
    <row r="1022" spans="1:7" ht="18.75">
      <c r="A1022" s="489" t="s">
        <v>2808</v>
      </c>
      <c r="B1022" s="490">
        <v>18</v>
      </c>
      <c r="C1022" s="491" t="str">
        <f t="shared" si="19"/>
        <v>Ô tô tự đổ 10 tấn18</v>
      </c>
      <c r="D1022" s="493">
        <v>0.18</v>
      </c>
      <c r="E1022" s="493">
        <v>0.19</v>
      </c>
      <c r="F1022" s="493"/>
      <c r="G1022" s="493"/>
    </row>
    <row r="1023" spans="1:7" ht="18.75">
      <c r="A1023" s="489" t="s">
        <v>2808</v>
      </c>
      <c r="B1023" s="490">
        <v>19</v>
      </c>
      <c r="C1023" s="491" t="str">
        <f t="shared" si="19"/>
        <v>Ô tô tự đổ 10 tấn19</v>
      </c>
      <c r="D1023" s="493">
        <v>0.18</v>
      </c>
      <c r="E1023" s="493">
        <v>0.19</v>
      </c>
      <c r="F1023" s="493"/>
      <c r="G1023" s="493"/>
    </row>
    <row r="1024" spans="1:7" ht="18.75">
      <c r="A1024" s="489" t="s">
        <v>2808</v>
      </c>
      <c r="B1024" s="490">
        <v>20</v>
      </c>
      <c r="C1024" s="491" t="str">
        <f t="shared" si="19"/>
        <v>Ô tô tự đổ 10 tấn20</v>
      </c>
      <c r="D1024" s="493">
        <v>0.18</v>
      </c>
      <c r="E1024" s="493">
        <v>0.19</v>
      </c>
      <c r="F1024" s="493"/>
      <c r="G1024" s="493"/>
    </row>
    <row r="1025" spans="1:7" ht="18.75">
      <c r="A1025" s="489" t="s">
        <v>2808</v>
      </c>
      <c r="B1025" s="490">
        <v>21</v>
      </c>
      <c r="C1025" s="491" t="str">
        <f t="shared" si="19"/>
        <v>Ô tô tự đổ 10 tấn21</v>
      </c>
      <c r="D1025" s="490"/>
      <c r="E1025" s="490"/>
      <c r="F1025" s="490"/>
      <c r="G1025" s="490"/>
    </row>
    <row r="1026" spans="1:7" ht="18.75">
      <c r="A1026" s="489" t="s">
        <v>2808</v>
      </c>
      <c r="B1026" s="490">
        <v>22</v>
      </c>
      <c r="C1026" s="491" t="str">
        <f t="shared" si="19"/>
        <v>Ô tô tự đổ 10 tấn22</v>
      </c>
      <c r="D1026" s="490"/>
      <c r="E1026" s="490"/>
      <c r="F1026" s="490"/>
      <c r="G1026" s="490"/>
    </row>
    <row r="1027" spans="1:7" ht="18.75">
      <c r="A1027" s="489" t="s">
        <v>2808</v>
      </c>
      <c r="B1027" s="490">
        <v>23</v>
      </c>
      <c r="C1027" s="491" t="str">
        <f t="shared" si="19"/>
        <v>Ô tô tự đổ 10 tấn23</v>
      </c>
      <c r="D1027" s="490"/>
      <c r="E1027" s="490"/>
      <c r="F1027" s="490"/>
      <c r="G1027" s="490"/>
    </row>
    <row r="1028" spans="1:7" ht="18.75">
      <c r="A1028" s="489" t="s">
        <v>2808</v>
      </c>
      <c r="B1028" s="490">
        <v>24</v>
      </c>
      <c r="C1028" s="491" t="str">
        <f t="shared" si="19"/>
        <v>Ô tô tự đổ 10 tấn24</v>
      </c>
      <c r="D1028" s="490"/>
      <c r="E1028" s="490"/>
      <c r="F1028" s="490"/>
      <c r="G1028" s="490"/>
    </row>
    <row r="1029" spans="1:7" ht="18.75">
      <c r="A1029" s="489" t="s">
        <v>2808</v>
      </c>
      <c r="B1029" s="490">
        <v>25</v>
      </c>
      <c r="C1029" s="491" t="str">
        <f t="shared" si="19"/>
        <v>Ô tô tự đổ 10 tấn25</v>
      </c>
      <c r="D1029" s="490"/>
      <c r="E1029" s="490"/>
      <c r="F1029" s="490"/>
      <c r="G1029" s="490"/>
    </row>
    <row r="1030" spans="1:7" ht="18.75">
      <c r="A1030" s="489" t="s">
        <v>2808</v>
      </c>
      <c r="B1030" s="490">
        <v>26</v>
      </c>
      <c r="C1030" s="491" t="str">
        <f t="shared" si="19"/>
        <v>Ô tô tự đổ 10 tấn26</v>
      </c>
      <c r="D1030" s="490"/>
      <c r="E1030" s="490"/>
      <c r="F1030" s="490"/>
      <c r="G1030" s="490"/>
    </row>
    <row r="1031" spans="1:7" ht="18.75">
      <c r="A1031" s="489" t="s">
        <v>2808</v>
      </c>
      <c r="B1031" s="490">
        <v>27</v>
      </c>
      <c r="C1031" s="491" t="str">
        <f t="shared" si="19"/>
        <v>Ô tô tự đổ 10 tấn27</v>
      </c>
      <c r="D1031" s="490"/>
      <c r="E1031" s="490"/>
      <c r="F1031" s="490"/>
      <c r="G1031" s="490"/>
    </row>
    <row r="1032" spans="1:7" ht="18.75">
      <c r="A1032" s="489" t="s">
        <v>2808</v>
      </c>
      <c r="B1032" s="490">
        <v>28</v>
      </c>
      <c r="C1032" s="491" t="str">
        <f t="shared" si="19"/>
        <v>Ô tô tự đổ 10 tấn28</v>
      </c>
      <c r="D1032" s="490"/>
      <c r="E1032" s="490"/>
      <c r="F1032" s="490"/>
      <c r="G1032" s="490"/>
    </row>
    <row r="1033" spans="1:7" ht="18.75">
      <c r="A1033" s="489" t="s">
        <v>2808</v>
      </c>
      <c r="B1033" s="490">
        <v>29</v>
      </c>
      <c r="C1033" s="491" t="str">
        <f t="shared" si="19"/>
        <v>Ô tô tự đổ 10 tấn29</v>
      </c>
      <c r="D1033" s="490"/>
      <c r="E1033" s="490"/>
      <c r="F1033" s="490"/>
      <c r="G1033" s="490"/>
    </row>
    <row r="1034" spans="1:7" ht="18.75">
      <c r="A1034" s="489" t="s">
        <v>2808</v>
      </c>
      <c r="B1034" s="490">
        <v>30</v>
      </c>
      <c r="C1034" s="491" t="str">
        <f t="shared" si="19"/>
        <v>Ô tô tự đổ 10 tấn30</v>
      </c>
      <c r="D1034" s="490"/>
      <c r="E1034" s="490"/>
      <c r="F1034" s="490"/>
      <c r="G1034" s="490"/>
    </row>
    <row r="1035" spans="1:7" ht="18.75">
      <c r="A1035" s="489" t="s">
        <v>2808</v>
      </c>
      <c r="B1035" s="490">
        <v>31</v>
      </c>
      <c r="C1035" s="491" t="str">
        <f t="shared" si="19"/>
        <v>Ô tô tự đổ 10 tấn31</v>
      </c>
      <c r="D1035" s="490"/>
      <c r="E1035" s="490"/>
      <c r="F1035" s="490"/>
      <c r="G1035" s="490"/>
    </row>
    <row r="1036" spans="1:7" ht="18.75">
      <c r="A1036" s="489" t="s">
        <v>2808</v>
      </c>
      <c r="B1036" s="490">
        <v>32</v>
      </c>
      <c r="C1036" s="491" t="str">
        <f t="shared" si="19"/>
        <v>Ô tô tự đổ 10 tấn32</v>
      </c>
      <c r="D1036" s="490"/>
      <c r="E1036" s="490"/>
      <c r="F1036" s="490"/>
      <c r="G1036" s="490"/>
    </row>
    <row r="1037" spans="1:7" ht="18.75">
      <c r="A1037" s="489" t="s">
        <v>2808</v>
      </c>
      <c r="B1037" s="490">
        <v>33</v>
      </c>
      <c r="C1037" s="491" t="str">
        <f t="shared" si="19"/>
        <v>Ô tô tự đổ 10 tấn33</v>
      </c>
      <c r="D1037" s="490"/>
      <c r="E1037" s="490"/>
      <c r="F1037" s="490"/>
      <c r="G1037" s="490"/>
    </row>
    <row r="1038" spans="1:7" ht="18.75">
      <c r="A1038" s="489" t="s">
        <v>2808</v>
      </c>
      <c r="B1038" s="490">
        <v>34</v>
      </c>
      <c r="C1038" s="491" t="str">
        <f t="shared" si="19"/>
        <v>Ô tô tự đổ 10 tấn34</v>
      </c>
      <c r="D1038" s="490"/>
      <c r="E1038" s="490"/>
      <c r="F1038" s="490"/>
      <c r="G1038" s="490"/>
    </row>
    <row r="1039" spans="1:7" ht="18.75">
      <c r="A1039" s="489" t="s">
        <v>2808</v>
      </c>
      <c r="B1039" s="490">
        <v>35</v>
      </c>
      <c r="C1039" s="491" t="str">
        <f t="shared" si="19"/>
        <v>Ô tô tự đổ 10 tấn35</v>
      </c>
      <c r="D1039" s="490"/>
      <c r="E1039" s="490"/>
      <c r="F1039" s="490"/>
      <c r="G1039" s="490"/>
    </row>
    <row r="1040" spans="1:7" ht="18.75">
      <c r="A1040" s="489" t="s">
        <v>2808</v>
      </c>
      <c r="B1040" s="490">
        <v>36</v>
      </c>
      <c r="C1040" s="491" t="str">
        <f t="shared" si="19"/>
        <v>Ô tô tự đổ 10 tấn36</v>
      </c>
      <c r="D1040" s="490"/>
      <c r="E1040" s="490"/>
      <c r="F1040" s="490"/>
      <c r="G1040" s="490"/>
    </row>
    <row r="1041" spans="1:7" ht="18.75">
      <c r="A1041" s="489" t="s">
        <v>2808</v>
      </c>
      <c r="B1041" s="490">
        <v>37</v>
      </c>
      <c r="C1041" s="491" t="str">
        <f t="shared" si="19"/>
        <v>Ô tô tự đổ 10 tấn37</v>
      </c>
      <c r="D1041" s="490"/>
      <c r="E1041" s="490"/>
      <c r="F1041" s="490"/>
      <c r="G1041" s="490"/>
    </row>
    <row r="1042" spans="1:7" ht="18.75">
      <c r="A1042" s="489" t="s">
        <v>2808</v>
      </c>
      <c r="B1042" s="490">
        <v>38</v>
      </c>
      <c r="C1042" s="491" t="str">
        <f t="shared" si="19"/>
        <v>Ô tô tự đổ 10 tấn38</v>
      </c>
      <c r="D1042" s="490"/>
      <c r="E1042" s="490"/>
      <c r="F1042" s="490"/>
      <c r="G1042" s="490"/>
    </row>
    <row r="1043" spans="1:7" ht="18.75">
      <c r="A1043" s="489" t="s">
        <v>2808</v>
      </c>
      <c r="B1043" s="490">
        <v>39</v>
      </c>
      <c r="C1043" s="491" t="str">
        <f t="shared" si="19"/>
        <v>Ô tô tự đổ 10 tấn39</v>
      </c>
      <c r="D1043" s="490"/>
      <c r="E1043" s="490"/>
      <c r="F1043" s="490"/>
      <c r="G1043" s="490"/>
    </row>
    <row r="1044" spans="1:7" ht="18.75">
      <c r="A1044" s="489" t="s">
        <v>2808</v>
      </c>
      <c r="B1044" s="490">
        <v>40</v>
      </c>
      <c r="C1044" s="491" t="str">
        <f t="shared" si="19"/>
        <v>Ô tô tự đổ 10 tấn40</v>
      </c>
      <c r="D1044" s="490"/>
      <c r="E1044" s="490"/>
      <c r="F1044" s="490"/>
      <c r="G1044" s="490"/>
    </row>
    <row r="1045" spans="1:7" ht="18.75">
      <c r="A1045" s="489" t="s">
        <v>2808</v>
      </c>
      <c r="B1045" s="490">
        <v>41</v>
      </c>
      <c r="C1045" s="491" t="str">
        <f t="shared" si="19"/>
        <v>Ô tô tự đổ 10 tấn41</v>
      </c>
      <c r="D1045" s="490"/>
      <c r="E1045" s="490"/>
      <c r="F1045" s="490"/>
      <c r="G1045" s="490"/>
    </row>
    <row r="1046" spans="1:7" ht="18.75">
      <c r="A1046" s="489" t="s">
        <v>2808</v>
      </c>
      <c r="B1046" s="490">
        <v>42</v>
      </c>
      <c r="C1046" s="491" t="str">
        <f t="shared" si="19"/>
        <v>Ô tô tự đổ 10 tấn42</v>
      </c>
      <c r="D1046" s="490"/>
      <c r="E1046" s="490"/>
      <c r="F1046" s="490"/>
      <c r="G1046" s="490"/>
    </row>
    <row r="1047" spans="1:7" ht="18.75">
      <c r="A1047" s="489" t="s">
        <v>2808</v>
      </c>
      <c r="B1047" s="490">
        <v>43</v>
      </c>
      <c r="C1047" s="491" t="str">
        <f t="shared" si="19"/>
        <v>Ô tô tự đổ 10 tấn43</v>
      </c>
      <c r="D1047" s="490"/>
      <c r="E1047" s="490"/>
      <c r="F1047" s="490"/>
      <c r="G1047" s="490"/>
    </row>
    <row r="1048" spans="1:7" ht="18.75">
      <c r="A1048" s="489" t="s">
        <v>2808</v>
      </c>
      <c r="B1048" s="490">
        <v>44</v>
      </c>
      <c r="C1048" s="491" t="str">
        <f t="shared" si="19"/>
        <v>Ô tô tự đổ 10 tấn44</v>
      </c>
      <c r="D1048" s="490"/>
      <c r="E1048" s="490"/>
      <c r="F1048" s="490"/>
      <c r="G1048" s="490"/>
    </row>
    <row r="1049" spans="1:7" ht="18.75">
      <c r="A1049" s="489" t="s">
        <v>2808</v>
      </c>
      <c r="B1049" s="490">
        <v>45</v>
      </c>
      <c r="C1049" s="491" t="str">
        <f t="shared" si="19"/>
        <v>Ô tô tự đổ 10 tấn45</v>
      </c>
      <c r="D1049" s="490"/>
      <c r="E1049" s="490"/>
      <c r="F1049" s="490"/>
      <c r="G1049" s="490"/>
    </row>
    <row r="1050" spans="1:7" ht="18.75">
      <c r="A1050" s="489" t="s">
        <v>2808</v>
      </c>
      <c r="B1050" s="490">
        <v>46</v>
      </c>
      <c r="C1050" s="491" t="str">
        <f t="shared" si="19"/>
        <v>Ô tô tự đổ 10 tấn46</v>
      </c>
      <c r="D1050" s="490"/>
      <c r="E1050" s="490"/>
      <c r="F1050" s="490"/>
      <c r="G1050" s="490"/>
    </row>
    <row r="1051" spans="1:7" ht="18.75">
      <c r="A1051" s="489" t="s">
        <v>2808</v>
      </c>
      <c r="B1051" s="490">
        <v>47</v>
      </c>
      <c r="C1051" s="491" t="str">
        <f t="shared" si="19"/>
        <v>Ô tô tự đổ 10 tấn47</v>
      </c>
      <c r="D1051" s="490"/>
      <c r="E1051" s="490"/>
      <c r="F1051" s="490"/>
      <c r="G1051" s="490"/>
    </row>
    <row r="1052" spans="1:7" ht="18.75">
      <c r="A1052" s="489" t="s">
        <v>2808</v>
      </c>
      <c r="B1052" s="490">
        <v>48</v>
      </c>
      <c r="C1052" s="491" t="str">
        <f t="shared" si="19"/>
        <v>Ô tô tự đổ 10 tấn48</v>
      </c>
      <c r="D1052" s="490"/>
      <c r="E1052" s="490"/>
      <c r="F1052" s="490"/>
      <c r="G1052" s="490"/>
    </row>
    <row r="1053" spans="1:7" ht="18.75">
      <c r="A1053" s="489" t="s">
        <v>2808</v>
      </c>
      <c r="B1053" s="490">
        <v>49</v>
      </c>
      <c r="C1053" s="491" t="str">
        <f t="shared" si="19"/>
        <v>Ô tô tự đổ 10 tấn49</v>
      </c>
      <c r="D1053" s="490"/>
      <c r="E1053" s="490"/>
      <c r="F1053" s="490"/>
      <c r="G1053" s="490"/>
    </row>
    <row r="1054" spans="1:7" ht="18.75">
      <c r="A1054" s="489" t="s">
        <v>2808</v>
      </c>
      <c r="B1054" s="490">
        <v>50</v>
      </c>
      <c r="C1054" s="491" t="str">
        <f t="shared" si="19"/>
        <v>Ô tô tự đổ 10 tấn50</v>
      </c>
      <c r="D1054" s="490"/>
      <c r="E1054" s="490"/>
      <c r="F1054" s="490"/>
      <c r="G1054" s="490"/>
    </row>
    <row r="1055" spans="1:7" ht="18.75">
      <c r="A1055" s="489" t="s">
        <v>2808</v>
      </c>
      <c r="B1055" s="490">
        <v>51</v>
      </c>
      <c r="C1055" s="491" t="str">
        <f t="shared" si="19"/>
        <v>Ô tô tự đổ 10 tấn51</v>
      </c>
      <c r="D1055" s="490"/>
      <c r="E1055" s="490"/>
      <c r="F1055" s="490"/>
      <c r="G1055" s="490"/>
    </row>
    <row r="1056" spans="1:7" ht="18.75">
      <c r="A1056" s="489" t="s">
        <v>2808</v>
      </c>
      <c r="B1056" s="490">
        <v>52</v>
      </c>
      <c r="C1056" s="491" t="str">
        <f t="shared" si="19"/>
        <v>Ô tô tự đổ 10 tấn52</v>
      </c>
      <c r="D1056" s="490"/>
      <c r="E1056" s="490"/>
      <c r="F1056" s="490"/>
      <c r="G1056" s="490"/>
    </row>
    <row r="1057" spans="1:7" ht="18.75">
      <c r="A1057" s="489" t="s">
        <v>2808</v>
      </c>
      <c r="B1057" s="490">
        <v>53</v>
      </c>
      <c r="C1057" s="491" t="str">
        <f t="shared" si="19"/>
        <v>Ô tô tự đổ 10 tấn53</v>
      </c>
      <c r="D1057" s="490"/>
      <c r="E1057" s="490"/>
      <c r="F1057" s="490"/>
      <c r="G1057" s="490"/>
    </row>
    <row r="1058" spans="1:7" ht="18.75">
      <c r="A1058" s="489" t="s">
        <v>2808</v>
      </c>
      <c r="B1058" s="490">
        <v>54</v>
      </c>
      <c r="C1058" s="491" t="str">
        <f t="shared" si="19"/>
        <v>Ô tô tự đổ 10 tấn54</v>
      </c>
      <c r="D1058" s="490"/>
      <c r="E1058" s="490"/>
      <c r="F1058" s="490"/>
      <c r="G1058" s="490"/>
    </row>
    <row r="1059" spans="1:7" ht="18.75">
      <c r="A1059" s="489" t="s">
        <v>2808</v>
      </c>
      <c r="B1059" s="490">
        <v>55</v>
      </c>
      <c r="C1059" s="491" t="str">
        <f t="shared" si="19"/>
        <v>Ô tô tự đổ 10 tấn55</v>
      </c>
      <c r="D1059" s="490"/>
      <c r="E1059" s="490"/>
      <c r="F1059" s="490"/>
      <c r="G1059" s="490"/>
    </row>
    <row r="1060" spans="1:7" ht="18.75">
      <c r="A1060" s="489" t="s">
        <v>2808</v>
      </c>
      <c r="B1060" s="490">
        <v>56</v>
      </c>
      <c r="C1060" s="491" t="str">
        <f t="shared" si="19"/>
        <v>Ô tô tự đổ 10 tấn56</v>
      </c>
      <c r="D1060" s="490"/>
      <c r="E1060" s="490"/>
      <c r="F1060" s="490"/>
      <c r="G1060" s="490"/>
    </row>
    <row r="1061" spans="1:7" ht="18.75">
      <c r="A1061" s="489" t="s">
        <v>2808</v>
      </c>
      <c r="B1061" s="490">
        <v>57</v>
      </c>
      <c r="C1061" s="491" t="str">
        <f t="shared" si="19"/>
        <v>Ô tô tự đổ 10 tấn57</v>
      </c>
      <c r="D1061" s="490"/>
      <c r="E1061" s="490"/>
      <c r="F1061" s="490"/>
      <c r="G1061" s="490"/>
    </row>
    <row r="1062" spans="1:7" ht="18.75">
      <c r="A1062" s="489" t="s">
        <v>2808</v>
      </c>
      <c r="B1062" s="490">
        <v>58</v>
      </c>
      <c r="C1062" s="491" t="str">
        <f t="shared" si="19"/>
        <v>Ô tô tự đổ 10 tấn58</v>
      </c>
      <c r="D1062" s="490"/>
      <c r="E1062" s="490"/>
      <c r="F1062" s="490"/>
      <c r="G1062" s="490"/>
    </row>
    <row r="1063" spans="1:7" ht="18.75">
      <c r="A1063" s="489" t="s">
        <v>2808</v>
      </c>
      <c r="B1063" s="490">
        <v>59</v>
      </c>
      <c r="C1063" s="491" t="str">
        <f t="shared" si="19"/>
        <v>Ô tô tự đổ 10 tấn59</v>
      </c>
      <c r="D1063" s="490"/>
      <c r="E1063" s="490"/>
      <c r="F1063" s="490"/>
      <c r="G1063" s="490"/>
    </row>
    <row r="1064" spans="1:7" ht="18.75">
      <c r="A1064" s="489" t="s">
        <v>2808</v>
      </c>
      <c r="B1064" s="490">
        <v>60</v>
      </c>
      <c r="C1064" s="491" t="str">
        <f t="shared" si="19"/>
        <v>Ô tô tự đổ 10 tấn60</v>
      </c>
      <c r="D1064" s="490"/>
      <c r="E1064" s="490"/>
      <c r="F1064" s="490"/>
      <c r="G1064" s="490"/>
    </row>
    <row r="1065" spans="1:7" ht="18.75">
      <c r="A1065" s="489" t="s">
        <v>2808</v>
      </c>
      <c r="B1065" s="490">
        <v>61</v>
      </c>
      <c r="C1065" s="491" t="str">
        <f t="shared" si="19"/>
        <v>Ô tô tự đổ 10 tấn61</v>
      </c>
      <c r="D1065" s="490"/>
      <c r="E1065" s="490"/>
      <c r="F1065" s="490"/>
      <c r="G1065" s="490"/>
    </row>
    <row r="1066" spans="1:7" ht="18.75">
      <c r="A1066" s="489" t="s">
        <v>2808</v>
      </c>
      <c r="B1066" s="490">
        <v>62</v>
      </c>
      <c r="C1066" s="491" t="str">
        <f t="shared" si="19"/>
        <v>Ô tô tự đổ 10 tấn62</v>
      </c>
      <c r="D1066" s="490"/>
      <c r="E1066" s="490"/>
      <c r="F1066" s="490"/>
      <c r="G1066" s="490"/>
    </row>
    <row r="1067" spans="1:7" ht="18.75">
      <c r="A1067" s="489" t="s">
        <v>2808</v>
      </c>
      <c r="B1067" s="490">
        <v>63</v>
      </c>
      <c r="C1067" s="491" t="str">
        <f t="shared" si="19"/>
        <v>Ô tô tự đổ 10 tấn63</v>
      </c>
      <c r="D1067" s="490"/>
      <c r="E1067" s="490"/>
      <c r="F1067" s="490"/>
      <c r="G1067" s="490"/>
    </row>
    <row r="1068" spans="1:7" ht="18.75">
      <c r="A1068" s="489" t="s">
        <v>2808</v>
      </c>
      <c r="B1068" s="490">
        <v>64</v>
      </c>
      <c r="C1068" s="491" t="str">
        <f t="shared" si="19"/>
        <v>Ô tô tự đổ 10 tấn64</v>
      </c>
      <c r="D1068" s="490"/>
      <c r="E1068" s="490"/>
      <c r="F1068" s="490"/>
      <c r="G1068" s="490"/>
    </row>
    <row r="1069" spans="1:7" ht="18.75">
      <c r="A1069" s="489" t="s">
        <v>2808</v>
      </c>
      <c r="B1069" s="490">
        <v>65</v>
      </c>
      <c r="C1069" s="491" t="str">
        <f t="shared" si="19"/>
        <v>Ô tô tự đổ 10 tấn65</v>
      </c>
      <c r="D1069" s="490"/>
      <c r="E1069" s="490"/>
      <c r="F1069" s="490"/>
      <c r="G1069" s="490"/>
    </row>
    <row r="1070" spans="1:7" ht="18.75">
      <c r="A1070" s="489" t="s">
        <v>2808</v>
      </c>
      <c r="B1070" s="490">
        <v>66</v>
      </c>
      <c r="C1070" s="491" t="str">
        <f t="shared" ref="C1070:C1133" si="20">A1070&amp;B1070</f>
        <v>Ô tô tự đổ 10 tấn66</v>
      </c>
      <c r="D1070" s="490"/>
      <c r="E1070" s="490"/>
      <c r="F1070" s="490"/>
      <c r="G1070" s="490"/>
    </row>
    <row r="1071" spans="1:7" ht="18.75">
      <c r="A1071" s="489" t="s">
        <v>2808</v>
      </c>
      <c r="B1071" s="490">
        <v>67</v>
      </c>
      <c r="C1071" s="491" t="str">
        <f t="shared" si="20"/>
        <v>Ô tô tự đổ 10 tấn67</v>
      </c>
      <c r="D1071" s="490"/>
      <c r="E1071" s="490"/>
      <c r="F1071" s="490"/>
      <c r="G1071" s="490"/>
    </row>
    <row r="1072" spans="1:7" ht="18.75">
      <c r="A1072" s="489" t="s">
        <v>2808</v>
      </c>
      <c r="B1072" s="490">
        <v>68</v>
      </c>
      <c r="C1072" s="491" t="str">
        <f t="shared" si="20"/>
        <v>Ô tô tự đổ 10 tấn68</v>
      </c>
      <c r="D1072" s="490"/>
      <c r="E1072" s="490"/>
      <c r="F1072" s="490"/>
      <c r="G1072" s="490"/>
    </row>
    <row r="1073" spans="1:7" ht="18.75">
      <c r="A1073" s="489" t="s">
        <v>2808</v>
      </c>
      <c r="B1073" s="490">
        <v>69</v>
      </c>
      <c r="C1073" s="491" t="str">
        <f t="shared" si="20"/>
        <v>Ô tô tự đổ 10 tấn69</v>
      </c>
      <c r="D1073" s="490"/>
      <c r="E1073" s="490"/>
      <c r="F1073" s="490"/>
      <c r="G1073" s="490"/>
    </row>
    <row r="1074" spans="1:7" ht="18.75">
      <c r="A1074" s="489" t="s">
        <v>2808</v>
      </c>
      <c r="B1074" s="490">
        <v>70</v>
      </c>
      <c r="C1074" s="491" t="str">
        <f t="shared" si="20"/>
        <v>Ô tô tự đổ 10 tấn70</v>
      </c>
      <c r="D1074" s="490"/>
      <c r="E1074" s="490"/>
      <c r="F1074" s="490"/>
      <c r="G1074" s="490"/>
    </row>
    <row r="1075" spans="1:7" ht="18.75">
      <c r="A1075" s="489" t="s">
        <v>2808</v>
      </c>
      <c r="B1075" s="490">
        <v>71</v>
      </c>
      <c r="C1075" s="491" t="str">
        <f t="shared" si="20"/>
        <v>Ô tô tự đổ 10 tấn71</v>
      </c>
      <c r="D1075" s="490"/>
      <c r="E1075" s="490"/>
      <c r="F1075" s="490"/>
      <c r="G1075" s="490"/>
    </row>
    <row r="1076" spans="1:7" ht="18.75">
      <c r="A1076" s="489" t="s">
        <v>2808</v>
      </c>
      <c r="B1076" s="490">
        <v>72</v>
      </c>
      <c r="C1076" s="491" t="str">
        <f t="shared" si="20"/>
        <v>Ô tô tự đổ 10 tấn72</v>
      </c>
      <c r="D1076" s="490"/>
      <c r="E1076" s="490"/>
      <c r="F1076" s="490"/>
      <c r="G1076" s="490"/>
    </row>
    <row r="1077" spans="1:7" ht="18.75">
      <c r="A1077" s="489" t="s">
        <v>2808</v>
      </c>
      <c r="B1077" s="490">
        <v>73</v>
      </c>
      <c r="C1077" s="491" t="str">
        <f t="shared" si="20"/>
        <v>Ô tô tự đổ 10 tấn73</v>
      </c>
      <c r="D1077" s="490"/>
      <c r="E1077" s="490"/>
      <c r="F1077" s="490"/>
      <c r="G1077" s="490"/>
    </row>
    <row r="1078" spans="1:7" ht="18.75">
      <c r="A1078" s="489" t="s">
        <v>2808</v>
      </c>
      <c r="B1078" s="490">
        <v>74</v>
      </c>
      <c r="C1078" s="491" t="str">
        <f t="shared" si="20"/>
        <v>Ô tô tự đổ 10 tấn74</v>
      </c>
      <c r="D1078" s="490"/>
      <c r="E1078" s="490"/>
      <c r="F1078" s="490"/>
      <c r="G1078" s="490"/>
    </row>
    <row r="1079" spans="1:7" ht="18.75">
      <c r="A1079" s="489" t="s">
        <v>2808</v>
      </c>
      <c r="B1079" s="490">
        <v>75</v>
      </c>
      <c r="C1079" s="491" t="str">
        <f t="shared" si="20"/>
        <v>Ô tô tự đổ 10 tấn75</v>
      </c>
      <c r="D1079" s="490"/>
      <c r="E1079" s="490"/>
      <c r="F1079" s="490"/>
      <c r="G1079" s="490"/>
    </row>
    <row r="1080" spans="1:7" ht="18.75">
      <c r="A1080" s="489" t="s">
        <v>2808</v>
      </c>
      <c r="B1080" s="490">
        <v>76</v>
      </c>
      <c r="C1080" s="491" t="str">
        <f t="shared" si="20"/>
        <v>Ô tô tự đổ 10 tấn76</v>
      </c>
      <c r="D1080" s="490"/>
      <c r="E1080" s="490"/>
      <c r="F1080" s="490"/>
      <c r="G1080" s="490"/>
    </row>
    <row r="1081" spans="1:7" ht="18.75">
      <c r="A1081" s="489" t="s">
        <v>2808</v>
      </c>
      <c r="B1081" s="490">
        <v>77</v>
      </c>
      <c r="C1081" s="491" t="str">
        <f t="shared" si="20"/>
        <v>Ô tô tự đổ 10 tấn77</v>
      </c>
      <c r="D1081" s="490"/>
      <c r="E1081" s="490"/>
      <c r="F1081" s="490"/>
      <c r="G1081" s="490"/>
    </row>
    <row r="1082" spans="1:7" ht="18.75">
      <c r="A1082" s="489" t="s">
        <v>2808</v>
      </c>
      <c r="B1082" s="490">
        <v>78</v>
      </c>
      <c r="C1082" s="491" t="str">
        <f t="shared" si="20"/>
        <v>Ô tô tự đổ 10 tấn78</v>
      </c>
      <c r="D1082" s="490"/>
      <c r="E1082" s="490"/>
      <c r="F1082" s="490"/>
      <c r="G1082" s="490"/>
    </row>
    <row r="1083" spans="1:7" ht="18.75">
      <c r="A1083" s="489" t="s">
        <v>2808</v>
      </c>
      <c r="B1083" s="490">
        <v>79</v>
      </c>
      <c r="C1083" s="491" t="str">
        <f t="shared" si="20"/>
        <v>Ô tô tự đổ 10 tấn79</v>
      </c>
      <c r="D1083" s="490"/>
      <c r="E1083" s="490"/>
      <c r="F1083" s="490"/>
      <c r="G1083" s="490"/>
    </row>
    <row r="1084" spans="1:7" ht="18.75">
      <c r="A1084" s="489" t="s">
        <v>2808</v>
      </c>
      <c r="B1084" s="490">
        <v>80</v>
      </c>
      <c r="C1084" s="491" t="str">
        <f t="shared" si="20"/>
        <v>Ô tô tự đổ 10 tấn80</v>
      </c>
      <c r="D1084" s="490"/>
      <c r="E1084" s="490"/>
      <c r="F1084" s="490"/>
      <c r="G1084" s="490"/>
    </row>
    <row r="1085" spans="1:7" ht="18.75">
      <c r="A1085" s="489" t="s">
        <v>2808</v>
      </c>
      <c r="B1085" s="490">
        <v>81</v>
      </c>
      <c r="C1085" s="491" t="str">
        <f t="shared" si="20"/>
        <v>Ô tô tự đổ 10 tấn81</v>
      </c>
      <c r="D1085" s="490"/>
      <c r="E1085" s="490"/>
      <c r="F1085" s="490"/>
      <c r="G1085" s="490"/>
    </row>
    <row r="1086" spans="1:7" ht="18.75">
      <c r="A1086" s="489" t="s">
        <v>2808</v>
      </c>
      <c r="B1086" s="490">
        <v>82</v>
      </c>
      <c r="C1086" s="491" t="str">
        <f t="shared" si="20"/>
        <v>Ô tô tự đổ 10 tấn82</v>
      </c>
      <c r="D1086" s="490"/>
      <c r="E1086" s="490"/>
      <c r="F1086" s="490"/>
      <c r="G1086" s="490"/>
    </row>
    <row r="1087" spans="1:7" ht="18.75">
      <c r="A1087" s="489" t="s">
        <v>2808</v>
      </c>
      <c r="B1087" s="490">
        <v>83</v>
      </c>
      <c r="C1087" s="491" t="str">
        <f t="shared" si="20"/>
        <v>Ô tô tự đổ 10 tấn83</v>
      </c>
      <c r="D1087" s="490"/>
      <c r="E1087" s="490"/>
      <c r="F1087" s="490"/>
      <c r="G1087" s="490"/>
    </row>
    <row r="1088" spans="1:7" ht="18.75">
      <c r="A1088" s="489" t="s">
        <v>2808</v>
      </c>
      <c r="B1088" s="490">
        <v>84</v>
      </c>
      <c r="C1088" s="491" t="str">
        <f t="shared" si="20"/>
        <v>Ô tô tự đổ 10 tấn84</v>
      </c>
      <c r="D1088" s="490"/>
      <c r="E1088" s="490"/>
      <c r="F1088" s="490"/>
      <c r="G1088" s="490"/>
    </row>
    <row r="1089" spans="1:7" ht="18.75">
      <c r="A1089" s="489" t="s">
        <v>2808</v>
      </c>
      <c r="B1089" s="490">
        <v>85</v>
      </c>
      <c r="C1089" s="491" t="str">
        <f t="shared" si="20"/>
        <v>Ô tô tự đổ 10 tấn85</v>
      </c>
      <c r="D1089" s="490"/>
      <c r="E1089" s="490"/>
      <c r="F1089" s="490"/>
      <c r="G1089" s="490"/>
    </row>
    <row r="1090" spans="1:7" ht="18.75">
      <c r="A1090" s="489" t="s">
        <v>2808</v>
      </c>
      <c r="B1090" s="490">
        <v>86</v>
      </c>
      <c r="C1090" s="491" t="str">
        <f t="shared" si="20"/>
        <v>Ô tô tự đổ 10 tấn86</v>
      </c>
      <c r="D1090" s="490"/>
      <c r="E1090" s="490"/>
      <c r="F1090" s="490"/>
      <c r="G1090" s="490"/>
    </row>
    <row r="1091" spans="1:7" ht="18.75">
      <c r="A1091" s="489" t="s">
        <v>2808</v>
      </c>
      <c r="B1091" s="490">
        <v>87</v>
      </c>
      <c r="C1091" s="491" t="str">
        <f t="shared" si="20"/>
        <v>Ô tô tự đổ 10 tấn87</v>
      </c>
      <c r="D1091" s="490"/>
      <c r="E1091" s="490"/>
      <c r="F1091" s="490"/>
      <c r="G1091" s="490"/>
    </row>
    <row r="1092" spans="1:7" ht="18.75">
      <c r="A1092" s="489" t="s">
        <v>2808</v>
      </c>
      <c r="B1092" s="490">
        <v>88</v>
      </c>
      <c r="C1092" s="491" t="str">
        <f t="shared" si="20"/>
        <v>Ô tô tự đổ 10 tấn88</v>
      </c>
      <c r="D1092" s="490"/>
      <c r="E1092" s="490"/>
      <c r="F1092" s="490"/>
      <c r="G1092" s="490"/>
    </row>
    <row r="1093" spans="1:7" ht="18.75">
      <c r="A1093" s="489" t="s">
        <v>2808</v>
      </c>
      <c r="B1093" s="490">
        <v>89</v>
      </c>
      <c r="C1093" s="491" t="str">
        <f t="shared" si="20"/>
        <v>Ô tô tự đổ 10 tấn89</v>
      </c>
      <c r="D1093" s="490"/>
      <c r="E1093" s="490"/>
      <c r="F1093" s="490"/>
      <c r="G1093" s="490"/>
    </row>
    <row r="1094" spans="1:7" ht="18.75">
      <c r="A1094" s="489" t="s">
        <v>2808</v>
      </c>
      <c r="B1094" s="490">
        <v>90</v>
      </c>
      <c r="C1094" s="491" t="str">
        <f t="shared" si="20"/>
        <v>Ô tô tự đổ 10 tấn90</v>
      </c>
      <c r="D1094" s="490"/>
      <c r="E1094" s="490"/>
      <c r="F1094" s="490"/>
      <c r="G1094" s="490"/>
    </row>
    <row r="1095" spans="1:7" ht="18.75">
      <c r="A1095" s="489" t="s">
        <v>2808</v>
      </c>
      <c r="B1095" s="490">
        <v>91</v>
      </c>
      <c r="C1095" s="491" t="str">
        <f t="shared" si="20"/>
        <v>Ô tô tự đổ 10 tấn91</v>
      </c>
      <c r="D1095" s="490"/>
      <c r="E1095" s="490"/>
      <c r="F1095" s="490"/>
      <c r="G1095" s="490"/>
    </row>
    <row r="1096" spans="1:7" ht="18.75">
      <c r="A1096" s="489" t="s">
        <v>2808</v>
      </c>
      <c r="B1096" s="490">
        <v>92</v>
      </c>
      <c r="C1096" s="491" t="str">
        <f t="shared" si="20"/>
        <v>Ô tô tự đổ 10 tấn92</v>
      </c>
      <c r="D1096" s="490"/>
      <c r="E1096" s="490"/>
      <c r="F1096" s="490"/>
      <c r="G1096" s="490"/>
    </row>
    <row r="1097" spans="1:7" ht="18.75">
      <c r="A1097" s="489" t="s">
        <v>2808</v>
      </c>
      <c r="B1097" s="490">
        <v>93</v>
      </c>
      <c r="C1097" s="491" t="str">
        <f t="shared" si="20"/>
        <v>Ô tô tự đổ 10 tấn93</v>
      </c>
      <c r="D1097" s="490"/>
      <c r="E1097" s="490"/>
      <c r="F1097" s="490"/>
      <c r="G1097" s="490"/>
    </row>
    <row r="1098" spans="1:7" ht="18.75">
      <c r="A1098" s="489" t="s">
        <v>2808</v>
      </c>
      <c r="B1098" s="490">
        <v>94</v>
      </c>
      <c r="C1098" s="491" t="str">
        <f t="shared" si="20"/>
        <v>Ô tô tự đổ 10 tấn94</v>
      </c>
      <c r="D1098" s="490"/>
      <c r="E1098" s="490"/>
      <c r="F1098" s="490"/>
      <c r="G1098" s="490"/>
    </row>
    <row r="1099" spans="1:7" ht="18.75">
      <c r="A1099" s="489" t="s">
        <v>2808</v>
      </c>
      <c r="B1099" s="490">
        <v>95</v>
      </c>
      <c r="C1099" s="491" t="str">
        <f t="shared" si="20"/>
        <v>Ô tô tự đổ 10 tấn95</v>
      </c>
      <c r="D1099" s="490"/>
      <c r="E1099" s="490"/>
      <c r="F1099" s="490"/>
      <c r="G1099" s="490"/>
    </row>
    <row r="1100" spans="1:7" ht="18.75">
      <c r="A1100" s="489" t="s">
        <v>2808</v>
      </c>
      <c r="B1100" s="490">
        <v>96</v>
      </c>
      <c r="C1100" s="491" t="str">
        <f t="shared" si="20"/>
        <v>Ô tô tự đổ 10 tấn96</v>
      </c>
      <c r="D1100" s="490"/>
      <c r="E1100" s="490"/>
      <c r="F1100" s="490"/>
      <c r="G1100" s="490"/>
    </row>
    <row r="1101" spans="1:7" ht="18.75">
      <c r="A1101" s="489" t="s">
        <v>2808</v>
      </c>
      <c r="B1101" s="490">
        <v>97</v>
      </c>
      <c r="C1101" s="491" t="str">
        <f t="shared" si="20"/>
        <v>Ô tô tự đổ 10 tấn97</v>
      </c>
      <c r="D1101" s="490"/>
      <c r="E1101" s="490"/>
      <c r="F1101" s="490"/>
      <c r="G1101" s="490"/>
    </row>
    <row r="1102" spans="1:7" ht="18.75">
      <c r="A1102" s="489" t="s">
        <v>2808</v>
      </c>
      <c r="B1102" s="490">
        <v>98</v>
      </c>
      <c r="C1102" s="491" t="str">
        <f t="shared" si="20"/>
        <v>Ô tô tự đổ 10 tấn98</v>
      </c>
      <c r="D1102" s="490"/>
      <c r="E1102" s="490"/>
      <c r="F1102" s="490"/>
      <c r="G1102" s="490"/>
    </row>
    <row r="1103" spans="1:7" ht="18.75">
      <c r="A1103" s="489" t="s">
        <v>2808</v>
      </c>
      <c r="B1103" s="490">
        <v>99</v>
      </c>
      <c r="C1103" s="491" t="str">
        <f t="shared" si="20"/>
        <v>Ô tô tự đổ 10 tấn99</v>
      </c>
      <c r="D1103" s="490"/>
      <c r="E1103" s="490"/>
      <c r="F1103" s="490"/>
      <c r="G1103" s="490"/>
    </row>
    <row r="1104" spans="1:7" ht="18.75">
      <c r="A1104" s="489" t="s">
        <v>2808</v>
      </c>
      <c r="B1104" s="490">
        <v>100</v>
      </c>
      <c r="C1104" s="491" t="str">
        <f t="shared" si="20"/>
        <v>Ô tô tự đổ 10 tấn100</v>
      </c>
      <c r="D1104" s="490"/>
      <c r="E1104" s="490"/>
      <c r="F1104" s="490"/>
      <c r="G1104" s="490"/>
    </row>
    <row r="1105" spans="1:7" ht="18.75">
      <c r="A1105" s="489" t="s">
        <v>2808</v>
      </c>
      <c r="B1105" s="490">
        <v>101</v>
      </c>
      <c r="C1105" s="491" t="str">
        <f t="shared" si="20"/>
        <v>Ô tô tự đổ 10 tấn101</v>
      </c>
      <c r="D1105" s="490"/>
      <c r="E1105" s="490"/>
      <c r="F1105" s="490"/>
      <c r="G1105" s="490"/>
    </row>
    <row r="1106" spans="1:7" ht="18.75">
      <c r="A1106" s="489" t="s">
        <v>2808</v>
      </c>
      <c r="B1106" s="490">
        <v>102</v>
      </c>
      <c r="C1106" s="491" t="str">
        <f t="shared" si="20"/>
        <v>Ô tô tự đổ 10 tấn102</v>
      </c>
      <c r="D1106" s="490"/>
      <c r="E1106" s="490"/>
      <c r="F1106" s="490"/>
      <c r="G1106" s="490"/>
    </row>
    <row r="1107" spans="1:7" ht="18.75">
      <c r="A1107" s="489" t="s">
        <v>2808</v>
      </c>
      <c r="B1107" s="490">
        <v>103</v>
      </c>
      <c r="C1107" s="491" t="str">
        <f t="shared" si="20"/>
        <v>Ô tô tự đổ 10 tấn103</v>
      </c>
      <c r="D1107" s="490"/>
      <c r="E1107" s="490"/>
      <c r="F1107" s="490"/>
      <c r="G1107" s="490"/>
    </row>
    <row r="1108" spans="1:7" ht="18.75">
      <c r="A1108" s="489" t="s">
        <v>2808</v>
      </c>
      <c r="B1108" s="490">
        <v>104</v>
      </c>
      <c r="C1108" s="491" t="str">
        <f t="shared" si="20"/>
        <v>Ô tô tự đổ 10 tấn104</v>
      </c>
      <c r="D1108" s="490"/>
      <c r="E1108" s="490"/>
      <c r="F1108" s="490"/>
      <c r="G1108" s="490"/>
    </row>
    <row r="1109" spans="1:7" ht="18.75">
      <c r="A1109" s="489" t="s">
        <v>2808</v>
      </c>
      <c r="B1109" s="490">
        <v>105</v>
      </c>
      <c r="C1109" s="491" t="str">
        <f t="shared" si="20"/>
        <v>Ô tô tự đổ 10 tấn105</v>
      </c>
      <c r="D1109" s="490"/>
      <c r="E1109" s="490"/>
      <c r="F1109" s="490"/>
      <c r="G1109" s="490"/>
    </row>
    <row r="1110" spans="1:7" ht="18.75">
      <c r="A1110" s="489" t="s">
        <v>2808</v>
      </c>
      <c r="B1110" s="490">
        <v>106</v>
      </c>
      <c r="C1110" s="491" t="str">
        <f t="shared" si="20"/>
        <v>Ô tô tự đổ 10 tấn106</v>
      </c>
      <c r="D1110" s="490"/>
      <c r="E1110" s="490"/>
      <c r="F1110" s="490"/>
      <c r="G1110" s="490"/>
    </row>
    <row r="1111" spans="1:7" ht="18.75">
      <c r="A1111" s="489" t="s">
        <v>2808</v>
      </c>
      <c r="B1111" s="490">
        <v>107</v>
      </c>
      <c r="C1111" s="491" t="str">
        <f t="shared" si="20"/>
        <v>Ô tô tự đổ 10 tấn107</v>
      </c>
      <c r="D1111" s="490"/>
      <c r="E1111" s="490"/>
      <c r="F1111" s="490"/>
      <c r="G1111" s="490"/>
    </row>
    <row r="1112" spans="1:7" ht="18.75">
      <c r="A1112" s="489" t="s">
        <v>2808</v>
      </c>
      <c r="B1112" s="490">
        <v>108</v>
      </c>
      <c r="C1112" s="491" t="str">
        <f t="shared" si="20"/>
        <v>Ô tô tự đổ 10 tấn108</v>
      </c>
      <c r="D1112" s="490"/>
      <c r="E1112" s="490"/>
      <c r="F1112" s="490"/>
      <c r="G1112" s="490"/>
    </row>
    <row r="1113" spans="1:7" ht="18.75">
      <c r="A1113" s="489" t="s">
        <v>2808</v>
      </c>
      <c r="B1113" s="490">
        <v>109</v>
      </c>
      <c r="C1113" s="491" t="str">
        <f t="shared" si="20"/>
        <v>Ô tô tự đổ 10 tấn109</v>
      </c>
      <c r="D1113" s="490"/>
      <c r="E1113" s="490"/>
      <c r="F1113" s="490"/>
      <c r="G1113" s="490"/>
    </row>
    <row r="1114" spans="1:7" ht="18.75">
      <c r="A1114" s="489" t="s">
        <v>2808</v>
      </c>
      <c r="B1114" s="490">
        <v>110</v>
      </c>
      <c r="C1114" s="491" t="str">
        <f t="shared" si="20"/>
        <v>Ô tô tự đổ 10 tấn110</v>
      </c>
      <c r="D1114" s="490"/>
      <c r="E1114" s="490"/>
      <c r="F1114" s="490"/>
      <c r="G1114" s="490"/>
    </row>
    <row r="1115" spans="1:7" ht="18.75">
      <c r="A1115" s="489" t="s">
        <v>2808</v>
      </c>
      <c r="B1115" s="490">
        <v>111</v>
      </c>
      <c r="C1115" s="491" t="str">
        <f t="shared" si="20"/>
        <v>Ô tô tự đổ 10 tấn111</v>
      </c>
      <c r="D1115" s="490"/>
      <c r="E1115" s="490"/>
      <c r="F1115" s="490"/>
      <c r="G1115" s="490"/>
    </row>
    <row r="1116" spans="1:7" ht="18.75">
      <c r="A1116" s="489" t="s">
        <v>2808</v>
      </c>
      <c r="B1116" s="490">
        <v>112</v>
      </c>
      <c r="C1116" s="491" t="str">
        <f t="shared" si="20"/>
        <v>Ô tô tự đổ 10 tấn112</v>
      </c>
      <c r="D1116" s="490"/>
      <c r="E1116" s="490"/>
      <c r="F1116" s="490"/>
      <c r="G1116" s="490"/>
    </row>
    <row r="1117" spans="1:7" ht="18.75">
      <c r="A1117" s="489" t="s">
        <v>2808</v>
      </c>
      <c r="B1117" s="490">
        <v>113</v>
      </c>
      <c r="C1117" s="491" t="str">
        <f t="shared" si="20"/>
        <v>Ô tô tự đổ 10 tấn113</v>
      </c>
      <c r="D1117" s="490"/>
      <c r="E1117" s="490"/>
      <c r="F1117" s="490"/>
      <c r="G1117" s="490"/>
    </row>
    <row r="1118" spans="1:7" ht="18.75">
      <c r="A1118" s="489" t="s">
        <v>2808</v>
      </c>
      <c r="B1118" s="490">
        <v>114</v>
      </c>
      <c r="C1118" s="491" t="str">
        <f t="shared" si="20"/>
        <v>Ô tô tự đổ 10 tấn114</v>
      </c>
      <c r="D1118" s="490"/>
      <c r="E1118" s="490"/>
      <c r="F1118" s="490"/>
      <c r="G1118" s="490"/>
    </row>
    <row r="1119" spans="1:7" ht="18.75">
      <c r="A1119" s="489" t="s">
        <v>2808</v>
      </c>
      <c r="B1119" s="490">
        <v>115</v>
      </c>
      <c r="C1119" s="491" t="str">
        <f t="shared" si="20"/>
        <v>Ô tô tự đổ 10 tấn115</v>
      </c>
      <c r="D1119" s="490"/>
      <c r="E1119" s="490"/>
      <c r="F1119" s="490"/>
      <c r="G1119" s="490"/>
    </row>
    <row r="1120" spans="1:7" ht="18.75">
      <c r="A1120" s="489" t="s">
        <v>2808</v>
      </c>
      <c r="B1120" s="490">
        <v>116</v>
      </c>
      <c r="C1120" s="491" t="str">
        <f t="shared" si="20"/>
        <v>Ô tô tự đổ 10 tấn116</v>
      </c>
      <c r="D1120" s="490"/>
      <c r="E1120" s="490"/>
      <c r="F1120" s="490"/>
      <c r="G1120" s="490"/>
    </row>
    <row r="1121" spans="1:7" ht="18.75">
      <c r="A1121" s="489" t="s">
        <v>2808</v>
      </c>
      <c r="B1121" s="490">
        <v>117</v>
      </c>
      <c r="C1121" s="491" t="str">
        <f t="shared" si="20"/>
        <v>Ô tô tự đổ 10 tấn117</v>
      </c>
      <c r="D1121" s="490"/>
      <c r="E1121" s="490"/>
      <c r="F1121" s="490"/>
      <c r="G1121" s="490"/>
    </row>
    <row r="1122" spans="1:7" ht="18.75">
      <c r="A1122" s="489" t="s">
        <v>2808</v>
      </c>
      <c r="B1122" s="490">
        <v>118</v>
      </c>
      <c r="C1122" s="491" t="str">
        <f t="shared" si="20"/>
        <v>Ô tô tự đổ 10 tấn118</v>
      </c>
      <c r="D1122" s="490"/>
      <c r="E1122" s="490"/>
      <c r="F1122" s="490"/>
      <c r="G1122" s="490"/>
    </row>
    <row r="1123" spans="1:7" ht="18.75">
      <c r="A1123" s="489" t="s">
        <v>2808</v>
      </c>
      <c r="B1123" s="490">
        <v>119</v>
      </c>
      <c r="C1123" s="491" t="str">
        <f t="shared" si="20"/>
        <v>Ô tô tự đổ 10 tấn119</v>
      </c>
      <c r="D1123" s="490"/>
      <c r="E1123" s="490"/>
      <c r="F1123" s="490"/>
      <c r="G1123" s="490"/>
    </row>
    <row r="1124" spans="1:7" ht="18.75">
      <c r="A1124" s="489" t="s">
        <v>2808</v>
      </c>
      <c r="B1124" s="490">
        <v>120</v>
      </c>
      <c r="C1124" s="491" t="str">
        <f t="shared" si="20"/>
        <v>Ô tô tự đổ 10 tấn120</v>
      </c>
      <c r="D1124" s="490"/>
      <c r="E1124" s="490"/>
      <c r="F1124" s="490"/>
      <c r="G1124" s="490"/>
    </row>
    <row r="1125" spans="1:7" ht="18.75">
      <c r="A1125" s="489" t="s">
        <v>2808</v>
      </c>
      <c r="B1125" s="490">
        <v>121</v>
      </c>
      <c r="C1125" s="491" t="str">
        <f t="shared" si="20"/>
        <v>Ô tô tự đổ 10 tấn121</v>
      </c>
      <c r="D1125" s="490"/>
      <c r="E1125" s="490"/>
      <c r="F1125" s="490"/>
      <c r="G1125" s="490"/>
    </row>
    <row r="1126" spans="1:7" ht="18.75">
      <c r="A1126" s="489" t="s">
        <v>2808</v>
      </c>
      <c r="B1126" s="490">
        <v>122</v>
      </c>
      <c r="C1126" s="491" t="str">
        <f t="shared" si="20"/>
        <v>Ô tô tự đổ 10 tấn122</v>
      </c>
      <c r="D1126" s="490"/>
      <c r="E1126" s="490"/>
      <c r="F1126" s="490"/>
      <c r="G1126" s="490"/>
    </row>
    <row r="1127" spans="1:7" ht="18.75">
      <c r="A1127" s="489" t="s">
        <v>2808</v>
      </c>
      <c r="B1127" s="490">
        <v>123</v>
      </c>
      <c r="C1127" s="491" t="str">
        <f t="shared" si="20"/>
        <v>Ô tô tự đổ 10 tấn123</v>
      </c>
      <c r="D1127" s="490"/>
      <c r="E1127" s="490"/>
      <c r="F1127" s="490"/>
      <c r="G1127" s="490"/>
    </row>
    <row r="1128" spans="1:7" ht="18.75">
      <c r="A1128" s="489" t="s">
        <v>2808</v>
      </c>
      <c r="B1128" s="490">
        <v>124</v>
      </c>
      <c r="C1128" s="491" t="str">
        <f t="shared" si="20"/>
        <v>Ô tô tự đổ 10 tấn124</v>
      </c>
      <c r="D1128" s="490"/>
      <c r="E1128" s="490"/>
      <c r="F1128" s="490"/>
      <c r="G1128" s="490"/>
    </row>
    <row r="1129" spans="1:7" ht="18.75">
      <c r="A1129" s="489" t="s">
        <v>2808</v>
      </c>
      <c r="B1129" s="490">
        <v>125</v>
      </c>
      <c r="C1129" s="491" t="str">
        <f t="shared" si="20"/>
        <v>Ô tô tự đổ 10 tấn125</v>
      </c>
      <c r="D1129" s="490"/>
      <c r="E1129" s="490"/>
      <c r="F1129" s="490"/>
      <c r="G1129" s="490"/>
    </row>
    <row r="1130" spans="1:7" ht="18.75">
      <c r="A1130" s="489" t="s">
        <v>2808</v>
      </c>
      <c r="B1130" s="490">
        <v>126</v>
      </c>
      <c r="C1130" s="491" t="str">
        <f t="shared" si="20"/>
        <v>Ô tô tự đổ 10 tấn126</v>
      </c>
      <c r="D1130" s="490"/>
      <c r="E1130" s="490"/>
      <c r="F1130" s="490"/>
      <c r="G1130" s="490"/>
    </row>
    <row r="1131" spans="1:7" ht="18.75">
      <c r="A1131" s="489" t="s">
        <v>2808</v>
      </c>
      <c r="B1131" s="490">
        <v>127</v>
      </c>
      <c r="C1131" s="491" t="str">
        <f t="shared" si="20"/>
        <v>Ô tô tự đổ 10 tấn127</v>
      </c>
      <c r="D1131" s="490"/>
      <c r="E1131" s="490"/>
      <c r="F1131" s="490"/>
      <c r="G1131" s="490"/>
    </row>
    <row r="1132" spans="1:7" ht="18.75">
      <c r="A1132" s="489" t="s">
        <v>2808</v>
      </c>
      <c r="B1132" s="490">
        <v>128</v>
      </c>
      <c r="C1132" s="491" t="str">
        <f t="shared" si="20"/>
        <v>Ô tô tự đổ 10 tấn128</v>
      </c>
      <c r="D1132" s="490"/>
      <c r="E1132" s="490"/>
      <c r="F1132" s="490"/>
      <c r="G1132" s="490"/>
    </row>
    <row r="1133" spans="1:7" ht="18.75">
      <c r="A1133" s="489" t="s">
        <v>2808</v>
      </c>
      <c r="B1133" s="490">
        <v>129</v>
      </c>
      <c r="C1133" s="491" t="str">
        <f t="shared" si="20"/>
        <v>Ô tô tự đổ 10 tấn129</v>
      </c>
      <c r="D1133" s="490"/>
      <c r="E1133" s="490"/>
      <c r="F1133" s="490"/>
      <c r="G1133" s="490"/>
    </row>
    <row r="1134" spans="1:7" ht="18.75">
      <c r="A1134" s="489" t="s">
        <v>2808</v>
      </c>
      <c r="B1134" s="490">
        <v>130</v>
      </c>
      <c r="C1134" s="491" t="str">
        <f t="shared" ref="C1134:C1197" si="21">A1134&amp;B1134</f>
        <v>Ô tô tự đổ 10 tấn130</v>
      </c>
      <c r="D1134" s="490"/>
      <c r="E1134" s="490"/>
      <c r="F1134" s="490"/>
      <c r="G1134" s="490"/>
    </row>
    <row r="1135" spans="1:7" ht="18.75">
      <c r="A1135" s="489" t="s">
        <v>2808</v>
      </c>
      <c r="B1135" s="490">
        <v>131</v>
      </c>
      <c r="C1135" s="491" t="str">
        <f t="shared" si="21"/>
        <v>Ô tô tự đổ 10 tấn131</v>
      </c>
      <c r="D1135" s="490"/>
      <c r="E1135" s="490"/>
      <c r="F1135" s="490"/>
      <c r="G1135" s="490"/>
    </row>
    <row r="1136" spans="1:7" ht="18.75">
      <c r="A1136" s="489" t="s">
        <v>2808</v>
      </c>
      <c r="B1136" s="490">
        <v>132</v>
      </c>
      <c r="C1136" s="491" t="str">
        <f t="shared" si="21"/>
        <v>Ô tô tự đổ 10 tấn132</v>
      </c>
      <c r="D1136" s="490"/>
      <c r="E1136" s="490"/>
      <c r="F1136" s="490"/>
      <c r="G1136" s="490"/>
    </row>
    <row r="1137" spans="1:7" ht="18.75">
      <c r="A1137" s="489" t="s">
        <v>2808</v>
      </c>
      <c r="B1137" s="490">
        <v>133</v>
      </c>
      <c r="C1137" s="491" t="str">
        <f t="shared" si="21"/>
        <v>Ô tô tự đổ 10 tấn133</v>
      </c>
      <c r="D1137" s="490"/>
      <c r="E1137" s="490"/>
      <c r="F1137" s="490"/>
      <c r="G1137" s="490"/>
    </row>
    <row r="1138" spans="1:7" ht="18.75">
      <c r="A1138" s="489" t="s">
        <v>2808</v>
      </c>
      <c r="B1138" s="490">
        <v>134</v>
      </c>
      <c r="C1138" s="491" t="str">
        <f t="shared" si="21"/>
        <v>Ô tô tự đổ 10 tấn134</v>
      </c>
      <c r="D1138" s="490"/>
      <c r="E1138" s="490"/>
      <c r="F1138" s="490"/>
      <c r="G1138" s="490"/>
    </row>
    <row r="1139" spans="1:7" ht="18.75">
      <c r="A1139" s="489" t="s">
        <v>2808</v>
      </c>
      <c r="B1139" s="490">
        <v>135</v>
      </c>
      <c r="C1139" s="491" t="str">
        <f t="shared" si="21"/>
        <v>Ô tô tự đổ 10 tấn135</v>
      </c>
      <c r="D1139" s="490"/>
      <c r="E1139" s="490"/>
      <c r="F1139" s="490"/>
      <c r="G1139" s="490"/>
    </row>
    <row r="1140" spans="1:7" ht="18.75">
      <c r="A1140" s="489" t="s">
        <v>2808</v>
      </c>
      <c r="B1140" s="490">
        <v>136</v>
      </c>
      <c r="C1140" s="491" t="str">
        <f t="shared" si="21"/>
        <v>Ô tô tự đổ 10 tấn136</v>
      </c>
      <c r="D1140" s="490"/>
      <c r="E1140" s="490"/>
      <c r="F1140" s="490"/>
      <c r="G1140" s="490"/>
    </row>
    <row r="1141" spans="1:7" ht="18.75">
      <c r="A1141" s="489" t="s">
        <v>2808</v>
      </c>
      <c r="B1141" s="490">
        <v>137</v>
      </c>
      <c r="C1141" s="491" t="str">
        <f t="shared" si="21"/>
        <v>Ô tô tự đổ 10 tấn137</v>
      </c>
      <c r="D1141" s="490"/>
      <c r="E1141" s="490"/>
      <c r="F1141" s="490"/>
      <c r="G1141" s="490"/>
    </row>
    <row r="1142" spans="1:7" ht="18.75">
      <c r="A1142" s="489" t="s">
        <v>2808</v>
      </c>
      <c r="B1142" s="490">
        <v>138</v>
      </c>
      <c r="C1142" s="491" t="str">
        <f t="shared" si="21"/>
        <v>Ô tô tự đổ 10 tấn138</v>
      </c>
      <c r="D1142" s="490"/>
      <c r="E1142" s="490"/>
      <c r="F1142" s="490"/>
      <c r="G1142" s="490"/>
    </row>
    <row r="1143" spans="1:7" ht="18.75">
      <c r="A1143" s="489" t="s">
        <v>2808</v>
      </c>
      <c r="B1143" s="490">
        <v>139</v>
      </c>
      <c r="C1143" s="491" t="str">
        <f t="shared" si="21"/>
        <v>Ô tô tự đổ 10 tấn139</v>
      </c>
      <c r="D1143" s="490"/>
      <c r="E1143" s="490"/>
      <c r="F1143" s="490"/>
      <c r="G1143" s="490"/>
    </row>
    <row r="1144" spans="1:7" ht="18.75">
      <c r="A1144" s="489" t="s">
        <v>2808</v>
      </c>
      <c r="B1144" s="490">
        <v>140</v>
      </c>
      <c r="C1144" s="491" t="str">
        <f t="shared" si="21"/>
        <v>Ô tô tự đổ 10 tấn140</v>
      </c>
      <c r="D1144" s="490"/>
      <c r="E1144" s="490"/>
      <c r="F1144" s="490"/>
      <c r="G1144" s="490"/>
    </row>
    <row r="1145" spans="1:7" ht="18.75">
      <c r="A1145" s="489" t="s">
        <v>2808</v>
      </c>
      <c r="B1145" s="490">
        <v>141</v>
      </c>
      <c r="C1145" s="491" t="str">
        <f t="shared" si="21"/>
        <v>Ô tô tự đổ 10 tấn141</v>
      </c>
      <c r="D1145" s="490"/>
      <c r="E1145" s="490"/>
      <c r="F1145" s="490"/>
      <c r="G1145" s="490"/>
    </row>
    <row r="1146" spans="1:7" ht="18.75">
      <c r="A1146" s="489" t="s">
        <v>2808</v>
      </c>
      <c r="B1146" s="490">
        <v>142</v>
      </c>
      <c r="C1146" s="491" t="str">
        <f t="shared" si="21"/>
        <v>Ô tô tự đổ 10 tấn142</v>
      </c>
      <c r="D1146" s="490"/>
      <c r="E1146" s="490"/>
      <c r="F1146" s="490"/>
      <c r="G1146" s="490"/>
    </row>
    <row r="1147" spans="1:7" ht="18.75">
      <c r="A1147" s="489" t="s">
        <v>2808</v>
      </c>
      <c r="B1147" s="490">
        <v>143</v>
      </c>
      <c r="C1147" s="491" t="str">
        <f t="shared" si="21"/>
        <v>Ô tô tự đổ 10 tấn143</v>
      </c>
      <c r="D1147" s="490"/>
      <c r="E1147" s="490"/>
      <c r="F1147" s="490"/>
      <c r="G1147" s="490"/>
    </row>
    <row r="1148" spans="1:7" ht="18.75">
      <c r="A1148" s="489" t="s">
        <v>2808</v>
      </c>
      <c r="B1148" s="490">
        <v>144</v>
      </c>
      <c r="C1148" s="491" t="str">
        <f t="shared" si="21"/>
        <v>Ô tô tự đổ 10 tấn144</v>
      </c>
      <c r="D1148" s="490"/>
      <c r="E1148" s="490"/>
      <c r="F1148" s="490"/>
      <c r="G1148" s="490"/>
    </row>
    <row r="1149" spans="1:7" ht="18.75">
      <c r="A1149" s="489" t="s">
        <v>2808</v>
      </c>
      <c r="B1149" s="490">
        <v>145</v>
      </c>
      <c r="C1149" s="491" t="str">
        <f t="shared" si="21"/>
        <v>Ô tô tự đổ 10 tấn145</v>
      </c>
      <c r="D1149" s="490"/>
      <c r="E1149" s="490"/>
      <c r="F1149" s="490"/>
      <c r="G1149" s="490"/>
    </row>
    <row r="1150" spans="1:7" ht="18.75">
      <c r="A1150" s="489" t="s">
        <v>2808</v>
      </c>
      <c r="B1150" s="490">
        <v>146</v>
      </c>
      <c r="C1150" s="491" t="str">
        <f t="shared" si="21"/>
        <v>Ô tô tự đổ 10 tấn146</v>
      </c>
      <c r="D1150" s="490"/>
      <c r="E1150" s="490"/>
      <c r="F1150" s="490"/>
      <c r="G1150" s="490"/>
    </row>
    <row r="1151" spans="1:7" ht="18.75">
      <c r="A1151" s="489" t="s">
        <v>2808</v>
      </c>
      <c r="B1151" s="490">
        <v>147</v>
      </c>
      <c r="C1151" s="491" t="str">
        <f t="shared" si="21"/>
        <v>Ô tô tự đổ 10 tấn147</v>
      </c>
      <c r="D1151" s="490"/>
      <c r="E1151" s="490"/>
      <c r="F1151" s="490"/>
      <c r="G1151" s="490"/>
    </row>
    <row r="1152" spans="1:7" ht="18.75">
      <c r="A1152" s="489" t="s">
        <v>2808</v>
      </c>
      <c r="B1152" s="490">
        <v>148</v>
      </c>
      <c r="C1152" s="491" t="str">
        <f t="shared" si="21"/>
        <v>Ô tô tự đổ 10 tấn148</v>
      </c>
      <c r="D1152" s="490"/>
      <c r="E1152" s="490"/>
      <c r="F1152" s="490"/>
      <c r="G1152" s="490"/>
    </row>
    <row r="1153" spans="1:7" ht="18.75">
      <c r="A1153" s="489" t="s">
        <v>2808</v>
      </c>
      <c r="B1153" s="490">
        <v>149</v>
      </c>
      <c r="C1153" s="491" t="str">
        <f t="shared" si="21"/>
        <v>Ô tô tự đổ 10 tấn149</v>
      </c>
      <c r="D1153" s="490"/>
      <c r="E1153" s="490"/>
      <c r="F1153" s="490"/>
      <c r="G1153" s="490"/>
    </row>
    <row r="1154" spans="1:7" ht="18.75">
      <c r="A1154" s="489" t="s">
        <v>2808</v>
      </c>
      <c r="B1154" s="490">
        <v>150</v>
      </c>
      <c r="C1154" s="491" t="str">
        <f t="shared" si="21"/>
        <v>Ô tô tự đổ 10 tấn150</v>
      </c>
      <c r="D1154" s="490"/>
      <c r="E1154" s="490"/>
      <c r="F1154" s="490"/>
      <c r="G1154" s="490"/>
    </row>
    <row r="1155" spans="1:7" ht="18.75">
      <c r="A1155" s="489" t="s">
        <v>2808</v>
      </c>
      <c r="B1155" s="490">
        <v>151</v>
      </c>
      <c r="C1155" s="491" t="str">
        <f t="shared" si="21"/>
        <v>Ô tô tự đổ 10 tấn151</v>
      </c>
      <c r="D1155" s="490"/>
      <c r="E1155" s="490"/>
      <c r="F1155" s="490"/>
      <c r="G1155" s="490"/>
    </row>
    <row r="1156" spans="1:7" ht="18.75">
      <c r="A1156" s="489" t="s">
        <v>2808</v>
      </c>
      <c r="B1156" s="490">
        <v>152</v>
      </c>
      <c r="C1156" s="491" t="str">
        <f t="shared" si="21"/>
        <v>Ô tô tự đổ 10 tấn152</v>
      </c>
      <c r="D1156" s="490"/>
      <c r="E1156" s="490"/>
      <c r="F1156" s="490"/>
      <c r="G1156" s="490"/>
    </row>
    <row r="1157" spans="1:7" ht="18.75">
      <c r="A1157" s="489" t="s">
        <v>2808</v>
      </c>
      <c r="B1157" s="490">
        <v>153</v>
      </c>
      <c r="C1157" s="491" t="str">
        <f t="shared" si="21"/>
        <v>Ô tô tự đổ 10 tấn153</v>
      </c>
      <c r="D1157" s="490"/>
      <c r="E1157" s="490"/>
      <c r="F1157" s="490"/>
      <c r="G1157" s="490"/>
    </row>
    <row r="1158" spans="1:7" ht="18.75">
      <c r="A1158" s="489" t="s">
        <v>2808</v>
      </c>
      <c r="B1158" s="490">
        <v>154</v>
      </c>
      <c r="C1158" s="491" t="str">
        <f t="shared" si="21"/>
        <v>Ô tô tự đổ 10 tấn154</v>
      </c>
      <c r="D1158" s="490"/>
      <c r="E1158" s="490"/>
      <c r="F1158" s="490"/>
      <c r="G1158" s="490"/>
    </row>
    <row r="1159" spans="1:7" ht="18.75">
      <c r="A1159" s="489" t="s">
        <v>2808</v>
      </c>
      <c r="B1159" s="490">
        <v>155</v>
      </c>
      <c r="C1159" s="491" t="str">
        <f t="shared" si="21"/>
        <v>Ô tô tự đổ 10 tấn155</v>
      </c>
      <c r="D1159" s="490"/>
      <c r="E1159" s="490"/>
      <c r="F1159" s="490"/>
      <c r="G1159" s="490"/>
    </row>
    <row r="1160" spans="1:7" ht="18.75">
      <c r="A1160" s="489" t="s">
        <v>2808</v>
      </c>
      <c r="B1160" s="490">
        <v>156</v>
      </c>
      <c r="C1160" s="491" t="str">
        <f t="shared" si="21"/>
        <v>Ô tô tự đổ 10 tấn156</v>
      </c>
      <c r="D1160" s="490"/>
      <c r="E1160" s="490"/>
      <c r="F1160" s="490"/>
      <c r="G1160" s="490"/>
    </row>
    <row r="1161" spans="1:7" ht="18.75">
      <c r="A1161" s="489" t="s">
        <v>2808</v>
      </c>
      <c r="B1161" s="490">
        <v>157</v>
      </c>
      <c r="C1161" s="491" t="str">
        <f t="shared" si="21"/>
        <v>Ô tô tự đổ 10 tấn157</v>
      </c>
      <c r="D1161" s="490"/>
      <c r="E1161" s="490"/>
      <c r="F1161" s="490"/>
      <c r="G1161" s="490"/>
    </row>
    <row r="1162" spans="1:7" ht="18.75">
      <c r="A1162" s="489" t="s">
        <v>2808</v>
      </c>
      <c r="B1162" s="490">
        <v>158</v>
      </c>
      <c r="C1162" s="491" t="str">
        <f t="shared" si="21"/>
        <v>Ô tô tự đổ 10 tấn158</v>
      </c>
      <c r="D1162" s="490"/>
      <c r="E1162" s="490"/>
      <c r="F1162" s="490"/>
      <c r="G1162" s="490"/>
    </row>
    <row r="1163" spans="1:7" ht="18.75">
      <c r="A1163" s="489" t="s">
        <v>2808</v>
      </c>
      <c r="B1163" s="490">
        <v>159</v>
      </c>
      <c r="C1163" s="491" t="str">
        <f t="shared" si="21"/>
        <v>Ô tô tự đổ 10 tấn159</v>
      </c>
      <c r="D1163" s="490"/>
      <c r="E1163" s="490"/>
      <c r="F1163" s="490"/>
      <c r="G1163" s="490"/>
    </row>
    <row r="1164" spans="1:7" ht="18.75">
      <c r="A1164" s="489" t="s">
        <v>2808</v>
      </c>
      <c r="B1164" s="490">
        <v>160</v>
      </c>
      <c r="C1164" s="491" t="str">
        <f t="shared" si="21"/>
        <v>Ô tô tự đổ 10 tấn160</v>
      </c>
      <c r="D1164" s="490"/>
      <c r="E1164" s="490"/>
      <c r="F1164" s="490"/>
      <c r="G1164" s="490"/>
    </row>
    <row r="1165" spans="1:7" ht="18.75">
      <c r="A1165" s="489" t="s">
        <v>2808</v>
      </c>
      <c r="B1165" s="490">
        <v>161</v>
      </c>
      <c r="C1165" s="491" t="str">
        <f t="shared" si="21"/>
        <v>Ô tô tự đổ 10 tấn161</v>
      </c>
      <c r="D1165" s="490"/>
      <c r="E1165" s="490"/>
      <c r="F1165" s="490"/>
      <c r="G1165" s="490"/>
    </row>
    <row r="1166" spans="1:7" ht="18.75">
      <c r="A1166" s="489" t="s">
        <v>2808</v>
      </c>
      <c r="B1166" s="490">
        <v>162</v>
      </c>
      <c r="C1166" s="491" t="str">
        <f t="shared" si="21"/>
        <v>Ô tô tự đổ 10 tấn162</v>
      </c>
      <c r="D1166" s="490"/>
      <c r="E1166" s="490"/>
      <c r="F1166" s="490"/>
      <c r="G1166" s="490"/>
    </row>
    <row r="1167" spans="1:7" ht="18.75">
      <c r="A1167" s="489" t="s">
        <v>2808</v>
      </c>
      <c r="B1167" s="490">
        <v>163</v>
      </c>
      <c r="C1167" s="491" t="str">
        <f t="shared" si="21"/>
        <v>Ô tô tự đổ 10 tấn163</v>
      </c>
      <c r="D1167" s="490"/>
      <c r="E1167" s="490"/>
      <c r="F1167" s="490"/>
      <c r="G1167" s="490"/>
    </row>
    <row r="1168" spans="1:7" ht="18.75">
      <c r="A1168" s="489" t="s">
        <v>2808</v>
      </c>
      <c r="B1168" s="490">
        <v>164</v>
      </c>
      <c r="C1168" s="491" t="str">
        <f t="shared" si="21"/>
        <v>Ô tô tự đổ 10 tấn164</v>
      </c>
      <c r="D1168" s="490"/>
      <c r="E1168" s="490"/>
      <c r="F1168" s="490"/>
      <c r="G1168" s="490"/>
    </row>
    <row r="1169" spans="1:7" ht="18.75">
      <c r="A1169" s="489" t="s">
        <v>2808</v>
      </c>
      <c r="B1169" s="490">
        <v>165</v>
      </c>
      <c r="C1169" s="491" t="str">
        <f t="shared" si="21"/>
        <v>Ô tô tự đổ 10 tấn165</v>
      </c>
      <c r="D1169" s="490"/>
      <c r="E1169" s="490"/>
      <c r="F1169" s="490"/>
      <c r="G1169" s="490"/>
    </row>
    <row r="1170" spans="1:7" ht="18.75">
      <c r="A1170" s="489" t="s">
        <v>2808</v>
      </c>
      <c r="B1170" s="490">
        <v>166</v>
      </c>
      <c r="C1170" s="491" t="str">
        <f t="shared" si="21"/>
        <v>Ô tô tự đổ 10 tấn166</v>
      </c>
      <c r="D1170" s="490"/>
      <c r="E1170" s="490"/>
      <c r="F1170" s="490"/>
      <c r="G1170" s="490"/>
    </row>
    <row r="1171" spans="1:7" ht="18.75">
      <c r="A1171" s="489" t="s">
        <v>2808</v>
      </c>
      <c r="B1171" s="490">
        <v>167</v>
      </c>
      <c r="C1171" s="491" t="str">
        <f t="shared" si="21"/>
        <v>Ô tô tự đổ 10 tấn167</v>
      </c>
      <c r="D1171" s="490"/>
      <c r="E1171" s="490"/>
      <c r="F1171" s="490"/>
      <c r="G1171" s="490"/>
    </row>
    <row r="1172" spans="1:7" ht="18.75">
      <c r="A1172" s="489" t="s">
        <v>2808</v>
      </c>
      <c r="B1172" s="490">
        <v>168</v>
      </c>
      <c r="C1172" s="491" t="str">
        <f t="shared" si="21"/>
        <v>Ô tô tự đổ 10 tấn168</v>
      </c>
      <c r="D1172" s="490"/>
      <c r="E1172" s="490"/>
      <c r="F1172" s="490"/>
      <c r="G1172" s="490"/>
    </row>
    <row r="1173" spans="1:7" ht="18.75">
      <c r="A1173" s="489" t="s">
        <v>2808</v>
      </c>
      <c r="B1173" s="490">
        <v>169</v>
      </c>
      <c r="C1173" s="491" t="str">
        <f t="shared" si="21"/>
        <v>Ô tô tự đổ 10 tấn169</v>
      </c>
      <c r="D1173" s="490"/>
      <c r="E1173" s="490"/>
      <c r="F1173" s="490"/>
      <c r="G1173" s="490"/>
    </row>
    <row r="1174" spans="1:7" ht="18.75">
      <c r="A1174" s="489" t="s">
        <v>2808</v>
      </c>
      <c r="B1174" s="490">
        <v>170</v>
      </c>
      <c r="C1174" s="491" t="str">
        <f t="shared" si="21"/>
        <v>Ô tô tự đổ 10 tấn170</v>
      </c>
      <c r="D1174" s="490"/>
      <c r="E1174" s="490"/>
      <c r="F1174" s="490"/>
      <c r="G1174" s="490"/>
    </row>
    <row r="1175" spans="1:7" ht="18.75">
      <c r="A1175" s="489" t="s">
        <v>2808</v>
      </c>
      <c r="B1175" s="490">
        <v>171</v>
      </c>
      <c r="C1175" s="491" t="str">
        <f t="shared" si="21"/>
        <v>Ô tô tự đổ 10 tấn171</v>
      </c>
      <c r="D1175" s="490"/>
      <c r="E1175" s="490"/>
      <c r="F1175" s="490"/>
      <c r="G1175" s="490"/>
    </row>
    <row r="1176" spans="1:7" ht="18.75">
      <c r="A1176" s="489" t="s">
        <v>2808</v>
      </c>
      <c r="B1176" s="490">
        <v>172</v>
      </c>
      <c r="C1176" s="491" t="str">
        <f t="shared" si="21"/>
        <v>Ô tô tự đổ 10 tấn172</v>
      </c>
      <c r="D1176" s="490"/>
      <c r="E1176" s="490"/>
      <c r="F1176" s="490"/>
      <c r="G1176" s="490"/>
    </row>
    <row r="1177" spans="1:7" ht="18.75">
      <c r="A1177" s="489" t="s">
        <v>2808</v>
      </c>
      <c r="B1177" s="490">
        <v>173</v>
      </c>
      <c r="C1177" s="491" t="str">
        <f t="shared" si="21"/>
        <v>Ô tô tự đổ 10 tấn173</v>
      </c>
      <c r="D1177" s="490"/>
      <c r="E1177" s="490"/>
      <c r="F1177" s="490"/>
      <c r="G1177" s="490"/>
    </row>
    <row r="1178" spans="1:7" ht="18.75">
      <c r="A1178" s="489" t="s">
        <v>2808</v>
      </c>
      <c r="B1178" s="490">
        <v>174</v>
      </c>
      <c r="C1178" s="491" t="str">
        <f t="shared" si="21"/>
        <v>Ô tô tự đổ 10 tấn174</v>
      </c>
      <c r="D1178" s="490"/>
      <c r="E1178" s="490"/>
      <c r="F1178" s="490"/>
      <c r="G1178" s="490"/>
    </row>
    <row r="1179" spans="1:7" ht="18.75">
      <c r="A1179" s="489" t="s">
        <v>2808</v>
      </c>
      <c r="B1179" s="490">
        <v>175</v>
      </c>
      <c r="C1179" s="491" t="str">
        <f t="shared" si="21"/>
        <v>Ô tô tự đổ 10 tấn175</v>
      </c>
      <c r="D1179" s="490"/>
      <c r="E1179" s="490"/>
      <c r="F1179" s="490"/>
      <c r="G1179" s="490"/>
    </row>
    <row r="1180" spans="1:7" ht="18.75">
      <c r="A1180" s="489" t="s">
        <v>2808</v>
      </c>
      <c r="B1180" s="490">
        <v>176</v>
      </c>
      <c r="C1180" s="491" t="str">
        <f t="shared" si="21"/>
        <v>Ô tô tự đổ 10 tấn176</v>
      </c>
      <c r="D1180" s="490"/>
      <c r="E1180" s="490"/>
      <c r="F1180" s="490"/>
      <c r="G1180" s="490"/>
    </row>
    <row r="1181" spans="1:7" ht="18.75">
      <c r="A1181" s="489" t="s">
        <v>2808</v>
      </c>
      <c r="B1181" s="490">
        <v>177</v>
      </c>
      <c r="C1181" s="491" t="str">
        <f t="shared" si="21"/>
        <v>Ô tô tự đổ 10 tấn177</v>
      </c>
      <c r="D1181" s="490"/>
      <c r="E1181" s="490"/>
      <c r="F1181" s="490"/>
      <c r="G1181" s="490"/>
    </row>
    <row r="1182" spans="1:7" ht="18.75">
      <c r="A1182" s="489" t="s">
        <v>2808</v>
      </c>
      <c r="B1182" s="490">
        <v>178</v>
      </c>
      <c r="C1182" s="491" t="str">
        <f t="shared" si="21"/>
        <v>Ô tô tự đổ 10 tấn178</v>
      </c>
      <c r="D1182" s="490"/>
      <c r="E1182" s="490"/>
      <c r="F1182" s="490"/>
      <c r="G1182" s="490"/>
    </row>
    <row r="1183" spans="1:7" ht="18.75">
      <c r="A1183" s="489" t="s">
        <v>2808</v>
      </c>
      <c r="B1183" s="490">
        <v>179</v>
      </c>
      <c r="C1183" s="491" t="str">
        <f t="shared" si="21"/>
        <v>Ô tô tự đổ 10 tấn179</v>
      </c>
      <c r="D1183" s="490"/>
      <c r="E1183" s="490"/>
      <c r="F1183" s="490"/>
      <c r="G1183" s="490"/>
    </row>
    <row r="1184" spans="1:7" ht="18.75">
      <c r="A1184" s="489" t="s">
        <v>2808</v>
      </c>
      <c r="B1184" s="490">
        <v>180</v>
      </c>
      <c r="C1184" s="491" t="str">
        <f t="shared" si="21"/>
        <v>Ô tô tự đổ 10 tấn180</v>
      </c>
      <c r="D1184" s="490"/>
      <c r="E1184" s="490"/>
      <c r="F1184" s="490"/>
      <c r="G1184" s="490"/>
    </row>
    <row r="1185" spans="1:7" ht="18.75">
      <c r="A1185" s="489" t="s">
        <v>2808</v>
      </c>
      <c r="B1185" s="490">
        <v>181</v>
      </c>
      <c r="C1185" s="491" t="str">
        <f t="shared" si="21"/>
        <v>Ô tô tự đổ 10 tấn181</v>
      </c>
      <c r="D1185" s="490"/>
      <c r="E1185" s="490"/>
      <c r="F1185" s="490"/>
      <c r="G1185" s="490"/>
    </row>
    <row r="1186" spans="1:7" ht="18.75">
      <c r="A1186" s="489" t="s">
        <v>2808</v>
      </c>
      <c r="B1186" s="490">
        <v>182</v>
      </c>
      <c r="C1186" s="491" t="str">
        <f t="shared" si="21"/>
        <v>Ô tô tự đổ 10 tấn182</v>
      </c>
      <c r="D1186" s="490"/>
      <c r="E1186" s="490"/>
      <c r="F1186" s="490"/>
      <c r="G1186" s="490"/>
    </row>
    <row r="1187" spans="1:7" ht="18.75">
      <c r="A1187" s="489" t="s">
        <v>2808</v>
      </c>
      <c r="B1187" s="490">
        <v>183</v>
      </c>
      <c r="C1187" s="491" t="str">
        <f t="shared" si="21"/>
        <v>Ô tô tự đổ 10 tấn183</v>
      </c>
      <c r="D1187" s="490"/>
      <c r="E1187" s="490"/>
      <c r="F1187" s="490"/>
      <c r="G1187" s="490"/>
    </row>
    <row r="1188" spans="1:7" ht="18.75">
      <c r="A1188" s="489" t="s">
        <v>2808</v>
      </c>
      <c r="B1188" s="490">
        <v>184</v>
      </c>
      <c r="C1188" s="491" t="str">
        <f t="shared" si="21"/>
        <v>Ô tô tự đổ 10 tấn184</v>
      </c>
      <c r="D1188" s="490"/>
      <c r="E1188" s="490"/>
      <c r="F1188" s="490"/>
      <c r="G1188" s="490"/>
    </row>
    <row r="1189" spans="1:7" ht="18.75">
      <c r="A1189" s="489" t="s">
        <v>2808</v>
      </c>
      <c r="B1189" s="490">
        <v>185</v>
      </c>
      <c r="C1189" s="491" t="str">
        <f t="shared" si="21"/>
        <v>Ô tô tự đổ 10 tấn185</v>
      </c>
      <c r="D1189" s="490"/>
      <c r="E1189" s="490"/>
      <c r="F1189" s="490"/>
      <c r="G1189" s="490"/>
    </row>
    <row r="1190" spans="1:7" ht="18.75">
      <c r="A1190" s="489" t="s">
        <v>2808</v>
      </c>
      <c r="B1190" s="490">
        <v>186</v>
      </c>
      <c r="C1190" s="491" t="str">
        <f t="shared" si="21"/>
        <v>Ô tô tự đổ 10 tấn186</v>
      </c>
      <c r="D1190" s="490"/>
      <c r="E1190" s="490"/>
      <c r="F1190" s="490"/>
      <c r="G1190" s="490"/>
    </row>
    <row r="1191" spans="1:7" ht="18.75">
      <c r="A1191" s="489" t="s">
        <v>2808</v>
      </c>
      <c r="B1191" s="490">
        <v>187</v>
      </c>
      <c r="C1191" s="491" t="str">
        <f t="shared" si="21"/>
        <v>Ô tô tự đổ 10 tấn187</v>
      </c>
      <c r="D1191" s="490"/>
      <c r="E1191" s="490"/>
      <c r="F1191" s="490"/>
      <c r="G1191" s="490"/>
    </row>
    <row r="1192" spans="1:7" ht="18.75">
      <c r="A1192" s="489" t="s">
        <v>2808</v>
      </c>
      <c r="B1192" s="490">
        <v>188</v>
      </c>
      <c r="C1192" s="491" t="str">
        <f t="shared" si="21"/>
        <v>Ô tô tự đổ 10 tấn188</v>
      </c>
      <c r="D1192" s="490"/>
      <c r="E1192" s="490"/>
      <c r="F1192" s="490"/>
      <c r="G1192" s="490"/>
    </row>
    <row r="1193" spans="1:7" ht="18.75">
      <c r="A1193" s="489" t="s">
        <v>2808</v>
      </c>
      <c r="B1193" s="490">
        <v>189</v>
      </c>
      <c r="C1193" s="491" t="str">
        <f t="shared" si="21"/>
        <v>Ô tô tự đổ 10 tấn189</v>
      </c>
      <c r="D1193" s="490"/>
      <c r="E1193" s="490"/>
      <c r="F1193" s="490"/>
      <c r="G1193" s="490"/>
    </row>
    <row r="1194" spans="1:7" ht="18.75">
      <c r="A1194" s="489" t="s">
        <v>2808</v>
      </c>
      <c r="B1194" s="490">
        <v>190</v>
      </c>
      <c r="C1194" s="491" t="str">
        <f t="shared" si="21"/>
        <v>Ô tô tự đổ 10 tấn190</v>
      </c>
      <c r="D1194" s="490"/>
      <c r="E1194" s="490"/>
      <c r="F1194" s="490"/>
      <c r="G1194" s="490"/>
    </row>
    <row r="1195" spans="1:7" ht="18.75">
      <c r="A1195" s="489" t="s">
        <v>2808</v>
      </c>
      <c r="B1195" s="490">
        <v>191</v>
      </c>
      <c r="C1195" s="491" t="str">
        <f t="shared" si="21"/>
        <v>Ô tô tự đổ 10 tấn191</v>
      </c>
      <c r="D1195" s="490"/>
      <c r="E1195" s="490"/>
      <c r="F1195" s="490"/>
      <c r="G1195" s="490"/>
    </row>
    <row r="1196" spans="1:7" ht="18.75">
      <c r="A1196" s="489" t="s">
        <v>2808</v>
      </c>
      <c r="B1196" s="490">
        <v>192</v>
      </c>
      <c r="C1196" s="491" t="str">
        <f t="shared" si="21"/>
        <v>Ô tô tự đổ 10 tấn192</v>
      </c>
      <c r="D1196" s="490"/>
      <c r="E1196" s="490"/>
      <c r="F1196" s="490"/>
      <c r="G1196" s="490"/>
    </row>
    <row r="1197" spans="1:7" ht="18.75">
      <c r="A1197" s="489" t="s">
        <v>2808</v>
      </c>
      <c r="B1197" s="490">
        <v>193</v>
      </c>
      <c r="C1197" s="491" t="str">
        <f t="shared" si="21"/>
        <v>Ô tô tự đổ 10 tấn193</v>
      </c>
      <c r="D1197" s="490"/>
      <c r="E1197" s="490"/>
      <c r="F1197" s="490"/>
      <c r="G1197" s="490"/>
    </row>
    <row r="1198" spans="1:7" ht="18.75">
      <c r="A1198" s="489" t="s">
        <v>2808</v>
      </c>
      <c r="B1198" s="490">
        <v>194</v>
      </c>
      <c r="C1198" s="491" t="str">
        <f t="shared" ref="C1198:C1261" si="22">A1198&amp;B1198</f>
        <v>Ô tô tự đổ 10 tấn194</v>
      </c>
      <c r="D1198" s="490"/>
      <c r="E1198" s="490"/>
      <c r="F1198" s="490"/>
      <c r="G1198" s="490"/>
    </row>
    <row r="1199" spans="1:7" ht="18.75">
      <c r="A1199" s="489" t="s">
        <v>2808</v>
      </c>
      <c r="B1199" s="490">
        <v>195</v>
      </c>
      <c r="C1199" s="491" t="str">
        <f t="shared" si="22"/>
        <v>Ô tô tự đổ 10 tấn195</v>
      </c>
      <c r="D1199" s="490"/>
      <c r="E1199" s="490"/>
      <c r="F1199" s="490"/>
      <c r="G1199" s="490"/>
    </row>
    <row r="1200" spans="1:7" ht="18.75">
      <c r="A1200" s="489" t="s">
        <v>2808</v>
      </c>
      <c r="B1200" s="490">
        <v>196</v>
      </c>
      <c r="C1200" s="491" t="str">
        <f t="shared" si="22"/>
        <v>Ô tô tự đổ 10 tấn196</v>
      </c>
      <c r="D1200" s="490"/>
      <c r="E1200" s="490"/>
      <c r="F1200" s="490"/>
      <c r="G1200" s="490"/>
    </row>
    <row r="1201" spans="1:7" ht="18.75">
      <c r="A1201" s="489" t="s">
        <v>2808</v>
      </c>
      <c r="B1201" s="490">
        <v>197</v>
      </c>
      <c r="C1201" s="491" t="str">
        <f t="shared" si="22"/>
        <v>Ô tô tự đổ 10 tấn197</v>
      </c>
      <c r="D1201" s="490"/>
      <c r="E1201" s="490"/>
      <c r="F1201" s="490"/>
      <c r="G1201" s="490"/>
    </row>
    <row r="1202" spans="1:7" ht="18.75">
      <c r="A1202" s="489" t="s">
        <v>2808</v>
      </c>
      <c r="B1202" s="490">
        <v>198</v>
      </c>
      <c r="C1202" s="491" t="str">
        <f t="shared" si="22"/>
        <v>Ô tô tự đổ 10 tấn198</v>
      </c>
      <c r="D1202" s="490"/>
      <c r="E1202" s="490"/>
      <c r="F1202" s="490"/>
      <c r="G1202" s="490"/>
    </row>
    <row r="1203" spans="1:7" ht="18.75">
      <c r="A1203" s="489" t="s">
        <v>2808</v>
      </c>
      <c r="B1203" s="490">
        <v>199</v>
      </c>
      <c r="C1203" s="491" t="str">
        <f t="shared" si="22"/>
        <v>Ô tô tự đổ 10 tấn199</v>
      </c>
      <c r="D1203" s="490"/>
      <c r="E1203" s="490"/>
      <c r="F1203" s="490"/>
      <c r="G1203" s="490"/>
    </row>
    <row r="1204" spans="1:7" ht="18.75">
      <c r="A1204" s="489" t="s">
        <v>2808</v>
      </c>
      <c r="B1204" s="490">
        <v>200</v>
      </c>
      <c r="C1204" s="491" t="str">
        <f t="shared" si="22"/>
        <v>Ô tô tự đổ 10 tấn200</v>
      </c>
      <c r="D1204" s="490"/>
      <c r="E1204" s="490"/>
      <c r="F1204" s="490"/>
      <c r="G1204" s="490"/>
    </row>
    <row r="1205" spans="1:7" ht="18.75">
      <c r="A1205" s="489" t="s">
        <v>2808</v>
      </c>
      <c r="B1205" s="490">
        <v>201</v>
      </c>
      <c r="C1205" s="491" t="str">
        <f t="shared" si="22"/>
        <v>Ô tô tự đổ 10 tấn201</v>
      </c>
      <c r="D1205" s="490"/>
      <c r="E1205" s="490"/>
      <c r="F1205" s="490"/>
      <c r="G1205" s="490"/>
    </row>
    <row r="1206" spans="1:7" ht="18.75">
      <c r="A1206" s="489" t="s">
        <v>2808</v>
      </c>
      <c r="B1206" s="490">
        <v>202</v>
      </c>
      <c r="C1206" s="491" t="str">
        <f t="shared" si="22"/>
        <v>Ô tô tự đổ 10 tấn202</v>
      </c>
      <c r="D1206" s="490"/>
      <c r="E1206" s="490"/>
      <c r="F1206" s="490"/>
      <c r="G1206" s="490"/>
    </row>
    <row r="1207" spans="1:7" ht="18.75">
      <c r="A1207" s="489" t="s">
        <v>2808</v>
      </c>
      <c r="B1207" s="490">
        <v>203</v>
      </c>
      <c r="C1207" s="491" t="str">
        <f t="shared" si="22"/>
        <v>Ô tô tự đổ 10 tấn203</v>
      </c>
      <c r="D1207" s="490"/>
      <c r="E1207" s="490"/>
      <c r="F1207" s="490"/>
      <c r="G1207" s="490"/>
    </row>
    <row r="1208" spans="1:7" ht="18.75">
      <c r="A1208" s="489" t="s">
        <v>2808</v>
      </c>
      <c r="B1208" s="490">
        <v>204</v>
      </c>
      <c r="C1208" s="491" t="str">
        <f t="shared" si="22"/>
        <v>Ô tô tự đổ 10 tấn204</v>
      </c>
      <c r="D1208" s="490"/>
      <c r="E1208" s="490"/>
      <c r="F1208" s="490"/>
      <c r="G1208" s="490"/>
    </row>
    <row r="1209" spans="1:7" ht="18.75">
      <c r="A1209" s="489" t="s">
        <v>2808</v>
      </c>
      <c r="B1209" s="490">
        <v>205</v>
      </c>
      <c r="C1209" s="491" t="str">
        <f t="shared" si="22"/>
        <v>Ô tô tự đổ 10 tấn205</v>
      </c>
      <c r="D1209" s="490"/>
      <c r="E1209" s="490"/>
      <c r="F1209" s="490"/>
      <c r="G1209" s="490"/>
    </row>
    <row r="1210" spans="1:7" ht="18.75">
      <c r="A1210" s="489" t="s">
        <v>2808</v>
      </c>
      <c r="B1210" s="490">
        <v>206</v>
      </c>
      <c r="C1210" s="491" t="str">
        <f t="shared" si="22"/>
        <v>Ô tô tự đổ 10 tấn206</v>
      </c>
      <c r="D1210" s="490"/>
      <c r="E1210" s="490"/>
      <c r="F1210" s="490"/>
      <c r="G1210" s="490"/>
    </row>
    <row r="1211" spans="1:7" ht="18.75">
      <c r="A1211" s="489" t="s">
        <v>2808</v>
      </c>
      <c r="B1211" s="490">
        <v>207</v>
      </c>
      <c r="C1211" s="491" t="str">
        <f t="shared" si="22"/>
        <v>Ô tô tự đổ 10 tấn207</v>
      </c>
      <c r="D1211" s="490"/>
      <c r="E1211" s="490"/>
      <c r="F1211" s="490"/>
      <c r="G1211" s="490"/>
    </row>
    <row r="1212" spans="1:7" ht="18.75">
      <c r="A1212" s="489" t="s">
        <v>2808</v>
      </c>
      <c r="B1212" s="490">
        <v>208</v>
      </c>
      <c r="C1212" s="491" t="str">
        <f t="shared" si="22"/>
        <v>Ô tô tự đổ 10 tấn208</v>
      </c>
      <c r="D1212" s="490"/>
      <c r="E1212" s="490"/>
      <c r="F1212" s="490"/>
      <c r="G1212" s="490"/>
    </row>
    <row r="1213" spans="1:7" ht="18.75">
      <c r="A1213" s="489" t="s">
        <v>2808</v>
      </c>
      <c r="B1213" s="490">
        <v>209</v>
      </c>
      <c r="C1213" s="491" t="str">
        <f t="shared" si="22"/>
        <v>Ô tô tự đổ 10 tấn209</v>
      </c>
      <c r="D1213" s="490"/>
      <c r="E1213" s="490"/>
      <c r="F1213" s="490"/>
      <c r="G1213" s="490"/>
    </row>
    <row r="1214" spans="1:7" ht="18.75">
      <c r="A1214" s="489" t="s">
        <v>2808</v>
      </c>
      <c r="B1214" s="490">
        <v>210</v>
      </c>
      <c r="C1214" s="491" t="str">
        <f t="shared" si="22"/>
        <v>Ô tô tự đổ 10 tấn210</v>
      </c>
      <c r="D1214" s="490"/>
      <c r="E1214" s="490"/>
      <c r="F1214" s="490"/>
      <c r="G1214" s="490"/>
    </row>
    <row r="1215" spans="1:7" ht="18.75">
      <c r="A1215" s="489" t="s">
        <v>2808</v>
      </c>
      <c r="B1215" s="490">
        <v>211</v>
      </c>
      <c r="C1215" s="491" t="str">
        <f t="shared" si="22"/>
        <v>Ô tô tự đổ 10 tấn211</v>
      </c>
      <c r="D1215" s="490"/>
      <c r="E1215" s="490"/>
      <c r="F1215" s="490"/>
      <c r="G1215" s="490"/>
    </row>
    <row r="1216" spans="1:7" ht="18.75">
      <c r="A1216" s="489" t="s">
        <v>2808</v>
      </c>
      <c r="B1216" s="490">
        <v>212</v>
      </c>
      <c r="C1216" s="491" t="str">
        <f t="shared" si="22"/>
        <v>Ô tô tự đổ 10 tấn212</v>
      </c>
      <c r="D1216" s="490"/>
      <c r="E1216" s="490"/>
      <c r="F1216" s="490"/>
      <c r="G1216" s="490"/>
    </row>
    <row r="1217" spans="1:7" ht="18.75">
      <c r="A1217" s="489" t="s">
        <v>2808</v>
      </c>
      <c r="B1217" s="490">
        <v>213</v>
      </c>
      <c r="C1217" s="491" t="str">
        <f t="shared" si="22"/>
        <v>Ô tô tự đổ 10 tấn213</v>
      </c>
      <c r="D1217" s="490"/>
      <c r="E1217" s="490"/>
      <c r="F1217" s="490"/>
      <c r="G1217" s="490"/>
    </row>
    <row r="1218" spans="1:7" ht="18.75">
      <c r="A1218" s="489" t="s">
        <v>2808</v>
      </c>
      <c r="B1218" s="490">
        <v>214</v>
      </c>
      <c r="C1218" s="491" t="str">
        <f t="shared" si="22"/>
        <v>Ô tô tự đổ 10 tấn214</v>
      </c>
      <c r="D1218" s="490"/>
      <c r="E1218" s="490"/>
      <c r="F1218" s="490"/>
      <c r="G1218" s="490"/>
    </row>
    <row r="1219" spans="1:7" ht="18.75">
      <c r="A1219" s="489" t="s">
        <v>2808</v>
      </c>
      <c r="B1219" s="490">
        <v>215</v>
      </c>
      <c r="C1219" s="491" t="str">
        <f t="shared" si="22"/>
        <v>Ô tô tự đổ 10 tấn215</v>
      </c>
      <c r="D1219" s="490"/>
      <c r="E1219" s="490"/>
      <c r="F1219" s="490"/>
      <c r="G1219" s="490"/>
    </row>
    <row r="1220" spans="1:7" ht="18.75">
      <c r="A1220" s="489" t="s">
        <v>2808</v>
      </c>
      <c r="B1220" s="490">
        <v>216</v>
      </c>
      <c r="C1220" s="491" t="str">
        <f t="shared" si="22"/>
        <v>Ô tô tự đổ 10 tấn216</v>
      </c>
      <c r="D1220" s="490"/>
      <c r="E1220" s="490"/>
      <c r="F1220" s="490"/>
      <c r="G1220" s="490"/>
    </row>
    <row r="1221" spans="1:7" ht="18.75">
      <c r="A1221" s="489" t="s">
        <v>2808</v>
      </c>
      <c r="B1221" s="490">
        <v>217</v>
      </c>
      <c r="C1221" s="491" t="str">
        <f t="shared" si="22"/>
        <v>Ô tô tự đổ 10 tấn217</v>
      </c>
      <c r="D1221" s="490"/>
      <c r="E1221" s="490"/>
      <c r="F1221" s="490"/>
      <c r="G1221" s="490"/>
    </row>
    <row r="1222" spans="1:7" ht="18.75">
      <c r="A1222" s="489" t="s">
        <v>2808</v>
      </c>
      <c r="B1222" s="490">
        <v>218</v>
      </c>
      <c r="C1222" s="491" t="str">
        <f t="shared" si="22"/>
        <v>Ô tô tự đổ 10 tấn218</v>
      </c>
      <c r="D1222" s="490"/>
      <c r="E1222" s="490"/>
      <c r="F1222" s="490"/>
      <c r="G1222" s="490"/>
    </row>
    <row r="1223" spans="1:7" ht="18.75">
      <c r="A1223" s="489" t="s">
        <v>2808</v>
      </c>
      <c r="B1223" s="490">
        <v>219</v>
      </c>
      <c r="C1223" s="491" t="str">
        <f t="shared" si="22"/>
        <v>Ô tô tự đổ 10 tấn219</v>
      </c>
      <c r="D1223" s="490"/>
      <c r="E1223" s="490"/>
      <c r="F1223" s="490"/>
      <c r="G1223" s="490"/>
    </row>
    <row r="1224" spans="1:7" ht="18.75">
      <c r="A1224" s="489" t="s">
        <v>2808</v>
      </c>
      <c r="B1224" s="490">
        <v>220</v>
      </c>
      <c r="C1224" s="491" t="str">
        <f t="shared" si="22"/>
        <v>Ô tô tự đổ 10 tấn220</v>
      </c>
      <c r="D1224" s="490"/>
      <c r="E1224" s="490"/>
      <c r="F1224" s="490"/>
      <c r="G1224" s="490"/>
    </row>
    <row r="1225" spans="1:7" ht="18.75">
      <c r="A1225" s="489" t="s">
        <v>2808</v>
      </c>
      <c r="B1225" s="490">
        <v>221</v>
      </c>
      <c r="C1225" s="491" t="str">
        <f t="shared" si="22"/>
        <v>Ô tô tự đổ 10 tấn221</v>
      </c>
      <c r="D1225" s="490"/>
      <c r="E1225" s="490"/>
      <c r="F1225" s="490"/>
      <c r="G1225" s="490"/>
    </row>
    <row r="1226" spans="1:7" ht="18.75">
      <c r="A1226" s="489" t="s">
        <v>2808</v>
      </c>
      <c r="B1226" s="490">
        <v>222</v>
      </c>
      <c r="C1226" s="491" t="str">
        <f t="shared" si="22"/>
        <v>Ô tô tự đổ 10 tấn222</v>
      </c>
      <c r="D1226" s="490"/>
      <c r="E1226" s="490"/>
      <c r="F1226" s="490"/>
      <c r="G1226" s="490"/>
    </row>
    <row r="1227" spans="1:7" ht="18.75">
      <c r="A1227" s="489" t="s">
        <v>2808</v>
      </c>
      <c r="B1227" s="490">
        <v>223</v>
      </c>
      <c r="C1227" s="491" t="str">
        <f t="shared" si="22"/>
        <v>Ô tô tự đổ 10 tấn223</v>
      </c>
      <c r="D1227" s="490"/>
      <c r="E1227" s="490"/>
      <c r="F1227" s="490"/>
      <c r="G1227" s="490"/>
    </row>
    <row r="1228" spans="1:7" ht="18.75">
      <c r="A1228" s="489" t="s">
        <v>2808</v>
      </c>
      <c r="B1228" s="490">
        <v>224</v>
      </c>
      <c r="C1228" s="491" t="str">
        <f t="shared" si="22"/>
        <v>Ô tô tự đổ 10 tấn224</v>
      </c>
      <c r="D1228" s="490"/>
      <c r="E1228" s="490"/>
      <c r="F1228" s="490"/>
      <c r="G1228" s="490"/>
    </row>
    <row r="1229" spans="1:7" ht="18.75">
      <c r="A1229" s="489" t="s">
        <v>2808</v>
      </c>
      <c r="B1229" s="490">
        <v>225</v>
      </c>
      <c r="C1229" s="491" t="str">
        <f t="shared" si="22"/>
        <v>Ô tô tự đổ 10 tấn225</v>
      </c>
      <c r="D1229" s="490"/>
      <c r="E1229" s="490"/>
      <c r="F1229" s="490"/>
      <c r="G1229" s="490"/>
    </row>
    <row r="1230" spans="1:7" ht="18.75">
      <c r="A1230" s="489" t="s">
        <v>2808</v>
      </c>
      <c r="B1230" s="490">
        <v>226</v>
      </c>
      <c r="C1230" s="491" t="str">
        <f t="shared" si="22"/>
        <v>Ô tô tự đổ 10 tấn226</v>
      </c>
      <c r="D1230" s="490"/>
      <c r="E1230" s="490"/>
      <c r="F1230" s="490"/>
      <c r="G1230" s="490"/>
    </row>
    <row r="1231" spans="1:7" ht="18.75">
      <c r="A1231" s="489" t="s">
        <v>2808</v>
      </c>
      <c r="B1231" s="490">
        <v>227</v>
      </c>
      <c r="C1231" s="491" t="str">
        <f t="shared" si="22"/>
        <v>Ô tô tự đổ 10 tấn227</v>
      </c>
      <c r="D1231" s="490"/>
      <c r="E1231" s="490"/>
      <c r="F1231" s="490"/>
      <c r="G1231" s="490"/>
    </row>
    <row r="1232" spans="1:7" ht="18.75">
      <c r="A1232" s="489" t="s">
        <v>2808</v>
      </c>
      <c r="B1232" s="490">
        <v>228</v>
      </c>
      <c r="C1232" s="491" t="str">
        <f t="shared" si="22"/>
        <v>Ô tô tự đổ 10 tấn228</v>
      </c>
      <c r="D1232" s="490"/>
      <c r="E1232" s="490"/>
      <c r="F1232" s="490"/>
      <c r="G1232" s="490"/>
    </row>
    <row r="1233" spans="1:7" ht="18.75">
      <c r="A1233" s="489" t="s">
        <v>2808</v>
      </c>
      <c r="B1233" s="490">
        <v>229</v>
      </c>
      <c r="C1233" s="491" t="str">
        <f t="shared" si="22"/>
        <v>Ô tô tự đổ 10 tấn229</v>
      </c>
      <c r="D1233" s="490"/>
      <c r="E1233" s="490"/>
      <c r="F1233" s="490"/>
      <c r="G1233" s="490"/>
    </row>
    <row r="1234" spans="1:7" ht="18.75">
      <c r="A1234" s="489" t="s">
        <v>2808</v>
      </c>
      <c r="B1234" s="490">
        <v>230</v>
      </c>
      <c r="C1234" s="491" t="str">
        <f t="shared" si="22"/>
        <v>Ô tô tự đổ 10 tấn230</v>
      </c>
      <c r="D1234" s="490"/>
      <c r="E1234" s="490"/>
      <c r="F1234" s="490"/>
      <c r="G1234" s="490"/>
    </row>
    <row r="1235" spans="1:7" ht="18.75">
      <c r="A1235" s="489" t="s">
        <v>2808</v>
      </c>
      <c r="B1235" s="490">
        <v>231</v>
      </c>
      <c r="C1235" s="491" t="str">
        <f t="shared" si="22"/>
        <v>Ô tô tự đổ 10 tấn231</v>
      </c>
      <c r="D1235" s="490"/>
      <c r="E1235" s="490"/>
      <c r="F1235" s="490"/>
      <c r="G1235" s="490"/>
    </row>
    <row r="1236" spans="1:7" ht="18.75">
      <c r="A1236" s="489" t="s">
        <v>2808</v>
      </c>
      <c r="B1236" s="490">
        <v>232</v>
      </c>
      <c r="C1236" s="491" t="str">
        <f t="shared" si="22"/>
        <v>Ô tô tự đổ 10 tấn232</v>
      </c>
      <c r="D1236" s="490"/>
      <c r="E1236" s="490"/>
      <c r="F1236" s="490"/>
      <c r="G1236" s="490"/>
    </row>
    <row r="1237" spans="1:7" ht="18.75">
      <c r="A1237" s="489" t="s">
        <v>2808</v>
      </c>
      <c r="B1237" s="490">
        <v>233</v>
      </c>
      <c r="C1237" s="491" t="str">
        <f t="shared" si="22"/>
        <v>Ô tô tự đổ 10 tấn233</v>
      </c>
      <c r="D1237" s="490"/>
      <c r="E1237" s="490"/>
      <c r="F1237" s="490"/>
      <c r="G1237" s="490"/>
    </row>
    <row r="1238" spans="1:7" ht="18.75">
      <c r="A1238" s="489" t="s">
        <v>2808</v>
      </c>
      <c r="B1238" s="490">
        <v>234</v>
      </c>
      <c r="C1238" s="491" t="str">
        <f t="shared" si="22"/>
        <v>Ô tô tự đổ 10 tấn234</v>
      </c>
      <c r="D1238" s="490"/>
      <c r="E1238" s="490"/>
      <c r="F1238" s="490"/>
      <c r="G1238" s="490"/>
    </row>
    <row r="1239" spans="1:7" ht="18.75">
      <c r="A1239" s="489" t="s">
        <v>2808</v>
      </c>
      <c r="B1239" s="490">
        <v>235</v>
      </c>
      <c r="C1239" s="491" t="str">
        <f t="shared" si="22"/>
        <v>Ô tô tự đổ 10 tấn235</v>
      </c>
      <c r="D1239" s="490"/>
      <c r="E1239" s="490"/>
      <c r="F1239" s="490"/>
      <c r="G1239" s="490"/>
    </row>
    <row r="1240" spans="1:7" ht="18.75">
      <c r="A1240" s="489" t="s">
        <v>2808</v>
      </c>
      <c r="B1240" s="490">
        <v>236</v>
      </c>
      <c r="C1240" s="491" t="str">
        <f t="shared" si="22"/>
        <v>Ô tô tự đổ 10 tấn236</v>
      </c>
      <c r="D1240" s="490"/>
      <c r="E1240" s="490"/>
      <c r="F1240" s="490"/>
      <c r="G1240" s="490"/>
    </row>
    <row r="1241" spans="1:7" ht="18.75">
      <c r="A1241" s="489" t="s">
        <v>2808</v>
      </c>
      <c r="B1241" s="490">
        <v>237</v>
      </c>
      <c r="C1241" s="491" t="str">
        <f t="shared" si="22"/>
        <v>Ô tô tự đổ 10 tấn237</v>
      </c>
      <c r="D1241" s="490"/>
      <c r="E1241" s="490"/>
      <c r="F1241" s="490"/>
      <c r="G1241" s="490"/>
    </row>
    <row r="1242" spans="1:7" ht="18.75">
      <c r="A1242" s="489" t="s">
        <v>2808</v>
      </c>
      <c r="B1242" s="490">
        <v>238</v>
      </c>
      <c r="C1242" s="491" t="str">
        <f t="shared" si="22"/>
        <v>Ô tô tự đổ 10 tấn238</v>
      </c>
      <c r="D1242" s="490"/>
      <c r="E1242" s="490"/>
      <c r="F1242" s="490"/>
      <c r="G1242" s="490"/>
    </row>
    <row r="1243" spans="1:7" ht="18.75">
      <c r="A1243" s="489" t="s">
        <v>2808</v>
      </c>
      <c r="B1243" s="490">
        <v>239</v>
      </c>
      <c r="C1243" s="491" t="str">
        <f t="shared" si="22"/>
        <v>Ô tô tự đổ 10 tấn239</v>
      </c>
      <c r="D1243" s="490"/>
      <c r="E1243" s="490"/>
      <c r="F1243" s="490"/>
      <c r="G1243" s="490"/>
    </row>
    <row r="1244" spans="1:7" ht="18.75">
      <c r="A1244" s="489" t="s">
        <v>2808</v>
      </c>
      <c r="B1244" s="490">
        <v>240</v>
      </c>
      <c r="C1244" s="491" t="str">
        <f t="shared" si="22"/>
        <v>Ô tô tự đổ 10 tấn240</v>
      </c>
      <c r="D1244" s="490"/>
      <c r="E1244" s="490"/>
      <c r="F1244" s="490"/>
      <c r="G1244" s="490"/>
    </row>
    <row r="1245" spans="1:7" ht="18.75">
      <c r="A1245" s="489" t="s">
        <v>2808</v>
      </c>
      <c r="B1245" s="490">
        <v>241</v>
      </c>
      <c r="C1245" s="491" t="str">
        <f t="shared" si="22"/>
        <v>Ô tô tự đổ 10 tấn241</v>
      </c>
      <c r="D1245" s="490"/>
      <c r="E1245" s="490"/>
      <c r="F1245" s="490"/>
      <c r="G1245" s="490"/>
    </row>
    <row r="1246" spans="1:7" ht="18.75">
      <c r="A1246" s="489" t="s">
        <v>2808</v>
      </c>
      <c r="B1246" s="490">
        <v>242</v>
      </c>
      <c r="C1246" s="491" t="str">
        <f t="shared" si="22"/>
        <v>Ô tô tự đổ 10 tấn242</v>
      </c>
      <c r="D1246" s="490"/>
      <c r="E1246" s="490"/>
      <c r="F1246" s="490"/>
      <c r="G1246" s="490"/>
    </row>
    <row r="1247" spans="1:7" ht="18.75">
      <c r="A1247" s="489" t="s">
        <v>2808</v>
      </c>
      <c r="B1247" s="490">
        <v>243</v>
      </c>
      <c r="C1247" s="491" t="str">
        <f t="shared" si="22"/>
        <v>Ô tô tự đổ 10 tấn243</v>
      </c>
      <c r="D1247" s="490"/>
      <c r="E1247" s="490"/>
      <c r="F1247" s="490"/>
      <c r="G1247" s="490"/>
    </row>
    <row r="1248" spans="1:7" ht="18.75">
      <c r="A1248" s="489" t="s">
        <v>2808</v>
      </c>
      <c r="B1248" s="490">
        <v>244</v>
      </c>
      <c r="C1248" s="491" t="str">
        <f t="shared" si="22"/>
        <v>Ô tô tự đổ 10 tấn244</v>
      </c>
      <c r="D1248" s="490"/>
      <c r="E1248" s="490"/>
      <c r="F1248" s="490"/>
      <c r="G1248" s="490"/>
    </row>
    <row r="1249" spans="1:7" ht="18.75">
      <c r="A1249" s="489" t="s">
        <v>2808</v>
      </c>
      <c r="B1249" s="490">
        <v>245</v>
      </c>
      <c r="C1249" s="491" t="str">
        <f t="shared" si="22"/>
        <v>Ô tô tự đổ 10 tấn245</v>
      </c>
      <c r="D1249" s="490"/>
      <c r="E1249" s="490"/>
      <c r="F1249" s="490"/>
      <c r="G1249" s="490"/>
    </row>
    <row r="1250" spans="1:7" ht="18.75">
      <c r="A1250" s="489" t="s">
        <v>2808</v>
      </c>
      <c r="B1250" s="490">
        <v>246</v>
      </c>
      <c r="C1250" s="491" t="str">
        <f t="shared" si="22"/>
        <v>Ô tô tự đổ 10 tấn246</v>
      </c>
      <c r="D1250" s="490"/>
      <c r="E1250" s="490"/>
      <c r="F1250" s="490"/>
      <c r="G1250" s="490"/>
    </row>
    <row r="1251" spans="1:7" ht="18.75">
      <c r="A1251" s="489" t="s">
        <v>2808</v>
      </c>
      <c r="B1251" s="490">
        <v>247</v>
      </c>
      <c r="C1251" s="491" t="str">
        <f t="shared" si="22"/>
        <v>Ô tô tự đổ 10 tấn247</v>
      </c>
      <c r="D1251" s="490"/>
      <c r="E1251" s="490"/>
      <c r="F1251" s="490"/>
      <c r="G1251" s="490"/>
    </row>
    <row r="1252" spans="1:7" ht="18.75">
      <c r="A1252" s="489" t="s">
        <v>2808</v>
      </c>
      <c r="B1252" s="490">
        <v>248</v>
      </c>
      <c r="C1252" s="491" t="str">
        <f t="shared" si="22"/>
        <v>Ô tô tự đổ 10 tấn248</v>
      </c>
      <c r="D1252" s="490"/>
      <c r="E1252" s="490"/>
      <c r="F1252" s="490"/>
      <c r="G1252" s="490"/>
    </row>
    <row r="1253" spans="1:7" ht="18.75">
      <c r="A1253" s="489" t="s">
        <v>2808</v>
      </c>
      <c r="B1253" s="490">
        <v>249</v>
      </c>
      <c r="C1253" s="491" t="str">
        <f t="shared" si="22"/>
        <v>Ô tô tự đổ 10 tấn249</v>
      </c>
      <c r="D1253" s="490"/>
      <c r="E1253" s="490"/>
      <c r="F1253" s="490"/>
      <c r="G1253" s="490"/>
    </row>
    <row r="1254" spans="1:7" ht="18.75">
      <c r="A1254" s="489" t="s">
        <v>2808</v>
      </c>
      <c r="B1254" s="490">
        <v>250</v>
      </c>
      <c r="C1254" s="491" t="str">
        <f t="shared" si="22"/>
        <v>Ô tô tự đổ 10 tấn250</v>
      </c>
      <c r="D1254" s="490"/>
      <c r="E1254" s="490"/>
      <c r="F1254" s="490"/>
      <c r="G1254" s="490"/>
    </row>
    <row r="1255" spans="1:7" ht="18.75">
      <c r="A1255" s="489" t="s">
        <v>2808</v>
      </c>
      <c r="B1255" s="490">
        <v>251</v>
      </c>
      <c r="C1255" s="491" t="str">
        <f t="shared" si="22"/>
        <v>Ô tô tự đổ 10 tấn251</v>
      </c>
      <c r="D1255" s="490"/>
      <c r="E1255" s="490"/>
      <c r="F1255" s="490"/>
      <c r="G1255" s="490"/>
    </row>
    <row r="1256" spans="1:7" ht="18.75">
      <c r="A1256" s="489" t="s">
        <v>2808</v>
      </c>
      <c r="B1256" s="490">
        <v>252</v>
      </c>
      <c r="C1256" s="491" t="str">
        <f t="shared" si="22"/>
        <v>Ô tô tự đổ 10 tấn252</v>
      </c>
      <c r="D1256" s="490"/>
      <c r="E1256" s="490"/>
      <c r="F1256" s="490"/>
      <c r="G1256" s="490"/>
    </row>
    <row r="1257" spans="1:7" ht="18.75">
      <c r="A1257" s="489" t="s">
        <v>2808</v>
      </c>
      <c r="B1257" s="490">
        <v>253</v>
      </c>
      <c r="C1257" s="491" t="str">
        <f t="shared" si="22"/>
        <v>Ô tô tự đổ 10 tấn253</v>
      </c>
      <c r="D1257" s="490"/>
      <c r="E1257" s="490"/>
      <c r="F1257" s="490"/>
      <c r="G1257" s="490"/>
    </row>
    <row r="1258" spans="1:7" ht="18.75">
      <c r="A1258" s="489" t="s">
        <v>2808</v>
      </c>
      <c r="B1258" s="490">
        <v>254</v>
      </c>
      <c r="C1258" s="491" t="str">
        <f t="shared" si="22"/>
        <v>Ô tô tự đổ 10 tấn254</v>
      </c>
      <c r="D1258" s="490"/>
      <c r="E1258" s="490"/>
      <c r="F1258" s="490"/>
      <c r="G1258" s="490"/>
    </row>
    <row r="1259" spans="1:7" ht="18.75">
      <c r="A1259" s="489" t="s">
        <v>2808</v>
      </c>
      <c r="B1259" s="490">
        <v>255</v>
      </c>
      <c r="C1259" s="491" t="str">
        <f t="shared" si="22"/>
        <v>Ô tô tự đổ 10 tấn255</v>
      </c>
      <c r="D1259" s="490"/>
      <c r="E1259" s="490"/>
      <c r="F1259" s="490"/>
      <c r="G1259" s="490"/>
    </row>
    <row r="1260" spans="1:7" ht="18.75">
      <c r="A1260" s="489" t="s">
        <v>2808</v>
      </c>
      <c r="B1260" s="490">
        <v>256</v>
      </c>
      <c r="C1260" s="491" t="str">
        <f t="shared" si="22"/>
        <v>Ô tô tự đổ 10 tấn256</v>
      </c>
      <c r="D1260" s="490"/>
      <c r="E1260" s="490"/>
      <c r="F1260" s="490"/>
      <c r="G1260" s="490"/>
    </row>
    <row r="1261" spans="1:7" ht="18.75">
      <c r="A1261" s="489" t="s">
        <v>2808</v>
      </c>
      <c r="B1261" s="490">
        <v>257</v>
      </c>
      <c r="C1261" s="491" t="str">
        <f t="shared" si="22"/>
        <v>Ô tô tự đổ 10 tấn257</v>
      </c>
      <c r="D1261" s="490"/>
      <c r="E1261" s="490"/>
      <c r="F1261" s="490"/>
      <c r="G1261" s="490"/>
    </row>
    <row r="1262" spans="1:7" ht="18.75">
      <c r="A1262" s="489" t="s">
        <v>2808</v>
      </c>
      <c r="B1262" s="490">
        <v>258</v>
      </c>
      <c r="C1262" s="491" t="str">
        <f t="shared" ref="C1262:C1325" si="23">A1262&amp;B1262</f>
        <v>Ô tô tự đổ 10 tấn258</v>
      </c>
      <c r="D1262" s="490"/>
      <c r="E1262" s="490"/>
      <c r="F1262" s="490"/>
      <c r="G1262" s="490"/>
    </row>
    <row r="1263" spans="1:7" ht="18.75">
      <c r="A1263" s="489" t="s">
        <v>2808</v>
      </c>
      <c r="B1263" s="490">
        <v>259</v>
      </c>
      <c r="C1263" s="491" t="str">
        <f t="shared" si="23"/>
        <v>Ô tô tự đổ 10 tấn259</v>
      </c>
      <c r="D1263" s="490"/>
      <c r="E1263" s="490"/>
      <c r="F1263" s="490"/>
      <c r="G1263" s="490"/>
    </row>
    <row r="1264" spans="1:7" ht="18.75">
      <c r="A1264" s="489" t="s">
        <v>2808</v>
      </c>
      <c r="B1264" s="490">
        <v>260</v>
      </c>
      <c r="C1264" s="491" t="str">
        <f t="shared" si="23"/>
        <v>Ô tô tự đổ 10 tấn260</v>
      </c>
      <c r="D1264" s="490"/>
      <c r="E1264" s="490"/>
      <c r="F1264" s="490"/>
      <c r="G1264" s="490"/>
    </row>
    <row r="1265" spans="1:7" ht="18.75">
      <c r="A1265" s="489" t="s">
        <v>2808</v>
      </c>
      <c r="B1265" s="490">
        <v>261</v>
      </c>
      <c r="C1265" s="491" t="str">
        <f t="shared" si="23"/>
        <v>Ô tô tự đổ 10 tấn261</v>
      </c>
      <c r="D1265" s="490"/>
      <c r="E1265" s="490"/>
      <c r="F1265" s="490"/>
      <c r="G1265" s="490"/>
    </row>
    <row r="1266" spans="1:7" ht="18.75">
      <c r="A1266" s="489" t="s">
        <v>2808</v>
      </c>
      <c r="B1266" s="490">
        <v>262</v>
      </c>
      <c r="C1266" s="491" t="str">
        <f t="shared" si="23"/>
        <v>Ô tô tự đổ 10 tấn262</v>
      </c>
      <c r="D1266" s="490"/>
      <c r="E1266" s="490"/>
      <c r="F1266" s="490"/>
      <c r="G1266" s="490"/>
    </row>
    <row r="1267" spans="1:7" ht="18.75">
      <c r="A1267" s="489" t="s">
        <v>2808</v>
      </c>
      <c r="B1267" s="490">
        <v>263</v>
      </c>
      <c r="C1267" s="491" t="str">
        <f t="shared" si="23"/>
        <v>Ô tô tự đổ 10 tấn263</v>
      </c>
      <c r="D1267" s="490"/>
      <c r="E1267" s="490"/>
      <c r="F1267" s="490"/>
      <c r="G1267" s="490"/>
    </row>
    <row r="1268" spans="1:7" ht="18.75">
      <c r="A1268" s="489" t="s">
        <v>2808</v>
      </c>
      <c r="B1268" s="490">
        <v>264</v>
      </c>
      <c r="C1268" s="491" t="str">
        <f t="shared" si="23"/>
        <v>Ô tô tự đổ 10 tấn264</v>
      </c>
      <c r="D1268" s="490"/>
      <c r="E1268" s="490"/>
      <c r="F1268" s="490"/>
      <c r="G1268" s="490"/>
    </row>
    <row r="1269" spans="1:7" ht="18.75">
      <c r="A1269" s="489" t="s">
        <v>2808</v>
      </c>
      <c r="B1269" s="490">
        <v>265</v>
      </c>
      <c r="C1269" s="491" t="str">
        <f t="shared" si="23"/>
        <v>Ô tô tự đổ 10 tấn265</v>
      </c>
      <c r="D1269" s="490"/>
      <c r="E1269" s="490"/>
      <c r="F1269" s="490"/>
      <c r="G1269" s="490"/>
    </row>
    <row r="1270" spans="1:7" ht="18.75">
      <c r="A1270" s="489" t="s">
        <v>2808</v>
      </c>
      <c r="B1270" s="490">
        <v>266</v>
      </c>
      <c r="C1270" s="491" t="str">
        <f t="shared" si="23"/>
        <v>Ô tô tự đổ 10 tấn266</v>
      </c>
      <c r="D1270" s="490"/>
      <c r="E1270" s="490"/>
      <c r="F1270" s="490"/>
      <c r="G1270" s="490"/>
    </row>
    <row r="1271" spans="1:7" ht="18.75">
      <c r="A1271" s="489" t="s">
        <v>2808</v>
      </c>
      <c r="B1271" s="490">
        <v>267</v>
      </c>
      <c r="C1271" s="491" t="str">
        <f t="shared" si="23"/>
        <v>Ô tô tự đổ 10 tấn267</v>
      </c>
      <c r="D1271" s="490"/>
      <c r="E1271" s="490"/>
      <c r="F1271" s="490"/>
      <c r="G1271" s="490"/>
    </row>
    <row r="1272" spans="1:7" ht="18.75">
      <c r="A1272" s="489" t="s">
        <v>2808</v>
      </c>
      <c r="B1272" s="490">
        <v>268</v>
      </c>
      <c r="C1272" s="491" t="str">
        <f t="shared" si="23"/>
        <v>Ô tô tự đổ 10 tấn268</v>
      </c>
      <c r="D1272" s="490"/>
      <c r="E1272" s="490"/>
      <c r="F1272" s="490"/>
      <c r="G1272" s="490"/>
    </row>
    <row r="1273" spans="1:7" ht="18.75">
      <c r="A1273" s="489" t="s">
        <v>2808</v>
      </c>
      <c r="B1273" s="490">
        <v>269</v>
      </c>
      <c r="C1273" s="491" t="str">
        <f t="shared" si="23"/>
        <v>Ô tô tự đổ 10 tấn269</v>
      </c>
      <c r="D1273" s="490"/>
      <c r="E1273" s="490"/>
      <c r="F1273" s="490"/>
      <c r="G1273" s="490"/>
    </row>
    <row r="1274" spans="1:7" ht="18.75">
      <c r="A1274" s="489" t="s">
        <v>2808</v>
      </c>
      <c r="B1274" s="490">
        <v>270</v>
      </c>
      <c r="C1274" s="491" t="str">
        <f t="shared" si="23"/>
        <v>Ô tô tự đổ 10 tấn270</v>
      </c>
      <c r="D1274" s="490"/>
      <c r="E1274" s="490"/>
      <c r="F1274" s="490"/>
      <c r="G1274" s="490"/>
    </row>
    <row r="1275" spans="1:7" ht="18.75">
      <c r="A1275" s="489" t="s">
        <v>2808</v>
      </c>
      <c r="B1275" s="490">
        <v>271</v>
      </c>
      <c r="C1275" s="491" t="str">
        <f t="shared" si="23"/>
        <v>Ô tô tự đổ 10 tấn271</v>
      </c>
      <c r="D1275" s="490"/>
      <c r="E1275" s="490"/>
      <c r="F1275" s="490"/>
      <c r="G1275" s="490"/>
    </row>
    <row r="1276" spans="1:7" ht="18.75">
      <c r="A1276" s="489" t="s">
        <v>2808</v>
      </c>
      <c r="B1276" s="490">
        <v>272</v>
      </c>
      <c r="C1276" s="491" t="str">
        <f t="shared" si="23"/>
        <v>Ô tô tự đổ 10 tấn272</v>
      </c>
      <c r="D1276" s="490"/>
      <c r="E1276" s="490"/>
      <c r="F1276" s="490"/>
      <c r="G1276" s="490"/>
    </row>
    <row r="1277" spans="1:7" ht="18.75">
      <c r="A1277" s="489" t="s">
        <v>2808</v>
      </c>
      <c r="B1277" s="490">
        <v>273</v>
      </c>
      <c r="C1277" s="491" t="str">
        <f t="shared" si="23"/>
        <v>Ô tô tự đổ 10 tấn273</v>
      </c>
      <c r="D1277" s="490"/>
      <c r="E1277" s="490"/>
      <c r="F1277" s="490"/>
      <c r="G1277" s="490"/>
    </row>
    <row r="1278" spans="1:7" ht="18.75">
      <c r="A1278" s="489" t="s">
        <v>2808</v>
      </c>
      <c r="B1278" s="490">
        <v>274</v>
      </c>
      <c r="C1278" s="491" t="str">
        <f t="shared" si="23"/>
        <v>Ô tô tự đổ 10 tấn274</v>
      </c>
      <c r="D1278" s="490"/>
      <c r="E1278" s="490"/>
      <c r="F1278" s="490"/>
      <c r="G1278" s="490"/>
    </row>
    <row r="1279" spans="1:7" ht="18.75">
      <c r="A1279" s="489" t="s">
        <v>2808</v>
      </c>
      <c r="B1279" s="490">
        <v>275</v>
      </c>
      <c r="C1279" s="491" t="str">
        <f t="shared" si="23"/>
        <v>Ô tô tự đổ 10 tấn275</v>
      </c>
      <c r="D1279" s="490"/>
      <c r="E1279" s="490"/>
      <c r="F1279" s="490"/>
      <c r="G1279" s="490"/>
    </row>
    <row r="1280" spans="1:7" ht="18.75">
      <c r="A1280" s="489" t="s">
        <v>2808</v>
      </c>
      <c r="B1280" s="490">
        <v>276</v>
      </c>
      <c r="C1280" s="491" t="str">
        <f t="shared" si="23"/>
        <v>Ô tô tự đổ 10 tấn276</v>
      </c>
      <c r="D1280" s="490"/>
      <c r="E1280" s="490"/>
      <c r="F1280" s="490"/>
      <c r="G1280" s="490"/>
    </row>
    <row r="1281" spans="1:7" ht="18.75">
      <c r="A1281" s="489" t="s">
        <v>2808</v>
      </c>
      <c r="B1281" s="490">
        <v>277</v>
      </c>
      <c r="C1281" s="491" t="str">
        <f t="shared" si="23"/>
        <v>Ô tô tự đổ 10 tấn277</v>
      </c>
      <c r="D1281" s="490"/>
      <c r="E1281" s="490"/>
      <c r="F1281" s="490"/>
      <c r="G1281" s="490"/>
    </row>
    <row r="1282" spans="1:7" ht="18.75">
      <c r="A1282" s="489" t="s">
        <v>2808</v>
      </c>
      <c r="B1282" s="490">
        <v>278</v>
      </c>
      <c r="C1282" s="491" t="str">
        <f t="shared" si="23"/>
        <v>Ô tô tự đổ 10 tấn278</v>
      </c>
      <c r="D1282" s="490"/>
      <c r="E1282" s="490"/>
      <c r="F1282" s="490"/>
      <c r="G1282" s="490"/>
    </row>
    <row r="1283" spans="1:7" ht="18.75">
      <c r="A1283" s="489" t="s">
        <v>2808</v>
      </c>
      <c r="B1283" s="490">
        <v>279</v>
      </c>
      <c r="C1283" s="491" t="str">
        <f t="shared" si="23"/>
        <v>Ô tô tự đổ 10 tấn279</v>
      </c>
      <c r="D1283" s="490"/>
      <c r="E1283" s="490"/>
      <c r="F1283" s="490"/>
      <c r="G1283" s="490"/>
    </row>
    <row r="1284" spans="1:7" ht="18.75">
      <c r="A1284" s="489" t="s">
        <v>2808</v>
      </c>
      <c r="B1284" s="490">
        <v>280</v>
      </c>
      <c r="C1284" s="491" t="str">
        <f t="shared" si="23"/>
        <v>Ô tô tự đổ 10 tấn280</v>
      </c>
      <c r="D1284" s="490"/>
      <c r="E1284" s="490"/>
      <c r="F1284" s="490"/>
      <c r="G1284" s="490"/>
    </row>
    <row r="1285" spans="1:7" ht="18.75">
      <c r="A1285" s="489" t="s">
        <v>2808</v>
      </c>
      <c r="B1285" s="490">
        <v>281</v>
      </c>
      <c r="C1285" s="491" t="str">
        <f t="shared" si="23"/>
        <v>Ô tô tự đổ 10 tấn281</v>
      </c>
      <c r="D1285" s="490"/>
      <c r="E1285" s="490"/>
      <c r="F1285" s="490"/>
      <c r="G1285" s="490"/>
    </row>
    <row r="1286" spans="1:7" ht="18.75">
      <c r="A1286" s="489" t="s">
        <v>2808</v>
      </c>
      <c r="B1286" s="490">
        <v>282</v>
      </c>
      <c r="C1286" s="491" t="str">
        <f t="shared" si="23"/>
        <v>Ô tô tự đổ 10 tấn282</v>
      </c>
      <c r="D1286" s="490"/>
      <c r="E1286" s="490"/>
      <c r="F1286" s="490"/>
      <c r="G1286" s="490"/>
    </row>
    <row r="1287" spans="1:7" ht="18.75">
      <c r="A1287" s="489" t="s">
        <v>2808</v>
      </c>
      <c r="B1287" s="490">
        <v>283</v>
      </c>
      <c r="C1287" s="491" t="str">
        <f t="shared" si="23"/>
        <v>Ô tô tự đổ 10 tấn283</v>
      </c>
      <c r="D1287" s="490"/>
      <c r="E1287" s="490"/>
      <c r="F1287" s="490"/>
      <c r="G1287" s="490"/>
    </row>
    <row r="1288" spans="1:7" ht="18.75">
      <c r="A1288" s="489" t="s">
        <v>2808</v>
      </c>
      <c r="B1288" s="490">
        <v>284</v>
      </c>
      <c r="C1288" s="491" t="str">
        <f t="shared" si="23"/>
        <v>Ô tô tự đổ 10 tấn284</v>
      </c>
      <c r="D1288" s="490"/>
      <c r="E1288" s="490"/>
      <c r="F1288" s="490"/>
      <c r="G1288" s="490"/>
    </row>
    <row r="1289" spans="1:7" ht="18.75">
      <c r="A1289" s="489" t="s">
        <v>2808</v>
      </c>
      <c r="B1289" s="490">
        <v>285</v>
      </c>
      <c r="C1289" s="491" t="str">
        <f t="shared" si="23"/>
        <v>Ô tô tự đổ 10 tấn285</v>
      </c>
      <c r="D1289" s="490"/>
      <c r="E1289" s="490"/>
      <c r="F1289" s="490"/>
      <c r="G1289" s="490"/>
    </row>
    <row r="1290" spans="1:7" ht="18.75">
      <c r="A1290" s="489" t="s">
        <v>2808</v>
      </c>
      <c r="B1290" s="490">
        <v>286</v>
      </c>
      <c r="C1290" s="491" t="str">
        <f t="shared" si="23"/>
        <v>Ô tô tự đổ 10 tấn286</v>
      </c>
      <c r="D1290" s="490"/>
      <c r="E1290" s="490"/>
      <c r="F1290" s="490"/>
      <c r="G1290" s="490"/>
    </row>
    <row r="1291" spans="1:7" ht="18.75">
      <c r="A1291" s="489" t="s">
        <v>2808</v>
      </c>
      <c r="B1291" s="490">
        <v>287</v>
      </c>
      <c r="C1291" s="491" t="str">
        <f t="shared" si="23"/>
        <v>Ô tô tự đổ 10 tấn287</v>
      </c>
      <c r="D1291" s="490"/>
      <c r="E1291" s="490"/>
      <c r="F1291" s="490"/>
      <c r="G1291" s="490"/>
    </row>
    <row r="1292" spans="1:7" ht="18.75">
      <c r="A1292" s="489" t="s">
        <v>2808</v>
      </c>
      <c r="B1292" s="490">
        <v>288</v>
      </c>
      <c r="C1292" s="491" t="str">
        <f t="shared" si="23"/>
        <v>Ô tô tự đổ 10 tấn288</v>
      </c>
      <c r="D1292" s="490"/>
      <c r="E1292" s="490"/>
      <c r="F1292" s="490"/>
      <c r="G1292" s="490"/>
    </row>
    <row r="1293" spans="1:7" ht="18.75">
      <c r="A1293" s="489" t="s">
        <v>2808</v>
      </c>
      <c r="B1293" s="490">
        <v>289</v>
      </c>
      <c r="C1293" s="491" t="str">
        <f t="shared" si="23"/>
        <v>Ô tô tự đổ 10 tấn289</v>
      </c>
      <c r="D1293" s="490"/>
      <c r="E1293" s="490"/>
      <c r="F1293" s="490"/>
      <c r="G1293" s="490"/>
    </row>
    <row r="1294" spans="1:7" ht="18.75">
      <c r="A1294" s="489" t="s">
        <v>2808</v>
      </c>
      <c r="B1294" s="490">
        <v>290</v>
      </c>
      <c r="C1294" s="491" t="str">
        <f t="shared" si="23"/>
        <v>Ô tô tự đổ 10 tấn290</v>
      </c>
      <c r="D1294" s="490"/>
      <c r="E1294" s="490"/>
      <c r="F1294" s="490"/>
      <c r="G1294" s="490"/>
    </row>
    <row r="1295" spans="1:7" ht="18.75">
      <c r="A1295" s="489" t="s">
        <v>2808</v>
      </c>
      <c r="B1295" s="490">
        <v>291</v>
      </c>
      <c r="C1295" s="491" t="str">
        <f t="shared" si="23"/>
        <v>Ô tô tự đổ 10 tấn291</v>
      </c>
      <c r="D1295" s="490"/>
      <c r="E1295" s="490"/>
      <c r="F1295" s="490"/>
      <c r="G1295" s="490"/>
    </row>
    <row r="1296" spans="1:7" ht="18.75">
      <c r="A1296" s="489" t="s">
        <v>2808</v>
      </c>
      <c r="B1296" s="490">
        <v>292</v>
      </c>
      <c r="C1296" s="491" t="str">
        <f t="shared" si="23"/>
        <v>Ô tô tự đổ 10 tấn292</v>
      </c>
      <c r="D1296" s="490"/>
      <c r="E1296" s="490"/>
      <c r="F1296" s="490"/>
      <c r="G1296" s="490"/>
    </row>
    <row r="1297" spans="1:7" ht="18.75">
      <c r="A1297" s="489" t="s">
        <v>2808</v>
      </c>
      <c r="B1297" s="490">
        <v>293</v>
      </c>
      <c r="C1297" s="491" t="str">
        <f t="shared" si="23"/>
        <v>Ô tô tự đổ 10 tấn293</v>
      </c>
      <c r="D1297" s="490"/>
      <c r="E1297" s="490"/>
      <c r="F1297" s="490"/>
      <c r="G1297" s="490"/>
    </row>
    <row r="1298" spans="1:7" ht="18.75">
      <c r="A1298" s="489" t="s">
        <v>2808</v>
      </c>
      <c r="B1298" s="490">
        <v>294</v>
      </c>
      <c r="C1298" s="491" t="str">
        <f t="shared" si="23"/>
        <v>Ô tô tự đổ 10 tấn294</v>
      </c>
      <c r="D1298" s="490"/>
      <c r="E1298" s="490"/>
      <c r="F1298" s="490"/>
      <c r="G1298" s="490"/>
    </row>
    <row r="1299" spans="1:7" ht="18.75">
      <c r="A1299" s="489" t="s">
        <v>2808</v>
      </c>
      <c r="B1299" s="490">
        <v>295</v>
      </c>
      <c r="C1299" s="491" t="str">
        <f t="shared" si="23"/>
        <v>Ô tô tự đổ 10 tấn295</v>
      </c>
      <c r="D1299" s="490"/>
      <c r="E1299" s="490"/>
      <c r="F1299" s="490"/>
      <c r="G1299" s="490"/>
    </row>
    <row r="1300" spans="1:7" ht="18.75">
      <c r="A1300" s="489" t="s">
        <v>2808</v>
      </c>
      <c r="B1300" s="490">
        <v>296</v>
      </c>
      <c r="C1300" s="491" t="str">
        <f t="shared" si="23"/>
        <v>Ô tô tự đổ 10 tấn296</v>
      </c>
      <c r="D1300" s="490"/>
      <c r="E1300" s="490"/>
      <c r="F1300" s="490"/>
      <c r="G1300" s="490"/>
    </row>
    <row r="1301" spans="1:7" ht="18.75">
      <c r="A1301" s="489" t="s">
        <v>2808</v>
      </c>
      <c r="B1301" s="490">
        <v>297</v>
      </c>
      <c r="C1301" s="491" t="str">
        <f t="shared" si="23"/>
        <v>Ô tô tự đổ 10 tấn297</v>
      </c>
      <c r="D1301" s="490"/>
      <c r="E1301" s="490"/>
      <c r="F1301" s="490"/>
      <c r="G1301" s="490"/>
    </row>
    <row r="1302" spans="1:7" ht="18.75">
      <c r="A1302" s="489" t="s">
        <v>2808</v>
      </c>
      <c r="B1302" s="490">
        <v>298</v>
      </c>
      <c r="C1302" s="491" t="str">
        <f t="shared" si="23"/>
        <v>Ô tô tự đổ 10 tấn298</v>
      </c>
      <c r="D1302" s="490"/>
      <c r="E1302" s="490"/>
      <c r="F1302" s="490"/>
      <c r="G1302" s="490"/>
    </row>
    <row r="1303" spans="1:7" ht="18.75">
      <c r="A1303" s="489" t="s">
        <v>2808</v>
      </c>
      <c r="B1303" s="490">
        <v>299</v>
      </c>
      <c r="C1303" s="491" t="str">
        <f t="shared" si="23"/>
        <v>Ô tô tự đổ 10 tấn299</v>
      </c>
      <c r="D1303" s="490"/>
      <c r="E1303" s="490"/>
      <c r="F1303" s="490"/>
      <c r="G1303" s="490"/>
    </row>
    <row r="1304" spans="1:7" ht="18.75">
      <c r="A1304" s="489" t="s">
        <v>2808</v>
      </c>
      <c r="B1304" s="490">
        <v>300</v>
      </c>
      <c r="C1304" s="491" t="str">
        <f t="shared" si="23"/>
        <v>Ô tô tự đổ 10 tấn300</v>
      </c>
      <c r="D1304" s="490"/>
      <c r="E1304" s="490"/>
      <c r="F1304" s="490"/>
      <c r="G1304" s="490"/>
    </row>
    <row r="1305" spans="1:7" ht="18.75">
      <c r="A1305" s="489" t="s">
        <v>2808</v>
      </c>
      <c r="B1305" s="490">
        <v>301</v>
      </c>
      <c r="C1305" s="491" t="str">
        <f t="shared" si="23"/>
        <v>Ô tô tự đổ 10 tấn301</v>
      </c>
      <c r="D1305" s="490"/>
      <c r="E1305" s="490"/>
      <c r="F1305" s="490"/>
      <c r="G1305" s="490"/>
    </row>
    <row r="1306" spans="1:7" ht="18.75">
      <c r="A1306" s="489" t="s">
        <v>2808</v>
      </c>
      <c r="B1306" s="490">
        <v>302</v>
      </c>
      <c r="C1306" s="491" t="str">
        <f t="shared" si="23"/>
        <v>Ô tô tự đổ 10 tấn302</v>
      </c>
      <c r="D1306" s="490"/>
      <c r="E1306" s="490"/>
      <c r="F1306" s="490"/>
      <c r="G1306" s="490"/>
    </row>
    <row r="1307" spans="1:7" ht="18.75">
      <c r="A1307" s="489" t="s">
        <v>2808</v>
      </c>
      <c r="B1307" s="490">
        <v>303</v>
      </c>
      <c r="C1307" s="491" t="str">
        <f t="shared" si="23"/>
        <v>Ô tô tự đổ 10 tấn303</v>
      </c>
      <c r="D1307" s="490"/>
      <c r="E1307" s="490"/>
      <c r="F1307" s="490"/>
      <c r="G1307" s="490"/>
    </row>
    <row r="1308" spans="1:7" ht="18.75">
      <c r="A1308" s="489" t="s">
        <v>2808</v>
      </c>
      <c r="B1308" s="490">
        <v>304</v>
      </c>
      <c r="C1308" s="491" t="str">
        <f t="shared" si="23"/>
        <v>Ô tô tự đổ 10 tấn304</v>
      </c>
      <c r="D1308" s="490"/>
      <c r="E1308" s="490"/>
      <c r="F1308" s="490"/>
      <c r="G1308" s="490"/>
    </row>
    <row r="1309" spans="1:7" ht="18.75">
      <c r="A1309" s="489" t="s">
        <v>2808</v>
      </c>
      <c r="B1309" s="490">
        <v>305</v>
      </c>
      <c r="C1309" s="491" t="str">
        <f t="shared" si="23"/>
        <v>Ô tô tự đổ 10 tấn305</v>
      </c>
      <c r="D1309" s="490"/>
      <c r="E1309" s="490"/>
      <c r="F1309" s="490"/>
      <c r="G1309" s="490"/>
    </row>
    <row r="1310" spans="1:7" ht="18.75">
      <c r="A1310" s="489" t="s">
        <v>2808</v>
      </c>
      <c r="B1310" s="490">
        <v>306</v>
      </c>
      <c r="C1310" s="491" t="str">
        <f t="shared" si="23"/>
        <v>Ô tô tự đổ 10 tấn306</v>
      </c>
      <c r="D1310" s="490"/>
      <c r="E1310" s="490"/>
      <c r="F1310" s="490"/>
      <c r="G1310" s="490"/>
    </row>
    <row r="1311" spans="1:7" ht="18.75">
      <c r="A1311" s="489" t="s">
        <v>2808</v>
      </c>
      <c r="B1311" s="490">
        <v>307</v>
      </c>
      <c r="C1311" s="491" t="str">
        <f t="shared" si="23"/>
        <v>Ô tô tự đổ 10 tấn307</v>
      </c>
      <c r="D1311" s="490"/>
      <c r="E1311" s="490"/>
      <c r="F1311" s="490"/>
      <c r="G1311" s="490"/>
    </row>
    <row r="1312" spans="1:7" ht="18.75">
      <c r="A1312" s="489" t="s">
        <v>2808</v>
      </c>
      <c r="B1312" s="490">
        <v>308</v>
      </c>
      <c r="C1312" s="491" t="str">
        <f t="shared" si="23"/>
        <v>Ô tô tự đổ 10 tấn308</v>
      </c>
      <c r="D1312" s="490"/>
      <c r="E1312" s="490"/>
      <c r="F1312" s="490"/>
      <c r="G1312" s="490"/>
    </row>
    <row r="1313" spans="1:7" ht="18.75">
      <c r="A1313" s="489" t="s">
        <v>2808</v>
      </c>
      <c r="B1313" s="490">
        <v>309</v>
      </c>
      <c r="C1313" s="491" t="str">
        <f t="shared" si="23"/>
        <v>Ô tô tự đổ 10 tấn309</v>
      </c>
      <c r="D1313" s="490"/>
      <c r="E1313" s="490"/>
      <c r="F1313" s="490"/>
      <c r="G1313" s="490"/>
    </row>
    <row r="1314" spans="1:7" ht="18.75">
      <c r="A1314" s="489" t="s">
        <v>2808</v>
      </c>
      <c r="B1314" s="490">
        <v>310</v>
      </c>
      <c r="C1314" s="491" t="str">
        <f t="shared" si="23"/>
        <v>Ô tô tự đổ 10 tấn310</v>
      </c>
      <c r="D1314" s="490"/>
      <c r="E1314" s="490"/>
      <c r="F1314" s="490"/>
      <c r="G1314" s="490"/>
    </row>
    <row r="1315" spans="1:7" ht="18.75">
      <c r="A1315" s="489" t="s">
        <v>2808</v>
      </c>
      <c r="B1315" s="490">
        <v>311</v>
      </c>
      <c r="C1315" s="491" t="str">
        <f t="shared" si="23"/>
        <v>Ô tô tự đổ 10 tấn311</v>
      </c>
      <c r="D1315" s="490"/>
      <c r="E1315" s="490"/>
      <c r="F1315" s="490"/>
      <c r="G1315" s="490"/>
    </row>
    <row r="1316" spans="1:7" ht="18.75">
      <c r="A1316" s="489" t="s">
        <v>2808</v>
      </c>
      <c r="B1316" s="490">
        <v>312</v>
      </c>
      <c r="C1316" s="491" t="str">
        <f t="shared" si="23"/>
        <v>Ô tô tự đổ 10 tấn312</v>
      </c>
      <c r="D1316" s="490"/>
      <c r="E1316" s="490"/>
      <c r="F1316" s="490"/>
      <c r="G1316" s="490"/>
    </row>
    <row r="1317" spans="1:7" ht="18.75">
      <c r="A1317" s="489" t="s">
        <v>2808</v>
      </c>
      <c r="B1317" s="490">
        <v>313</v>
      </c>
      <c r="C1317" s="491" t="str">
        <f t="shared" si="23"/>
        <v>Ô tô tự đổ 10 tấn313</v>
      </c>
      <c r="D1317" s="490"/>
      <c r="E1317" s="490"/>
      <c r="F1317" s="490"/>
      <c r="G1317" s="490"/>
    </row>
    <row r="1318" spans="1:7" ht="18.75">
      <c r="A1318" s="489" t="s">
        <v>2808</v>
      </c>
      <c r="B1318" s="490">
        <v>314</v>
      </c>
      <c r="C1318" s="491" t="str">
        <f t="shared" si="23"/>
        <v>Ô tô tự đổ 10 tấn314</v>
      </c>
      <c r="D1318" s="490"/>
      <c r="E1318" s="490"/>
      <c r="F1318" s="490"/>
      <c r="G1318" s="490"/>
    </row>
    <row r="1319" spans="1:7" ht="18.75">
      <c r="A1319" s="489" t="s">
        <v>2808</v>
      </c>
      <c r="B1319" s="490">
        <v>315</v>
      </c>
      <c r="C1319" s="491" t="str">
        <f t="shared" si="23"/>
        <v>Ô tô tự đổ 10 tấn315</v>
      </c>
      <c r="D1319" s="490"/>
      <c r="E1319" s="490"/>
      <c r="F1319" s="490"/>
      <c r="G1319" s="490"/>
    </row>
    <row r="1320" spans="1:7" ht="18.75">
      <c r="A1320" s="489" t="s">
        <v>2808</v>
      </c>
      <c r="B1320" s="490">
        <v>316</v>
      </c>
      <c r="C1320" s="491" t="str">
        <f t="shared" si="23"/>
        <v>Ô tô tự đổ 10 tấn316</v>
      </c>
      <c r="D1320" s="490"/>
      <c r="E1320" s="490"/>
      <c r="F1320" s="490"/>
      <c r="G1320" s="490"/>
    </row>
    <row r="1321" spans="1:7" ht="18.75">
      <c r="A1321" s="489" t="s">
        <v>2808</v>
      </c>
      <c r="B1321" s="490">
        <v>317</v>
      </c>
      <c r="C1321" s="491" t="str">
        <f t="shared" si="23"/>
        <v>Ô tô tự đổ 10 tấn317</v>
      </c>
      <c r="D1321" s="490"/>
      <c r="E1321" s="490"/>
      <c r="F1321" s="490"/>
      <c r="G1321" s="490"/>
    </row>
    <row r="1322" spans="1:7" ht="18.75">
      <c r="A1322" s="489" t="s">
        <v>2808</v>
      </c>
      <c r="B1322" s="490">
        <v>318</v>
      </c>
      <c r="C1322" s="491" t="str">
        <f t="shared" si="23"/>
        <v>Ô tô tự đổ 10 tấn318</v>
      </c>
      <c r="D1322" s="490"/>
      <c r="E1322" s="490"/>
      <c r="F1322" s="490"/>
      <c r="G1322" s="490"/>
    </row>
    <row r="1323" spans="1:7" ht="18.75">
      <c r="A1323" s="489" t="s">
        <v>2808</v>
      </c>
      <c r="B1323" s="490">
        <v>319</v>
      </c>
      <c r="C1323" s="491" t="str">
        <f t="shared" si="23"/>
        <v>Ô tô tự đổ 10 tấn319</v>
      </c>
      <c r="D1323" s="490"/>
      <c r="E1323" s="490"/>
      <c r="F1323" s="490"/>
      <c r="G1323" s="490"/>
    </row>
    <row r="1324" spans="1:7" ht="18.75">
      <c r="A1324" s="489" t="s">
        <v>2808</v>
      </c>
      <c r="B1324" s="490">
        <v>320</v>
      </c>
      <c r="C1324" s="491" t="str">
        <f t="shared" si="23"/>
        <v>Ô tô tự đổ 10 tấn320</v>
      </c>
      <c r="D1324" s="490"/>
      <c r="E1324" s="490"/>
      <c r="F1324" s="490"/>
      <c r="G1324" s="490"/>
    </row>
    <row r="1325" spans="1:7" ht="18.75">
      <c r="A1325" s="489" t="s">
        <v>2808</v>
      </c>
      <c r="B1325" s="490">
        <v>321</v>
      </c>
      <c r="C1325" s="491" t="str">
        <f t="shared" si="23"/>
        <v>Ô tô tự đổ 10 tấn321</v>
      </c>
      <c r="D1325" s="490"/>
      <c r="E1325" s="490"/>
      <c r="F1325" s="490"/>
      <c r="G1325" s="490"/>
    </row>
    <row r="1326" spans="1:7" ht="18.75">
      <c r="A1326" s="489" t="s">
        <v>2808</v>
      </c>
      <c r="B1326" s="490">
        <v>322</v>
      </c>
      <c r="C1326" s="491" t="str">
        <f t="shared" ref="C1326:C1389" si="24">A1326&amp;B1326</f>
        <v>Ô tô tự đổ 10 tấn322</v>
      </c>
      <c r="D1326" s="490"/>
      <c r="E1326" s="490"/>
      <c r="F1326" s="490"/>
      <c r="G1326" s="490"/>
    </row>
    <row r="1327" spans="1:7" ht="18.75">
      <c r="A1327" s="489" t="s">
        <v>2808</v>
      </c>
      <c r="B1327" s="490">
        <v>323</v>
      </c>
      <c r="C1327" s="491" t="str">
        <f t="shared" si="24"/>
        <v>Ô tô tự đổ 10 tấn323</v>
      </c>
      <c r="D1327" s="490"/>
      <c r="E1327" s="490"/>
      <c r="F1327" s="490"/>
      <c r="G1327" s="490"/>
    </row>
    <row r="1328" spans="1:7" ht="18.75">
      <c r="A1328" s="489" t="s">
        <v>2808</v>
      </c>
      <c r="B1328" s="490">
        <v>324</v>
      </c>
      <c r="C1328" s="491" t="str">
        <f t="shared" si="24"/>
        <v>Ô tô tự đổ 10 tấn324</v>
      </c>
      <c r="D1328" s="490"/>
      <c r="E1328" s="490"/>
      <c r="F1328" s="490"/>
      <c r="G1328" s="490"/>
    </row>
    <row r="1329" spans="1:7" ht="18.75">
      <c r="A1329" s="489" t="s">
        <v>2808</v>
      </c>
      <c r="B1329" s="490">
        <v>325</v>
      </c>
      <c r="C1329" s="491" t="str">
        <f t="shared" si="24"/>
        <v>Ô tô tự đổ 10 tấn325</v>
      </c>
      <c r="D1329" s="490"/>
      <c r="E1329" s="490"/>
      <c r="F1329" s="490"/>
      <c r="G1329" s="490"/>
    </row>
    <row r="1330" spans="1:7" ht="18.75">
      <c r="A1330" s="489" t="s">
        <v>2808</v>
      </c>
      <c r="B1330" s="490">
        <v>326</v>
      </c>
      <c r="C1330" s="491" t="str">
        <f t="shared" si="24"/>
        <v>Ô tô tự đổ 10 tấn326</v>
      </c>
      <c r="D1330" s="490"/>
      <c r="E1330" s="490"/>
      <c r="F1330" s="490"/>
      <c r="G1330" s="490"/>
    </row>
    <row r="1331" spans="1:7" ht="18.75">
      <c r="A1331" s="489" t="s">
        <v>2808</v>
      </c>
      <c r="B1331" s="490">
        <v>327</v>
      </c>
      <c r="C1331" s="491" t="str">
        <f t="shared" si="24"/>
        <v>Ô tô tự đổ 10 tấn327</v>
      </c>
      <c r="D1331" s="490"/>
      <c r="E1331" s="490"/>
      <c r="F1331" s="490"/>
      <c r="G1331" s="490"/>
    </row>
    <row r="1332" spans="1:7" ht="18.75">
      <c r="A1332" s="489" t="s">
        <v>2808</v>
      </c>
      <c r="B1332" s="490">
        <v>328</v>
      </c>
      <c r="C1332" s="491" t="str">
        <f t="shared" si="24"/>
        <v>Ô tô tự đổ 10 tấn328</v>
      </c>
      <c r="D1332" s="490"/>
      <c r="E1332" s="490"/>
      <c r="F1332" s="490"/>
      <c r="G1332" s="490"/>
    </row>
    <row r="1333" spans="1:7" ht="18.75">
      <c r="A1333" s="489" t="s">
        <v>2808</v>
      </c>
      <c r="B1333" s="490">
        <v>329</v>
      </c>
      <c r="C1333" s="491" t="str">
        <f t="shared" si="24"/>
        <v>Ô tô tự đổ 10 tấn329</v>
      </c>
      <c r="D1333" s="490"/>
      <c r="E1333" s="490"/>
      <c r="F1333" s="490"/>
      <c r="G1333" s="490"/>
    </row>
    <row r="1334" spans="1:7" ht="18.75">
      <c r="A1334" s="489" t="s">
        <v>2808</v>
      </c>
      <c r="B1334" s="490">
        <v>330</v>
      </c>
      <c r="C1334" s="491" t="str">
        <f t="shared" si="24"/>
        <v>Ô tô tự đổ 10 tấn330</v>
      </c>
      <c r="D1334" s="490"/>
      <c r="E1334" s="490"/>
      <c r="F1334" s="490"/>
      <c r="G1334" s="490"/>
    </row>
    <row r="1335" spans="1:7" ht="18.75">
      <c r="A1335" s="489" t="s">
        <v>2808</v>
      </c>
      <c r="B1335" s="490">
        <v>331</v>
      </c>
      <c r="C1335" s="491" t="str">
        <f t="shared" si="24"/>
        <v>Ô tô tự đổ 10 tấn331</v>
      </c>
      <c r="D1335" s="490"/>
      <c r="E1335" s="490"/>
      <c r="F1335" s="490"/>
      <c r="G1335" s="490"/>
    </row>
    <row r="1336" spans="1:7" ht="18.75">
      <c r="A1336" s="489" t="s">
        <v>2808</v>
      </c>
      <c r="B1336" s="490">
        <v>332</v>
      </c>
      <c r="C1336" s="491" t="str">
        <f t="shared" si="24"/>
        <v>Ô tô tự đổ 10 tấn332</v>
      </c>
      <c r="D1336" s="490"/>
      <c r="E1336" s="490"/>
      <c r="F1336" s="490"/>
      <c r="G1336" s="490"/>
    </row>
    <row r="1337" spans="1:7" ht="18.75">
      <c r="A1337" s="489" t="s">
        <v>2808</v>
      </c>
      <c r="B1337" s="490">
        <v>333</v>
      </c>
      <c r="C1337" s="491" t="str">
        <f t="shared" si="24"/>
        <v>Ô tô tự đổ 10 tấn333</v>
      </c>
      <c r="D1337" s="490"/>
      <c r="E1337" s="490"/>
      <c r="F1337" s="490"/>
      <c r="G1337" s="490"/>
    </row>
    <row r="1338" spans="1:7" ht="18.75">
      <c r="A1338" s="489" t="s">
        <v>2808</v>
      </c>
      <c r="B1338" s="490">
        <v>334</v>
      </c>
      <c r="C1338" s="491" t="str">
        <f t="shared" si="24"/>
        <v>Ô tô tự đổ 10 tấn334</v>
      </c>
      <c r="D1338" s="490"/>
      <c r="E1338" s="490"/>
      <c r="F1338" s="490"/>
      <c r="G1338" s="490"/>
    </row>
    <row r="1339" spans="1:7" ht="18.75">
      <c r="A1339" s="489" t="s">
        <v>2808</v>
      </c>
      <c r="B1339" s="490">
        <v>335</v>
      </c>
      <c r="C1339" s="491" t="str">
        <f t="shared" si="24"/>
        <v>Ô tô tự đổ 10 tấn335</v>
      </c>
      <c r="D1339" s="490"/>
      <c r="E1339" s="490"/>
      <c r="F1339" s="490"/>
      <c r="G1339" s="490"/>
    </row>
    <row r="1340" spans="1:7" ht="18.75">
      <c r="A1340" s="489" t="s">
        <v>2808</v>
      </c>
      <c r="B1340" s="490">
        <v>336</v>
      </c>
      <c r="C1340" s="491" t="str">
        <f t="shared" si="24"/>
        <v>Ô tô tự đổ 10 tấn336</v>
      </c>
      <c r="D1340" s="490"/>
      <c r="E1340" s="490"/>
      <c r="F1340" s="490"/>
      <c r="G1340" s="490"/>
    </row>
    <row r="1341" spans="1:7" ht="18.75">
      <c r="A1341" s="489" t="s">
        <v>2808</v>
      </c>
      <c r="B1341" s="490">
        <v>337</v>
      </c>
      <c r="C1341" s="491" t="str">
        <f t="shared" si="24"/>
        <v>Ô tô tự đổ 10 tấn337</v>
      </c>
      <c r="D1341" s="490"/>
      <c r="E1341" s="490"/>
      <c r="F1341" s="490"/>
      <c r="G1341" s="490"/>
    </row>
    <row r="1342" spans="1:7" ht="18.75">
      <c r="A1342" s="489" t="s">
        <v>2808</v>
      </c>
      <c r="B1342" s="490">
        <v>338</v>
      </c>
      <c r="C1342" s="491" t="str">
        <f t="shared" si="24"/>
        <v>Ô tô tự đổ 10 tấn338</v>
      </c>
      <c r="D1342" s="490"/>
      <c r="E1342" s="490"/>
      <c r="F1342" s="490"/>
      <c r="G1342" s="490"/>
    </row>
    <row r="1343" spans="1:7" ht="18.75">
      <c r="A1343" s="489" t="s">
        <v>2808</v>
      </c>
      <c r="B1343" s="490">
        <v>339</v>
      </c>
      <c r="C1343" s="491" t="str">
        <f t="shared" si="24"/>
        <v>Ô tô tự đổ 10 tấn339</v>
      </c>
      <c r="D1343" s="490"/>
      <c r="E1343" s="490"/>
      <c r="F1343" s="490"/>
      <c r="G1343" s="490"/>
    </row>
    <row r="1344" spans="1:7" ht="18.75">
      <c r="A1344" s="489" t="s">
        <v>2808</v>
      </c>
      <c r="B1344" s="490">
        <v>340</v>
      </c>
      <c r="C1344" s="491" t="str">
        <f t="shared" si="24"/>
        <v>Ô tô tự đổ 10 tấn340</v>
      </c>
      <c r="D1344" s="490"/>
      <c r="E1344" s="490"/>
      <c r="F1344" s="490"/>
      <c r="G1344" s="490"/>
    </row>
    <row r="1345" spans="1:7" ht="18.75">
      <c r="A1345" s="489" t="s">
        <v>2808</v>
      </c>
      <c r="B1345" s="490">
        <v>341</v>
      </c>
      <c r="C1345" s="491" t="str">
        <f t="shared" si="24"/>
        <v>Ô tô tự đổ 10 tấn341</v>
      </c>
      <c r="D1345" s="490"/>
      <c r="E1345" s="490"/>
      <c r="F1345" s="490"/>
      <c r="G1345" s="490"/>
    </row>
    <row r="1346" spans="1:7" ht="18.75">
      <c r="A1346" s="489" t="s">
        <v>2808</v>
      </c>
      <c r="B1346" s="490">
        <v>342</v>
      </c>
      <c r="C1346" s="491" t="str">
        <f t="shared" si="24"/>
        <v>Ô tô tự đổ 10 tấn342</v>
      </c>
      <c r="D1346" s="490"/>
      <c r="E1346" s="490"/>
      <c r="F1346" s="490"/>
      <c r="G1346" s="490"/>
    </row>
    <row r="1347" spans="1:7" ht="18.75">
      <c r="A1347" s="489" t="s">
        <v>2808</v>
      </c>
      <c r="B1347" s="490">
        <v>343</v>
      </c>
      <c r="C1347" s="491" t="str">
        <f t="shared" si="24"/>
        <v>Ô tô tự đổ 10 tấn343</v>
      </c>
      <c r="D1347" s="490"/>
      <c r="E1347" s="490"/>
      <c r="F1347" s="490"/>
      <c r="G1347" s="490"/>
    </row>
    <row r="1348" spans="1:7" ht="18.75">
      <c r="A1348" s="489" t="s">
        <v>2808</v>
      </c>
      <c r="B1348" s="490">
        <v>344</v>
      </c>
      <c r="C1348" s="491" t="str">
        <f t="shared" si="24"/>
        <v>Ô tô tự đổ 10 tấn344</v>
      </c>
      <c r="D1348" s="490"/>
      <c r="E1348" s="490"/>
      <c r="F1348" s="490"/>
      <c r="G1348" s="490"/>
    </row>
    <row r="1349" spans="1:7" ht="18.75">
      <c r="A1349" s="489" t="s">
        <v>2808</v>
      </c>
      <c r="B1349" s="490">
        <v>345</v>
      </c>
      <c r="C1349" s="491" t="str">
        <f t="shared" si="24"/>
        <v>Ô tô tự đổ 10 tấn345</v>
      </c>
      <c r="D1349" s="490"/>
      <c r="E1349" s="490"/>
      <c r="F1349" s="490"/>
      <c r="G1349" s="490"/>
    </row>
    <row r="1350" spans="1:7" ht="18.75">
      <c r="A1350" s="489" t="s">
        <v>2808</v>
      </c>
      <c r="B1350" s="490">
        <v>346</v>
      </c>
      <c r="C1350" s="491" t="str">
        <f t="shared" si="24"/>
        <v>Ô tô tự đổ 10 tấn346</v>
      </c>
      <c r="D1350" s="490"/>
      <c r="E1350" s="490"/>
      <c r="F1350" s="490"/>
      <c r="G1350" s="490"/>
    </row>
    <row r="1351" spans="1:7" ht="18.75">
      <c r="A1351" s="489" t="s">
        <v>2808</v>
      </c>
      <c r="B1351" s="490">
        <v>347</v>
      </c>
      <c r="C1351" s="491" t="str">
        <f t="shared" si="24"/>
        <v>Ô tô tự đổ 10 tấn347</v>
      </c>
      <c r="D1351" s="490"/>
      <c r="E1351" s="490"/>
      <c r="F1351" s="490"/>
      <c r="G1351" s="490"/>
    </row>
    <row r="1352" spans="1:7" ht="18.75">
      <c r="A1352" s="489" t="s">
        <v>2808</v>
      </c>
      <c r="B1352" s="490">
        <v>348</v>
      </c>
      <c r="C1352" s="491" t="str">
        <f t="shared" si="24"/>
        <v>Ô tô tự đổ 10 tấn348</v>
      </c>
      <c r="D1352" s="490"/>
      <c r="E1352" s="490"/>
      <c r="F1352" s="490"/>
      <c r="G1352" s="490"/>
    </row>
    <row r="1353" spans="1:7" ht="18.75">
      <c r="A1353" s="489" t="s">
        <v>2808</v>
      </c>
      <c r="B1353" s="490">
        <v>349</v>
      </c>
      <c r="C1353" s="491" t="str">
        <f t="shared" si="24"/>
        <v>Ô tô tự đổ 10 tấn349</v>
      </c>
      <c r="D1353" s="490"/>
      <c r="E1353" s="490"/>
      <c r="F1353" s="490"/>
      <c r="G1353" s="490"/>
    </row>
    <row r="1354" spans="1:7" ht="18.75">
      <c r="A1354" s="489" t="s">
        <v>2808</v>
      </c>
      <c r="B1354" s="490">
        <v>350</v>
      </c>
      <c r="C1354" s="491" t="str">
        <f t="shared" si="24"/>
        <v>Ô tô tự đổ 10 tấn350</v>
      </c>
      <c r="D1354" s="490"/>
      <c r="E1354" s="490"/>
      <c r="F1354" s="490"/>
      <c r="G1354" s="490"/>
    </row>
    <row r="1355" spans="1:7" ht="18.75">
      <c r="A1355" s="489" t="s">
        <v>2808</v>
      </c>
      <c r="B1355" s="490">
        <v>351</v>
      </c>
      <c r="C1355" s="491" t="str">
        <f t="shared" si="24"/>
        <v>Ô tô tự đổ 10 tấn351</v>
      </c>
      <c r="D1355" s="490"/>
      <c r="E1355" s="490"/>
      <c r="F1355" s="490"/>
      <c r="G1355" s="490"/>
    </row>
    <row r="1356" spans="1:7" ht="18.75">
      <c r="A1356" s="489" t="s">
        <v>2808</v>
      </c>
      <c r="B1356" s="490">
        <v>352</v>
      </c>
      <c r="C1356" s="491" t="str">
        <f t="shared" si="24"/>
        <v>Ô tô tự đổ 10 tấn352</v>
      </c>
      <c r="D1356" s="490"/>
      <c r="E1356" s="490"/>
      <c r="F1356" s="490"/>
      <c r="G1356" s="490"/>
    </row>
    <row r="1357" spans="1:7" ht="18.75">
      <c r="A1357" s="489" t="s">
        <v>2808</v>
      </c>
      <c r="B1357" s="490">
        <v>353</v>
      </c>
      <c r="C1357" s="491" t="str">
        <f t="shared" si="24"/>
        <v>Ô tô tự đổ 10 tấn353</v>
      </c>
      <c r="D1357" s="490"/>
      <c r="E1357" s="490"/>
      <c r="F1357" s="490"/>
      <c r="G1357" s="490"/>
    </row>
    <row r="1358" spans="1:7" ht="18.75">
      <c r="A1358" s="489" t="s">
        <v>2808</v>
      </c>
      <c r="B1358" s="490">
        <v>354</v>
      </c>
      <c r="C1358" s="491" t="str">
        <f t="shared" si="24"/>
        <v>Ô tô tự đổ 10 tấn354</v>
      </c>
      <c r="D1358" s="490"/>
      <c r="E1358" s="490"/>
      <c r="F1358" s="490"/>
      <c r="G1358" s="490"/>
    </row>
    <row r="1359" spans="1:7" ht="18.75">
      <c r="A1359" s="489" t="s">
        <v>2808</v>
      </c>
      <c r="B1359" s="490">
        <v>355</v>
      </c>
      <c r="C1359" s="491" t="str">
        <f t="shared" si="24"/>
        <v>Ô tô tự đổ 10 tấn355</v>
      </c>
      <c r="D1359" s="490"/>
      <c r="E1359" s="490"/>
      <c r="F1359" s="490"/>
      <c r="G1359" s="490"/>
    </row>
    <row r="1360" spans="1:7" ht="18.75">
      <c r="A1360" s="489" t="s">
        <v>2808</v>
      </c>
      <c r="B1360" s="490">
        <v>356</v>
      </c>
      <c r="C1360" s="491" t="str">
        <f t="shared" si="24"/>
        <v>Ô tô tự đổ 10 tấn356</v>
      </c>
      <c r="D1360" s="490"/>
      <c r="E1360" s="490"/>
      <c r="F1360" s="490"/>
      <c r="G1360" s="490"/>
    </row>
    <row r="1361" spans="1:7" ht="18.75">
      <c r="A1361" s="489" t="s">
        <v>2808</v>
      </c>
      <c r="B1361" s="490">
        <v>357</v>
      </c>
      <c r="C1361" s="491" t="str">
        <f t="shared" si="24"/>
        <v>Ô tô tự đổ 10 tấn357</v>
      </c>
      <c r="D1361" s="490"/>
      <c r="E1361" s="490"/>
      <c r="F1361" s="490"/>
      <c r="G1361" s="490"/>
    </row>
    <row r="1362" spans="1:7" ht="18.75">
      <c r="A1362" s="489" t="s">
        <v>2808</v>
      </c>
      <c r="B1362" s="490">
        <v>358</v>
      </c>
      <c r="C1362" s="491" t="str">
        <f t="shared" si="24"/>
        <v>Ô tô tự đổ 10 tấn358</v>
      </c>
      <c r="D1362" s="490"/>
      <c r="E1362" s="490"/>
      <c r="F1362" s="490"/>
      <c r="G1362" s="490"/>
    </row>
    <row r="1363" spans="1:7" ht="18.75">
      <c r="A1363" s="489" t="s">
        <v>2808</v>
      </c>
      <c r="B1363" s="490">
        <v>359</v>
      </c>
      <c r="C1363" s="491" t="str">
        <f t="shared" si="24"/>
        <v>Ô tô tự đổ 10 tấn359</v>
      </c>
      <c r="D1363" s="490"/>
      <c r="E1363" s="490"/>
      <c r="F1363" s="490"/>
      <c r="G1363" s="490"/>
    </row>
    <row r="1364" spans="1:7" ht="18.75">
      <c r="A1364" s="489" t="s">
        <v>2808</v>
      </c>
      <c r="B1364" s="490">
        <v>360</v>
      </c>
      <c r="C1364" s="491" t="str">
        <f t="shared" si="24"/>
        <v>Ô tô tự đổ 10 tấn360</v>
      </c>
      <c r="D1364" s="490"/>
      <c r="E1364" s="490"/>
      <c r="F1364" s="490"/>
      <c r="G1364" s="490"/>
    </row>
    <row r="1365" spans="1:7" ht="18.75">
      <c r="A1365" s="489" t="s">
        <v>2808</v>
      </c>
      <c r="B1365" s="490">
        <v>361</v>
      </c>
      <c r="C1365" s="491" t="str">
        <f t="shared" si="24"/>
        <v>Ô tô tự đổ 10 tấn361</v>
      </c>
      <c r="D1365" s="490"/>
      <c r="E1365" s="490"/>
      <c r="F1365" s="490"/>
      <c r="G1365" s="490"/>
    </row>
    <row r="1366" spans="1:7" ht="18.75">
      <c r="A1366" s="489" t="s">
        <v>2808</v>
      </c>
      <c r="B1366" s="490">
        <v>362</v>
      </c>
      <c r="C1366" s="491" t="str">
        <f t="shared" si="24"/>
        <v>Ô tô tự đổ 10 tấn362</v>
      </c>
      <c r="D1366" s="490"/>
      <c r="E1366" s="490"/>
      <c r="F1366" s="490"/>
      <c r="G1366" s="490"/>
    </row>
    <row r="1367" spans="1:7" ht="18.75">
      <c r="A1367" s="489" t="s">
        <v>2808</v>
      </c>
      <c r="B1367" s="490">
        <v>363</v>
      </c>
      <c r="C1367" s="491" t="str">
        <f t="shared" si="24"/>
        <v>Ô tô tự đổ 10 tấn363</v>
      </c>
      <c r="D1367" s="490"/>
      <c r="E1367" s="490"/>
      <c r="F1367" s="490"/>
      <c r="G1367" s="490"/>
    </row>
    <row r="1368" spans="1:7" ht="18.75">
      <c r="A1368" s="489" t="s">
        <v>2808</v>
      </c>
      <c r="B1368" s="490">
        <v>364</v>
      </c>
      <c r="C1368" s="491" t="str">
        <f t="shared" si="24"/>
        <v>Ô tô tự đổ 10 tấn364</v>
      </c>
      <c r="D1368" s="490"/>
      <c r="E1368" s="490"/>
      <c r="F1368" s="490"/>
      <c r="G1368" s="490"/>
    </row>
    <row r="1369" spans="1:7" ht="18.75">
      <c r="A1369" s="489" t="s">
        <v>2808</v>
      </c>
      <c r="B1369" s="490">
        <v>365</v>
      </c>
      <c r="C1369" s="491" t="str">
        <f t="shared" si="24"/>
        <v>Ô tô tự đổ 10 tấn365</v>
      </c>
      <c r="D1369" s="490"/>
      <c r="E1369" s="490"/>
      <c r="F1369" s="490"/>
      <c r="G1369" s="490"/>
    </row>
    <row r="1370" spans="1:7" ht="18.75">
      <c r="A1370" s="489" t="s">
        <v>2808</v>
      </c>
      <c r="B1370" s="490">
        <v>366</v>
      </c>
      <c r="C1370" s="491" t="str">
        <f t="shared" si="24"/>
        <v>Ô tô tự đổ 10 tấn366</v>
      </c>
      <c r="D1370" s="490"/>
      <c r="E1370" s="490"/>
      <c r="F1370" s="490"/>
      <c r="G1370" s="490"/>
    </row>
    <row r="1371" spans="1:7" ht="18.75">
      <c r="A1371" s="489" t="s">
        <v>2808</v>
      </c>
      <c r="B1371" s="490">
        <v>367</v>
      </c>
      <c r="C1371" s="491" t="str">
        <f t="shared" si="24"/>
        <v>Ô tô tự đổ 10 tấn367</v>
      </c>
      <c r="D1371" s="490"/>
      <c r="E1371" s="490"/>
      <c r="F1371" s="490"/>
      <c r="G1371" s="490"/>
    </row>
    <row r="1372" spans="1:7" ht="18.75">
      <c r="A1372" s="489" t="s">
        <v>2808</v>
      </c>
      <c r="B1372" s="490">
        <v>368</v>
      </c>
      <c r="C1372" s="491" t="str">
        <f t="shared" si="24"/>
        <v>Ô tô tự đổ 10 tấn368</v>
      </c>
      <c r="D1372" s="490"/>
      <c r="E1372" s="490"/>
      <c r="F1372" s="490"/>
      <c r="G1372" s="490"/>
    </row>
    <row r="1373" spans="1:7" ht="18.75">
      <c r="A1373" s="489" t="s">
        <v>2808</v>
      </c>
      <c r="B1373" s="490">
        <v>369</v>
      </c>
      <c r="C1373" s="491" t="str">
        <f t="shared" si="24"/>
        <v>Ô tô tự đổ 10 tấn369</v>
      </c>
      <c r="D1373" s="490"/>
      <c r="E1373" s="490"/>
      <c r="F1373" s="490"/>
      <c r="G1373" s="490"/>
    </row>
    <row r="1374" spans="1:7" ht="18.75">
      <c r="A1374" s="489" t="s">
        <v>2808</v>
      </c>
      <c r="B1374" s="490">
        <v>370</v>
      </c>
      <c r="C1374" s="491" t="str">
        <f t="shared" si="24"/>
        <v>Ô tô tự đổ 10 tấn370</v>
      </c>
      <c r="D1374" s="490"/>
      <c r="E1374" s="490"/>
      <c r="F1374" s="490"/>
      <c r="G1374" s="490"/>
    </row>
    <row r="1375" spans="1:7" ht="18.75">
      <c r="A1375" s="489" t="s">
        <v>2808</v>
      </c>
      <c r="B1375" s="490">
        <v>371</v>
      </c>
      <c r="C1375" s="491" t="str">
        <f t="shared" si="24"/>
        <v>Ô tô tự đổ 10 tấn371</v>
      </c>
      <c r="D1375" s="490"/>
      <c r="E1375" s="490"/>
      <c r="F1375" s="490"/>
      <c r="G1375" s="490"/>
    </row>
    <row r="1376" spans="1:7" ht="18.75">
      <c r="A1376" s="489" t="s">
        <v>2808</v>
      </c>
      <c r="B1376" s="490">
        <v>372</v>
      </c>
      <c r="C1376" s="491" t="str">
        <f t="shared" si="24"/>
        <v>Ô tô tự đổ 10 tấn372</v>
      </c>
      <c r="D1376" s="490"/>
      <c r="E1376" s="490"/>
      <c r="F1376" s="490"/>
      <c r="G1376" s="490"/>
    </row>
    <row r="1377" spans="1:7" ht="18.75">
      <c r="A1377" s="489" t="s">
        <v>2808</v>
      </c>
      <c r="B1377" s="490">
        <v>373</v>
      </c>
      <c r="C1377" s="491" t="str">
        <f t="shared" si="24"/>
        <v>Ô tô tự đổ 10 tấn373</v>
      </c>
      <c r="D1377" s="490"/>
      <c r="E1377" s="490"/>
      <c r="F1377" s="490"/>
      <c r="G1377" s="490"/>
    </row>
    <row r="1378" spans="1:7" ht="18.75">
      <c r="A1378" s="489" t="s">
        <v>2808</v>
      </c>
      <c r="B1378" s="490">
        <v>374</v>
      </c>
      <c r="C1378" s="491" t="str">
        <f t="shared" si="24"/>
        <v>Ô tô tự đổ 10 tấn374</v>
      </c>
      <c r="D1378" s="490"/>
      <c r="E1378" s="490"/>
      <c r="F1378" s="490"/>
      <c r="G1378" s="490"/>
    </row>
    <row r="1379" spans="1:7" ht="18.75">
      <c r="A1379" s="489" t="s">
        <v>2808</v>
      </c>
      <c r="B1379" s="490">
        <v>375</v>
      </c>
      <c r="C1379" s="491" t="str">
        <f t="shared" si="24"/>
        <v>Ô tô tự đổ 10 tấn375</v>
      </c>
      <c r="D1379" s="490"/>
      <c r="E1379" s="490"/>
      <c r="F1379" s="490"/>
      <c r="G1379" s="490"/>
    </row>
    <row r="1380" spans="1:7" ht="18.75">
      <c r="A1380" s="489" t="s">
        <v>2808</v>
      </c>
      <c r="B1380" s="490">
        <v>376</v>
      </c>
      <c r="C1380" s="491" t="str">
        <f t="shared" si="24"/>
        <v>Ô tô tự đổ 10 tấn376</v>
      </c>
      <c r="D1380" s="490"/>
      <c r="E1380" s="490"/>
      <c r="F1380" s="490"/>
      <c r="G1380" s="490"/>
    </row>
    <row r="1381" spans="1:7" ht="18.75">
      <c r="A1381" s="489" t="s">
        <v>2808</v>
      </c>
      <c r="B1381" s="490">
        <v>377</v>
      </c>
      <c r="C1381" s="491" t="str">
        <f t="shared" si="24"/>
        <v>Ô tô tự đổ 10 tấn377</v>
      </c>
      <c r="D1381" s="490"/>
      <c r="E1381" s="490"/>
      <c r="F1381" s="490"/>
      <c r="G1381" s="490"/>
    </row>
    <row r="1382" spans="1:7" ht="18.75">
      <c r="A1382" s="489" t="s">
        <v>2808</v>
      </c>
      <c r="B1382" s="490">
        <v>378</v>
      </c>
      <c r="C1382" s="491" t="str">
        <f t="shared" si="24"/>
        <v>Ô tô tự đổ 10 tấn378</v>
      </c>
      <c r="D1382" s="490"/>
      <c r="E1382" s="490"/>
      <c r="F1382" s="490"/>
      <c r="G1382" s="490"/>
    </row>
    <row r="1383" spans="1:7" ht="18.75">
      <c r="A1383" s="489" t="s">
        <v>2808</v>
      </c>
      <c r="B1383" s="490">
        <v>379</v>
      </c>
      <c r="C1383" s="491" t="str">
        <f t="shared" si="24"/>
        <v>Ô tô tự đổ 10 tấn379</v>
      </c>
      <c r="D1383" s="490"/>
      <c r="E1383" s="490"/>
      <c r="F1383" s="490"/>
      <c r="G1383" s="490"/>
    </row>
    <row r="1384" spans="1:7" ht="18.75">
      <c r="A1384" s="489" t="s">
        <v>2808</v>
      </c>
      <c r="B1384" s="490">
        <v>380</v>
      </c>
      <c r="C1384" s="491" t="str">
        <f t="shared" si="24"/>
        <v>Ô tô tự đổ 10 tấn380</v>
      </c>
      <c r="D1384" s="490"/>
      <c r="E1384" s="490"/>
      <c r="F1384" s="490"/>
      <c r="G1384" s="490"/>
    </row>
    <row r="1385" spans="1:7" ht="18.75">
      <c r="A1385" s="489" t="s">
        <v>2808</v>
      </c>
      <c r="B1385" s="490">
        <v>381</v>
      </c>
      <c r="C1385" s="491" t="str">
        <f t="shared" si="24"/>
        <v>Ô tô tự đổ 10 tấn381</v>
      </c>
      <c r="D1385" s="490"/>
      <c r="E1385" s="490"/>
      <c r="F1385" s="490"/>
      <c r="G1385" s="490"/>
    </row>
    <row r="1386" spans="1:7" ht="18.75">
      <c r="A1386" s="489" t="s">
        <v>2808</v>
      </c>
      <c r="B1386" s="490">
        <v>382</v>
      </c>
      <c r="C1386" s="491" t="str">
        <f t="shared" si="24"/>
        <v>Ô tô tự đổ 10 tấn382</v>
      </c>
      <c r="D1386" s="490"/>
      <c r="E1386" s="490"/>
      <c r="F1386" s="490"/>
      <c r="G1386" s="490"/>
    </row>
    <row r="1387" spans="1:7" ht="18.75">
      <c r="A1387" s="489" t="s">
        <v>2808</v>
      </c>
      <c r="B1387" s="490">
        <v>383</v>
      </c>
      <c r="C1387" s="491" t="str">
        <f t="shared" si="24"/>
        <v>Ô tô tự đổ 10 tấn383</v>
      </c>
      <c r="D1387" s="490"/>
      <c r="E1387" s="490"/>
      <c r="F1387" s="490"/>
      <c r="G1387" s="490"/>
    </row>
    <row r="1388" spans="1:7" ht="18.75">
      <c r="A1388" s="489" t="s">
        <v>2808</v>
      </c>
      <c r="B1388" s="490">
        <v>384</v>
      </c>
      <c r="C1388" s="491" t="str">
        <f t="shared" si="24"/>
        <v>Ô tô tự đổ 10 tấn384</v>
      </c>
      <c r="D1388" s="490"/>
      <c r="E1388" s="490"/>
      <c r="F1388" s="490"/>
      <c r="G1388" s="490"/>
    </row>
    <row r="1389" spans="1:7" ht="18.75">
      <c r="A1389" s="489" t="s">
        <v>2808</v>
      </c>
      <c r="B1389" s="490">
        <v>385</v>
      </c>
      <c r="C1389" s="491" t="str">
        <f t="shared" si="24"/>
        <v>Ô tô tự đổ 10 tấn385</v>
      </c>
      <c r="D1389" s="490"/>
      <c r="E1389" s="490"/>
      <c r="F1389" s="490"/>
      <c r="G1389" s="490"/>
    </row>
    <row r="1390" spans="1:7" ht="18.75">
      <c r="A1390" s="489" t="s">
        <v>2808</v>
      </c>
      <c r="B1390" s="490">
        <v>386</v>
      </c>
      <c r="C1390" s="491" t="str">
        <f t="shared" ref="C1390:C1453" si="25">A1390&amp;B1390</f>
        <v>Ô tô tự đổ 10 tấn386</v>
      </c>
      <c r="D1390" s="490"/>
      <c r="E1390" s="490"/>
      <c r="F1390" s="490"/>
      <c r="G1390" s="490"/>
    </row>
    <row r="1391" spans="1:7" ht="18.75">
      <c r="A1391" s="489" t="s">
        <v>2808</v>
      </c>
      <c r="B1391" s="490">
        <v>387</v>
      </c>
      <c r="C1391" s="491" t="str">
        <f t="shared" si="25"/>
        <v>Ô tô tự đổ 10 tấn387</v>
      </c>
      <c r="D1391" s="490"/>
      <c r="E1391" s="490"/>
      <c r="F1391" s="490"/>
      <c r="G1391" s="490"/>
    </row>
    <row r="1392" spans="1:7" ht="18.75">
      <c r="A1392" s="489" t="s">
        <v>2808</v>
      </c>
      <c r="B1392" s="490">
        <v>388</v>
      </c>
      <c r="C1392" s="491" t="str">
        <f t="shared" si="25"/>
        <v>Ô tô tự đổ 10 tấn388</v>
      </c>
      <c r="D1392" s="490"/>
      <c r="E1392" s="490"/>
      <c r="F1392" s="490"/>
      <c r="G1392" s="490"/>
    </row>
    <row r="1393" spans="1:7" ht="18.75">
      <c r="A1393" s="489" t="s">
        <v>2808</v>
      </c>
      <c r="B1393" s="490">
        <v>389</v>
      </c>
      <c r="C1393" s="491" t="str">
        <f t="shared" si="25"/>
        <v>Ô tô tự đổ 10 tấn389</v>
      </c>
      <c r="D1393" s="490"/>
      <c r="E1393" s="490"/>
      <c r="F1393" s="490"/>
      <c r="G1393" s="490"/>
    </row>
    <row r="1394" spans="1:7" ht="18.75">
      <c r="A1394" s="489" t="s">
        <v>2808</v>
      </c>
      <c r="B1394" s="490">
        <v>390</v>
      </c>
      <c r="C1394" s="491" t="str">
        <f t="shared" si="25"/>
        <v>Ô tô tự đổ 10 tấn390</v>
      </c>
      <c r="D1394" s="490"/>
      <c r="E1394" s="490"/>
      <c r="F1394" s="490"/>
      <c r="G1394" s="490"/>
    </row>
    <row r="1395" spans="1:7" ht="18.75">
      <c r="A1395" s="489" t="s">
        <v>2808</v>
      </c>
      <c r="B1395" s="490">
        <v>391</v>
      </c>
      <c r="C1395" s="491" t="str">
        <f t="shared" si="25"/>
        <v>Ô tô tự đổ 10 tấn391</v>
      </c>
      <c r="D1395" s="490"/>
      <c r="E1395" s="490"/>
      <c r="F1395" s="490"/>
      <c r="G1395" s="490"/>
    </row>
    <row r="1396" spans="1:7" ht="18.75">
      <c r="A1396" s="489" t="s">
        <v>2808</v>
      </c>
      <c r="B1396" s="490">
        <v>392</v>
      </c>
      <c r="C1396" s="491" t="str">
        <f t="shared" si="25"/>
        <v>Ô tô tự đổ 10 tấn392</v>
      </c>
      <c r="D1396" s="490"/>
      <c r="E1396" s="490"/>
      <c r="F1396" s="490"/>
      <c r="G1396" s="490"/>
    </row>
    <row r="1397" spans="1:7" ht="18.75">
      <c r="A1397" s="489" t="s">
        <v>2808</v>
      </c>
      <c r="B1397" s="490">
        <v>393</v>
      </c>
      <c r="C1397" s="491" t="str">
        <f t="shared" si="25"/>
        <v>Ô tô tự đổ 10 tấn393</v>
      </c>
      <c r="D1397" s="490"/>
      <c r="E1397" s="490"/>
      <c r="F1397" s="490"/>
      <c r="G1397" s="490"/>
    </row>
    <row r="1398" spans="1:7" ht="18.75">
      <c r="A1398" s="489" t="s">
        <v>2808</v>
      </c>
      <c r="B1398" s="490">
        <v>394</v>
      </c>
      <c r="C1398" s="491" t="str">
        <f t="shared" si="25"/>
        <v>Ô tô tự đổ 10 tấn394</v>
      </c>
      <c r="D1398" s="490"/>
      <c r="E1398" s="490"/>
      <c r="F1398" s="490"/>
      <c r="G1398" s="490"/>
    </row>
    <row r="1399" spans="1:7" ht="18.75">
      <c r="A1399" s="489" t="s">
        <v>2808</v>
      </c>
      <c r="B1399" s="490">
        <v>395</v>
      </c>
      <c r="C1399" s="491" t="str">
        <f t="shared" si="25"/>
        <v>Ô tô tự đổ 10 tấn395</v>
      </c>
      <c r="D1399" s="490"/>
      <c r="E1399" s="490"/>
      <c r="F1399" s="490"/>
      <c r="G1399" s="490"/>
    </row>
    <row r="1400" spans="1:7" ht="18.75">
      <c r="A1400" s="489" t="s">
        <v>2808</v>
      </c>
      <c r="B1400" s="490">
        <v>396</v>
      </c>
      <c r="C1400" s="491" t="str">
        <f t="shared" si="25"/>
        <v>Ô tô tự đổ 10 tấn396</v>
      </c>
      <c r="D1400" s="490"/>
      <c r="E1400" s="490"/>
      <c r="F1400" s="490"/>
      <c r="G1400" s="490"/>
    </row>
    <row r="1401" spans="1:7" ht="18.75">
      <c r="A1401" s="489" t="s">
        <v>2808</v>
      </c>
      <c r="B1401" s="490">
        <v>397</v>
      </c>
      <c r="C1401" s="491" t="str">
        <f t="shared" si="25"/>
        <v>Ô tô tự đổ 10 tấn397</v>
      </c>
      <c r="D1401" s="490"/>
      <c r="E1401" s="490"/>
      <c r="F1401" s="490"/>
      <c r="G1401" s="490"/>
    </row>
    <row r="1402" spans="1:7" ht="18.75">
      <c r="A1402" s="489" t="s">
        <v>2808</v>
      </c>
      <c r="B1402" s="490">
        <v>398</v>
      </c>
      <c r="C1402" s="491" t="str">
        <f t="shared" si="25"/>
        <v>Ô tô tự đổ 10 tấn398</v>
      </c>
      <c r="D1402" s="490"/>
      <c r="E1402" s="490"/>
      <c r="F1402" s="490"/>
      <c r="G1402" s="490"/>
    </row>
    <row r="1403" spans="1:7" ht="18.75">
      <c r="A1403" s="489" t="s">
        <v>2808</v>
      </c>
      <c r="B1403" s="490">
        <v>399</v>
      </c>
      <c r="C1403" s="491" t="str">
        <f t="shared" si="25"/>
        <v>Ô tô tự đổ 10 tấn399</v>
      </c>
      <c r="D1403" s="490"/>
      <c r="E1403" s="490"/>
      <c r="F1403" s="490"/>
      <c r="G1403" s="490"/>
    </row>
    <row r="1404" spans="1:7" ht="18.75">
      <c r="A1404" s="489" t="s">
        <v>2808</v>
      </c>
      <c r="B1404" s="490">
        <v>400</v>
      </c>
      <c r="C1404" s="491" t="str">
        <f t="shared" si="25"/>
        <v>Ô tô tự đổ 10 tấn400</v>
      </c>
      <c r="D1404" s="490"/>
      <c r="E1404" s="490"/>
      <c r="F1404" s="490"/>
      <c r="G1404" s="490"/>
    </row>
    <row r="1405" spans="1:7" ht="18.75">
      <c r="A1405" s="489" t="s">
        <v>2808</v>
      </c>
      <c r="B1405" s="490">
        <v>401</v>
      </c>
      <c r="C1405" s="491" t="str">
        <f t="shared" si="25"/>
        <v>Ô tô tự đổ 10 tấn401</v>
      </c>
      <c r="D1405" s="490"/>
      <c r="E1405" s="490"/>
      <c r="F1405" s="490"/>
      <c r="G1405" s="490"/>
    </row>
    <row r="1406" spans="1:7" ht="18.75">
      <c r="A1406" s="489" t="s">
        <v>2808</v>
      </c>
      <c r="B1406" s="490">
        <v>402</v>
      </c>
      <c r="C1406" s="491" t="str">
        <f t="shared" si="25"/>
        <v>Ô tô tự đổ 10 tấn402</v>
      </c>
      <c r="D1406" s="490"/>
      <c r="E1406" s="490"/>
      <c r="F1406" s="490"/>
      <c r="G1406" s="490"/>
    </row>
    <row r="1407" spans="1:7" ht="18.75">
      <c r="A1407" s="489" t="s">
        <v>2808</v>
      </c>
      <c r="B1407" s="490">
        <v>403</v>
      </c>
      <c r="C1407" s="491" t="str">
        <f t="shared" si="25"/>
        <v>Ô tô tự đổ 10 tấn403</v>
      </c>
      <c r="D1407" s="490"/>
      <c r="E1407" s="490"/>
      <c r="F1407" s="490"/>
      <c r="G1407" s="490"/>
    </row>
    <row r="1408" spans="1:7" ht="18.75">
      <c r="A1408" s="489" t="s">
        <v>2808</v>
      </c>
      <c r="B1408" s="490">
        <v>404</v>
      </c>
      <c r="C1408" s="491" t="str">
        <f t="shared" si="25"/>
        <v>Ô tô tự đổ 10 tấn404</v>
      </c>
      <c r="D1408" s="490"/>
      <c r="E1408" s="490"/>
      <c r="F1408" s="490"/>
      <c r="G1408" s="490"/>
    </row>
    <row r="1409" spans="1:7" ht="18.75">
      <c r="A1409" s="489" t="s">
        <v>2808</v>
      </c>
      <c r="B1409" s="490">
        <v>405</v>
      </c>
      <c r="C1409" s="491" t="str">
        <f t="shared" si="25"/>
        <v>Ô tô tự đổ 10 tấn405</v>
      </c>
      <c r="D1409" s="490"/>
      <c r="E1409" s="490"/>
      <c r="F1409" s="490"/>
      <c r="G1409" s="490"/>
    </row>
    <row r="1410" spans="1:7" ht="18.75">
      <c r="A1410" s="489" t="s">
        <v>2808</v>
      </c>
      <c r="B1410" s="490">
        <v>406</v>
      </c>
      <c r="C1410" s="491" t="str">
        <f t="shared" si="25"/>
        <v>Ô tô tự đổ 10 tấn406</v>
      </c>
      <c r="D1410" s="490"/>
      <c r="E1410" s="490"/>
      <c r="F1410" s="490"/>
      <c r="G1410" s="490"/>
    </row>
    <row r="1411" spans="1:7" ht="18.75">
      <c r="A1411" s="489" t="s">
        <v>2808</v>
      </c>
      <c r="B1411" s="490">
        <v>407</v>
      </c>
      <c r="C1411" s="491" t="str">
        <f t="shared" si="25"/>
        <v>Ô tô tự đổ 10 tấn407</v>
      </c>
      <c r="D1411" s="490"/>
      <c r="E1411" s="490"/>
      <c r="F1411" s="490"/>
      <c r="G1411" s="490"/>
    </row>
    <row r="1412" spans="1:7" ht="18.75">
      <c r="A1412" s="489" t="s">
        <v>2808</v>
      </c>
      <c r="B1412" s="490">
        <v>408</v>
      </c>
      <c r="C1412" s="491" t="str">
        <f t="shared" si="25"/>
        <v>Ô tô tự đổ 10 tấn408</v>
      </c>
      <c r="D1412" s="490"/>
      <c r="E1412" s="490"/>
      <c r="F1412" s="490"/>
      <c r="G1412" s="490"/>
    </row>
    <row r="1413" spans="1:7" ht="18.75">
      <c r="A1413" s="489" t="s">
        <v>2808</v>
      </c>
      <c r="B1413" s="490">
        <v>409</v>
      </c>
      <c r="C1413" s="491" t="str">
        <f t="shared" si="25"/>
        <v>Ô tô tự đổ 10 tấn409</v>
      </c>
      <c r="D1413" s="490"/>
      <c r="E1413" s="490"/>
      <c r="F1413" s="490"/>
      <c r="G1413" s="490"/>
    </row>
    <row r="1414" spans="1:7" ht="18.75">
      <c r="A1414" s="489" t="s">
        <v>2808</v>
      </c>
      <c r="B1414" s="490">
        <v>410</v>
      </c>
      <c r="C1414" s="491" t="str">
        <f t="shared" si="25"/>
        <v>Ô tô tự đổ 10 tấn410</v>
      </c>
      <c r="D1414" s="490"/>
      <c r="E1414" s="490"/>
      <c r="F1414" s="490"/>
      <c r="G1414" s="490"/>
    </row>
    <row r="1415" spans="1:7" ht="18.75">
      <c r="A1415" s="489" t="s">
        <v>2808</v>
      </c>
      <c r="B1415" s="490">
        <v>411</v>
      </c>
      <c r="C1415" s="491" t="str">
        <f t="shared" si="25"/>
        <v>Ô tô tự đổ 10 tấn411</v>
      </c>
      <c r="D1415" s="490"/>
      <c r="E1415" s="490"/>
      <c r="F1415" s="490"/>
      <c r="G1415" s="490"/>
    </row>
    <row r="1416" spans="1:7" ht="18.75">
      <c r="A1416" s="489" t="s">
        <v>2808</v>
      </c>
      <c r="B1416" s="490">
        <v>412</v>
      </c>
      <c r="C1416" s="491" t="str">
        <f t="shared" si="25"/>
        <v>Ô tô tự đổ 10 tấn412</v>
      </c>
      <c r="D1416" s="490"/>
      <c r="E1416" s="490"/>
      <c r="F1416" s="490"/>
      <c r="G1416" s="490"/>
    </row>
    <row r="1417" spans="1:7" ht="18.75">
      <c r="A1417" s="489" t="s">
        <v>2808</v>
      </c>
      <c r="B1417" s="490">
        <v>413</v>
      </c>
      <c r="C1417" s="491" t="str">
        <f t="shared" si="25"/>
        <v>Ô tô tự đổ 10 tấn413</v>
      </c>
      <c r="D1417" s="490"/>
      <c r="E1417" s="490"/>
      <c r="F1417" s="490"/>
      <c r="G1417" s="490"/>
    </row>
    <row r="1418" spans="1:7" ht="18.75">
      <c r="A1418" s="489" t="s">
        <v>2808</v>
      </c>
      <c r="B1418" s="490">
        <v>414</v>
      </c>
      <c r="C1418" s="491" t="str">
        <f t="shared" si="25"/>
        <v>Ô tô tự đổ 10 tấn414</v>
      </c>
      <c r="D1418" s="490"/>
      <c r="E1418" s="490"/>
      <c r="F1418" s="490"/>
      <c r="G1418" s="490"/>
    </row>
    <row r="1419" spans="1:7" ht="18.75">
      <c r="A1419" s="489" t="s">
        <v>2808</v>
      </c>
      <c r="B1419" s="490">
        <v>415</v>
      </c>
      <c r="C1419" s="491" t="str">
        <f t="shared" si="25"/>
        <v>Ô tô tự đổ 10 tấn415</v>
      </c>
      <c r="D1419" s="490"/>
      <c r="E1419" s="490"/>
      <c r="F1419" s="490"/>
      <c r="G1419" s="490"/>
    </row>
    <row r="1420" spans="1:7" ht="18.75">
      <c r="A1420" s="489" t="s">
        <v>2808</v>
      </c>
      <c r="B1420" s="490">
        <v>416</v>
      </c>
      <c r="C1420" s="491" t="str">
        <f t="shared" si="25"/>
        <v>Ô tô tự đổ 10 tấn416</v>
      </c>
      <c r="D1420" s="490"/>
      <c r="E1420" s="490"/>
      <c r="F1420" s="490"/>
      <c r="G1420" s="490"/>
    </row>
    <row r="1421" spans="1:7" ht="18.75">
      <c r="A1421" s="489" t="s">
        <v>2808</v>
      </c>
      <c r="B1421" s="490">
        <v>417</v>
      </c>
      <c r="C1421" s="491" t="str">
        <f t="shared" si="25"/>
        <v>Ô tô tự đổ 10 tấn417</v>
      </c>
      <c r="D1421" s="490"/>
      <c r="E1421" s="490"/>
      <c r="F1421" s="490"/>
      <c r="G1421" s="490"/>
    </row>
    <row r="1422" spans="1:7" ht="18.75">
      <c r="A1422" s="489" t="s">
        <v>2808</v>
      </c>
      <c r="B1422" s="490">
        <v>418</v>
      </c>
      <c r="C1422" s="491" t="str">
        <f t="shared" si="25"/>
        <v>Ô tô tự đổ 10 tấn418</v>
      </c>
      <c r="D1422" s="490"/>
      <c r="E1422" s="490"/>
      <c r="F1422" s="490"/>
      <c r="G1422" s="490"/>
    </row>
    <row r="1423" spans="1:7" ht="18.75">
      <c r="A1423" s="489" t="s">
        <v>2808</v>
      </c>
      <c r="B1423" s="490">
        <v>419</v>
      </c>
      <c r="C1423" s="491" t="str">
        <f t="shared" si="25"/>
        <v>Ô tô tự đổ 10 tấn419</v>
      </c>
      <c r="D1423" s="490"/>
      <c r="E1423" s="490"/>
      <c r="F1423" s="490"/>
      <c r="G1423" s="490"/>
    </row>
    <row r="1424" spans="1:7" ht="18.75">
      <c r="A1424" s="489" t="s">
        <v>2808</v>
      </c>
      <c r="B1424" s="490">
        <v>420</v>
      </c>
      <c r="C1424" s="491" t="str">
        <f t="shared" si="25"/>
        <v>Ô tô tự đổ 10 tấn420</v>
      </c>
      <c r="D1424" s="490"/>
      <c r="E1424" s="490"/>
      <c r="F1424" s="490"/>
      <c r="G1424" s="490"/>
    </row>
    <row r="1425" spans="1:7" ht="18.75">
      <c r="A1425" s="489" t="s">
        <v>2808</v>
      </c>
      <c r="B1425" s="490">
        <v>421</v>
      </c>
      <c r="C1425" s="491" t="str">
        <f t="shared" si="25"/>
        <v>Ô tô tự đổ 10 tấn421</v>
      </c>
      <c r="D1425" s="490"/>
      <c r="E1425" s="490"/>
      <c r="F1425" s="490"/>
      <c r="G1425" s="490"/>
    </row>
    <row r="1426" spans="1:7" ht="18.75">
      <c r="A1426" s="489" t="s">
        <v>2808</v>
      </c>
      <c r="B1426" s="490">
        <v>422</v>
      </c>
      <c r="C1426" s="491" t="str">
        <f t="shared" si="25"/>
        <v>Ô tô tự đổ 10 tấn422</v>
      </c>
      <c r="D1426" s="490"/>
      <c r="E1426" s="490"/>
      <c r="F1426" s="490"/>
      <c r="G1426" s="490"/>
    </row>
    <row r="1427" spans="1:7" ht="18.75">
      <c r="A1427" s="489" t="s">
        <v>2808</v>
      </c>
      <c r="B1427" s="490">
        <v>423</v>
      </c>
      <c r="C1427" s="491" t="str">
        <f t="shared" si="25"/>
        <v>Ô tô tự đổ 10 tấn423</v>
      </c>
      <c r="D1427" s="490"/>
      <c r="E1427" s="490"/>
      <c r="F1427" s="490"/>
      <c r="G1427" s="490"/>
    </row>
    <row r="1428" spans="1:7" ht="18.75">
      <c r="A1428" s="489" t="s">
        <v>2808</v>
      </c>
      <c r="B1428" s="490">
        <v>424</v>
      </c>
      <c r="C1428" s="491" t="str">
        <f t="shared" si="25"/>
        <v>Ô tô tự đổ 10 tấn424</v>
      </c>
      <c r="D1428" s="490"/>
      <c r="E1428" s="490"/>
      <c r="F1428" s="490"/>
      <c r="G1428" s="490"/>
    </row>
    <row r="1429" spans="1:7" ht="18.75">
      <c r="A1429" s="489" t="s">
        <v>2808</v>
      </c>
      <c r="B1429" s="490">
        <v>425</v>
      </c>
      <c r="C1429" s="491" t="str">
        <f t="shared" si="25"/>
        <v>Ô tô tự đổ 10 tấn425</v>
      </c>
      <c r="D1429" s="490"/>
      <c r="E1429" s="490"/>
      <c r="F1429" s="490"/>
      <c r="G1429" s="490"/>
    </row>
    <row r="1430" spans="1:7" ht="18.75">
      <c r="A1430" s="489" t="s">
        <v>2808</v>
      </c>
      <c r="B1430" s="490">
        <v>426</v>
      </c>
      <c r="C1430" s="491" t="str">
        <f t="shared" si="25"/>
        <v>Ô tô tự đổ 10 tấn426</v>
      </c>
      <c r="D1430" s="490"/>
      <c r="E1430" s="490"/>
      <c r="F1430" s="490"/>
      <c r="G1430" s="490"/>
    </row>
    <row r="1431" spans="1:7" ht="18.75">
      <c r="A1431" s="489" t="s">
        <v>2808</v>
      </c>
      <c r="B1431" s="490">
        <v>427</v>
      </c>
      <c r="C1431" s="491" t="str">
        <f t="shared" si="25"/>
        <v>Ô tô tự đổ 10 tấn427</v>
      </c>
      <c r="D1431" s="490"/>
      <c r="E1431" s="490"/>
      <c r="F1431" s="490"/>
      <c r="G1431" s="490"/>
    </row>
    <row r="1432" spans="1:7" ht="18.75">
      <c r="A1432" s="489" t="s">
        <v>2808</v>
      </c>
      <c r="B1432" s="490">
        <v>428</v>
      </c>
      <c r="C1432" s="491" t="str">
        <f t="shared" si="25"/>
        <v>Ô tô tự đổ 10 tấn428</v>
      </c>
      <c r="D1432" s="490"/>
      <c r="E1432" s="490"/>
      <c r="F1432" s="490"/>
      <c r="G1432" s="490"/>
    </row>
    <row r="1433" spans="1:7" ht="18.75">
      <c r="A1433" s="489" t="s">
        <v>2808</v>
      </c>
      <c r="B1433" s="490">
        <v>429</v>
      </c>
      <c r="C1433" s="491" t="str">
        <f t="shared" si="25"/>
        <v>Ô tô tự đổ 10 tấn429</v>
      </c>
      <c r="D1433" s="490"/>
      <c r="E1433" s="490"/>
      <c r="F1433" s="490"/>
      <c r="G1433" s="490"/>
    </row>
    <row r="1434" spans="1:7" ht="18.75">
      <c r="A1434" s="489" t="s">
        <v>2808</v>
      </c>
      <c r="B1434" s="490">
        <v>430</v>
      </c>
      <c r="C1434" s="491" t="str">
        <f t="shared" si="25"/>
        <v>Ô tô tự đổ 10 tấn430</v>
      </c>
      <c r="D1434" s="490"/>
      <c r="E1434" s="490"/>
      <c r="F1434" s="490"/>
      <c r="G1434" s="490"/>
    </row>
    <row r="1435" spans="1:7" ht="18.75">
      <c r="A1435" s="489" t="s">
        <v>2808</v>
      </c>
      <c r="B1435" s="490">
        <v>431</v>
      </c>
      <c r="C1435" s="491" t="str">
        <f t="shared" si="25"/>
        <v>Ô tô tự đổ 10 tấn431</v>
      </c>
      <c r="D1435" s="490"/>
      <c r="E1435" s="490"/>
      <c r="F1435" s="490"/>
      <c r="G1435" s="490"/>
    </row>
    <row r="1436" spans="1:7" ht="18.75">
      <c r="A1436" s="489" t="s">
        <v>2808</v>
      </c>
      <c r="B1436" s="490">
        <v>432</v>
      </c>
      <c r="C1436" s="491" t="str">
        <f t="shared" si="25"/>
        <v>Ô tô tự đổ 10 tấn432</v>
      </c>
      <c r="D1436" s="490"/>
      <c r="E1436" s="490"/>
      <c r="F1436" s="490"/>
      <c r="G1436" s="490"/>
    </row>
    <row r="1437" spans="1:7" ht="18.75">
      <c r="A1437" s="489" t="s">
        <v>2808</v>
      </c>
      <c r="B1437" s="490">
        <v>433</v>
      </c>
      <c r="C1437" s="491" t="str">
        <f t="shared" si="25"/>
        <v>Ô tô tự đổ 10 tấn433</v>
      </c>
      <c r="D1437" s="490"/>
      <c r="E1437" s="490"/>
      <c r="F1437" s="490"/>
      <c r="G1437" s="490"/>
    </row>
    <row r="1438" spans="1:7" ht="18.75">
      <c r="A1438" s="489" t="s">
        <v>2808</v>
      </c>
      <c r="B1438" s="490">
        <v>434</v>
      </c>
      <c r="C1438" s="491" t="str">
        <f t="shared" si="25"/>
        <v>Ô tô tự đổ 10 tấn434</v>
      </c>
      <c r="D1438" s="490"/>
      <c r="E1438" s="490"/>
      <c r="F1438" s="490"/>
      <c r="G1438" s="490"/>
    </row>
    <row r="1439" spans="1:7" ht="18.75">
      <c r="A1439" s="489" t="s">
        <v>2808</v>
      </c>
      <c r="B1439" s="490">
        <v>435</v>
      </c>
      <c r="C1439" s="491" t="str">
        <f t="shared" si="25"/>
        <v>Ô tô tự đổ 10 tấn435</v>
      </c>
      <c r="D1439" s="490"/>
      <c r="E1439" s="490"/>
      <c r="F1439" s="490"/>
      <c r="G1439" s="490"/>
    </row>
    <row r="1440" spans="1:7" ht="18.75">
      <c r="A1440" s="489" t="s">
        <v>2808</v>
      </c>
      <c r="B1440" s="490">
        <v>436</v>
      </c>
      <c r="C1440" s="491" t="str">
        <f t="shared" si="25"/>
        <v>Ô tô tự đổ 10 tấn436</v>
      </c>
      <c r="D1440" s="490"/>
      <c r="E1440" s="490"/>
      <c r="F1440" s="490"/>
      <c r="G1440" s="490"/>
    </row>
    <row r="1441" spans="1:7" ht="18.75">
      <c r="A1441" s="489" t="s">
        <v>2808</v>
      </c>
      <c r="B1441" s="490">
        <v>437</v>
      </c>
      <c r="C1441" s="491" t="str">
        <f t="shared" si="25"/>
        <v>Ô tô tự đổ 10 tấn437</v>
      </c>
      <c r="D1441" s="490"/>
      <c r="E1441" s="490"/>
      <c r="F1441" s="490"/>
      <c r="G1441" s="490"/>
    </row>
    <row r="1442" spans="1:7" ht="18.75">
      <c r="A1442" s="489" t="s">
        <v>2808</v>
      </c>
      <c r="B1442" s="490">
        <v>438</v>
      </c>
      <c r="C1442" s="491" t="str">
        <f t="shared" si="25"/>
        <v>Ô tô tự đổ 10 tấn438</v>
      </c>
      <c r="D1442" s="490"/>
      <c r="E1442" s="490"/>
      <c r="F1442" s="490"/>
      <c r="G1442" s="490"/>
    </row>
    <row r="1443" spans="1:7" ht="18.75">
      <c r="A1443" s="489" t="s">
        <v>2808</v>
      </c>
      <c r="B1443" s="490">
        <v>439</v>
      </c>
      <c r="C1443" s="491" t="str">
        <f t="shared" si="25"/>
        <v>Ô tô tự đổ 10 tấn439</v>
      </c>
      <c r="D1443" s="490"/>
      <c r="E1443" s="490"/>
      <c r="F1443" s="490"/>
      <c r="G1443" s="490"/>
    </row>
    <row r="1444" spans="1:7" ht="18.75">
      <c r="A1444" s="489" t="s">
        <v>2808</v>
      </c>
      <c r="B1444" s="490">
        <v>440</v>
      </c>
      <c r="C1444" s="491" t="str">
        <f t="shared" si="25"/>
        <v>Ô tô tự đổ 10 tấn440</v>
      </c>
      <c r="D1444" s="490"/>
      <c r="E1444" s="490"/>
      <c r="F1444" s="490"/>
      <c r="G1444" s="490"/>
    </row>
    <row r="1445" spans="1:7" ht="18.75">
      <c r="A1445" s="489" t="s">
        <v>2808</v>
      </c>
      <c r="B1445" s="490">
        <v>441</v>
      </c>
      <c r="C1445" s="491" t="str">
        <f t="shared" si="25"/>
        <v>Ô tô tự đổ 10 tấn441</v>
      </c>
      <c r="D1445" s="490"/>
      <c r="E1445" s="490"/>
      <c r="F1445" s="490"/>
      <c r="G1445" s="490"/>
    </row>
    <row r="1446" spans="1:7" ht="18.75">
      <c r="A1446" s="489" t="s">
        <v>2808</v>
      </c>
      <c r="B1446" s="490">
        <v>442</v>
      </c>
      <c r="C1446" s="491" t="str">
        <f t="shared" si="25"/>
        <v>Ô tô tự đổ 10 tấn442</v>
      </c>
      <c r="D1446" s="490"/>
      <c r="E1446" s="490"/>
      <c r="F1446" s="490"/>
      <c r="G1446" s="490"/>
    </row>
    <row r="1447" spans="1:7" ht="18.75">
      <c r="A1447" s="489" t="s">
        <v>2808</v>
      </c>
      <c r="B1447" s="490">
        <v>443</v>
      </c>
      <c r="C1447" s="491" t="str">
        <f t="shared" si="25"/>
        <v>Ô tô tự đổ 10 tấn443</v>
      </c>
      <c r="D1447" s="490"/>
      <c r="E1447" s="490"/>
      <c r="F1447" s="490"/>
      <c r="G1447" s="490"/>
    </row>
    <row r="1448" spans="1:7" ht="18.75">
      <c r="A1448" s="489" t="s">
        <v>2808</v>
      </c>
      <c r="B1448" s="490">
        <v>444</v>
      </c>
      <c r="C1448" s="491" t="str">
        <f t="shared" si="25"/>
        <v>Ô tô tự đổ 10 tấn444</v>
      </c>
      <c r="D1448" s="490"/>
      <c r="E1448" s="490"/>
      <c r="F1448" s="490"/>
      <c r="G1448" s="490"/>
    </row>
    <row r="1449" spans="1:7" ht="18.75">
      <c r="A1449" s="489" t="s">
        <v>2808</v>
      </c>
      <c r="B1449" s="490">
        <v>445</v>
      </c>
      <c r="C1449" s="491" t="str">
        <f t="shared" si="25"/>
        <v>Ô tô tự đổ 10 tấn445</v>
      </c>
      <c r="D1449" s="490"/>
      <c r="E1449" s="490"/>
      <c r="F1449" s="490"/>
      <c r="G1449" s="490"/>
    </row>
    <row r="1450" spans="1:7" ht="18.75">
      <c r="A1450" s="489" t="s">
        <v>2808</v>
      </c>
      <c r="B1450" s="490">
        <v>446</v>
      </c>
      <c r="C1450" s="491" t="str">
        <f t="shared" si="25"/>
        <v>Ô tô tự đổ 10 tấn446</v>
      </c>
      <c r="D1450" s="490"/>
      <c r="E1450" s="490"/>
      <c r="F1450" s="490"/>
      <c r="G1450" s="490"/>
    </row>
    <row r="1451" spans="1:7" ht="18.75">
      <c r="A1451" s="489" t="s">
        <v>2808</v>
      </c>
      <c r="B1451" s="490">
        <v>447</v>
      </c>
      <c r="C1451" s="491" t="str">
        <f t="shared" si="25"/>
        <v>Ô tô tự đổ 10 tấn447</v>
      </c>
      <c r="D1451" s="490"/>
      <c r="E1451" s="490"/>
      <c r="F1451" s="490"/>
      <c r="G1451" s="490"/>
    </row>
    <row r="1452" spans="1:7" ht="18.75">
      <c r="A1452" s="489" t="s">
        <v>2808</v>
      </c>
      <c r="B1452" s="490">
        <v>448</v>
      </c>
      <c r="C1452" s="491" t="str">
        <f t="shared" si="25"/>
        <v>Ô tô tự đổ 10 tấn448</v>
      </c>
      <c r="D1452" s="490"/>
      <c r="E1452" s="490"/>
      <c r="F1452" s="490"/>
      <c r="G1452" s="490"/>
    </row>
    <row r="1453" spans="1:7" ht="18.75">
      <c r="A1453" s="489" t="s">
        <v>2808</v>
      </c>
      <c r="B1453" s="490">
        <v>449</v>
      </c>
      <c r="C1453" s="491" t="str">
        <f t="shared" si="25"/>
        <v>Ô tô tự đổ 10 tấn449</v>
      </c>
      <c r="D1453" s="490"/>
      <c r="E1453" s="490"/>
      <c r="F1453" s="490"/>
      <c r="G1453" s="490"/>
    </row>
    <row r="1454" spans="1:7" ht="18.75">
      <c r="A1454" s="489" t="s">
        <v>2808</v>
      </c>
      <c r="B1454" s="490">
        <v>450</v>
      </c>
      <c r="C1454" s="491" t="str">
        <f t="shared" ref="C1454:C1504" si="26">A1454&amp;B1454</f>
        <v>Ô tô tự đổ 10 tấn450</v>
      </c>
      <c r="D1454" s="490"/>
      <c r="E1454" s="490"/>
      <c r="F1454" s="490"/>
      <c r="G1454" s="490"/>
    </row>
    <row r="1455" spans="1:7" ht="18.75">
      <c r="A1455" s="489" t="s">
        <v>2808</v>
      </c>
      <c r="B1455" s="490">
        <v>451</v>
      </c>
      <c r="C1455" s="491" t="str">
        <f t="shared" si="26"/>
        <v>Ô tô tự đổ 10 tấn451</v>
      </c>
      <c r="D1455" s="490"/>
      <c r="E1455" s="490"/>
      <c r="F1455" s="490"/>
      <c r="G1455" s="490"/>
    </row>
    <row r="1456" spans="1:7" ht="18.75">
      <c r="A1456" s="489" t="s">
        <v>2808</v>
      </c>
      <c r="B1456" s="490">
        <v>452</v>
      </c>
      <c r="C1456" s="491" t="str">
        <f t="shared" si="26"/>
        <v>Ô tô tự đổ 10 tấn452</v>
      </c>
      <c r="D1456" s="490"/>
      <c r="E1456" s="490"/>
      <c r="F1456" s="490"/>
      <c r="G1456" s="490"/>
    </row>
    <row r="1457" spans="1:7" ht="18.75">
      <c r="A1457" s="489" t="s">
        <v>2808</v>
      </c>
      <c r="B1457" s="490">
        <v>453</v>
      </c>
      <c r="C1457" s="491" t="str">
        <f t="shared" si="26"/>
        <v>Ô tô tự đổ 10 tấn453</v>
      </c>
      <c r="D1457" s="490"/>
      <c r="E1457" s="490"/>
      <c r="F1457" s="490"/>
      <c r="G1457" s="490"/>
    </row>
    <row r="1458" spans="1:7" ht="18.75">
      <c r="A1458" s="489" t="s">
        <v>2808</v>
      </c>
      <c r="B1458" s="490">
        <v>454</v>
      </c>
      <c r="C1458" s="491" t="str">
        <f t="shared" si="26"/>
        <v>Ô tô tự đổ 10 tấn454</v>
      </c>
      <c r="D1458" s="490"/>
      <c r="E1458" s="490"/>
      <c r="F1458" s="490"/>
      <c r="G1458" s="490"/>
    </row>
    <row r="1459" spans="1:7" ht="18.75">
      <c r="A1459" s="489" t="s">
        <v>2808</v>
      </c>
      <c r="B1459" s="490">
        <v>455</v>
      </c>
      <c r="C1459" s="491" t="str">
        <f t="shared" si="26"/>
        <v>Ô tô tự đổ 10 tấn455</v>
      </c>
      <c r="D1459" s="490"/>
      <c r="E1459" s="490"/>
      <c r="F1459" s="490"/>
      <c r="G1459" s="490"/>
    </row>
    <row r="1460" spans="1:7" ht="18.75">
      <c r="A1460" s="489" t="s">
        <v>2808</v>
      </c>
      <c r="B1460" s="490">
        <v>456</v>
      </c>
      <c r="C1460" s="491" t="str">
        <f t="shared" si="26"/>
        <v>Ô tô tự đổ 10 tấn456</v>
      </c>
      <c r="D1460" s="490"/>
      <c r="E1460" s="490"/>
      <c r="F1460" s="490"/>
      <c r="G1460" s="490"/>
    </row>
    <row r="1461" spans="1:7" ht="18.75">
      <c r="A1461" s="489" t="s">
        <v>2808</v>
      </c>
      <c r="B1461" s="490">
        <v>457</v>
      </c>
      <c r="C1461" s="491" t="str">
        <f t="shared" si="26"/>
        <v>Ô tô tự đổ 10 tấn457</v>
      </c>
      <c r="D1461" s="490"/>
      <c r="E1461" s="490"/>
      <c r="F1461" s="490"/>
      <c r="G1461" s="490"/>
    </row>
    <row r="1462" spans="1:7" ht="18.75">
      <c r="A1462" s="489" t="s">
        <v>2808</v>
      </c>
      <c r="B1462" s="490">
        <v>458</v>
      </c>
      <c r="C1462" s="491" t="str">
        <f t="shared" si="26"/>
        <v>Ô tô tự đổ 10 tấn458</v>
      </c>
      <c r="D1462" s="490"/>
      <c r="E1462" s="490"/>
      <c r="F1462" s="490"/>
      <c r="G1462" s="490"/>
    </row>
    <row r="1463" spans="1:7" ht="18.75">
      <c r="A1463" s="489" t="s">
        <v>2808</v>
      </c>
      <c r="B1463" s="490">
        <v>459</v>
      </c>
      <c r="C1463" s="491" t="str">
        <f t="shared" si="26"/>
        <v>Ô tô tự đổ 10 tấn459</v>
      </c>
      <c r="D1463" s="490"/>
      <c r="E1463" s="490"/>
      <c r="F1463" s="490"/>
      <c r="G1463" s="490"/>
    </row>
    <row r="1464" spans="1:7" ht="18.75">
      <c r="A1464" s="489" t="s">
        <v>2808</v>
      </c>
      <c r="B1464" s="490">
        <v>460</v>
      </c>
      <c r="C1464" s="491" t="str">
        <f t="shared" si="26"/>
        <v>Ô tô tự đổ 10 tấn460</v>
      </c>
      <c r="D1464" s="490"/>
      <c r="E1464" s="490"/>
      <c r="F1464" s="490"/>
      <c r="G1464" s="490"/>
    </row>
    <row r="1465" spans="1:7" ht="18.75">
      <c r="A1465" s="489" t="s">
        <v>2808</v>
      </c>
      <c r="B1465" s="490">
        <v>461</v>
      </c>
      <c r="C1465" s="491" t="str">
        <f t="shared" si="26"/>
        <v>Ô tô tự đổ 10 tấn461</v>
      </c>
      <c r="D1465" s="490"/>
      <c r="E1465" s="490"/>
      <c r="F1465" s="490"/>
      <c r="G1465" s="490"/>
    </row>
    <row r="1466" spans="1:7" ht="18.75">
      <c r="A1466" s="489" t="s">
        <v>2808</v>
      </c>
      <c r="B1466" s="490">
        <v>462</v>
      </c>
      <c r="C1466" s="491" t="str">
        <f t="shared" si="26"/>
        <v>Ô tô tự đổ 10 tấn462</v>
      </c>
      <c r="D1466" s="490"/>
      <c r="E1466" s="490"/>
      <c r="F1466" s="490"/>
      <c r="G1466" s="490"/>
    </row>
    <row r="1467" spans="1:7" ht="18.75">
      <c r="A1467" s="489" t="s">
        <v>2808</v>
      </c>
      <c r="B1467" s="490">
        <v>463</v>
      </c>
      <c r="C1467" s="491" t="str">
        <f t="shared" si="26"/>
        <v>Ô tô tự đổ 10 tấn463</v>
      </c>
      <c r="D1467" s="490"/>
      <c r="E1467" s="490"/>
      <c r="F1467" s="490"/>
      <c r="G1467" s="490"/>
    </row>
    <row r="1468" spans="1:7" ht="18.75">
      <c r="A1468" s="489" t="s">
        <v>2808</v>
      </c>
      <c r="B1468" s="490">
        <v>464</v>
      </c>
      <c r="C1468" s="491" t="str">
        <f t="shared" si="26"/>
        <v>Ô tô tự đổ 10 tấn464</v>
      </c>
      <c r="D1468" s="490"/>
      <c r="E1468" s="490"/>
      <c r="F1468" s="490"/>
      <c r="G1468" s="490"/>
    </row>
    <row r="1469" spans="1:7" ht="18.75">
      <c r="A1469" s="489" t="s">
        <v>2808</v>
      </c>
      <c r="B1469" s="490">
        <v>465</v>
      </c>
      <c r="C1469" s="491" t="str">
        <f t="shared" si="26"/>
        <v>Ô tô tự đổ 10 tấn465</v>
      </c>
      <c r="D1469" s="490"/>
      <c r="E1469" s="490"/>
      <c r="F1469" s="490"/>
      <c r="G1469" s="490"/>
    </row>
    <row r="1470" spans="1:7" ht="18.75">
      <c r="A1470" s="489" t="s">
        <v>2808</v>
      </c>
      <c r="B1470" s="490">
        <v>466</v>
      </c>
      <c r="C1470" s="491" t="str">
        <f t="shared" si="26"/>
        <v>Ô tô tự đổ 10 tấn466</v>
      </c>
      <c r="D1470" s="490"/>
      <c r="E1470" s="490"/>
      <c r="F1470" s="490"/>
      <c r="G1470" s="490"/>
    </row>
    <row r="1471" spans="1:7" ht="18.75">
      <c r="A1471" s="489" t="s">
        <v>2808</v>
      </c>
      <c r="B1471" s="490">
        <v>467</v>
      </c>
      <c r="C1471" s="491" t="str">
        <f t="shared" si="26"/>
        <v>Ô tô tự đổ 10 tấn467</v>
      </c>
      <c r="D1471" s="490"/>
      <c r="E1471" s="490"/>
      <c r="F1471" s="490"/>
      <c r="G1471" s="490"/>
    </row>
    <row r="1472" spans="1:7" ht="18.75">
      <c r="A1472" s="489" t="s">
        <v>2808</v>
      </c>
      <c r="B1472" s="490">
        <v>468</v>
      </c>
      <c r="C1472" s="491" t="str">
        <f t="shared" si="26"/>
        <v>Ô tô tự đổ 10 tấn468</v>
      </c>
      <c r="D1472" s="490"/>
      <c r="E1472" s="490"/>
      <c r="F1472" s="490"/>
      <c r="G1472" s="490"/>
    </row>
    <row r="1473" spans="1:7" ht="18.75">
      <c r="A1473" s="489" t="s">
        <v>2808</v>
      </c>
      <c r="B1473" s="490">
        <v>469</v>
      </c>
      <c r="C1473" s="491" t="str">
        <f t="shared" si="26"/>
        <v>Ô tô tự đổ 10 tấn469</v>
      </c>
      <c r="D1473" s="490"/>
      <c r="E1473" s="490"/>
      <c r="F1473" s="490"/>
      <c r="G1473" s="490"/>
    </row>
    <row r="1474" spans="1:7" ht="18.75">
      <c r="A1474" s="489" t="s">
        <v>2808</v>
      </c>
      <c r="B1474" s="490">
        <v>470</v>
      </c>
      <c r="C1474" s="491" t="str">
        <f t="shared" si="26"/>
        <v>Ô tô tự đổ 10 tấn470</v>
      </c>
      <c r="D1474" s="490"/>
      <c r="E1474" s="490"/>
      <c r="F1474" s="490"/>
      <c r="G1474" s="490"/>
    </row>
    <row r="1475" spans="1:7" ht="18.75">
      <c r="A1475" s="489" t="s">
        <v>2808</v>
      </c>
      <c r="B1475" s="490">
        <v>471</v>
      </c>
      <c r="C1475" s="491" t="str">
        <f t="shared" si="26"/>
        <v>Ô tô tự đổ 10 tấn471</v>
      </c>
      <c r="D1475" s="490"/>
      <c r="E1475" s="490"/>
      <c r="F1475" s="490"/>
      <c r="G1475" s="490"/>
    </row>
    <row r="1476" spans="1:7" ht="18.75">
      <c r="A1476" s="489" t="s">
        <v>2808</v>
      </c>
      <c r="B1476" s="490">
        <v>472</v>
      </c>
      <c r="C1476" s="491" t="str">
        <f t="shared" si="26"/>
        <v>Ô tô tự đổ 10 tấn472</v>
      </c>
      <c r="D1476" s="490"/>
      <c r="E1476" s="490"/>
      <c r="F1476" s="490"/>
      <c r="G1476" s="490"/>
    </row>
    <row r="1477" spans="1:7" ht="18.75">
      <c r="A1477" s="489" t="s">
        <v>2808</v>
      </c>
      <c r="B1477" s="490">
        <v>473</v>
      </c>
      <c r="C1477" s="491" t="str">
        <f t="shared" si="26"/>
        <v>Ô tô tự đổ 10 tấn473</v>
      </c>
      <c r="D1477" s="490"/>
      <c r="E1477" s="490"/>
      <c r="F1477" s="490"/>
      <c r="G1477" s="490"/>
    </row>
    <row r="1478" spans="1:7" ht="18.75">
      <c r="A1478" s="489" t="s">
        <v>2808</v>
      </c>
      <c r="B1478" s="490">
        <v>474</v>
      </c>
      <c r="C1478" s="491" t="str">
        <f t="shared" si="26"/>
        <v>Ô tô tự đổ 10 tấn474</v>
      </c>
      <c r="D1478" s="490"/>
      <c r="E1478" s="490"/>
      <c r="F1478" s="490"/>
      <c r="G1478" s="490"/>
    </row>
    <row r="1479" spans="1:7" ht="18.75">
      <c r="A1479" s="489" t="s">
        <v>2808</v>
      </c>
      <c r="B1479" s="490">
        <v>475</v>
      </c>
      <c r="C1479" s="491" t="str">
        <f t="shared" si="26"/>
        <v>Ô tô tự đổ 10 tấn475</v>
      </c>
      <c r="D1479" s="490"/>
      <c r="E1479" s="490"/>
      <c r="F1479" s="490"/>
      <c r="G1479" s="490"/>
    </row>
    <row r="1480" spans="1:7" ht="18.75">
      <c r="A1480" s="489" t="s">
        <v>2808</v>
      </c>
      <c r="B1480" s="490">
        <v>476</v>
      </c>
      <c r="C1480" s="491" t="str">
        <f t="shared" si="26"/>
        <v>Ô tô tự đổ 10 tấn476</v>
      </c>
      <c r="D1480" s="490"/>
      <c r="E1480" s="490"/>
      <c r="F1480" s="490"/>
      <c r="G1480" s="490"/>
    </row>
    <row r="1481" spans="1:7" ht="18.75">
      <c r="A1481" s="489" t="s">
        <v>2808</v>
      </c>
      <c r="B1481" s="490">
        <v>477</v>
      </c>
      <c r="C1481" s="491" t="str">
        <f t="shared" si="26"/>
        <v>Ô tô tự đổ 10 tấn477</v>
      </c>
      <c r="D1481" s="490"/>
      <c r="E1481" s="490"/>
      <c r="F1481" s="490"/>
      <c r="G1481" s="490"/>
    </row>
    <row r="1482" spans="1:7" ht="18.75">
      <c r="A1482" s="489" t="s">
        <v>2808</v>
      </c>
      <c r="B1482" s="490">
        <v>478</v>
      </c>
      <c r="C1482" s="491" t="str">
        <f t="shared" si="26"/>
        <v>Ô tô tự đổ 10 tấn478</v>
      </c>
      <c r="D1482" s="490"/>
      <c r="E1482" s="490"/>
      <c r="F1482" s="490"/>
      <c r="G1482" s="490"/>
    </row>
    <row r="1483" spans="1:7" ht="18.75">
      <c r="A1483" s="489" t="s">
        <v>2808</v>
      </c>
      <c r="B1483" s="490">
        <v>479</v>
      </c>
      <c r="C1483" s="491" t="str">
        <f t="shared" si="26"/>
        <v>Ô tô tự đổ 10 tấn479</v>
      </c>
      <c r="D1483" s="490"/>
      <c r="E1483" s="490"/>
      <c r="F1483" s="490"/>
      <c r="G1483" s="490"/>
    </row>
    <row r="1484" spans="1:7" ht="18.75">
      <c r="A1484" s="489" t="s">
        <v>2808</v>
      </c>
      <c r="B1484" s="490">
        <v>480</v>
      </c>
      <c r="C1484" s="491" t="str">
        <f t="shared" si="26"/>
        <v>Ô tô tự đổ 10 tấn480</v>
      </c>
      <c r="D1484" s="490"/>
      <c r="E1484" s="490"/>
      <c r="F1484" s="490"/>
      <c r="G1484" s="490"/>
    </row>
    <row r="1485" spans="1:7" ht="18.75">
      <c r="A1485" s="489" t="s">
        <v>2808</v>
      </c>
      <c r="B1485" s="490">
        <v>481</v>
      </c>
      <c r="C1485" s="491" t="str">
        <f t="shared" si="26"/>
        <v>Ô tô tự đổ 10 tấn481</v>
      </c>
      <c r="D1485" s="490"/>
      <c r="E1485" s="490"/>
      <c r="F1485" s="490"/>
      <c r="G1485" s="490"/>
    </row>
    <row r="1486" spans="1:7" ht="18.75">
      <c r="A1486" s="489" t="s">
        <v>2808</v>
      </c>
      <c r="B1486" s="490">
        <v>482</v>
      </c>
      <c r="C1486" s="491" t="str">
        <f t="shared" si="26"/>
        <v>Ô tô tự đổ 10 tấn482</v>
      </c>
      <c r="D1486" s="490"/>
      <c r="E1486" s="490"/>
      <c r="F1486" s="490"/>
      <c r="G1486" s="490"/>
    </row>
    <row r="1487" spans="1:7" ht="18.75">
      <c r="A1487" s="489" t="s">
        <v>2808</v>
      </c>
      <c r="B1487" s="490">
        <v>483</v>
      </c>
      <c r="C1487" s="491" t="str">
        <f t="shared" si="26"/>
        <v>Ô tô tự đổ 10 tấn483</v>
      </c>
      <c r="D1487" s="490"/>
      <c r="E1487" s="490"/>
      <c r="F1487" s="490"/>
      <c r="G1487" s="490"/>
    </row>
    <row r="1488" spans="1:7" ht="18.75">
      <c r="A1488" s="489" t="s">
        <v>2808</v>
      </c>
      <c r="B1488" s="490">
        <v>484</v>
      </c>
      <c r="C1488" s="491" t="str">
        <f t="shared" si="26"/>
        <v>Ô tô tự đổ 10 tấn484</v>
      </c>
      <c r="D1488" s="490"/>
      <c r="E1488" s="490"/>
      <c r="F1488" s="490"/>
      <c r="G1488" s="490"/>
    </row>
    <row r="1489" spans="1:7" ht="18.75">
      <c r="A1489" s="489" t="s">
        <v>2808</v>
      </c>
      <c r="B1489" s="490">
        <v>485</v>
      </c>
      <c r="C1489" s="491" t="str">
        <f t="shared" si="26"/>
        <v>Ô tô tự đổ 10 tấn485</v>
      </c>
      <c r="D1489" s="490"/>
      <c r="E1489" s="490"/>
      <c r="F1489" s="490"/>
      <c r="G1489" s="490"/>
    </row>
    <row r="1490" spans="1:7" ht="18.75">
      <c r="A1490" s="489" t="s">
        <v>2808</v>
      </c>
      <c r="B1490" s="490">
        <v>486</v>
      </c>
      <c r="C1490" s="491" t="str">
        <f t="shared" si="26"/>
        <v>Ô tô tự đổ 10 tấn486</v>
      </c>
      <c r="D1490" s="490"/>
      <c r="E1490" s="490"/>
      <c r="F1490" s="490"/>
      <c r="G1490" s="490"/>
    </row>
    <row r="1491" spans="1:7" ht="18.75">
      <c r="A1491" s="489" t="s">
        <v>2808</v>
      </c>
      <c r="B1491" s="490">
        <v>487</v>
      </c>
      <c r="C1491" s="491" t="str">
        <f t="shared" si="26"/>
        <v>Ô tô tự đổ 10 tấn487</v>
      </c>
      <c r="D1491" s="490"/>
      <c r="E1491" s="490"/>
      <c r="F1491" s="490"/>
      <c r="G1491" s="490"/>
    </row>
    <row r="1492" spans="1:7" ht="18.75">
      <c r="A1492" s="489" t="s">
        <v>2808</v>
      </c>
      <c r="B1492" s="490">
        <v>488</v>
      </c>
      <c r="C1492" s="491" t="str">
        <f t="shared" si="26"/>
        <v>Ô tô tự đổ 10 tấn488</v>
      </c>
      <c r="D1492" s="490"/>
      <c r="E1492" s="490"/>
      <c r="F1492" s="490"/>
      <c r="G1492" s="490"/>
    </row>
    <row r="1493" spans="1:7" ht="18.75">
      <c r="A1493" s="489" t="s">
        <v>2808</v>
      </c>
      <c r="B1493" s="490">
        <v>489</v>
      </c>
      <c r="C1493" s="491" t="str">
        <f t="shared" si="26"/>
        <v>Ô tô tự đổ 10 tấn489</v>
      </c>
      <c r="D1493" s="490"/>
      <c r="E1493" s="490"/>
      <c r="F1493" s="490"/>
      <c r="G1493" s="490"/>
    </row>
    <row r="1494" spans="1:7" ht="18.75">
      <c r="A1494" s="489" t="s">
        <v>2808</v>
      </c>
      <c r="B1494" s="490">
        <v>490</v>
      </c>
      <c r="C1494" s="491" t="str">
        <f t="shared" si="26"/>
        <v>Ô tô tự đổ 10 tấn490</v>
      </c>
      <c r="D1494" s="490"/>
      <c r="E1494" s="490"/>
      <c r="F1494" s="490"/>
      <c r="G1494" s="490"/>
    </row>
    <row r="1495" spans="1:7" ht="18.75">
      <c r="A1495" s="489" t="s">
        <v>2808</v>
      </c>
      <c r="B1495" s="490">
        <v>491</v>
      </c>
      <c r="C1495" s="491" t="str">
        <f t="shared" si="26"/>
        <v>Ô tô tự đổ 10 tấn491</v>
      </c>
      <c r="D1495" s="490"/>
      <c r="E1495" s="490"/>
      <c r="F1495" s="490"/>
      <c r="G1495" s="490"/>
    </row>
    <row r="1496" spans="1:7" ht="18.75">
      <c r="A1496" s="489" t="s">
        <v>2808</v>
      </c>
      <c r="B1496" s="490">
        <v>492</v>
      </c>
      <c r="C1496" s="491" t="str">
        <f t="shared" si="26"/>
        <v>Ô tô tự đổ 10 tấn492</v>
      </c>
      <c r="D1496" s="490"/>
      <c r="E1496" s="490"/>
      <c r="F1496" s="490"/>
      <c r="G1496" s="490"/>
    </row>
    <row r="1497" spans="1:7" ht="18.75">
      <c r="A1497" s="489" t="s">
        <v>2808</v>
      </c>
      <c r="B1497" s="490">
        <v>493</v>
      </c>
      <c r="C1497" s="491" t="str">
        <f t="shared" si="26"/>
        <v>Ô tô tự đổ 10 tấn493</v>
      </c>
      <c r="D1497" s="490"/>
      <c r="E1497" s="490"/>
      <c r="F1497" s="490"/>
      <c r="G1497" s="490"/>
    </row>
    <row r="1498" spans="1:7" ht="18.75">
      <c r="A1498" s="489" t="s">
        <v>2808</v>
      </c>
      <c r="B1498" s="490">
        <v>494</v>
      </c>
      <c r="C1498" s="491" t="str">
        <f t="shared" si="26"/>
        <v>Ô tô tự đổ 10 tấn494</v>
      </c>
      <c r="D1498" s="490"/>
      <c r="E1498" s="490"/>
      <c r="F1498" s="490"/>
      <c r="G1498" s="490"/>
    </row>
    <row r="1499" spans="1:7" ht="18.75">
      <c r="A1499" s="489" t="s">
        <v>2808</v>
      </c>
      <c r="B1499" s="490">
        <v>495</v>
      </c>
      <c r="C1499" s="491" t="str">
        <f t="shared" si="26"/>
        <v>Ô tô tự đổ 10 tấn495</v>
      </c>
      <c r="D1499" s="490"/>
      <c r="E1499" s="490"/>
      <c r="F1499" s="490"/>
      <c r="G1499" s="490"/>
    </row>
    <row r="1500" spans="1:7" ht="18.75">
      <c r="A1500" s="489" t="s">
        <v>2808</v>
      </c>
      <c r="B1500" s="490">
        <v>496</v>
      </c>
      <c r="C1500" s="491" t="str">
        <f t="shared" si="26"/>
        <v>Ô tô tự đổ 10 tấn496</v>
      </c>
      <c r="D1500" s="490"/>
      <c r="E1500" s="490"/>
      <c r="F1500" s="490"/>
      <c r="G1500" s="490"/>
    </row>
    <row r="1501" spans="1:7" ht="18.75">
      <c r="A1501" s="489" t="s">
        <v>2808</v>
      </c>
      <c r="B1501" s="490">
        <v>497</v>
      </c>
      <c r="C1501" s="491" t="str">
        <f t="shared" si="26"/>
        <v>Ô tô tự đổ 10 tấn497</v>
      </c>
      <c r="D1501" s="490"/>
      <c r="E1501" s="490"/>
      <c r="F1501" s="490"/>
      <c r="G1501" s="490"/>
    </row>
    <row r="1502" spans="1:7" ht="18.75">
      <c r="A1502" s="489" t="s">
        <v>2808</v>
      </c>
      <c r="B1502" s="490">
        <v>498</v>
      </c>
      <c r="C1502" s="491" t="str">
        <f t="shared" si="26"/>
        <v>Ô tô tự đổ 10 tấn498</v>
      </c>
      <c r="D1502" s="490"/>
      <c r="E1502" s="490"/>
      <c r="F1502" s="490"/>
      <c r="G1502" s="490"/>
    </row>
    <row r="1503" spans="1:7" ht="18.75">
      <c r="A1503" s="489" t="s">
        <v>2808</v>
      </c>
      <c r="B1503" s="490">
        <v>499</v>
      </c>
      <c r="C1503" s="491" t="str">
        <f t="shared" si="26"/>
        <v>Ô tô tự đổ 10 tấn499</v>
      </c>
      <c r="D1503" s="490"/>
      <c r="E1503" s="490"/>
      <c r="F1503" s="490"/>
      <c r="G1503" s="490"/>
    </row>
    <row r="1504" spans="1:7" ht="18.75">
      <c r="A1504" s="489" t="s">
        <v>2808</v>
      </c>
      <c r="B1504" s="490">
        <v>500</v>
      </c>
      <c r="C1504" s="491" t="str">
        <f t="shared" si="26"/>
        <v>Ô tô tự đổ 10 tấn500</v>
      </c>
      <c r="D1504" s="490"/>
      <c r="E1504" s="490"/>
      <c r="F1504" s="490"/>
      <c r="G1504" s="490"/>
    </row>
    <row r="1505" spans="1:7" ht="18.75">
      <c r="A1505" s="489" t="s">
        <v>2806</v>
      </c>
      <c r="B1505" s="490">
        <v>1</v>
      </c>
      <c r="C1505" s="491" t="str">
        <f>A1505&amp;B1505</f>
        <v>Ô tô tự đổ 12 tấn1</v>
      </c>
      <c r="D1505" s="493">
        <v>0.56999999999999995</v>
      </c>
      <c r="E1505" s="493">
        <v>0.59</v>
      </c>
      <c r="F1505" s="493"/>
      <c r="G1505" s="493"/>
    </row>
    <row r="1506" spans="1:7" ht="18.75">
      <c r="A1506" s="489" t="s">
        <v>2806</v>
      </c>
      <c r="B1506" s="490">
        <v>2</v>
      </c>
      <c r="C1506" s="491" t="str">
        <f t="shared" ref="C1506:C1569" si="27">A1506&amp;B1506</f>
        <v>Ô tô tự đổ 12 tấn2</v>
      </c>
      <c r="D1506" s="493">
        <v>0.27</v>
      </c>
      <c r="E1506" s="493">
        <v>0.28000000000000003</v>
      </c>
      <c r="F1506" s="493"/>
      <c r="G1506" s="493"/>
    </row>
    <row r="1507" spans="1:7" ht="18.75">
      <c r="A1507" s="489" t="s">
        <v>2806</v>
      </c>
      <c r="B1507" s="490">
        <v>3</v>
      </c>
      <c r="C1507" s="491" t="str">
        <f t="shared" si="27"/>
        <v>Ô tô tự đổ 12 tấn3</v>
      </c>
      <c r="D1507" s="493">
        <v>0.27</v>
      </c>
      <c r="E1507" s="493">
        <v>0.28000000000000003</v>
      </c>
      <c r="F1507" s="493"/>
      <c r="G1507" s="493"/>
    </row>
    <row r="1508" spans="1:7" ht="18.75">
      <c r="A1508" s="489" t="s">
        <v>2806</v>
      </c>
      <c r="B1508" s="490">
        <v>4</v>
      </c>
      <c r="C1508" s="491" t="str">
        <f t="shared" si="27"/>
        <v>Ô tô tự đổ 12 tấn4</v>
      </c>
      <c r="D1508" s="493">
        <v>0.27</v>
      </c>
      <c r="E1508" s="493">
        <v>0.28000000000000003</v>
      </c>
      <c r="F1508" s="493"/>
      <c r="G1508" s="493"/>
    </row>
    <row r="1509" spans="1:7" ht="18.75">
      <c r="A1509" s="489" t="s">
        <v>2806</v>
      </c>
      <c r="B1509" s="490">
        <v>5</v>
      </c>
      <c r="C1509" s="491" t="str">
        <f t="shared" si="27"/>
        <v>Ô tô tự đổ 12 tấn5</v>
      </c>
      <c r="D1509" s="493">
        <v>0.27</v>
      </c>
      <c r="E1509" s="493">
        <v>0.28000000000000003</v>
      </c>
      <c r="F1509" s="493"/>
      <c r="G1509" s="493"/>
    </row>
    <row r="1510" spans="1:7" ht="18.75">
      <c r="A1510" s="489" t="s">
        <v>2806</v>
      </c>
      <c r="B1510" s="490">
        <v>6</v>
      </c>
      <c r="C1510" s="491" t="str">
        <f t="shared" si="27"/>
        <v>Ô tô tự đổ 12 tấn6</v>
      </c>
      <c r="D1510" s="493">
        <v>0.21</v>
      </c>
      <c r="E1510" s="493">
        <v>0.22</v>
      </c>
      <c r="F1510" s="493"/>
      <c r="G1510" s="493"/>
    </row>
    <row r="1511" spans="1:7" ht="18.75">
      <c r="A1511" s="489" t="s">
        <v>2806</v>
      </c>
      <c r="B1511" s="490">
        <v>7</v>
      </c>
      <c r="C1511" s="491" t="str">
        <f t="shared" si="27"/>
        <v>Ô tô tự đổ 12 tấn7</v>
      </c>
      <c r="D1511" s="493">
        <v>0.21</v>
      </c>
      <c r="E1511" s="493">
        <v>0.22</v>
      </c>
      <c r="F1511" s="493"/>
      <c r="G1511" s="493"/>
    </row>
    <row r="1512" spans="1:7" ht="18.75">
      <c r="A1512" s="489" t="s">
        <v>2806</v>
      </c>
      <c r="B1512" s="490">
        <v>8</v>
      </c>
      <c r="C1512" s="491" t="str">
        <f t="shared" si="27"/>
        <v>Ô tô tự đổ 12 tấn8</v>
      </c>
      <c r="D1512" s="493">
        <v>0.21</v>
      </c>
      <c r="E1512" s="493">
        <v>0.22</v>
      </c>
      <c r="F1512" s="493"/>
      <c r="G1512" s="493"/>
    </row>
    <row r="1513" spans="1:7" ht="18.75">
      <c r="A1513" s="489" t="s">
        <v>2806</v>
      </c>
      <c r="B1513" s="490">
        <v>9</v>
      </c>
      <c r="C1513" s="491" t="str">
        <f t="shared" si="27"/>
        <v>Ô tô tự đổ 12 tấn9</v>
      </c>
      <c r="D1513" s="493">
        <v>0.21</v>
      </c>
      <c r="E1513" s="493">
        <v>0.22</v>
      </c>
      <c r="F1513" s="493"/>
      <c r="G1513" s="493"/>
    </row>
    <row r="1514" spans="1:7" ht="18.75">
      <c r="A1514" s="489" t="s">
        <v>2806</v>
      </c>
      <c r="B1514" s="490">
        <v>10</v>
      </c>
      <c r="C1514" s="491" t="str">
        <f t="shared" si="27"/>
        <v>Ô tô tự đổ 12 tấn10</v>
      </c>
      <c r="D1514" s="493">
        <v>0.21</v>
      </c>
      <c r="E1514" s="493">
        <v>0.22</v>
      </c>
      <c r="F1514" s="493"/>
      <c r="G1514" s="493"/>
    </row>
    <row r="1515" spans="1:7" ht="18.75">
      <c r="A1515" s="489" t="s">
        <v>2806</v>
      </c>
      <c r="B1515" s="490">
        <v>11</v>
      </c>
      <c r="C1515" s="491" t="str">
        <f t="shared" si="27"/>
        <v>Ô tô tự đổ 12 tấn11</v>
      </c>
      <c r="D1515" s="493">
        <v>0.18</v>
      </c>
      <c r="E1515" s="493">
        <v>0.19</v>
      </c>
      <c r="F1515" s="493"/>
      <c r="G1515" s="493"/>
    </row>
    <row r="1516" spans="1:7" ht="18.75">
      <c r="A1516" s="489" t="s">
        <v>2806</v>
      </c>
      <c r="B1516" s="490">
        <v>12</v>
      </c>
      <c r="C1516" s="491" t="str">
        <f t="shared" si="27"/>
        <v>Ô tô tự đổ 12 tấn12</v>
      </c>
      <c r="D1516" s="493">
        <v>0.18</v>
      </c>
      <c r="E1516" s="493">
        <v>0.19</v>
      </c>
      <c r="F1516" s="493"/>
      <c r="G1516" s="493"/>
    </row>
    <row r="1517" spans="1:7" ht="18.75">
      <c r="A1517" s="489" t="s">
        <v>2806</v>
      </c>
      <c r="B1517" s="490">
        <v>13</v>
      </c>
      <c r="C1517" s="491" t="str">
        <f t="shared" si="27"/>
        <v>Ô tô tự đổ 12 tấn13</v>
      </c>
      <c r="D1517" s="493">
        <v>0.18</v>
      </c>
      <c r="E1517" s="493">
        <v>0.19</v>
      </c>
      <c r="F1517" s="493"/>
      <c r="G1517" s="493"/>
    </row>
    <row r="1518" spans="1:7" ht="18.75">
      <c r="A1518" s="489" t="s">
        <v>2806</v>
      </c>
      <c r="B1518" s="490">
        <v>14</v>
      </c>
      <c r="C1518" s="491" t="str">
        <f t="shared" si="27"/>
        <v>Ô tô tự đổ 12 tấn14</v>
      </c>
      <c r="D1518" s="493">
        <v>0.18</v>
      </c>
      <c r="E1518" s="493">
        <v>0.19</v>
      </c>
      <c r="F1518" s="493"/>
      <c r="G1518" s="493"/>
    </row>
    <row r="1519" spans="1:7" ht="18.75">
      <c r="A1519" s="489" t="s">
        <v>2806</v>
      </c>
      <c r="B1519" s="490">
        <v>15</v>
      </c>
      <c r="C1519" s="491" t="str">
        <f t="shared" si="27"/>
        <v>Ô tô tự đổ 12 tấn15</v>
      </c>
      <c r="D1519" s="493">
        <v>0.18</v>
      </c>
      <c r="E1519" s="493">
        <v>0.19</v>
      </c>
      <c r="F1519" s="493"/>
      <c r="G1519" s="493"/>
    </row>
    <row r="1520" spans="1:7" ht="18.75">
      <c r="A1520" s="489" t="s">
        <v>2806</v>
      </c>
      <c r="B1520" s="490">
        <v>16</v>
      </c>
      <c r="C1520" s="491" t="str">
        <f t="shared" si="27"/>
        <v>Ô tô tự đổ 12 tấn16</v>
      </c>
      <c r="D1520" s="493">
        <v>0.16</v>
      </c>
      <c r="E1520" s="493">
        <v>0.17</v>
      </c>
      <c r="F1520" s="493"/>
      <c r="G1520" s="493"/>
    </row>
    <row r="1521" spans="1:7" ht="18.75">
      <c r="A1521" s="489" t="s">
        <v>2806</v>
      </c>
      <c r="B1521" s="490">
        <v>17</v>
      </c>
      <c r="C1521" s="491" t="str">
        <f t="shared" si="27"/>
        <v>Ô tô tự đổ 12 tấn17</v>
      </c>
      <c r="D1521" s="493">
        <v>0.16</v>
      </c>
      <c r="E1521" s="493">
        <v>0.17</v>
      </c>
      <c r="F1521" s="493"/>
      <c r="G1521" s="493"/>
    </row>
    <row r="1522" spans="1:7" ht="18.75">
      <c r="A1522" s="489" t="s">
        <v>2806</v>
      </c>
      <c r="B1522" s="490">
        <v>18</v>
      </c>
      <c r="C1522" s="491" t="str">
        <f t="shared" si="27"/>
        <v>Ô tô tự đổ 12 tấn18</v>
      </c>
      <c r="D1522" s="493">
        <v>0.16</v>
      </c>
      <c r="E1522" s="493">
        <v>0.17</v>
      </c>
      <c r="F1522" s="493"/>
      <c r="G1522" s="493"/>
    </row>
    <row r="1523" spans="1:7" ht="18.75">
      <c r="A1523" s="489" t="s">
        <v>2806</v>
      </c>
      <c r="B1523" s="490">
        <v>19</v>
      </c>
      <c r="C1523" s="491" t="str">
        <f t="shared" si="27"/>
        <v>Ô tô tự đổ 12 tấn19</v>
      </c>
      <c r="D1523" s="493">
        <v>0.16</v>
      </c>
      <c r="E1523" s="493">
        <v>0.17</v>
      </c>
      <c r="F1523" s="493"/>
      <c r="G1523" s="493"/>
    </row>
    <row r="1524" spans="1:7" ht="18.75">
      <c r="A1524" s="489" t="s">
        <v>2806</v>
      </c>
      <c r="B1524" s="490">
        <v>20</v>
      </c>
      <c r="C1524" s="491" t="str">
        <f t="shared" si="27"/>
        <v>Ô tô tự đổ 12 tấn20</v>
      </c>
      <c r="D1524" s="493">
        <v>0.16</v>
      </c>
      <c r="E1524" s="493">
        <v>0.17</v>
      </c>
      <c r="F1524" s="493"/>
      <c r="G1524" s="493"/>
    </row>
    <row r="1525" spans="1:7" ht="18.75">
      <c r="A1525" s="489" t="s">
        <v>2806</v>
      </c>
      <c r="B1525" s="490">
        <v>21</v>
      </c>
      <c r="C1525" s="491" t="str">
        <f t="shared" si="27"/>
        <v>Ô tô tự đổ 12 tấn21</v>
      </c>
      <c r="D1525" s="490"/>
      <c r="E1525" s="490"/>
      <c r="F1525" s="490"/>
      <c r="G1525" s="490"/>
    </row>
    <row r="1526" spans="1:7" ht="18.75">
      <c r="A1526" s="489" t="s">
        <v>2806</v>
      </c>
      <c r="B1526" s="490">
        <v>22</v>
      </c>
      <c r="C1526" s="491" t="str">
        <f t="shared" si="27"/>
        <v>Ô tô tự đổ 12 tấn22</v>
      </c>
      <c r="D1526" s="490"/>
      <c r="E1526" s="490"/>
      <c r="F1526" s="490"/>
      <c r="G1526" s="490"/>
    </row>
    <row r="1527" spans="1:7" ht="18.75">
      <c r="A1527" s="489" t="s">
        <v>2806</v>
      </c>
      <c r="B1527" s="490">
        <v>23</v>
      </c>
      <c r="C1527" s="491" t="str">
        <f t="shared" si="27"/>
        <v>Ô tô tự đổ 12 tấn23</v>
      </c>
      <c r="D1527" s="490"/>
      <c r="E1527" s="490"/>
      <c r="F1527" s="490"/>
      <c r="G1527" s="490"/>
    </row>
    <row r="1528" spans="1:7" ht="18.75">
      <c r="A1528" s="489" t="s">
        <v>2806</v>
      </c>
      <c r="B1528" s="490">
        <v>24</v>
      </c>
      <c r="C1528" s="491" t="str">
        <f t="shared" si="27"/>
        <v>Ô tô tự đổ 12 tấn24</v>
      </c>
      <c r="D1528" s="490"/>
      <c r="E1528" s="490"/>
      <c r="F1528" s="490"/>
      <c r="G1528" s="490"/>
    </row>
    <row r="1529" spans="1:7" ht="18.75">
      <c r="A1529" s="489" t="s">
        <v>2806</v>
      </c>
      <c r="B1529" s="490">
        <v>25</v>
      </c>
      <c r="C1529" s="491" t="str">
        <f t="shared" si="27"/>
        <v>Ô tô tự đổ 12 tấn25</v>
      </c>
      <c r="D1529" s="490"/>
      <c r="E1529" s="490"/>
      <c r="F1529" s="490"/>
      <c r="G1529" s="490"/>
    </row>
    <row r="1530" spans="1:7" ht="18.75">
      <c r="A1530" s="489" t="s">
        <v>2806</v>
      </c>
      <c r="B1530" s="490">
        <v>26</v>
      </c>
      <c r="C1530" s="491" t="str">
        <f t="shared" si="27"/>
        <v>Ô tô tự đổ 12 tấn26</v>
      </c>
      <c r="D1530" s="490"/>
      <c r="E1530" s="490"/>
      <c r="F1530" s="490"/>
      <c r="G1530" s="490"/>
    </row>
    <row r="1531" spans="1:7" ht="18.75">
      <c r="A1531" s="489" t="s">
        <v>2806</v>
      </c>
      <c r="B1531" s="490">
        <v>27</v>
      </c>
      <c r="C1531" s="491" t="str">
        <f t="shared" si="27"/>
        <v>Ô tô tự đổ 12 tấn27</v>
      </c>
      <c r="D1531" s="490"/>
      <c r="E1531" s="490"/>
      <c r="F1531" s="490"/>
      <c r="G1531" s="490"/>
    </row>
    <row r="1532" spans="1:7" ht="18.75">
      <c r="A1532" s="489" t="s">
        <v>2806</v>
      </c>
      <c r="B1532" s="490">
        <v>28</v>
      </c>
      <c r="C1532" s="491" t="str">
        <f t="shared" si="27"/>
        <v>Ô tô tự đổ 12 tấn28</v>
      </c>
      <c r="D1532" s="490"/>
      <c r="E1532" s="490"/>
      <c r="F1532" s="490"/>
      <c r="G1532" s="490"/>
    </row>
    <row r="1533" spans="1:7" ht="18.75">
      <c r="A1533" s="489" t="s">
        <v>2806</v>
      </c>
      <c r="B1533" s="490">
        <v>29</v>
      </c>
      <c r="C1533" s="491" t="str">
        <f t="shared" si="27"/>
        <v>Ô tô tự đổ 12 tấn29</v>
      </c>
      <c r="D1533" s="490"/>
      <c r="E1533" s="490"/>
      <c r="F1533" s="490"/>
      <c r="G1533" s="490"/>
    </row>
    <row r="1534" spans="1:7" ht="18.75">
      <c r="A1534" s="489" t="s">
        <v>2806</v>
      </c>
      <c r="B1534" s="490">
        <v>30</v>
      </c>
      <c r="C1534" s="491" t="str">
        <f t="shared" si="27"/>
        <v>Ô tô tự đổ 12 tấn30</v>
      </c>
      <c r="D1534" s="490"/>
      <c r="E1534" s="490"/>
      <c r="F1534" s="490"/>
      <c r="G1534" s="490"/>
    </row>
    <row r="1535" spans="1:7" ht="18.75">
      <c r="A1535" s="489" t="s">
        <v>2806</v>
      </c>
      <c r="B1535" s="490">
        <v>31</v>
      </c>
      <c r="C1535" s="491" t="str">
        <f t="shared" si="27"/>
        <v>Ô tô tự đổ 12 tấn31</v>
      </c>
      <c r="D1535" s="490"/>
      <c r="E1535" s="490"/>
      <c r="F1535" s="490"/>
      <c r="G1535" s="490"/>
    </row>
    <row r="1536" spans="1:7" ht="18.75">
      <c r="A1536" s="489" t="s">
        <v>2806</v>
      </c>
      <c r="B1536" s="490">
        <v>32</v>
      </c>
      <c r="C1536" s="491" t="str">
        <f t="shared" si="27"/>
        <v>Ô tô tự đổ 12 tấn32</v>
      </c>
      <c r="D1536" s="490"/>
      <c r="E1536" s="490"/>
      <c r="F1536" s="490"/>
      <c r="G1536" s="490"/>
    </row>
    <row r="1537" spans="1:7" ht="18.75">
      <c r="A1537" s="489" t="s">
        <v>2806</v>
      </c>
      <c r="B1537" s="490">
        <v>33</v>
      </c>
      <c r="C1537" s="491" t="str">
        <f t="shared" si="27"/>
        <v>Ô tô tự đổ 12 tấn33</v>
      </c>
      <c r="D1537" s="490"/>
      <c r="E1537" s="490"/>
      <c r="F1537" s="490"/>
      <c r="G1537" s="490"/>
    </row>
    <row r="1538" spans="1:7" ht="18.75">
      <c r="A1538" s="489" t="s">
        <v>2806</v>
      </c>
      <c r="B1538" s="490">
        <v>34</v>
      </c>
      <c r="C1538" s="491" t="str">
        <f t="shared" si="27"/>
        <v>Ô tô tự đổ 12 tấn34</v>
      </c>
      <c r="D1538" s="490"/>
      <c r="E1538" s="490"/>
      <c r="F1538" s="490"/>
      <c r="G1538" s="490"/>
    </row>
    <row r="1539" spans="1:7" ht="18.75">
      <c r="A1539" s="489" t="s">
        <v>2806</v>
      </c>
      <c r="B1539" s="490">
        <v>35</v>
      </c>
      <c r="C1539" s="491" t="str">
        <f t="shared" si="27"/>
        <v>Ô tô tự đổ 12 tấn35</v>
      </c>
      <c r="D1539" s="490"/>
      <c r="E1539" s="490"/>
      <c r="F1539" s="490"/>
      <c r="G1539" s="490"/>
    </row>
    <row r="1540" spans="1:7" ht="18.75">
      <c r="A1540" s="489" t="s">
        <v>2806</v>
      </c>
      <c r="B1540" s="490">
        <v>36</v>
      </c>
      <c r="C1540" s="491" t="str">
        <f t="shared" si="27"/>
        <v>Ô tô tự đổ 12 tấn36</v>
      </c>
      <c r="D1540" s="490"/>
      <c r="E1540" s="490"/>
      <c r="F1540" s="490"/>
      <c r="G1540" s="490"/>
    </row>
    <row r="1541" spans="1:7" ht="18.75">
      <c r="A1541" s="489" t="s">
        <v>2806</v>
      </c>
      <c r="B1541" s="490">
        <v>37</v>
      </c>
      <c r="C1541" s="491" t="str">
        <f t="shared" si="27"/>
        <v>Ô tô tự đổ 12 tấn37</v>
      </c>
      <c r="D1541" s="490"/>
      <c r="E1541" s="490"/>
      <c r="F1541" s="490"/>
      <c r="G1541" s="490"/>
    </row>
    <row r="1542" spans="1:7" ht="18.75">
      <c r="A1542" s="489" t="s">
        <v>2806</v>
      </c>
      <c r="B1542" s="490">
        <v>38</v>
      </c>
      <c r="C1542" s="491" t="str">
        <f t="shared" si="27"/>
        <v>Ô tô tự đổ 12 tấn38</v>
      </c>
      <c r="D1542" s="490"/>
      <c r="E1542" s="490"/>
      <c r="F1542" s="490"/>
      <c r="G1542" s="490"/>
    </row>
    <row r="1543" spans="1:7" ht="18.75">
      <c r="A1543" s="489" t="s">
        <v>2806</v>
      </c>
      <c r="B1543" s="490">
        <v>39</v>
      </c>
      <c r="C1543" s="491" t="str">
        <f t="shared" si="27"/>
        <v>Ô tô tự đổ 12 tấn39</v>
      </c>
      <c r="D1543" s="490"/>
      <c r="E1543" s="490"/>
      <c r="F1543" s="490"/>
      <c r="G1543" s="490"/>
    </row>
    <row r="1544" spans="1:7" ht="18.75">
      <c r="A1544" s="489" t="s">
        <v>2806</v>
      </c>
      <c r="B1544" s="490">
        <v>40</v>
      </c>
      <c r="C1544" s="491" t="str">
        <f t="shared" si="27"/>
        <v>Ô tô tự đổ 12 tấn40</v>
      </c>
      <c r="D1544" s="490"/>
      <c r="E1544" s="490"/>
      <c r="F1544" s="490"/>
      <c r="G1544" s="490"/>
    </row>
    <row r="1545" spans="1:7" ht="18.75">
      <c r="A1545" s="489" t="s">
        <v>2806</v>
      </c>
      <c r="B1545" s="490">
        <v>41</v>
      </c>
      <c r="C1545" s="491" t="str">
        <f t="shared" si="27"/>
        <v>Ô tô tự đổ 12 tấn41</v>
      </c>
      <c r="D1545" s="490"/>
      <c r="E1545" s="490"/>
      <c r="F1545" s="490"/>
      <c r="G1545" s="490"/>
    </row>
    <row r="1546" spans="1:7" ht="18.75">
      <c r="A1546" s="489" t="s">
        <v>2806</v>
      </c>
      <c r="B1546" s="490">
        <v>42</v>
      </c>
      <c r="C1546" s="491" t="str">
        <f t="shared" si="27"/>
        <v>Ô tô tự đổ 12 tấn42</v>
      </c>
      <c r="D1546" s="490"/>
      <c r="E1546" s="490"/>
      <c r="F1546" s="490"/>
      <c r="G1546" s="490"/>
    </row>
    <row r="1547" spans="1:7" ht="18.75">
      <c r="A1547" s="489" t="s">
        <v>2806</v>
      </c>
      <c r="B1547" s="490">
        <v>43</v>
      </c>
      <c r="C1547" s="491" t="str">
        <f t="shared" si="27"/>
        <v>Ô tô tự đổ 12 tấn43</v>
      </c>
      <c r="D1547" s="490"/>
      <c r="E1547" s="490"/>
      <c r="F1547" s="490"/>
      <c r="G1547" s="490"/>
    </row>
    <row r="1548" spans="1:7" ht="18.75">
      <c r="A1548" s="489" t="s">
        <v>2806</v>
      </c>
      <c r="B1548" s="490">
        <v>44</v>
      </c>
      <c r="C1548" s="491" t="str">
        <f t="shared" si="27"/>
        <v>Ô tô tự đổ 12 tấn44</v>
      </c>
      <c r="D1548" s="490"/>
      <c r="E1548" s="490"/>
      <c r="F1548" s="490"/>
      <c r="G1548" s="490"/>
    </row>
    <row r="1549" spans="1:7" ht="18.75">
      <c r="A1549" s="489" t="s">
        <v>2806</v>
      </c>
      <c r="B1549" s="490">
        <v>45</v>
      </c>
      <c r="C1549" s="491" t="str">
        <f t="shared" si="27"/>
        <v>Ô tô tự đổ 12 tấn45</v>
      </c>
      <c r="D1549" s="490"/>
      <c r="E1549" s="490"/>
      <c r="F1549" s="490"/>
      <c r="G1549" s="490"/>
    </row>
    <row r="1550" spans="1:7" ht="18.75">
      <c r="A1550" s="489" t="s">
        <v>2806</v>
      </c>
      <c r="B1550" s="490">
        <v>46</v>
      </c>
      <c r="C1550" s="491" t="str">
        <f t="shared" si="27"/>
        <v>Ô tô tự đổ 12 tấn46</v>
      </c>
      <c r="D1550" s="490"/>
      <c r="E1550" s="490"/>
      <c r="F1550" s="490"/>
      <c r="G1550" s="490"/>
    </row>
    <row r="1551" spans="1:7" ht="18.75">
      <c r="A1551" s="489" t="s">
        <v>2806</v>
      </c>
      <c r="B1551" s="490">
        <v>47</v>
      </c>
      <c r="C1551" s="491" t="str">
        <f t="shared" si="27"/>
        <v>Ô tô tự đổ 12 tấn47</v>
      </c>
      <c r="D1551" s="490"/>
      <c r="E1551" s="490"/>
      <c r="F1551" s="490"/>
      <c r="G1551" s="490"/>
    </row>
    <row r="1552" spans="1:7" ht="18.75">
      <c r="A1552" s="489" t="s">
        <v>2806</v>
      </c>
      <c r="B1552" s="490">
        <v>48</v>
      </c>
      <c r="C1552" s="491" t="str">
        <f t="shared" si="27"/>
        <v>Ô tô tự đổ 12 tấn48</v>
      </c>
      <c r="D1552" s="490"/>
      <c r="E1552" s="490"/>
      <c r="F1552" s="490"/>
      <c r="G1552" s="490"/>
    </row>
    <row r="1553" spans="1:7" ht="18.75">
      <c r="A1553" s="489" t="s">
        <v>2806</v>
      </c>
      <c r="B1553" s="490">
        <v>49</v>
      </c>
      <c r="C1553" s="491" t="str">
        <f t="shared" si="27"/>
        <v>Ô tô tự đổ 12 tấn49</v>
      </c>
      <c r="D1553" s="490"/>
      <c r="E1553" s="490"/>
      <c r="F1553" s="490"/>
      <c r="G1553" s="490"/>
    </row>
    <row r="1554" spans="1:7" ht="18.75">
      <c r="A1554" s="489" t="s">
        <v>2806</v>
      </c>
      <c r="B1554" s="490">
        <v>50</v>
      </c>
      <c r="C1554" s="491" t="str">
        <f t="shared" si="27"/>
        <v>Ô tô tự đổ 12 tấn50</v>
      </c>
      <c r="D1554" s="490"/>
      <c r="E1554" s="490"/>
      <c r="F1554" s="490"/>
      <c r="G1554" s="490"/>
    </row>
    <row r="1555" spans="1:7" ht="18.75">
      <c r="A1555" s="489" t="s">
        <v>2806</v>
      </c>
      <c r="B1555" s="490">
        <v>51</v>
      </c>
      <c r="C1555" s="491" t="str">
        <f t="shared" si="27"/>
        <v>Ô tô tự đổ 12 tấn51</v>
      </c>
      <c r="D1555" s="490"/>
      <c r="E1555" s="490"/>
      <c r="F1555" s="490"/>
      <c r="G1555" s="490"/>
    </row>
    <row r="1556" spans="1:7" ht="18.75">
      <c r="A1556" s="489" t="s">
        <v>2806</v>
      </c>
      <c r="B1556" s="490">
        <v>52</v>
      </c>
      <c r="C1556" s="491" t="str">
        <f t="shared" si="27"/>
        <v>Ô tô tự đổ 12 tấn52</v>
      </c>
      <c r="D1556" s="490"/>
      <c r="E1556" s="490"/>
      <c r="F1556" s="490"/>
      <c r="G1556" s="490"/>
    </row>
    <row r="1557" spans="1:7" ht="18.75">
      <c r="A1557" s="489" t="s">
        <v>2806</v>
      </c>
      <c r="B1557" s="490">
        <v>53</v>
      </c>
      <c r="C1557" s="491" t="str">
        <f t="shared" si="27"/>
        <v>Ô tô tự đổ 12 tấn53</v>
      </c>
      <c r="D1557" s="490"/>
      <c r="E1557" s="490"/>
      <c r="F1557" s="490"/>
      <c r="G1557" s="490"/>
    </row>
    <row r="1558" spans="1:7" ht="18.75">
      <c r="A1558" s="489" t="s">
        <v>2806</v>
      </c>
      <c r="B1558" s="490">
        <v>54</v>
      </c>
      <c r="C1558" s="491" t="str">
        <f t="shared" si="27"/>
        <v>Ô tô tự đổ 12 tấn54</v>
      </c>
      <c r="D1558" s="490"/>
      <c r="E1558" s="490"/>
      <c r="F1558" s="490"/>
      <c r="G1558" s="490"/>
    </row>
    <row r="1559" spans="1:7" ht="18.75">
      <c r="A1559" s="489" t="s">
        <v>2806</v>
      </c>
      <c r="B1559" s="490">
        <v>55</v>
      </c>
      <c r="C1559" s="491" t="str">
        <f t="shared" si="27"/>
        <v>Ô tô tự đổ 12 tấn55</v>
      </c>
      <c r="D1559" s="490"/>
      <c r="E1559" s="490"/>
      <c r="F1559" s="490"/>
      <c r="G1559" s="490"/>
    </row>
    <row r="1560" spans="1:7" ht="18.75">
      <c r="A1560" s="489" t="s">
        <v>2806</v>
      </c>
      <c r="B1560" s="490">
        <v>56</v>
      </c>
      <c r="C1560" s="491" t="str">
        <f t="shared" si="27"/>
        <v>Ô tô tự đổ 12 tấn56</v>
      </c>
      <c r="D1560" s="490"/>
      <c r="E1560" s="490"/>
      <c r="F1560" s="490"/>
      <c r="G1560" s="490"/>
    </row>
    <row r="1561" spans="1:7" ht="18.75">
      <c r="A1561" s="489" t="s">
        <v>2806</v>
      </c>
      <c r="B1561" s="490">
        <v>57</v>
      </c>
      <c r="C1561" s="491" t="str">
        <f t="shared" si="27"/>
        <v>Ô tô tự đổ 12 tấn57</v>
      </c>
      <c r="D1561" s="490"/>
      <c r="E1561" s="490"/>
      <c r="F1561" s="490"/>
      <c r="G1561" s="490"/>
    </row>
    <row r="1562" spans="1:7" ht="18.75">
      <c r="A1562" s="489" t="s">
        <v>2806</v>
      </c>
      <c r="B1562" s="490">
        <v>58</v>
      </c>
      <c r="C1562" s="491" t="str">
        <f t="shared" si="27"/>
        <v>Ô tô tự đổ 12 tấn58</v>
      </c>
      <c r="D1562" s="490"/>
      <c r="E1562" s="490"/>
      <c r="F1562" s="490"/>
      <c r="G1562" s="490"/>
    </row>
    <row r="1563" spans="1:7" ht="18.75">
      <c r="A1563" s="489" t="s">
        <v>2806</v>
      </c>
      <c r="B1563" s="490">
        <v>59</v>
      </c>
      <c r="C1563" s="491" t="str">
        <f t="shared" si="27"/>
        <v>Ô tô tự đổ 12 tấn59</v>
      </c>
      <c r="D1563" s="490"/>
      <c r="E1563" s="490"/>
      <c r="F1563" s="490"/>
      <c r="G1563" s="490"/>
    </row>
    <row r="1564" spans="1:7" ht="18.75">
      <c r="A1564" s="489" t="s">
        <v>2806</v>
      </c>
      <c r="B1564" s="490">
        <v>60</v>
      </c>
      <c r="C1564" s="491" t="str">
        <f t="shared" si="27"/>
        <v>Ô tô tự đổ 12 tấn60</v>
      </c>
      <c r="D1564" s="490"/>
      <c r="E1564" s="490"/>
      <c r="F1564" s="490"/>
      <c r="G1564" s="490"/>
    </row>
    <row r="1565" spans="1:7" ht="18.75">
      <c r="A1565" s="489" t="s">
        <v>2806</v>
      </c>
      <c r="B1565" s="490">
        <v>61</v>
      </c>
      <c r="C1565" s="491" t="str">
        <f t="shared" si="27"/>
        <v>Ô tô tự đổ 12 tấn61</v>
      </c>
      <c r="D1565" s="490"/>
      <c r="E1565" s="490"/>
      <c r="F1565" s="490"/>
      <c r="G1565" s="490"/>
    </row>
    <row r="1566" spans="1:7" ht="18.75">
      <c r="A1566" s="489" t="s">
        <v>2806</v>
      </c>
      <c r="B1566" s="490">
        <v>62</v>
      </c>
      <c r="C1566" s="491" t="str">
        <f t="shared" si="27"/>
        <v>Ô tô tự đổ 12 tấn62</v>
      </c>
      <c r="D1566" s="490"/>
      <c r="E1566" s="490"/>
      <c r="F1566" s="490"/>
      <c r="G1566" s="490"/>
    </row>
    <row r="1567" spans="1:7" ht="18.75">
      <c r="A1567" s="489" t="s">
        <v>2806</v>
      </c>
      <c r="B1567" s="490">
        <v>63</v>
      </c>
      <c r="C1567" s="491" t="str">
        <f t="shared" si="27"/>
        <v>Ô tô tự đổ 12 tấn63</v>
      </c>
      <c r="D1567" s="490"/>
      <c r="E1567" s="490"/>
      <c r="F1567" s="490"/>
      <c r="G1567" s="490"/>
    </row>
    <row r="1568" spans="1:7" ht="18.75">
      <c r="A1568" s="489" t="s">
        <v>2806</v>
      </c>
      <c r="B1568" s="490">
        <v>64</v>
      </c>
      <c r="C1568" s="491" t="str">
        <f t="shared" si="27"/>
        <v>Ô tô tự đổ 12 tấn64</v>
      </c>
      <c r="D1568" s="490"/>
      <c r="E1568" s="490"/>
      <c r="F1568" s="490"/>
      <c r="G1568" s="490"/>
    </row>
    <row r="1569" spans="1:7" ht="18.75">
      <c r="A1569" s="489" t="s">
        <v>2806</v>
      </c>
      <c r="B1569" s="490">
        <v>65</v>
      </c>
      <c r="C1569" s="491" t="str">
        <f t="shared" si="27"/>
        <v>Ô tô tự đổ 12 tấn65</v>
      </c>
      <c r="D1569" s="490"/>
      <c r="E1569" s="490"/>
      <c r="F1569" s="490"/>
      <c r="G1569" s="490"/>
    </row>
    <row r="1570" spans="1:7" ht="18.75">
      <c r="A1570" s="489" t="s">
        <v>2806</v>
      </c>
      <c r="B1570" s="490">
        <v>66</v>
      </c>
      <c r="C1570" s="491" t="str">
        <f t="shared" ref="C1570:C1633" si="28">A1570&amp;B1570</f>
        <v>Ô tô tự đổ 12 tấn66</v>
      </c>
      <c r="D1570" s="490"/>
      <c r="E1570" s="490"/>
      <c r="F1570" s="490"/>
      <c r="G1570" s="490"/>
    </row>
    <row r="1571" spans="1:7" ht="18.75">
      <c r="A1571" s="489" t="s">
        <v>2806</v>
      </c>
      <c r="B1571" s="490">
        <v>67</v>
      </c>
      <c r="C1571" s="491" t="str">
        <f t="shared" si="28"/>
        <v>Ô tô tự đổ 12 tấn67</v>
      </c>
      <c r="D1571" s="490"/>
      <c r="E1571" s="490"/>
      <c r="F1571" s="490"/>
      <c r="G1571" s="490"/>
    </row>
    <row r="1572" spans="1:7" ht="18.75">
      <c r="A1572" s="489" t="s">
        <v>2806</v>
      </c>
      <c r="B1572" s="490">
        <v>68</v>
      </c>
      <c r="C1572" s="491" t="str">
        <f t="shared" si="28"/>
        <v>Ô tô tự đổ 12 tấn68</v>
      </c>
      <c r="D1572" s="490"/>
      <c r="E1572" s="490"/>
      <c r="F1572" s="490"/>
      <c r="G1572" s="490"/>
    </row>
    <row r="1573" spans="1:7" ht="18.75">
      <c r="A1573" s="489" t="s">
        <v>2806</v>
      </c>
      <c r="B1573" s="490">
        <v>69</v>
      </c>
      <c r="C1573" s="491" t="str">
        <f t="shared" si="28"/>
        <v>Ô tô tự đổ 12 tấn69</v>
      </c>
      <c r="D1573" s="490"/>
      <c r="E1573" s="490"/>
      <c r="F1573" s="490"/>
      <c r="G1573" s="490"/>
    </row>
    <row r="1574" spans="1:7" ht="18.75">
      <c r="A1574" s="489" t="s">
        <v>2806</v>
      </c>
      <c r="B1574" s="490">
        <v>70</v>
      </c>
      <c r="C1574" s="491" t="str">
        <f t="shared" si="28"/>
        <v>Ô tô tự đổ 12 tấn70</v>
      </c>
      <c r="D1574" s="490"/>
      <c r="E1574" s="490"/>
      <c r="F1574" s="490"/>
      <c r="G1574" s="490"/>
    </row>
    <row r="1575" spans="1:7" ht="18.75">
      <c r="A1575" s="489" t="s">
        <v>2806</v>
      </c>
      <c r="B1575" s="490">
        <v>71</v>
      </c>
      <c r="C1575" s="491" t="str">
        <f t="shared" si="28"/>
        <v>Ô tô tự đổ 12 tấn71</v>
      </c>
      <c r="D1575" s="490"/>
      <c r="E1575" s="490"/>
      <c r="F1575" s="490"/>
      <c r="G1575" s="490"/>
    </row>
    <row r="1576" spans="1:7" ht="18.75">
      <c r="A1576" s="489" t="s">
        <v>2806</v>
      </c>
      <c r="B1576" s="490">
        <v>72</v>
      </c>
      <c r="C1576" s="491" t="str">
        <f t="shared" si="28"/>
        <v>Ô tô tự đổ 12 tấn72</v>
      </c>
      <c r="D1576" s="490"/>
      <c r="E1576" s="490"/>
      <c r="F1576" s="490"/>
      <c r="G1576" s="490"/>
    </row>
    <row r="1577" spans="1:7" ht="18.75">
      <c r="A1577" s="489" t="s">
        <v>2806</v>
      </c>
      <c r="B1577" s="490">
        <v>73</v>
      </c>
      <c r="C1577" s="491" t="str">
        <f t="shared" si="28"/>
        <v>Ô tô tự đổ 12 tấn73</v>
      </c>
      <c r="D1577" s="490"/>
      <c r="E1577" s="490"/>
      <c r="F1577" s="490"/>
      <c r="G1577" s="490"/>
    </row>
    <row r="1578" spans="1:7" ht="18.75">
      <c r="A1578" s="489" t="s">
        <v>2806</v>
      </c>
      <c r="B1578" s="490">
        <v>74</v>
      </c>
      <c r="C1578" s="491" t="str">
        <f t="shared" si="28"/>
        <v>Ô tô tự đổ 12 tấn74</v>
      </c>
      <c r="D1578" s="490"/>
      <c r="E1578" s="490"/>
      <c r="F1578" s="490"/>
      <c r="G1578" s="490"/>
    </row>
    <row r="1579" spans="1:7" ht="18.75">
      <c r="A1579" s="489" t="s">
        <v>2806</v>
      </c>
      <c r="B1579" s="490">
        <v>75</v>
      </c>
      <c r="C1579" s="491" t="str">
        <f t="shared" si="28"/>
        <v>Ô tô tự đổ 12 tấn75</v>
      </c>
      <c r="D1579" s="490"/>
      <c r="E1579" s="490"/>
      <c r="F1579" s="490"/>
      <c r="G1579" s="490"/>
    </row>
    <row r="1580" spans="1:7" ht="18.75">
      <c r="A1580" s="489" t="s">
        <v>2806</v>
      </c>
      <c r="B1580" s="490">
        <v>76</v>
      </c>
      <c r="C1580" s="491" t="str">
        <f t="shared" si="28"/>
        <v>Ô tô tự đổ 12 tấn76</v>
      </c>
      <c r="D1580" s="490"/>
      <c r="E1580" s="490"/>
      <c r="F1580" s="490"/>
      <c r="G1580" s="490"/>
    </row>
    <row r="1581" spans="1:7" ht="18.75">
      <c r="A1581" s="489" t="s">
        <v>2806</v>
      </c>
      <c r="B1581" s="490">
        <v>77</v>
      </c>
      <c r="C1581" s="491" t="str">
        <f t="shared" si="28"/>
        <v>Ô tô tự đổ 12 tấn77</v>
      </c>
      <c r="D1581" s="490"/>
      <c r="E1581" s="490"/>
      <c r="F1581" s="490"/>
      <c r="G1581" s="490"/>
    </row>
    <row r="1582" spans="1:7" ht="18.75">
      <c r="A1582" s="489" t="s">
        <v>2806</v>
      </c>
      <c r="B1582" s="490">
        <v>78</v>
      </c>
      <c r="C1582" s="491" t="str">
        <f t="shared" si="28"/>
        <v>Ô tô tự đổ 12 tấn78</v>
      </c>
      <c r="D1582" s="490"/>
      <c r="E1582" s="490"/>
      <c r="F1582" s="490"/>
      <c r="G1582" s="490"/>
    </row>
    <row r="1583" spans="1:7" ht="18.75">
      <c r="A1583" s="489" t="s">
        <v>2806</v>
      </c>
      <c r="B1583" s="490">
        <v>79</v>
      </c>
      <c r="C1583" s="491" t="str">
        <f t="shared" si="28"/>
        <v>Ô tô tự đổ 12 tấn79</v>
      </c>
      <c r="D1583" s="490"/>
      <c r="E1583" s="490"/>
      <c r="F1583" s="490"/>
      <c r="G1583" s="490"/>
    </row>
    <row r="1584" spans="1:7" ht="18.75">
      <c r="A1584" s="489" t="s">
        <v>2806</v>
      </c>
      <c r="B1584" s="490">
        <v>80</v>
      </c>
      <c r="C1584" s="491" t="str">
        <f t="shared" si="28"/>
        <v>Ô tô tự đổ 12 tấn80</v>
      </c>
      <c r="D1584" s="490"/>
      <c r="E1584" s="490"/>
      <c r="F1584" s="490"/>
      <c r="G1584" s="490"/>
    </row>
    <row r="1585" spans="1:7" ht="18.75">
      <c r="A1585" s="489" t="s">
        <v>2806</v>
      </c>
      <c r="B1585" s="490">
        <v>81</v>
      </c>
      <c r="C1585" s="491" t="str">
        <f t="shared" si="28"/>
        <v>Ô tô tự đổ 12 tấn81</v>
      </c>
      <c r="D1585" s="490"/>
      <c r="E1585" s="490"/>
      <c r="F1585" s="490"/>
      <c r="G1585" s="490"/>
    </row>
    <row r="1586" spans="1:7" ht="18.75">
      <c r="A1586" s="489" t="s">
        <v>2806</v>
      </c>
      <c r="B1586" s="490">
        <v>82</v>
      </c>
      <c r="C1586" s="491" t="str">
        <f t="shared" si="28"/>
        <v>Ô tô tự đổ 12 tấn82</v>
      </c>
      <c r="D1586" s="490"/>
      <c r="E1586" s="490"/>
      <c r="F1586" s="490"/>
      <c r="G1586" s="490"/>
    </row>
    <row r="1587" spans="1:7" ht="18.75">
      <c r="A1587" s="489" t="s">
        <v>2806</v>
      </c>
      <c r="B1587" s="490">
        <v>83</v>
      </c>
      <c r="C1587" s="491" t="str">
        <f t="shared" si="28"/>
        <v>Ô tô tự đổ 12 tấn83</v>
      </c>
      <c r="D1587" s="490"/>
      <c r="E1587" s="490"/>
      <c r="F1587" s="490"/>
      <c r="G1587" s="490"/>
    </row>
    <row r="1588" spans="1:7" ht="18.75">
      <c r="A1588" s="489" t="s">
        <v>2806</v>
      </c>
      <c r="B1588" s="490">
        <v>84</v>
      </c>
      <c r="C1588" s="491" t="str">
        <f t="shared" si="28"/>
        <v>Ô tô tự đổ 12 tấn84</v>
      </c>
      <c r="D1588" s="490"/>
      <c r="E1588" s="490"/>
      <c r="F1588" s="490"/>
      <c r="G1588" s="490"/>
    </row>
    <row r="1589" spans="1:7" ht="18.75">
      <c r="A1589" s="489" t="s">
        <v>2806</v>
      </c>
      <c r="B1589" s="490">
        <v>85</v>
      </c>
      <c r="C1589" s="491" t="str">
        <f t="shared" si="28"/>
        <v>Ô tô tự đổ 12 tấn85</v>
      </c>
      <c r="D1589" s="490"/>
      <c r="E1589" s="490"/>
      <c r="F1589" s="490"/>
      <c r="G1589" s="490"/>
    </row>
    <row r="1590" spans="1:7" ht="18.75">
      <c r="A1590" s="489" t="s">
        <v>2806</v>
      </c>
      <c r="B1590" s="490">
        <v>86</v>
      </c>
      <c r="C1590" s="491" t="str">
        <f t="shared" si="28"/>
        <v>Ô tô tự đổ 12 tấn86</v>
      </c>
      <c r="D1590" s="490"/>
      <c r="E1590" s="490"/>
      <c r="F1590" s="490"/>
      <c r="G1590" s="490"/>
    </row>
    <row r="1591" spans="1:7" ht="18.75">
      <c r="A1591" s="489" t="s">
        <v>2806</v>
      </c>
      <c r="B1591" s="490">
        <v>87</v>
      </c>
      <c r="C1591" s="491" t="str">
        <f t="shared" si="28"/>
        <v>Ô tô tự đổ 12 tấn87</v>
      </c>
      <c r="D1591" s="490"/>
      <c r="E1591" s="490"/>
      <c r="F1591" s="490"/>
      <c r="G1591" s="490"/>
    </row>
    <row r="1592" spans="1:7" ht="18.75">
      <c r="A1592" s="489" t="s">
        <v>2806</v>
      </c>
      <c r="B1592" s="490">
        <v>88</v>
      </c>
      <c r="C1592" s="491" t="str">
        <f t="shared" si="28"/>
        <v>Ô tô tự đổ 12 tấn88</v>
      </c>
      <c r="D1592" s="490"/>
      <c r="E1592" s="490"/>
      <c r="F1592" s="490"/>
      <c r="G1592" s="490"/>
    </row>
    <row r="1593" spans="1:7" ht="18.75">
      <c r="A1593" s="489" t="s">
        <v>2806</v>
      </c>
      <c r="B1593" s="490">
        <v>89</v>
      </c>
      <c r="C1593" s="491" t="str">
        <f t="shared" si="28"/>
        <v>Ô tô tự đổ 12 tấn89</v>
      </c>
      <c r="D1593" s="490"/>
      <c r="E1593" s="490"/>
      <c r="F1593" s="490"/>
      <c r="G1593" s="490"/>
    </row>
    <row r="1594" spans="1:7" ht="18.75">
      <c r="A1594" s="489" t="s">
        <v>2806</v>
      </c>
      <c r="B1594" s="490">
        <v>90</v>
      </c>
      <c r="C1594" s="491" t="str">
        <f t="shared" si="28"/>
        <v>Ô tô tự đổ 12 tấn90</v>
      </c>
      <c r="D1594" s="490"/>
      <c r="E1594" s="490"/>
      <c r="F1594" s="490"/>
      <c r="G1594" s="490"/>
    </row>
    <row r="1595" spans="1:7" ht="18.75">
      <c r="A1595" s="489" t="s">
        <v>2806</v>
      </c>
      <c r="B1595" s="490">
        <v>91</v>
      </c>
      <c r="C1595" s="491" t="str">
        <f t="shared" si="28"/>
        <v>Ô tô tự đổ 12 tấn91</v>
      </c>
      <c r="D1595" s="490"/>
      <c r="E1595" s="490"/>
      <c r="F1595" s="490"/>
      <c r="G1595" s="490"/>
    </row>
    <row r="1596" spans="1:7" ht="18.75">
      <c r="A1596" s="489" t="s">
        <v>2806</v>
      </c>
      <c r="B1596" s="490">
        <v>92</v>
      </c>
      <c r="C1596" s="491" t="str">
        <f t="shared" si="28"/>
        <v>Ô tô tự đổ 12 tấn92</v>
      </c>
      <c r="D1596" s="490"/>
      <c r="E1596" s="490"/>
      <c r="F1596" s="490"/>
      <c r="G1596" s="490"/>
    </row>
    <row r="1597" spans="1:7" ht="18.75">
      <c r="A1597" s="489" t="s">
        <v>2806</v>
      </c>
      <c r="B1597" s="490">
        <v>93</v>
      </c>
      <c r="C1597" s="491" t="str">
        <f t="shared" si="28"/>
        <v>Ô tô tự đổ 12 tấn93</v>
      </c>
      <c r="D1597" s="490"/>
      <c r="E1597" s="490"/>
      <c r="F1597" s="490"/>
      <c r="G1597" s="490"/>
    </row>
    <row r="1598" spans="1:7" ht="18.75">
      <c r="A1598" s="489" t="s">
        <v>2806</v>
      </c>
      <c r="B1598" s="490">
        <v>94</v>
      </c>
      <c r="C1598" s="491" t="str">
        <f t="shared" si="28"/>
        <v>Ô tô tự đổ 12 tấn94</v>
      </c>
      <c r="D1598" s="490"/>
      <c r="E1598" s="490"/>
      <c r="F1598" s="490"/>
      <c r="G1598" s="490"/>
    </row>
    <row r="1599" spans="1:7" ht="18.75">
      <c r="A1599" s="489" t="s">
        <v>2806</v>
      </c>
      <c r="B1599" s="490">
        <v>95</v>
      </c>
      <c r="C1599" s="491" t="str">
        <f t="shared" si="28"/>
        <v>Ô tô tự đổ 12 tấn95</v>
      </c>
      <c r="D1599" s="490"/>
      <c r="E1599" s="490"/>
      <c r="F1599" s="490"/>
      <c r="G1599" s="490"/>
    </row>
    <row r="1600" spans="1:7" ht="18.75">
      <c r="A1600" s="489" t="s">
        <v>2806</v>
      </c>
      <c r="B1600" s="490">
        <v>96</v>
      </c>
      <c r="C1600" s="491" t="str">
        <f t="shared" si="28"/>
        <v>Ô tô tự đổ 12 tấn96</v>
      </c>
      <c r="D1600" s="490"/>
      <c r="E1600" s="490"/>
      <c r="F1600" s="490"/>
      <c r="G1600" s="490"/>
    </row>
    <row r="1601" spans="1:7" ht="18.75">
      <c r="A1601" s="489" t="s">
        <v>2806</v>
      </c>
      <c r="B1601" s="490">
        <v>97</v>
      </c>
      <c r="C1601" s="491" t="str">
        <f t="shared" si="28"/>
        <v>Ô tô tự đổ 12 tấn97</v>
      </c>
      <c r="D1601" s="490"/>
      <c r="E1601" s="490"/>
      <c r="F1601" s="490"/>
      <c r="G1601" s="490"/>
    </row>
    <row r="1602" spans="1:7" ht="18.75">
      <c r="A1602" s="489" t="s">
        <v>2806</v>
      </c>
      <c r="B1602" s="490">
        <v>98</v>
      </c>
      <c r="C1602" s="491" t="str">
        <f t="shared" si="28"/>
        <v>Ô tô tự đổ 12 tấn98</v>
      </c>
      <c r="D1602" s="490"/>
      <c r="E1602" s="490"/>
      <c r="F1602" s="490"/>
      <c r="G1602" s="490"/>
    </row>
    <row r="1603" spans="1:7" ht="18.75">
      <c r="A1603" s="489" t="s">
        <v>2806</v>
      </c>
      <c r="B1603" s="490">
        <v>99</v>
      </c>
      <c r="C1603" s="491" t="str">
        <f t="shared" si="28"/>
        <v>Ô tô tự đổ 12 tấn99</v>
      </c>
      <c r="D1603" s="490"/>
      <c r="E1603" s="490"/>
      <c r="F1603" s="490"/>
      <c r="G1603" s="490"/>
    </row>
    <row r="1604" spans="1:7" ht="18.75">
      <c r="A1604" s="489" t="s">
        <v>2806</v>
      </c>
      <c r="B1604" s="490">
        <v>100</v>
      </c>
      <c r="C1604" s="491" t="str">
        <f t="shared" si="28"/>
        <v>Ô tô tự đổ 12 tấn100</v>
      </c>
      <c r="D1604" s="490"/>
      <c r="E1604" s="490"/>
      <c r="F1604" s="490"/>
      <c r="G1604" s="490"/>
    </row>
    <row r="1605" spans="1:7" ht="18.75">
      <c r="A1605" s="489" t="s">
        <v>2806</v>
      </c>
      <c r="B1605" s="490">
        <v>101</v>
      </c>
      <c r="C1605" s="491" t="str">
        <f t="shared" si="28"/>
        <v>Ô tô tự đổ 12 tấn101</v>
      </c>
      <c r="D1605" s="490"/>
      <c r="E1605" s="490"/>
      <c r="F1605" s="490"/>
      <c r="G1605" s="490"/>
    </row>
    <row r="1606" spans="1:7" ht="18.75">
      <c r="A1606" s="489" t="s">
        <v>2806</v>
      </c>
      <c r="B1606" s="490">
        <v>102</v>
      </c>
      <c r="C1606" s="491" t="str">
        <f t="shared" si="28"/>
        <v>Ô tô tự đổ 12 tấn102</v>
      </c>
      <c r="D1606" s="490"/>
      <c r="E1606" s="490"/>
      <c r="F1606" s="490"/>
      <c r="G1606" s="490"/>
    </row>
    <row r="1607" spans="1:7" ht="18.75">
      <c r="A1607" s="489" t="s">
        <v>2806</v>
      </c>
      <c r="B1607" s="490">
        <v>103</v>
      </c>
      <c r="C1607" s="491" t="str">
        <f t="shared" si="28"/>
        <v>Ô tô tự đổ 12 tấn103</v>
      </c>
      <c r="D1607" s="490"/>
      <c r="E1607" s="490"/>
      <c r="F1607" s="490"/>
      <c r="G1607" s="490"/>
    </row>
    <row r="1608" spans="1:7" ht="18.75">
      <c r="A1608" s="489" t="s">
        <v>2806</v>
      </c>
      <c r="B1608" s="490">
        <v>104</v>
      </c>
      <c r="C1608" s="491" t="str">
        <f t="shared" si="28"/>
        <v>Ô tô tự đổ 12 tấn104</v>
      </c>
      <c r="D1608" s="490"/>
      <c r="E1608" s="490"/>
      <c r="F1608" s="490"/>
      <c r="G1608" s="490"/>
    </row>
    <row r="1609" spans="1:7" ht="18.75">
      <c r="A1609" s="489" t="s">
        <v>2806</v>
      </c>
      <c r="B1609" s="490">
        <v>105</v>
      </c>
      <c r="C1609" s="491" t="str">
        <f t="shared" si="28"/>
        <v>Ô tô tự đổ 12 tấn105</v>
      </c>
      <c r="D1609" s="490"/>
      <c r="E1609" s="490"/>
      <c r="F1609" s="490"/>
      <c r="G1609" s="490"/>
    </row>
    <row r="1610" spans="1:7" ht="18.75">
      <c r="A1610" s="489" t="s">
        <v>2806</v>
      </c>
      <c r="B1610" s="490">
        <v>106</v>
      </c>
      <c r="C1610" s="491" t="str">
        <f t="shared" si="28"/>
        <v>Ô tô tự đổ 12 tấn106</v>
      </c>
      <c r="D1610" s="490"/>
      <c r="E1610" s="490"/>
      <c r="F1610" s="490"/>
      <c r="G1610" s="490"/>
    </row>
    <row r="1611" spans="1:7" ht="18.75">
      <c r="A1611" s="489" t="s">
        <v>2806</v>
      </c>
      <c r="B1611" s="490">
        <v>107</v>
      </c>
      <c r="C1611" s="491" t="str">
        <f t="shared" si="28"/>
        <v>Ô tô tự đổ 12 tấn107</v>
      </c>
      <c r="D1611" s="490"/>
      <c r="E1611" s="490"/>
      <c r="F1611" s="490"/>
      <c r="G1611" s="490"/>
    </row>
    <row r="1612" spans="1:7" ht="18.75">
      <c r="A1612" s="489" t="s">
        <v>2806</v>
      </c>
      <c r="B1612" s="490">
        <v>108</v>
      </c>
      <c r="C1612" s="491" t="str">
        <f t="shared" si="28"/>
        <v>Ô tô tự đổ 12 tấn108</v>
      </c>
      <c r="D1612" s="490"/>
      <c r="E1612" s="490"/>
      <c r="F1612" s="490"/>
      <c r="G1612" s="490"/>
    </row>
    <row r="1613" spans="1:7" ht="18.75">
      <c r="A1613" s="489" t="s">
        <v>2806</v>
      </c>
      <c r="B1613" s="490">
        <v>109</v>
      </c>
      <c r="C1613" s="491" t="str">
        <f t="shared" si="28"/>
        <v>Ô tô tự đổ 12 tấn109</v>
      </c>
      <c r="D1613" s="490"/>
      <c r="E1613" s="490"/>
      <c r="F1613" s="490"/>
      <c r="G1613" s="490"/>
    </row>
    <row r="1614" spans="1:7" ht="18.75">
      <c r="A1614" s="489" t="s">
        <v>2806</v>
      </c>
      <c r="B1614" s="490">
        <v>110</v>
      </c>
      <c r="C1614" s="491" t="str">
        <f t="shared" si="28"/>
        <v>Ô tô tự đổ 12 tấn110</v>
      </c>
      <c r="D1614" s="490"/>
      <c r="E1614" s="490"/>
      <c r="F1614" s="490"/>
      <c r="G1614" s="490"/>
    </row>
    <row r="1615" spans="1:7" ht="18.75">
      <c r="A1615" s="489" t="s">
        <v>2806</v>
      </c>
      <c r="B1615" s="490">
        <v>111</v>
      </c>
      <c r="C1615" s="491" t="str">
        <f t="shared" si="28"/>
        <v>Ô tô tự đổ 12 tấn111</v>
      </c>
      <c r="D1615" s="490"/>
      <c r="E1615" s="490"/>
      <c r="F1615" s="490"/>
      <c r="G1615" s="490"/>
    </row>
    <row r="1616" spans="1:7" ht="18.75">
      <c r="A1616" s="489" t="s">
        <v>2806</v>
      </c>
      <c r="B1616" s="490">
        <v>112</v>
      </c>
      <c r="C1616" s="491" t="str">
        <f t="shared" si="28"/>
        <v>Ô tô tự đổ 12 tấn112</v>
      </c>
      <c r="D1616" s="490"/>
      <c r="E1616" s="490"/>
      <c r="F1616" s="490"/>
      <c r="G1616" s="490"/>
    </row>
    <row r="1617" spans="1:7" ht="18.75">
      <c r="A1617" s="489" t="s">
        <v>2806</v>
      </c>
      <c r="B1617" s="490">
        <v>113</v>
      </c>
      <c r="C1617" s="491" t="str">
        <f t="shared" si="28"/>
        <v>Ô tô tự đổ 12 tấn113</v>
      </c>
      <c r="D1617" s="490"/>
      <c r="E1617" s="490"/>
      <c r="F1617" s="490"/>
      <c r="G1617" s="490"/>
    </row>
    <row r="1618" spans="1:7" ht="18.75">
      <c r="A1618" s="489" t="s">
        <v>2806</v>
      </c>
      <c r="B1618" s="490">
        <v>114</v>
      </c>
      <c r="C1618" s="491" t="str">
        <f t="shared" si="28"/>
        <v>Ô tô tự đổ 12 tấn114</v>
      </c>
      <c r="D1618" s="490"/>
      <c r="E1618" s="490"/>
      <c r="F1618" s="490"/>
      <c r="G1618" s="490"/>
    </row>
    <row r="1619" spans="1:7" ht="18.75">
      <c r="A1619" s="489" t="s">
        <v>2806</v>
      </c>
      <c r="B1619" s="490">
        <v>115</v>
      </c>
      <c r="C1619" s="491" t="str">
        <f t="shared" si="28"/>
        <v>Ô tô tự đổ 12 tấn115</v>
      </c>
      <c r="D1619" s="490"/>
      <c r="E1619" s="490"/>
      <c r="F1619" s="490"/>
      <c r="G1619" s="490"/>
    </row>
    <row r="1620" spans="1:7" ht="18.75">
      <c r="A1620" s="489" t="s">
        <v>2806</v>
      </c>
      <c r="B1620" s="490">
        <v>116</v>
      </c>
      <c r="C1620" s="491" t="str">
        <f t="shared" si="28"/>
        <v>Ô tô tự đổ 12 tấn116</v>
      </c>
      <c r="D1620" s="490"/>
      <c r="E1620" s="490"/>
      <c r="F1620" s="490"/>
      <c r="G1620" s="490"/>
    </row>
    <row r="1621" spans="1:7" ht="18.75">
      <c r="A1621" s="489" t="s">
        <v>2806</v>
      </c>
      <c r="B1621" s="490">
        <v>117</v>
      </c>
      <c r="C1621" s="491" t="str">
        <f t="shared" si="28"/>
        <v>Ô tô tự đổ 12 tấn117</v>
      </c>
      <c r="D1621" s="490"/>
      <c r="E1621" s="490"/>
      <c r="F1621" s="490"/>
      <c r="G1621" s="490"/>
    </row>
    <row r="1622" spans="1:7" ht="18.75">
      <c r="A1622" s="489" t="s">
        <v>2806</v>
      </c>
      <c r="B1622" s="490">
        <v>118</v>
      </c>
      <c r="C1622" s="491" t="str">
        <f t="shared" si="28"/>
        <v>Ô tô tự đổ 12 tấn118</v>
      </c>
      <c r="D1622" s="490"/>
      <c r="E1622" s="490"/>
      <c r="F1622" s="490"/>
      <c r="G1622" s="490"/>
    </row>
    <row r="1623" spans="1:7" ht="18.75">
      <c r="A1623" s="489" t="s">
        <v>2806</v>
      </c>
      <c r="B1623" s="490">
        <v>119</v>
      </c>
      <c r="C1623" s="491" t="str">
        <f t="shared" si="28"/>
        <v>Ô tô tự đổ 12 tấn119</v>
      </c>
      <c r="D1623" s="490"/>
      <c r="E1623" s="490"/>
      <c r="F1623" s="490"/>
      <c r="G1623" s="490"/>
    </row>
    <row r="1624" spans="1:7" ht="18.75">
      <c r="A1624" s="489" t="s">
        <v>2806</v>
      </c>
      <c r="B1624" s="490">
        <v>120</v>
      </c>
      <c r="C1624" s="491" t="str">
        <f t="shared" si="28"/>
        <v>Ô tô tự đổ 12 tấn120</v>
      </c>
      <c r="D1624" s="490"/>
      <c r="E1624" s="490"/>
      <c r="F1624" s="490"/>
      <c r="G1624" s="490"/>
    </row>
    <row r="1625" spans="1:7" ht="18.75">
      <c r="A1625" s="489" t="s">
        <v>2806</v>
      </c>
      <c r="B1625" s="490">
        <v>121</v>
      </c>
      <c r="C1625" s="491" t="str">
        <f t="shared" si="28"/>
        <v>Ô tô tự đổ 12 tấn121</v>
      </c>
      <c r="D1625" s="490"/>
      <c r="E1625" s="490"/>
      <c r="F1625" s="490"/>
      <c r="G1625" s="490"/>
    </row>
    <row r="1626" spans="1:7" ht="18.75">
      <c r="A1626" s="489" t="s">
        <v>2806</v>
      </c>
      <c r="B1626" s="490">
        <v>122</v>
      </c>
      <c r="C1626" s="491" t="str">
        <f t="shared" si="28"/>
        <v>Ô tô tự đổ 12 tấn122</v>
      </c>
      <c r="D1626" s="490"/>
      <c r="E1626" s="490"/>
      <c r="F1626" s="490"/>
      <c r="G1626" s="490"/>
    </row>
    <row r="1627" spans="1:7" ht="18.75">
      <c r="A1627" s="489" t="s">
        <v>2806</v>
      </c>
      <c r="B1627" s="490">
        <v>123</v>
      </c>
      <c r="C1627" s="491" t="str">
        <f t="shared" si="28"/>
        <v>Ô tô tự đổ 12 tấn123</v>
      </c>
      <c r="D1627" s="490"/>
      <c r="E1627" s="490"/>
      <c r="F1627" s="490"/>
      <c r="G1627" s="490"/>
    </row>
    <row r="1628" spans="1:7" ht="18.75">
      <c r="A1628" s="489" t="s">
        <v>2806</v>
      </c>
      <c r="B1628" s="490">
        <v>124</v>
      </c>
      <c r="C1628" s="491" t="str">
        <f t="shared" si="28"/>
        <v>Ô tô tự đổ 12 tấn124</v>
      </c>
      <c r="D1628" s="490"/>
      <c r="E1628" s="490"/>
      <c r="F1628" s="490"/>
      <c r="G1628" s="490"/>
    </row>
    <row r="1629" spans="1:7" ht="18.75">
      <c r="A1629" s="489" t="s">
        <v>2806</v>
      </c>
      <c r="B1629" s="490">
        <v>125</v>
      </c>
      <c r="C1629" s="491" t="str">
        <f t="shared" si="28"/>
        <v>Ô tô tự đổ 12 tấn125</v>
      </c>
      <c r="D1629" s="490"/>
      <c r="E1629" s="490"/>
      <c r="F1629" s="490"/>
      <c r="G1629" s="490"/>
    </row>
    <row r="1630" spans="1:7" ht="18.75">
      <c r="A1630" s="489" t="s">
        <v>2806</v>
      </c>
      <c r="B1630" s="490">
        <v>126</v>
      </c>
      <c r="C1630" s="491" t="str">
        <f t="shared" si="28"/>
        <v>Ô tô tự đổ 12 tấn126</v>
      </c>
      <c r="D1630" s="490"/>
      <c r="E1630" s="490"/>
      <c r="F1630" s="490"/>
      <c r="G1630" s="490"/>
    </row>
    <row r="1631" spans="1:7" ht="18.75">
      <c r="A1631" s="489" t="s">
        <v>2806</v>
      </c>
      <c r="B1631" s="490">
        <v>127</v>
      </c>
      <c r="C1631" s="491" t="str">
        <f t="shared" si="28"/>
        <v>Ô tô tự đổ 12 tấn127</v>
      </c>
      <c r="D1631" s="490"/>
      <c r="E1631" s="490"/>
      <c r="F1631" s="490"/>
      <c r="G1631" s="490"/>
    </row>
    <row r="1632" spans="1:7" ht="18.75">
      <c r="A1632" s="489" t="s">
        <v>2806</v>
      </c>
      <c r="B1632" s="490">
        <v>128</v>
      </c>
      <c r="C1632" s="491" t="str">
        <f t="shared" si="28"/>
        <v>Ô tô tự đổ 12 tấn128</v>
      </c>
      <c r="D1632" s="490"/>
      <c r="E1632" s="490"/>
      <c r="F1632" s="490"/>
      <c r="G1632" s="490"/>
    </row>
    <row r="1633" spans="1:7" ht="18.75">
      <c r="A1633" s="489" t="s">
        <v>2806</v>
      </c>
      <c r="B1633" s="490">
        <v>129</v>
      </c>
      <c r="C1633" s="491" t="str">
        <f t="shared" si="28"/>
        <v>Ô tô tự đổ 12 tấn129</v>
      </c>
      <c r="D1633" s="490"/>
      <c r="E1633" s="490"/>
      <c r="F1633" s="490"/>
      <c r="G1633" s="490"/>
    </row>
    <row r="1634" spans="1:7" ht="18.75">
      <c r="A1634" s="489" t="s">
        <v>2806</v>
      </c>
      <c r="B1634" s="490">
        <v>130</v>
      </c>
      <c r="C1634" s="491" t="str">
        <f t="shared" ref="C1634:C1697" si="29">A1634&amp;B1634</f>
        <v>Ô tô tự đổ 12 tấn130</v>
      </c>
      <c r="D1634" s="490"/>
      <c r="E1634" s="490"/>
      <c r="F1634" s="490"/>
      <c r="G1634" s="490"/>
    </row>
    <row r="1635" spans="1:7" ht="18.75">
      <c r="A1635" s="489" t="s">
        <v>2806</v>
      </c>
      <c r="B1635" s="490">
        <v>131</v>
      </c>
      <c r="C1635" s="491" t="str">
        <f t="shared" si="29"/>
        <v>Ô tô tự đổ 12 tấn131</v>
      </c>
      <c r="D1635" s="490"/>
      <c r="E1635" s="490"/>
      <c r="F1635" s="490"/>
      <c r="G1635" s="490"/>
    </row>
    <row r="1636" spans="1:7" ht="18.75">
      <c r="A1636" s="489" t="s">
        <v>2806</v>
      </c>
      <c r="B1636" s="490">
        <v>132</v>
      </c>
      <c r="C1636" s="491" t="str">
        <f t="shared" si="29"/>
        <v>Ô tô tự đổ 12 tấn132</v>
      </c>
      <c r="D1636" s="490"/>
      <c r="E1636" s="490"/>
      <c r="F1636" s="490"/>
      <c r="G1636" s="490"/>
    </row>
    <row r="1637" spans="1:7" ht="18.75">
      <c r="A1637" s="489" t="s">
        <v>2806</v>
      </c>
      <c r="B1637" s="490">
        <v>133</v>
      </c>
      <c r="C1637" s="491" t="str">
        <f t="shared" si="29"/>
        <v>Ô tô tự đổ 12 tấn133</v>
      </c>
      <c r="D1637" s="490"/>
      <c r="E1637" s="490"/>
      <c r="F1637" s="490"/>
      <c r="G1637" s="490"/>
    </row>
    <row r="1638" spans="1:7" ht="18.75">
      <c r="A1638" s="489" t="s">
        <v>2806</v>
      </c>
      <c r="B1638" s="490">
        <v>134</v>
      </c>
      <c r="C1638" s="491" t="str">
        <f t="shared" si="29"/>
        <v>Ô tô tự đổ 12 tấn134</v>
      </c>
      <c r="D1638" s="490"/>
      <c r="E1638" s="490"/>
      <c r="F1638" s="490"/>
      <c r="G1638" s="490"/>
    </row>
    <row r="1639" spans="1:7" ht="18.75">
      <c r="A1639" s="489" t="s">
        <v>2806</v>
      </c>
      <c r="B1639" s="490">
        <v>135</v>
      </c>
      <c r="C1639" s="491" t="str">
        <f t="shared" si="29"/>
        <v>Ô tô tự đổ 12 tấn135</v>
      </c>
      <c r="D1639" s="490"/>
      <c r="E1639" s="490"/>
      <c r="F1639" s="490"/>
      <c r="G1639" s="490"/>
    </row>
    <row r="1640" spans="1:7" ht="18.75">
      <c r="A1640" s="489" t="s">
        <v>2806</v>
      </c>
      <c r="B1640" s="490">
        <v>136</v>
      </c>
      <c r="C1640" s="491" t="str">
        <f t="shared" si="29"/>
        <v>Ô tô tự đổ 12 tấn136</v>
      </c>
      <c r="D1640" s="490"/>
      <c r="E1640" s="490"/>
      <c r="F1640" s="490"/>
      <c r="G1640" s="490"/>
    </row>
    <row r="1641" spans="1:7" ht="18.75">
      <c r="A1641" s="489" t="s">
        <v>2806</v>
      </c>
      <c r="B1641" s="490">
        <v>137</v>
      </c>
      <c r="C1641" s="491" t="str">
        <f t="shared" si="29"/>
        <v>Ô tô tự đổ 12 tấn137</v>
      </c>
      <c r="D1641" s="490"/>
      <c r="E1641" s="490"/>
      <c r="F1641" s="490"/>
      <c r="G1641" s="490"/>
    </row>
    <row r="1642" spans="1:7" ht="18.75">
      <c r="A1642" s="489" t="s">
        <v>2806</v>
      </c>
      <c r="B1642" s="490">
        <v>138</v>
      </c>
      <c r="C1642" s="491" t="str">
        <f t="shared" si="29"/>
        <v>Ô tô tự đổ 12 tấn138</v>
      </c>
      <c r="D1642" s="490"/>
      <c r="E1642" s="490"/>
      <c r="F1642" s="490"/>
      <c r="G1642" s="490"/>
    </row>
    <row r="1643" spans="1:7" ht="18.75">
      <c r="A1643" s="489" t="s">
        <v>2806</v>
      </c>
      <c r="B1643" s="490">
        <v>139</v>
      </c>
      <c r="C1643" s="491" t="str">
        <f t="shared" si="29"/>
        <v>Ô tô tự đổ 12 tấn139</v>
      </c>
      <c r="D1643" s="490"/>
      <c r="E1643" s="490"/>
      <c r="F1643" s="490"/>
      <c r="G1643" s="490"/>
    </row>
    <row r="1644" spans="1:7" ht="18.75">
      <c r="A1644" s="489" t="s">
        <v>2806</v>
      </c>
      <c r="B1644" s="490">
        <v>140</v>
      </c>
      <c r="C1644" s="491" t="str">
        <f t="shared" si="29"/>
        <v>Ô tô tự đổ 12 tấn140</v>
      </c>
      <c r="D1644" s="490"/>
      <c r="E1644" s="490"/>
      <c r="F1644" s="490"/>
      <c r="G1644" s="490"/>
    </row>
    <row r="1645" spans="1:7" ht="18.75">
      <c r="A1645" s="489" t="s">
        <v>2806</v>
      </c>
      <c r="B1645" s="490">
        <v>141</v>
      </c>
      <c r="C1645" s="491" t="str">
        <f t="shared" si="29"/>
        <v>Ô tô tự đổ 12 tấn141</v>
      </c>
      <c r="D1645" s="490"/>
      <c r="E1645" s="490"/>
      <c r="F1645" s="490"/>
      <c r="G1645" s="490"/>
    </row>
    <row r="1646" spans="1:7" ht="18.75">
      <c r="A1646" s="489" t="s">
        <v>2806</v>
      </c>
      <c r="B1646" s="490">
        <v>142</v>
      </c>
      <c r="C1646" s="491" t="str">
        <f t="shared" si="29"/>
        <v>Ô tô tự đổ 12 tấn142</v>
      </c>
      <c r="D1646" s="490"/>
      <c r="E1646" s="490"/>
      <c r="F1646" s="490"/>
      <c r="G1646" s="490"/>
    </row>
    <row r="1647" spans="1:7" ht="18.75">
      <c r="A1647" s="489" t="s">
        <v>2806</v>
      </c>
      <c r="B1647" s="490">
        <v>143</v>
      </c>
      <c r="C1647" s="491" t="str">
        <f t="shared" si="29"/>
        <v>Ô tô tự đổ 12 tấn143</v>
      </c>
      <c r="D1647" s="490"/>
      <c r="E1647" s="490"/>
      <c r="F1647" s="490"/>
      <c r="G1647" s="490"/>
    </row>
    <row r="1648" spans="1:7" ht="18.75">
      <c r="A1648" s="489" t="s">
        <v>2806</v>
      </c>
      <c r="B1648" s="490">
        <v>144</v>
      </c>
      <c r="C1648" s="491" t="str">
        <f t="shared" si="29"/>
        <v>Ô tô tự đổ 12 tấn144</v>
      </c>
      <c r="D1648" s="490"/>
      <c r="E1648" s="490"/>
      <c r="F1648" s="490"/>
      <c r="G1648" s="490"/>
    </row>
    <row r="1649" spans="1:7" ht="18.75">
      <c r="A1649" s="489" t="s">
        <v>2806</v>
      </c>
      <c r="B1649" s="490">
        <v>145</v>
      </c>
      <c r="C1649" s="491" t="str">
        <f t="shared" si="29"/>
        <v>Ô tô tự đổ 12 tấn145</v>
      </c>
      <c r="D1649" s="490"/>
      <c r="E1649" s="490"/>
      <c r="F1649" s="490"/>
      <c r="G1649" s="490"/>
    </row>
    <row r="1650" spans="1:7" ht="18.75">
      <c r="A1650" s="489" t="s">
        <v>2806</v>
      </c>
      <c r="B1650" s="490">
        <v>146</v>
      </c>
      <c r="C1650" s="491" t="str">
        <f t="shared" si="29"/>
        <v>Ô tô tự đổ 12 tấn146</v>
      </c>
      <c r="D1650" s="490"/>
      <c r="E1650" s="490"/>
      <c r="F1650" s="490"/>
      <c r="G1650" s="490"/>
    </row>
    <row r="1651" spans="1:7" ht="18.75">
      <c r="A1651" s="489" t="s">
        <v>2806</v>
      </c>
      <c r="B1651" s="490">
        <v>147</v>
      </c>
      <c r="C1651" s="491" t="str">
        <f t="shared" si="29"/>
        <v>Ô tô tự đổ 12 tấn147</v>
      </c>
      <c r="D1651" s="490"/>
      <c r="E1651" s="490"/>
      <c r="F1651" s="490"/>
      <c r="G1651" s="490"/>
    </row>
    <row r="1652" spans="1:7" ht="18.75">
      <c r="A1652" s="489" t="s">
        <v>2806</v>
      </c>
      <c r="B1652" s="490">
        <v>148</v>
      </c>
      <c r="C1652" s="491" t="str">
        <f t="shared" si="29"/>
        <v>Ô tô tự đổ 12 tấn148</v>
      </c>
      <c r="D1652" s="490"/>
      <c r="E1652" s="490"/>
      <c r="F1652" s="490"/>
      <c r="G1652" s="490"/>
    </row>
    <row r="1653" spans="1:7" ht="18.75">
      <c r="A1653" s="489" t="s">
        <v>2806</v>
      </c>
      <c r="B1653" s="490">
        <v>149</v>
      </c>
      <c r="C1653" s="491" t="str">
        <f t="shared" si="29"/>
        <v>Ô tô tự đổ 12 tấn149</v>
      </c>
      <c r="D1653" s="490"/>
      <c r="E1653" s="490"/>
      <c r="F1653" s="490"/>
      <c r="G1653" s="490"/>
    </row>
    <row r="1654" spans="1:7" ht="18.75">
      <c r="A1654" s="489" t="s">
        <v>2806</v>
      </c>
      <c r="B1654" s="490">
        <v>150</v>
      </c>
      <c r="C1654" s="491" t="str">
        <f t="shared" si="29"/>
        <v>Ô tô tự đổ 12 tấn150</v>
      </c>
      <c r="D1654" s="490"/>
      <c r="E1654" s="490"/>
      <c r="F1654" s="490"/>
      <c r="G1654" s="490"/>
    </row>
    <row r="1655" spans="1:7" ht="18.75">
      <c r="A1655" s="489" t="s">
        <v>2806</v>
      </c>
      <c r="B1655" s="490">
        <v>151</v>
      </c>
      <c r="C1655" s="491" t="str">
        <f t="shared" si="29"/>
        <v>Ô tô tự đổ 12 tấn151</v>
      </c>
      <c r="D1655" s="490"/>
      <c r="E1655" s="490"/>
      <c r="F1655" s="490"/>
      <c r="G1655" s="490"/>
    </row>
    <row r="1656" spans="1:7" ht="18.75">
      <c r="A1656" s="489" t="s">
        <v>2806</v>
      </c>
      <c r="B1656" s="490">
        <v>152</v>
      </c>
      <c r="C1656" s="491" t="str">
        <f t="shared" si="29"/>
        <v>Ô tô tự đổ 12 tấn152</v>
      </c>
      <c r="D1656" s="490"/>
      <c r="E1656" s="490"/>
      <c r="F1656" s="490"/>
      <c r="G1656" s="490"/>
    </row>
    <row r="1657" spans="1:7" ht="18.75">
      <c r="A1657" s="489" t="s">
        <v>2806</v>
      </c>
      <c r="B1657" s="490">
        <v>153</v>
      </c>
      <c r="C1657" s="491" t="str">
        <f t="shared" si="29"/>
        <v>Ô tô tự đổ 12 tấn153</v>
      </c>
      <c r="D1657" s="490"/>
      <c r="E1657" s="490"/>
      <c r="F1657" s="490"/>
      <c r="G1657" s="490"/>
    </row>
    <row r="1658" spans="1:7" ht="18.75">
      <c r="A1658" s="489" t="s">
        <v>2806</v>
      </c>
      <c r="B1658" s="490">
        <v>154</v>
      </c>
      <c r="C1658" s="491" t="str">
        <f t="shared" si="29"/>
        <v>Ô tô tự đổ 12 tấn154</v>
      </c>
      <c r="D1658" s="490"/>
      <c r="E1658" s="490"/>
      <c r="F1658" s="490"/>
      <c r="G1658" s="490"/>
    </row>
    <row r="1659" spans="1:7" ht="18.75">
      <c r="A1659" s="489" t="s">
        <v>2806</v>
      </c>
      <c r="B1659" s="490">
        <v>155</v>
      </c>
      <c r="C1659" s="491" t="str">
        <f t="shared" si="29"/>
        <v>Ô tô tự đổ 12 tấn155</v>
      </c>
      <c r="D1659" s="490"/>
      <c r="E1659" s="490"/>
      <c r="F1659" s="490"/>
      <c r="G1659" s="490"/>
    </row>
    <row r="1660" spans="1:7" ht="18.75">
      <c r="A1660" s="489" t="s">
        <v>2806</v>
      </c>
      <c r="B1660" s="490">
        <v>156</v>
      </c>
      <c r="C1660" s="491" t="str">
        <f t="shared" si="29"/>
        <v>Ô tô tự đổ 12 tấn156</v>
      </c>
      <c r="D1660" s="490"/>
      <c r="E1660" s="490"/>
      <c r="F1660" s="490"/>
      <c r="G1660" s="490"/>
    </row>
    <row r="1661" spans="1:7" ht="18.75">
      <c r="A1661" s="489" t="s">
        <v>2806</v>
      </c>
      <c r="B1661" s="490">
        <v>157</v>
      </c>
      <c r="C1661" s="491" t="str">
        <f t="shared" si="29"/>
        <v>Ô tô tự đổ 12 tấn157</v>
      </c>
      <c r="D1661" s="490"/>
      <c r="E1661" s="490"/>
      <c r="F1661" s="490"/>
      <c r="G1661" s="490"/>
    </row>
    <row r="1662" spans="1:7" ht="18.75">
      <c r="A1662" s="489" t="s">
        <v>2806</v>
      </c>
      <c r="B1662" s="490">
        <v>158</v>
      </c>
      <c r="C1662" s="491" t="str">
        <f t="shared" si="29"/>
        <v>Ô tô tự đổ 12 tấn158</v>
      </c>
      <c r="D1662" s="490"/>
      <c r="E1662" s="490"/>
      <c r="F1662" s="490"/>
      <c r="G1662" s="490"/>
    </row>
    <row r="1663" spans="1:7" ht="18.75">
      <c r="A1663" s="489" t="s">
        <v>2806</v>
      </c>
      <c r="B1663" s="490">
        <v>159</v>
      </c>
      <c r="C1663" s="491" t="str">
        <f t="shared" si="29"/>
        <v>Ô tô tự đổ 12 tấn159</v>
      </c>
      <c r="D1663" s="490"/>
      <c r="E1663" s="490"/>
      <c r="F1663" s="490"/>
      <c r="G1663" s="490"/>
    </row>
    <row r="1664" spans="1:7" ht="18.75">
      <c r="A1664" s="489" t="s">
        <v>2806</v>
      </c>
      <c r="B1664" s="490">
        <v>160</v>
      </c>
      <c r="C1664" s="491" t="str">
        <f t="shared" si="29"/>
        <v>Ô tô tự đổ 12 tấn160</v>
      </c>
      <c r="D1664" s="490"/>
      <c r="E1664" s="490"/>
      <c r="F1664" s="490"/>
      <c r="G1664" s="490"/>
    </row>
    <row r="1665" spans="1:7" ht="18.75">
      <c r="A1665" s="489" t="s">
        <v>2806</v>
      </c>
      <c r="B1665" s="490">
        <v>161</v>
      </c>
      <c r="C1665" s="491" t="str">
        <f t="shared" si="29"/>
        <v>Ô tô tự đổ 12 tấn161</v>
      </c>
      <c r="D1665" s="490"/>
      <c r="E1665" s="490"/>
      <c r="F1665" s="490"/>
      <c r="G1665" s="490"/>
    </row>
    <row r="1666" spans="1:7" ht="18.75">
      <c r="A1666" s="489" t="s">
        <v>2806</v>
      </c>
      <c r="B1666" s="490">
        <v>162</v>
      </c>
      <c r="C1666" s="491" t="str">
        <f t="shared" si="29"/>
        <v>Ô tô tự đổ 12 tấn162</v>
      </c>
      <c r="D1666" s="490"/>
      <c r="E1666" s="490"/>
      <c r="F1666" s="490"/>
      <c r="G1666" s="490"/>
    </row>
    <row r="1667" spans="1:7" ht="18.75">
      <c r="A1667" s="489" t="s">
        <v>2806</v>
      </c>
      <c r="B1667" s="490">
        <v>163</v>
      </c>
      <c r="C1667" s="491" t="str">
        <f t="shared" si="29"/>
        <v>Ô tô tự đổ 12 tấn163</v>
      </c>
      <c r="D1667" s="490"/>
      <c r="E1667" s="490"/>
      <c r="F1667" s="490"/>
      <c r="G1667" s="490"/>
    </row>
    <row r="1668" spans="1:7" ht="18.75">
      <c r="A1668" s="489" t="s">
        <v>2806</v>
      </c>
      <c r="B1668" s="490">
        <v>164</v>
      </c>
      <c r="C1668" s="491" t="str">
        <f t="shared" si="29"/>
        <v>Ô tô tự đổ 12 tấn164</v>
      </c>
      <c r="D1668" s="490"/>
      <c r="E1668" s="490"/>
      <c r="F1668" s="490"/>
      <c r="G1668" s="490"/>
    </row>
    <row r="1669" spans="1:7" ht="18.75">
      <c r="A1669" s="489" t="s">
        <v>2806</v>
      </c>
      <c r="B1669" s="490">
        <v>165</v>
      </c>
      <c r="C1669" s="491" t="str">
        <f t="shared" si="29"/>
        <v>Ô tô tự đổ 12 tấn165</v>
      </c>
      <c r="D1669" s="490"/>
      <c r="E1669" s="490"/>
      <c r="F1669" s="490"/>
      <c r="G1669" s="490"/>
    </row>
    <row r="1670" spans="1:7" ht="18.75">
      <c r="A1670" s="489" t="s">
        <v>2806</v>
      </c>
      <c r="B1670" s="490">
        <v>166</v>
      </c>
      <c r="C1670" s="491" t="str">
        <f t="shared" si="29"/>
        <v>Ô tô tự đổ 12 tấn166</v>
      </c>
      <c r="D1670" s="490"/>
      <c r="E1670" s="490"/>
      <c r="F1670" s="490"/>
      <c r="G1670" s="490"/>
    </row>
    <row r="1671" spans="1:7" ht="18.75">
      <c r="A1671" s="489" t="s">
        <v>2806</v>
      </c>
      <c r="B1671" s="490">
        <v>167</v>
      </c>
      <c r="C1671" s="491" t="str">
        <f t="shared" si="29"/>
        <v>Ô tô tự đổ 12 tấn167</v>
      </c>
      <c r="D1671" s="490"/>
      <c r="E1671" s="490"/>
      <c r="F1671" s="490"/>
      <c r="G1671" s="490"/>
    </row>
    <row r="1672" spans="1:7" ht="18.75">
      <c r="A1672" s="489" t="s">
        <v>2806</v>
      </c>
      <c r="B1672" s="490">
        <v>168</v>
      </c>
      <c r="C1672" s="491" t="str">
        <f t="shared" si="29"/>
        <v>Ô tô tự đổ 12 tấn168</v>
      </c>
      <c r="D1672" s="490"/>
      <c r="E1672" s="490"/>
      <c r="F1672" s="490"/>
      <c r="G1672" s="490"/>
    </row>
    <row r="1673" spans="1:7" ht="18.75">
      <c r="A1673" s="489" t="s">
        <v>2806</v>
      </c>
      <c r="B1673" s="490">
        <v>169</v>
      </c>
      <c r="C1673" s="491" t="str">
        <f t="shared" si="29"/>
        <v>Ô tô tự đổ 12 tấn169</v>
      </c>
      <c r="D1673" s="490"/>
      <c r="E1673" s="490"/>
      <c r="F1673" s="490"/>
      <c r="G1673" s="490"/>
    </row>
    <row r="1674" spans="1:7" ht="18.75">
      <c r="A1674" s="489" t="s">
        <v>2806</v>
      </c>
      <c r="B1674" s="490">
        <v>170</v>
      </c>
      <c r="C1674" s="491" t="str">
        <f t="shared" si="29"/>
        <v>Ô tô tự đổ 12 tấn170</v>
      </c>
      <c r="D1674" s="490"/>
      <c r="E1674" s="490"/>
      <c r="F1674" s="490"/>
      <c r="G1674" s="490"/>
    </row>
    <row r="1675" spans="1:7" ht="18.75">
      <c r="A1675" s="489" t="s">
        <v>2806</v>
      </c>
      <c r="B1675" s="490">
        <v>171</v>
      </c>
      <c r="C1675" s="491" t="str">
        <f t="shared" si="29"/>
        <v>Ô tô tự đổ 12 tấn171</v>
      </c>
      <c r="D1675" s="490"/>
      <c r="E1675" s="490"/>
      <c r="F1675" s="490"/>
      <c r="G1675" s="490"/>
    </row>
    <row r="1676" spans="1:7" ht="18.75">
      <c r="A1676" s="489" t="s">
        <v>2806</v>
      </c>
      <c r="B1676" s="490">
        <v>172</v>
      </c>
      <c r="C1676" s="491" t="str">
        <f t="shared" si="29"/>
        <v>Ô tô tự đổ 12 tấn172</v>
      </c>
      <c r="D1676" s="490"/>
      <c r="E1676" s="490"/>
      <c r="F1676" s="490"/>
      <c r="G1676" s="490"/>
    </row>
    <row r="1677" spans="1:7" ht="18.75">
      <c r="A1677" s="489" t="s">
        <v>2806</v>
      </c>
      <c r="B1677" s="490">
        <v>173</v>
      </c>
      <c r="C1677" s="491" t="str">
        <f t="shared" si="29"/>
        <v>Ô tô tự đổ 12 tấn173</v>
      </c>
      <c r="D1677" s="490"/>
      <c r="E1677" s="490"/>
      <c r="F1677" s="490"/>
      <c r="G1677" s="490"/>
    </row>
    <row r="1678" spans="1:7" ht="18.75">
      <c r="A1678" s="489" t="s">
        <v>2806</v>
      </c>
      <c r="B1678" s="490">
        <v>174</v>
      </c>
      <c r="C1678" s="491" t="str">
        <f t="shared" si="29"/>
        <v>Ô tô tự đổ 12 tấn174</v>
      </c>
      <c r="D1678" s="490"/>
      <c r="E1678" s="490"/>
      <c r="F1678" s="490"/>
      <c r="G1678" s="490"/>
    </row>
    <row r="1679" spans="1:7" ht="18.75">
      <c r="A1679" s="489" t="s">
        <v>2806</v>
      </c>
      <c r="B1679" s="490">
        <v>175</v>
      </c>
      <c r="C1679" s="491" t="str">
        <f t="shared" si="29"/>
        <v>Ô tô tự đổ 12 tấn175</v>
      </c>
      <c r="D1679" s="490"/>
      <c r="E1679" s="490"/>
      <c r="F1679" s="490"/>
      <c r="G1679" s="490"/>
    </row>
    <row r="1680" spans="1:7" ht="18.75">
      <c r="A1680" s="489" t="s">
        <v>2806</v>
      </c>
      <c r="B1680" s="490">
        <v>176</v>
      </c>
      <c r="C1680" s="491" t="str">
        <f t="shared" si="29"/>
        <v>Ô tô tự đổ 12 tấn176</v>
      </c>
      <c r="D1680" s="490"/>
      <c r="E1680" s="490"/>
      <c r="F1680" s="490"/>
      <c r="G1680" s="490"/>
    </row>
    <row r="1681" spans="1:7" ht="18.75">
      <c r="A1681" s="489" t="s">
        <v>2806</v>
      </c>
      <c r="B1681" s="490">
        <v>177</v>
      </c>
      <c r="C1681" s="491" t="str">
        <f t="shared" si="29"/>
        <v>Ô tô tự đổ 12 tấn177</v>
      </c>
      <c r="D1681" s="490"/>
      <c r="E1681" s="490"/>
      <c r="F1681" s="490"/>
      <c r="G1681" s="490"/>
    </row>
    <row r="1682" spans="1:7" ht="18.75">
      <c r="A1682" s="489" t="s">
        <v>2806</v>
      </c>
      <c r="B1682" s="490">
        <v>178</v>
      </c>
      <c r="C1682" s="491" t="str">
        <f t="shared" si="29"/>
        <v>Ô tô tự đổ 12 tấn178</v>
      </c>
      <c r="D1682" s="490"/>
      <c r="E1682" s="490"/>
      <c r="F1682" s="490"/>
      <c r="G1682" s="490"/>
    </row>
    <row r="1683" spans="1:7" ht="18.75">
      <c r="A1683" s="489" t="s">
        <v>2806</v>
      </c>
      <c r="B1683" s="490">
        <v>179</v>
      </c>
      <c r="C1683" s="491" t="str">
        <f t="shared" si="29"/>
        <v>Ô tô tự đổ 12 tấn179</v>
      </c>
      <c r="D1683" s="490"/>
      <c r="E1683" s="490"/>
      <c r="F1683" s="490"/>
      <c r="G1683" s="490"/>
    </row>
    <row r="1684" spans="1:7" ht="18.75">
      <c r="A1684" s="489" t="s">
        <v>2806</v>
      </c>
      <c r="B1684" s="490">
        <v>180</v>
      </c>
      <c r="C1684" s="491" t="str">
        <f t="shared" si="29"/>
        <v>Ô tô tự đổ 12 tấn180</v>
      </c>
      <c r="D1684" s="490"/>
      <c r="E1684" s="490"/>
      <c r="F1684" s="490"/>
      <c r="G1684" s="490"/>
    </row>
    <row r="1685" spans="1:7" ht="18.75">
      <c r="A1685" s="489" t="s">
        <v>2806</v>
      </c>
      <c r="B1685" s="490">
        <v>181</v>
      </c>
      <c r="C1685" s="491" t="str">
        <f t="shared" si="29"/>
        <v>Ô tô tự đổ 12 tấn181</v>
      </c>
      <c r="D1685" s="490"/>
      <c r="E1685" s="490"/>
      <c r="F1685" s="490"/>
      <c r="G1685" s="490"/>
    </row>
    <row r="1686" spans="1:7" ht="18.75">
      <c r="A1686" s="489" t="s">
        <v>2806</v>
      </c>
      <c r="B1686" s="490">
        <v>182</v>
      </c>
      <c r="C1686" s="491" t="str">
        <f t="shared" si="29"/>
        <v>Ô tô tự đổ 12 tấn182</v>
      </c>
      <c r="D1686" s="490"/>
      <c r="E1686" s="490"/>
      <c r="F1686" s="490"/>
      <c r="G1686" s="490"/>
    </row>
    <row r="1687" spans="1:7" ht="18.75">
      <c r="A1687" s="489" t="s">
        <v>2806</v>
      </c>
      <c r="B1687" s="490">
        <v>183</v>
      </c>
      <c r="C1687" s="491" t="str">
        <f t="shared" si="29"/>
        <v>Ô tô tự đổ 12 tấn183</v>
      </c>
      <c r="D1687" s="490"/>
      <c r="E1687" s="490"/>
      <c r="F1687" s="490"/>
      <c r="G1687" s="490"/>
    </row>
    <row r="1688" spans="1:7" ht="18.75">
      <c r="A1688" s="489" t="s">
        <v>2806</v>
      </c>
      <c r="B1688" s="490">
        <v>184</v>
      </c>
      <c r="C1688" s="491" t="str">
        <f t="shared" si="29"/>
        <v>Ô tô tự đổ 12 tấn184</v>
      </c>
      <c r="D1688" s="490"/>
      <c r="E1688" s="490"/>
      <c r="F1688" s="490"/>
      <c r="G1688" s="490"/>
    </row>
    <row r="1689" spans="1:7" ht="18.75">
      <c r="A1689" s="489" t="s">
        <v>2806</v>
      </c>
      <c r="B1689" s="490">
        <v>185</v>
      </c>
      <c r="C1689" s="491" t="str">
        <f t="shared" si="29"/>
        <v>Ô tô tự đổ 12 tấn185</v>
      </c>
      <c r="D1689" s="490"/>
      <c r="E1689" s="490"/>
      <c r="F1689" s="490"/>
      <c r="G1689" s="490"/>
    </row>
    <row r="1690" spans="1:7" ht="18.75">
      <c r="A1690" s="489" t="s">
        <v>2806</v>
      </c>
      <c r="B1690" s="490">
        <v>186</v>
      </c>
      <c r="C1690" s="491" t="str">
        <f t="shared" si="29"/>
        <v>Ô tô tự đổ 12 tấn186</v>
      </c>
      <c r="D1690" s="490"/>
      <c r="E1690" s="490"/>
      <c r="F1690" s="490"/>
      <c r="G1690" s="490"/>
    </row>
    <row r="1691" spans="1:7" ht="18.75">
      <c r="A1691" s="489" t="s">
        <v>2806</v>
      </c>
      <c r="B1691" s="490">
        <v>187</v>
      </c>
      <c r="C1691" s="491" t="str">
        <f t="shared" si="29"/>
        <v>Ô tô tự đổ 12 tấn187</v>
      </c>
      <c r="D1691" s="490"/>
      <c r="E1691" s="490"/>
      <c r="F1691" s="490"/>
      <c r="G1691" s="490"/>
    </row>
    <row r="1692" spans="1:7" ht="18.75">
      <c r="A1692" s="489" t="s">
        <v>2806</v>
      </c>
      <c r="B1692" s="490">
        <v>188</v>
      </c>
      <c r="C1692" s="491" t="str">
        <f t="shared" si="29"/>
        <v>Ô tô tự đổ 12 tấn188</v>
      </c>
      <c r="D1692" s="490"/>
      <c r="E1692" s="490"/>
      <c r="F1692" s="490"/>
      <c r="G1692" s="490"/>
    </row>
    <row r="1693" spans="1:7" ht="18.75">
      <c r="A1693" s="489" t="s">
        <v>2806</v>
      </c>
      <c r="B1693" s="490">
        <v>189</v>
      </c>
      <c r="C1693" s="491" t="str">
        <f t="shared" si="29"/>
        <v>Ô tô tự đổ 12 tấn189</v>
      </c>
      <c r="D1693" s="490"/>
      <c r="E1693" s="490"/>
      <c r="F1693" s="490"/>
      <c r="G1693" s="490"/>
    </row>
    <row r="1694" spans="1:7" ht="18.75">
      <c r="A1694" s="489" t="s">
        <v>2806</v>
      </c>
      <c r="B1694" s="490">
        <v>190</v>
      </c>
      <c r="C1694" s="491" t="str">
        <f t="shared" si="29"/>
        <v>Ô tô tự đổ 12 tấn190</v>
      </c>
      <c r="D1694" s="490"/>
      <c r="E1694" s="490"/>
      <c r="F1694" s="490"/>
      <c r="G1694" s="490"/>
    </row>
    <row r="1695" spans="1:7" ht="18.75">
      <c r="A1695" s="489" t="s">
        <v>2806</v>
      </c>
      <c r="B1695" s="490">
        <v>191</v>
      </c>
      <c r="C1695" s="491" t="str">
        <f t="shared" si="29"/>
        <v>Ô tô tự đổ 12 tấn191</v>
      </c>
      <c r="D1695" s="490"/>
      <c r="E1695" s="490"/>
      <c r="F1695" s="490"/>
      <c r="G1695" s="490"/>
    </row>
    <row r="1696" spans="1:7" ht="18.75">
      <c r="A1696" s="489" t="s">
        <v>2806</v>
      </c>
      <c r="B1696" s="490">
        <v>192</v>
      </c>
      <c r="C1696" s="491" t="str">
        <f t="shared" si="29"/>
        <v>Ô tô tự đổ 12 tấn192</v>
      </c>
      <c r="D1696" s="490"/>
      <c r="E1696" s="490"/>
      <c r="F1696" s="490"/>
      <c r="G1696" s="490"/>
    </row>
    <row r="1697" spans="1:7" ht="18.75">
      <c r="A1697" s="489" t="s">
        <v>2806</v>
      </c>
      <c r="B1697" s="490">
        <v>193</v>
      </c>
      <c r="C1697" s="491" t="str">
        <f t="shared" si="29"/>
        <v>Ô tô tự đổ 12 tấn193</v>
      </c>
      <c r="D1697" s="490"/>
      <c r="E1697" s="490"/>
      <c r="F1697" s="490"/>
      <c r="G1697" s="490"/>
    </row>
    <row r="1698" spans="1:7" ht="18.75">
      <c r="A1698" s="489" t="s">
        <v>2806</v>
      </c>
      <c r="B1698" s="490">
        <v>194</v>
      </c>
      <c r="C1698" s="491" t="str">
        <f t="shared" ref="C1698:C1761" si="30">A1698&amp;B1698</f>
        <v>Ô tô tự đổ 12 tấn194</v>
      </c>
      <c r="D1698" s="490"/>
      <c r="E1698" s="490"/>
      <c r="F1698" s="490"/>
      <c r="G1698" s="490"/>
    </row>
    <row r="1699" spans="1:7" ht="18.75">
      <c r="A1699" s="489" t="s">
        <v>2806</v>
      </c>
      <c r="B1699" s="490">
        <v>195</v>
      </c>
      <c r="C1699" s="491" t="str">
        <f t="shared" si="30"/>
        <v>Ô tô tự đổ 12 tấn195</v>
      </c>
      <c r="D1699" s="490"/>
      <c r="E1699" s="490"/>
      <c r="F1699" s="490"/>
      <c r="G1699" s="490"/>
    </row>
    <row r="1700" spans="1:7" ht="18.75">
      <c r="A1700" s="489" t="s">
        <v>2806</v>
      </c>
      <c r="B1700" s="490">
        <v>196</v>
      </c>
      <c r="C1700" s="491" t="str">
        <f t="shared" si="30"/>
        <v>Ô tô tự đổ 12 tấn196</v>
      </c>
      <c r="D1700" s="490"/>
      <c r="E1700" s="490"/>
      <c r="F1700" s="490"/>
      <c r="G1700" s="490"/>
    </row>
    <row r="1701" spans="1:7" ht="18.75">
      <c r="A1701" s="489" t="s">
        <v>2806</v>
      </c>
      <c r="B1701" s="490">
        <v>197</v>
      </c>
      <c r="C1701" s="491" t="str">
        <f t="shared" si="30"/>
        <v>Ô tô tự đổ 12 tấn197</v>
      </c>
      <c r="D1701" s="490"/>
      <c r="E1701" s="490"/>
      <c r="F1701" s="490"/>
      <c r="G1701" s="490"/>
    </row>
    <row r="1702" spans="1:7" ht="18.75">
      <c r="A1702" s="489" t="s">
        <v>2806</v>
      </c>
      <c r="B1702" s="490">
        <v>198</v>
      </c>
      <c r="C1702" s="491" t="str">
        <f t="shared" si="30"/>
        <v>Ô tô tự đổ 12 tấn198</v>
      </c>
      <c r="D1702" s="490"/>
      <c r="E1702" s="490"/>
      <c r="F1702" s="490"/>
      <c r="G1702" s="490"/>
    </row>
    <row r="1703" spans="1:7" ht="18.75">
      <c r="A1703" s="489" t="s">
        <v>2806</v>
      </c>
      <c r="B1703" s="490">
        <v>199</v>
      </c>
      <c r="C1703" s="491" t="str">
        <f t="shared" si="30"/>
        <v>Ô tô tự đổ 12 tấn199</v>
      </c>
      <c r="D1703" s="490"/>
      <c r="E1703" s="490"/>
      <c r="F1703" s="490"/>
      <c r="G1703" s="490"/>
    </row>
    <row r="1704" spans="1:7" ht="18.75">
      <c r="A1704" s="489" t="s">
        <v>2806</v>
      </c>
      <c r="B1704" s="490">
        <v>200</v>
      </c>
      <c r="C1704" s="491" t="str">
        <f t="shared" si="30"/>
        <v>Ô tô tự đổ 12 tấn200</v>
      </c>
      <c r="D1704" s="490"/>
      <c r="E1704" s="490"/>
      <c r="F1704" s="490"/>
      <c r="G1704" s="490"/>
    </row>
    <row r="1705" spans="1:7" ht="18.75">
      <c r="A1705" s="489" t="s">
        <v>2806</v>
      </c>
      <c r="B1705" s="490">
        <v>201</v>
      </c>
      <c r="C1705" s="491" t="str">
        <f t="shared" si="30"/>
        <v>Ô tô tự đổ 12 tấn201</v>
      </c>
      <c r="D1705" s="490"/>
      <c r="E1705" s="490"/>
      <c r="F1705" s="490"/>
      <c r="G1705" s="490"/>
    </row>
    <row r="1706" spans="1:7" ht="18.75">
      <c r="A1706" s="489" t="s">
        <v>2806</v>
      </c>
      <c r="B1706" s="490">
        <v>202</v>
      </c>
      <c r="C1706" s="491" t="str">
        <f t="shared" si="30"/>
        <v>Ô tô tự đổ 12 tấn202</v>
      </c>
      <c r="D1706" s="490"/>
      <c r="E1706" s="490"/>
      <c r="F1706" s="490"/>
      <c r="G1706" s="490"/>
    </row>
    <row r="1707" spans="1:7" ht="18.75">
      <c r="A1707" s="489" t="s">
        <v>2806</v>
      </c>
      <c r="B1707" s="490">
        <v>203</v>
      </c>
      <c r="C1707" s="491" t="str">
        <f t="shared" si="30"/>
        <v>Ô tô tự đổ 12 tấn203</v>
      </c>
      <c r="D1707" s="490"/>
      <c r="E1707" s="490"/>
      <c r="F1707" s="490"/>
      <c r="G1707" s="490"/>
    </row>
    <row r="1708" spans="1:7" ht="18.75">
      <c r="A1708" s="489" t="s">
        <v>2806</v>
      </c>
      <c r="B1708" s="490">
        <v>204</v>
      </c>
      <c r="C1708" s="491" t="str">
        <f t="shared" si="30"/>
        <v>Ô tô tự đổ 12 tấn204</v>
      </c>
      <c r="D1708" s="490"/>
      <c r="E1708" s="490"/>
      <c r="F1708" s="490"/>
      <c r="G1708" s="490"/>
    </row>
    <row r="1709" spans="1:7" ht="18.75">
      <c r="A1709" s="489" t="s">
        <v>2806</v>
      </c>
      <c r="B1709" s="490">
        <v>205</v>
      </c>
      <c r="C1709" s="491" t="str">
        <f t="shared" si="30"/>
        <v>Ô tô tự đổ 12 tấn205</v>
      </c>
      <c r="D1709" s="490"/>
      <c r="E1709" s="490"/>
      <c r="F1709" s="490"/>
      <c r="G1709" s="490"/>
    </row>
    <row r="1710" spans="1:7" ht="18.75">
      <c r="A1710" s="489" t="s">
        <v>2806</v>
      </c>
      <c r="B1710" s="490">
        <v>206</v>
      </c>
      <c r="C1710" s="491" t="str">
        <f t="shared" si="30"/>
        <v>Ô tô tự đổ 12 tấn206</v>
      </c>
      <c r="D1710" s="490"/>
      <c r="E1710" s="490"/>
      <c r="F1710" s="490"/>
      <c r="G1710" s="490"/>
    </row>
    <row r="1711" spans="1:7" ht="18.75">
      <c r="A1711" s="489" t="s">
        <v>2806</v>
      </c>
      <c r="B1711" s="490">
        <v>207</v>
      </c>
      <c r="C1711" s="491" t="str">
        <f t="shared" si="30"/>
        <v>Ô tô tự đổ 12 tấn207</v>
      </c>
      <c r="D1711" s="490"/>
      <c r="E1711" s="490"/>
      <c r="F1711" s="490"/>
      <c r="G1711" s="490"/>
    </row>
    <row r="1712" spans="1:7" ht="18.75">
      <c r="A1712" s="489" t="s">
        <v>2806</v>
      </c>
      <c r="B1712" s="490">
        <v>208</v>
      </c>
      <c r="C1712" s="491" t="str">
        <f t="shared" si="30"/>
        <v>Ô tô tự đổ 12 tấn208</v>
      </c>
      <c r="D1712" s="490"/>
      <c r="E1712" s="490"/>
      <c r="F1712" s="490"/>
      <c r="G1712" s="490"/>
    </row>
    <row r="1713" spans="1:7" ht="18.75">
      <c r="A1713" s="489" t="s">
        <v>2806</v>
      </c>
      <c r="B1713" s="490">
        <v>209</v>
      </c>
      <c r="C1713" s="491" t="str">
        <f t="shared" si="30"/>
        <v>Ô tô tự đổ 12 tấn209</v>
      </c>
      <c r="D1713" s="490"/>
      <c r="E1713" s="490"/>
      <c r="F1713" s="490"/>
      <c r="G1713" s="490"/>
    </row>
    <row r="1714" spans="1:7" ht="18.75">
      <c r="A1714" s="489" t="s">
        <v>2806</v>
      </c>
      <c r="B1714" s="490">
        <v>210</v>
      </c>
      <c r="C1714" s="491" t="str">
        <f t="shared" si="30"/>
        <v>Ô tô tự đổ 12 tấn210</v>
      </c>
      <c r="D1714" s="490"/>
      <c r="E1714" s="490"/>
      <c r="F1714" s="490"/>
      <c r="G1714" s="490"/>
    </row>
    <row r="1715" spans="1:7" ht="18.75">
      <c r="A1715" s="489" t="s">
        <v>2806</v>
      </c>
      <c r="B1715" s="490">
        <v>211</v>
      </c>
      <c r="C1715" s="491" t="str">
        <f t="shared" si="30"/>
        <v>Ô tô tự đổ 12 tấn211</v>
      </c>
      <c r="D1715" s="490"/>
      <c r="E1715" s="490"/>
      <c r="F1715" s="490"/>
      <c r="G1715" s="490"/>
    </row>
    <row r="1716" spans="1:7" ht="18.75">
      <c r="A1716" s="489" t="s">
        <v>2806</v>
      </c>
      <c r="B1716" s="490">
        <v>212</v>
      </c>
      <c r="C1716" s="491" t="str">
        <f t="shared" si="30"/>
        <v>Ô tô tự đổ 12 tấn212</v>
      </c>
      <c r="D1716" s="490"/>
      <c r="E1716" s="490"/>
      <c r="F1716" s="490"/>
      <c r="G1716" s="490"/>
    </row>
    <row r="1717" spans="1:7" ht="18.75">
      <c r="A1717" s="489" t="s">
        <v>2806</v>
      </c>
      <c r="B1717" s="490">
        <v>213</v>
      </c>
      <c r="C1717" s="491" t="str">
        <f t="shared" si="30"/>
        <v>Ô tô tự đổ 12 tấn213</v>
      </c>
      <c r="D1717" s="490"/>
      <c r="E1717" s="490"/>
      <c r="F1717" s="490"/>
      <c r="G1717" s="490"/>
    </row>
    <row r="1718" spans="1:7" ht="18.75">
      <c r="A1718" s="489" t="s">
        <v>2806</v>
      </c>
      <c r="B1718" s="490">
        <v>214</v>
      </c>
      <c r="C1718" s="491" t="str">
        <f t="shared" si="30"/>
        <v>Ô tô tự đổ 12 tấn214</v>
      </c>
      <c r="D1718" s="490"/>
      <c r="E1718" s="490"/>
      <c r="F1718" s="490"/>
      <c r="G1718" s="490"/>
    </row>
    <row r="1719" spans="1:7" ht="18.75">
      <c r="A1719" s="489" t="s">
        <v>2806</v>
      </c>
      <c r="B1719" s="490">
        <v>215</v>
      </c>
      <c r="C1719" s="491" t="str">
        <f t="shared" si="30"/>
        <v>Ô tô tự đổ 12 tấn215</v>
      </c>
      <c r="D1719" s="490"/>
      <c r="E1719" s="490"/>
      <c r="F1719" s="490"/>
      <c r="G1719" s="490"/>
    </row>
    <row r="1720" spans="1:7" ht="18.75">
      <c r="A1720" s="489" t="s">
        <v>2806</v>
      </c>
      <c r="B1720" s="490">
        <v>216</v>
      </c>
      <c r="C1720" s="491" t="str">
        <f t="shared" si="30"/>
        <v>Ô tô tự đổ 12 tấn216</v>
      </c>
      <c r="D1720" s="490"/>
      <c r="E1720" s="490"/>
      <c r="F1720" s="490"/>
      <c r="G1720" s="490"/>
    </row>
    <row r="1721" spans="1:7" ht="18.75">
      <c r="A1721" s="489" t="s">
        <v>2806</v>
      </c>
      <c r="B1721" s="490">
        <v>217</v>
      </c>
      <c r="C1721" s="491" t="str">
        <f t="shared" si="30"/>
        <v>Ô tô tự đổ 12 tấn217</v>
      </c>
      <c r="D1721" s="490"/>
      <c r="E1721" s="490"/>
      <c r="F1721" s="490"/>
      <c r="G1721" s="490"/>
    </row>
    <row r="1722" spans="1:7" ht="18.75">
      <c r="A1722" s="489" t="s">
        <v>2806</v>
      </c>
      <c r="B1722" s="490">
        <v>218</v>
      </c>
      <c r="C1722" s="491" t="str">
        <f t="shared" si="30"/>
        <v>Ô tô tự đổ 12 tấn218</v>
      </c>
      <c r="D1722" s="490"/>
      <c r="E1722" s="490"/>
      <c r="F1722" s="490"/>
      <c r="G1722" s="490"/>
    </row>
    <row r="1723" spans="1:7" ht="18.75">
      <c r="A1723" s="489" t="s">
        <v>2806</v>
      </c>
      <c r="B1723" s="490">
        <v>219</v>
      </c>
      <c r="C1723" s="491" t="str">
        <f t="shared" si="30"/>
        <v>Ô tô tự đổ 12 tấn219</v>
      </c>
      <c r="D1723" s="490"/>
      <c r="E1723" s="490"/>
      <c r="F1723" s="490"/>
      <c r="G1723" s="490"/>
    </row>
    <row r="1724" spans="1:7" ht="18.75">
      <c r="A1724" s="489" t="s">
        <v>2806</v>
      </c>
      <c r="B1724" s="490">
        <v>220</v>
      </c>
      <c r="C1724" s="491" t="str">
        <f t="shared" si="30"/>
        <v>Ô tô tự đổ 12 tấn220</v>
      </c>
      <c r="D1724" s="490"/>
      <c r="E1724" s="490"/>
      <c r="F1724" s="490"/>
      <c r="G1724" s="490"/>
    </row>
    <row r="1725" spans="1:7" ht="18.75">
      <c r="A1725" s="489" t="s">
        <v>2806</v>
      </c>
      <c r="B1725" s="490">
        <v>221</v>
      </c>
      <c r="C1725" s="491" t="str">
        <f t="shared" si="30"/>
        <v>Ô tô tự đổ 12 tấn221</v>
      </c>
      <c r="D1725" s="490"/>
      <c r="E1725" s="490"/>
      <c r="F1725" s="490"/>
      <c r="G1725" s="490"/>
    </row>
    <row r="1726" spans="1:7" ht="18.75">
      <c r="A1726" s="489" t="s">
        <v>2806</v>
      </c>
      <c r="B1726" s="490">
        <v>222</v>
      </c>
      <c r="C1726" s="491" t="str">
        <f t="shared" si="30"/>
        <v>Ô tô tự đổ 12 tấn222</v>
      </c>
      <c r="D1726" s="490"/>
      <c r="E1726" s="490"/>
      <c r="F1726" s="490"/>
      <c r="G1726" s="490"/>
    </row>
    <row r="1727" spans="1:7" ht="18.75">
      <c r="A1727" s="489" t="s">
        <v>2806</v>
      </c>
      <c r="B1727" s="490">
        <v>223</v>
      </c>
      <c r="C1727" s="491" t="str">
        <f t="shared" si="30"/>
        <v>Ô tô tự đổ 12 tấn223</v>
      </c>
      <c r="D1727" s="490"/>
      <c r="E1727" s="490"/>
      <c r="F1727" s="490"/>
      <c r="G1727" s="490"/>
    </row>
    <row r="1728" spans="1:7" ht="18.75">
      <c r="A1728" s="489" t="s">
        <v>2806</v>
      </c>
      <c r="B1728" s="490">
        <v>224</v>
      </c>
      <c r="C1728" s="491" t="str">
        <f t="shared" si="30"/>
        <v>Ô tô tự đổ 12 tấn224</v>
      </c>
      <c r="D1728" s="490"/>
      <c r="E1728" s="490"/>
      <c r="F1728" s="490"/>
      <c r="G1728" s="490"/>
    </row>
    <row r="1729" spans="1:7" ht="18.75">
      <c r="A1729" s="489" t="s">
        <v>2806</v>
      </c>
      <c r="B1729" s="490">
        <v>225</v>
      </c>
      <c r="C1729" s="491" t="str">
        <f t="shared" si="30"/>
        <v>Ô tô tự đổ 12 tấn225</v>
      </c>
      <c r="D1729" s="490"/>
      <c r="E1729" s="490"/>
      <c r="F1729" s="490"/>
      <c r="G1729" s="490"/>
    </row>
    <row r="1730" spans="1:7" ht="18.75">
      <c r="A1730" s="489" t="s">
        <v>2806</v>
      </c>
      <c r="B1730" s="490">
        <v>226</v>
      </c>
      <c r="C1730" s="491" t="str">
        <f t="shared" si="30"/>
        <v>Ô tô tự đổ 12 tấn226</v>
      </c>
      <c r="D1730" s="490"/>
      <c r="E1730" s="490"/>
      <c r="F1730" s="490"/>
      <c r="G1730" s="490"/>
    </row>
    <row r="1731" spans="1:7" ht="18.75">
      <c r="A1731" s="489" t="s">
        <v>2806</v>
      </c>
      <c r="B1731" s="490">
        <v>227</v>
      </c>
      <c r="C1731" s="491" t="str">
        <f t="shared" si="30"/>
        <v>Ô tô tự đổ 12 tấn227</v>
      </c>
      <c r="D1731" s="490"/>
      <c r="E1731" s="490"/>
      <c r="F1731" s="490"/>
      <c r="G1731" s="490"/>
    </row>
    <row r="1732" spans="1:7" ht="18.75">
      <c r="A1732" s="489" t="s">
        <v>2806</v>
      </c>
      <c r="B1732" s="490">
        <v>228</v>
      </c>
      <c r="C1732" s="491" t="str">
        <f t="shared" si="30"/>
        <v>Ô tô tự đổ 12 tấn228</v>
      </c>
      <c r="D1732" s="490"/>
      <c r="E1732" s="490"/>
      <c r="F1732" s="490"/>
      <c r="G1732" s="490"/>
    </row>
    <row r="1733" spans="1:7" ht="18.75">
      <c r="A1733" s="489" t="s">
        <v>2806</v>
      </c>
      <c r="B1733" s="490">
        <v>229</v>
      </c>
      <c r="C1733" s="491" t="str">
        <f t="shared" si="30"/>
        <v>Ô tô tự đổ 12 tấn229</v>
      </c>
      <c r="D1733" s="490"/>
      <c r="E1733" s="490"/>
      <c r="F1733" s="490"/>
      <c r="G1733" s="490"/>
    </row>
    <row r="1734" spans="1:7" ht="18.75">
      <c r="A1734" s="489" t="s">
        <v>2806</v>
      </c>
      <c r="B1734" s="490">
        <v>230</v>
      </c>
      <c r="C1734" s="491" t="str">
        <f t="shared" si="30"/>
        <v>Ô tô tự đổ 12 tấn230</v>
      </c>
      <c r="D1734" s="490"/>
      <c r="E1734" s="490"/>
      <c r="F1734" s="490"/>
      <c r="G1734" s="490"/>
    </row>
    <row r="1735" spans="1:7" ht="18.75">
      <c r="A1735" s="489" t="s">
        <v>2806</v>
      </c>
      <c r="B1735" s="490">
        <v>231</v>
      </c>
      <c r="C1735" s="491" t="str">
        <f t="shared" si="30"/>
        <v>Ô tô tự đổ 12 tấn231</v>
      </c>
      <c r="D1735" s="490"/>
      <c r="E1735" s="490"/>
      <c r="F1735" s="490"/>
      <c r="G1735" s="490"/>
    </row>
    <row r="1736" spans="1:7" ht="18.75">
      <c r="A1736" s="489" t="s">
        <v>2806</v>
      </c>
      <c r="B1736" s="490">
        <v>232</v>
      </c>
      <c r="C1736" s="491" t="str">
        <f t="shared" si="30"/>
        <v>Ô tô tự đổ 12 tấn232</v>
      </c>
      <c r="D1736" s="490"/>
      <c r="E1736" s="490"/>
      <c r="F1736" s="490"/>
      <c r="G1736" s="490"/>
    </row>
    <row r="1737" spans="1:7" ht="18.75">
      <c r="A1737" s="489" t="s">
        <v>2806</v>
      </c>
      <c r="B1737" s="490">
        <v>233</v>
      </c>
      <c r="C1737" s="491" t="str">
        <f t="shared" si="30"/>
        <v>Ô tô tự đổ 12 tấn233</v>
      </c>
      <c r="D1737" s="490"/>
      <c r="E1737" s="490"/>
      <c r="F1737" s="490"/>
      <c r="G1737" s="490"/>
    </row>
    <row r="1738" spans="1:7" ht="18.75">
      <c r="A1738" s="489" t="s">
        <v>2806</v>
      </c>
      <c r="B1738" s="490">
        <v>234</v>
      </c>
      <c r="C1738" s="491" t="str">
        <f t="shared" si="30"/>
        <v>Ô tô tự đổ 12 tấn234</v>
      </c>
      <c r="D1738" s="490"/>
      <c r="E1738" s="490"/>
      <c r="F1738" s="490"/>
      <c r="G1738" s="490"/>
    </row>
    <row r="1739" spans="1:7" ht="18.75">
      <c r="A1739" s="489" t="s">
        <v>2806</v>
      </c>
      <c r="B1739" s="490">
        <v>235</v>
      </c>
      <c r="C1739" s="491" t="str">
        <f t="shared" si="30"/>
        <v>Ô tô tự đổ 12 tấn235</v>
      </c>
      <c r="D1739" s="490"/>
      <c r="E1739" s="490"/>
      <c r="F1739" s="490"/>
      <c r="G1739" s="490"/>
    </row>
    <row r="1740" spans="1:7" ht="18.75">
      <c r="A1740" s="489" t="s">
        <v>2806</v>
      </c>
      <c r="B1740" s="490">
        <v>236</v>
      </c>
      <c r="C1740" s="491" t="str">
        <f t="shared" si="30"/>
        <v>Ô tô tự đổ 12 tấn236</v>
      </c>
      <c r="D1740" s="490"/>
      <c r="E1740" s="490"/>
      <c r="F1740" s="490"/>
      <c r="G1740" s="490"/>
    </row>
    <row r="1741" spans="1:7" ht="18.75">
      <c r="A1741" s="489" t="s">
        <v>2806</v>
      </c>
      <c r="B1741" s="490">
        <v>237</v>
      </c>
      <c r="C1741" s="491" t="str">
        <f t="shared" si="30"/>
        <v>Ô tô tự đổ 12 tấn237</v>
      </c>
      <c r="D1741" s="490"/>
      <c r="E1741" s="490"/>
      <c r="F1741" s="490"/>
      <c r="G1741" s="490"/>
    </row>
    <row r="1742" spans="1:7" ht="18.75">
      <c r="A1742" s="489" t="s">
        <v>2806</v>
      </c>
      <c r="B1742" s="490">
        <v>238</v>
      </c>
      <c r="C1742" s="491" t="str">
        <f t="shared" si="30"/>
        <v>Ô tô tự đổ 12 tấn238</v>
      </c>
      <c r="D1742" s="490"/>
      <c r="E1742" s="490"/>
      <c r="F1742" s="490"/>
      <c r="G1742" s="490"/>
    </row>
    <row r="1743" spans="1:7" ht="18.75">
      <c r="A1743" s="489" t="s">
        <v>2806</v>
      </c>
      <c r="B1743" s="490">
        <v>239</v>
      </c>
      <c r="C1743" s="491" t="str">
        <f t="shared" si="30"/>
        <v>Ô tô tự đổ 12 tấn239</v>
      </c>
      <c r="D1743" s="490"/>
      <c r="E1743" s="490"/>
      <c r="F1743" s="490"/>
      <c r="G1743" s="490"/>
    </row>
    <row r="1744" spans="1:7" ht="18.75">
      <c r="A1744" s="489" t="s">
        <v>2806</v>
      </c>
      <c r="B1744" s="490">
        <v>240</v>
      </c>
      <c r="C1744" s="491" t="str">
        <f t="shared" si="30"/>
        <v>Ô tô tự đổ 12 tấn240</v>
      </c>
      <c r="D1744" s="490"/>
      <c r="E1744" s="490"/>
      <c r="F1744" s="490"/>
      <c r="G1744" s="490"/>
    </row>
    <row r="1745" spans="1:7" ht="18.75">
      <c r="A1745" s="489" t="s">
        <v>2806</v>
      </c>
      <c r="B1745" s="490">
        <v>241</v>
      </c>
      <c r="C1745" s="491" t="str">
        <f t="shared" si="30"/>
        <v>Ô tô tự đổ 12 tấn241</v>
      </c>
      <c r="D1745" s="490"/>
      <c r="E1745" s="490"/>
      <c r="F1745" s="490"/>
      <c r="G1745" s="490"/>
    </row>
    <row r="1746" spans="1:7" ht="18.75">
      <c r="A1746" s="489" t="s">
        <v>2806</v>
      </c>
      <c r="B1746" s="490">
        <v>242</v>
      </c>
      <c r="C1746" s="491" t="str">
        <f t="shared" si="30"/>
        <v>Ô tô tự đổ 12 tấn242</v>
      </c>
      <c r="D1746" s="490"/>
      <c r="E1746" s="490"/>
      <c r="F1746" s="490"/>
      <c r="G1746" s="490"/>
    </row>
    <row r="1747" spans="1:7" ht="18.75">
      <c r="A1747" s="489" t="s">
        <v>2806</v>
      </c>
      <c r="B1747" s="490">
        <v>243</v>
      </c>
      <c r="C1747" s="491" t="str">
        <f t="shared" si="30"/>
        <v>Ô tô tự đổ 12 tấn243</v>
      </c>
      <c r="D1747" s="490"/>
      <c r="E1747" s="490"/>
      <c r="F1747" s="490"/>
      <c r="G1747" s="490"/>
    </row>
    <row r="1748" spans="1:7" ht="18.75">
      <c r="A1748" s="489" t="s">
        <v>2806</v>
      </c>
      <c r="B1748" s="490">
        <v>244</v>
      </c>
      <c r="C1748" s="491" t="str">
        <f t="shared" si="30"/>
        <v>Ô tô tự đổ 12 tấn244</v>
      </c>
      <c r="D1748" s="490"/>
      <c r="E1748" s="490"/>
      <c r="F1748" s="490"/>
      <c r="G1748" s="490"/>
    </row>
    <row r="1749" spans="1:7" ht="18.75">
      <c r="A1749" s="489" t="s">
        <v>2806</v>
      </c>
      <c r="B1749" s="490">
        <v>245</v>
      </c>
      <c r="C1749" s="491" t="str">
        <f t="shared" si="30"/>
        <v>Ô tô tự đổ 12 tấn245</v>
      </c>
      <c r="D1749" s="490"/>
      <c r="E1749" s="490"/>
      <c r="F1749" s="490"/>
      <c r="G1749" s="490"/>
    </row>
    <row r="1750" spans="1:7" ht="18.75">
      <c r="A1750" s="489" t="s">
        <v>2806</v>
      </c>
      <c r="B1750" s="490">
        <v>246</v>
      </c>
      <c r="C1750" s="491" t="str">
        <f t="shared" si="30"/>
        <v>Ô tô tự đổ 12 tấn246</v>
      </c>
      <c r="D1750" s="490"/>
      <c r="E1750" s="490"/>
      <c r="F1750" s="490"/>
      <c r="G1750" s="490"/>
    </row>
    <row r="1751" spans="1:7" ht="18.75">
      <c r="A1751" s="489" t="s">
        <v>2806</v>
      </c>
      <c r="B1751" s="490">
        <v>247</v>
      </c>
      <c r="C1751" s="491" t="str">
        <f t="shared" si="30"/>
        <v>Ô tô tự đổ 12 tấn247</v>
      </c>
      <c r="D1751" s="490"/>
      <c r="E1751" s="490"/>
      <c r="F1751" s="490"/>
      <c r="G1751" s="490"/>
    </row>
    <row r="1752" spans="1:7" ht="18.75">
      <c r="A1752" s="489" t="s">
        <v>2806</v>
      </c>
      <c r="B1752" s="490">
        <v>248</v>
      </c>
      <c r="C1752" s="491" t="str">
        <f t="shared" si="30"/>
        <v>Ô tô tự đổ 12 tấn248</v>
      </c>
      <c r="D1752" s="490"/>
      <c r="E1752" s="490"/>
      <c r="F1752" s="490"/>
      <c r="G1752" s="490"/>
    </row>
    <row r="1753" spans="1:7" ht="18.75">
      <c r="A1753" s="489" t="s">
        <v>2806</v>
      </c>
      <c r="B1753" s="490">
        <v>249</v>
      </c>
      <c r="C1753" s="491" t="str">
        <f t="shared" si="30"/>
        <v>Ô tô tự đổ 12 tấn249</v>
      </c>
      <c r="D1753" s="490"/>
      <c r="E1753" s="490"/>
      <c r="F1753" s="490"/>
      <c r="G1753" s="490"/>
    </row>
    <row r="1754" spans="1:7" ht="18.75">
      <c r="A1754" s="489" t="s">
        <v>2806</v>
      </c>
      <c r="B1754" s="490">
        <v>250</v>
      </c>
      <c r="C1754" s="491" t="str">
        <f t="shared" si="30"/>
        <v>Ô tô tự đổ 12 tấn250</v>
      </c>
      <c r="D1754" s="490"/>
      <c r="E1754" s="490"/>
      <c r="F1754" s="490"/>
      <c r="G1754" s="490"/>
    </row>
    <row r="1755" spans="1:7" ht="18.75">
      <c r="A1755" s="489" t="s">
        <v>2806</v>
      </c>
      <c r="B1755" s="490">
        <v>251</v>
      </c>
      <c r="C1755" s="491" t="str">
        <f t="shared" si="30"/>
        <v>Ô tô tự đổ 12 tấn251</v>
      </c>
      <c r="D1755" s="490"/>
      <c r="E1755" s="490"/>
      <c r="F1755" s="490"/>
      <c r="G1755" s="490"/>
    </row>
    <row r="1756" spans="1:7" ht="18.75">
      <c r="A1756" s="489" t="s">
        <v>2806</v>
      </c>
      <c r="B1756" s="490">
        <v>252</v>
      </c>
      <c r="C1756" s="491" t="str">
        <f t="shared" si="30"/>
        <v>Ô tô tự đổ 12 tấn252</v>
      </c>
      <c r="D1756" s="490"/>
      <c r="E1756" s="490"/>
      <c r="F1756" s="490"/>
      <c r="G1756" s="490"/>
    </row>
    <row r="1757" spans="1:7" ht="18.75">
      <c r="A1757" s="489" t="s">
        <v>2806</v>
      </c>
      <c r="B1757" s="490">
        <v>253</v>
      </c>
      <c r="C1757" s="491" t="str">
        <f t="shared" si="30"/>
        <v>Ô tô tự đổ 12 tấn253</v>
      </c>
      <c r="D1757" s="490"/>
      <c r="E1757" s="490"/>
      <c r="F1757" s="490"/>
      <c r="G1757" s="490"/>
    </row>
    <row r="1758" spans="1:7" ht="18.75">
      <c r="A1758" s="489" t="s">
        <v>2806</v>
      </c>
      <c r="B1758" s="490">
        <v>254</v>
      </c>
      <c r="C1758" s="491" t="str">
        <f t="shared" si="30"/>
        <v>Ô tô tự đổ 12 tấn254</v>
      </c>
      <c r="D1758" s="490"/>
      <c r="E1758" s="490"/>
      <c r="F1758" s="490"/>
      <c r="G1758" s="490"/>
    </row>
    <row r="1759" spans="1:7" ht="18.75">
      <c r="A1759" s="489" t="s">
        <v>2806</v>
      </c>
      <c r="B1759" s="490">
        <v>255</v>
      </c>
      <c r="C1759" s="491" t="str">
        <f t="shared" si="30"/>
        <v>Ô tô tự đổ 12 tấn255</v>
      </c>
      <c r="D1759" s="490"/>
      <c r="E1759" s="490"/>
      <c r="F1759" s="490"/>
      <c r="G1759" s="490"/>
    </row>
    <row r="1760" spans="1:7" ht="18.75">
      <c r="A1760" s="489" t="s">
        <v>2806</v>
      </c>
      <c r="B1760" s="490">
        <v>256</v>
      </c>
      <c r="C1760" s="491" t="str">
        <f t="shared" si="30"/>
        <v>Ô tô tự đổ 12 tấn256</v>
      </c>
      <c r="D1760" s="490"/>
      <c r="E1760" s="490"/>
      <c r="F1760" s="490"/>
      <c r="G1760" s="490"/>
    </row>
    <row r="1761" spans="1:7" ht="18.75">
      <c r="A1761" s="489" t="s">
        <v>2806</v>
      </c>
      <c r="B1761" s="490">
        <v>257</v>
      </c>
      <c r="C1761" s="491" t="str">
        <f t="shared" si="30"/>
        <v>Ô tô tự đổ 12 tấn257</v>
      </c>
      <c r="D1761" s="490"/>
      <c r="E1761" s="490"/>
      <c r="F1761" s="490"/>
      <c r="G1761" s="490"/>
    </row>
    <row r="1762" spans="1:7" ht="18.75">
      <c r="A1762" s="489" t="s">
        <v>2806</v>
      </c>
      <c r="B1762" s="490">
        <v>258</v>
      </c>
      <c r="C1762" s="491" t="str">
        <f t="shared" ref="C1762:C1825" si="31">A1762&amp;B1762</f>
        <v>Ô tô tự đổ 12 tấn258</v>
      </c>
      <c r="D1762" s="490"/>
      <c r="E1762" s="490"/>
      <c r="F1762" s="490"/>
      <c r="G1762" s="490"/>
    </row>
    <row r="1763" spans="1:7" ht="18.75">
      <c r="A1763" s="489" t="s">
        <v>2806</v>
      </c>
      <c r="B1763" s="490">
        <v>259</v>
      </c>
      <c r="C1763" s="491" t="str">
        <f t="shared" si="31"/>
        <v>Ô tô tự đổ 12 tấn259</v>
      </c>
      <c r="D1763" s="490"/>
      <c r="E1763" s="490"/>
      <c r="F1763" s="490"/>
      <c r="G1763" s="490"/>
    </row>
    <row r="1764" spans="1:7" ht="18.75">
      <c r="A1764" s="489" t="s">
        <v>2806</v>
      </c>
      <c r="B1764" s="490">
        <v>260</v>
      </c>
      <c r="C1764" s="491" t="str">
        <f t="shared" si="31"/>
        <v>Ô tô tự đổ 12 tấn260</v>
      </c>
      <c r="D1764" s="490"/>
      <c r="E1764" s="490"/>
      <c r="F1764" s="490"/>
      <c r="G1764" s="490"/>
    </row>
    <row r="1765" spans="1:7" ht="18.75">
      <c r="A1765" s="489" t="s">
        <v>2806</v>
      </c>
      <c r="B1765" s="490">
        <v>261</v>
      </c>
      <c r="C1765" s="491" t="str">
        <f t="shared" si="31"/>
        <v>Ô tô tự đổ 12 tấn261</v>
      </c>
      <c r="D1765" s="490"/>
      <c r="E1765" s="490"/>
      <c r="F1765" s="490"/>
      <c r="G1765" s="490"/>
    </row>
    <row r="1766" spans="1:7" ht="18.75">
      <c r="A1766" s="489" t="s">
        <v>2806</v>
      </c>
      <c r="B1766" s="490">
        <v>262</v>
      </c>
      <c r="C1766" s="491" t="str">
        <f t="shared" si="31"/>
        <v>Ô tô tự đổ 12 tấn262</v>
      </c>
      <c r="D1766" s="490"/>
      <c r="E1766" s="490"/>
      <c r="F1766" s="490"/>
      <c r="G1766" s="490"/>
    </row>
    <row r="1767" spans="1:7" ht="18.75">
      <c r="A1767" s="489" t="s">
        <v>2806</v>
      </c>
      <c r="B1767" s="490">
        <v>263</v>
      </c>
      <c r="C1767" s="491" t="str">
        <f t="shared" si="31"/>
        <v>Ô tô tự đổ 12 tấn263</v>
      </c>
      <c r="D1767" s="490"/>
      <c r="E1767" s="490"/>
      <c r="F1767" s="490"/>
      <c r="G1767" s="490"/>
    </row>
    <row r="1768" spans="1:7" ht="18.75">
      <c r="A1768" s="489" t="s">
        <v>2806</v>
      </c>
      <c r="B1768" s="490">
        <v>264</v>
      </c>
      <c r="C1768" s="491" t="str">
        <f t="shared" si="31"/>
        <v>Ô tô tự đổ 12 tấn264</v>
      </c>
      <c r="D1768" s="490"/>
      <c r="E1768" s="490"/>
      <c r="F1768" s="490"/>
      <c r="G1768" s="490"/>
    </row>
    <row r="1769" spans="1:7" ht="18.75">
      <c r="A1769" s="489" t="s">
        <v>2806</v>
      </c>
      <c r="B1769" s="490">
        <v>265</v>
      </c>
      <c r="C1769" s="491" t="str">
        <f t="shared" si="31"/>
        <v>Ô tô tự đổ 12 tấn265</v>
      </c>
      <c r="D1769" s="490"/>
      <c r="E1769" s="490"/>
      <c r="F1769" s="490"/>
      <c r="G1769" s="490"/>
    </row>
    <row r="1770" spans="1:7" ht="18.75">
      <c r="A1770" s="489" t="s">
        <v>2806</v>
      </c>
      <c r="B1770" s="490">
        <v>266</v>
      </c>
      <c r="C1770" s="491" t="str">
        <f t="shared" si="31"/>
        <v>Ô tô tự đổ 12 tấn266</v>
      </c>
      <c r="D1770" s="490"/>
      <c r="E1770" s="490"/>
      <c r="F1770" s="490"/>
      <c r="G1770" s="490"/>
    </row>
    <row r="1771" spans="1:7" ht="18.75">
      <c r="A1771" s="489" t="s">
        <v>2806</v>
      </c>
      <c r="B1771" s="490">
        <v>267</v>
      </c>
      <c r="C1771" s="491" t="str">
        <f t="shared" si="31"/>
        <v>Ô tô tự đổ 12 tấn267</v>
      </c>
      <c r="D1771" s="490"/>
      <c r="E1771" s="490"/>
      <c r="F1771" s="490"/>
      <c r="G1771" s="490"/>
    </row>
    <row r="1772" spans="1:7" ht="18.75">
      <c r="A1772" s="489" t="s">
        <v>2806</v>
      </c>
      <c r="B1772" s="490">
        <v>268</v>
      </c>
      <c r="C1772" s="491" t="str">
        <f t="shared" si="31"/>
        <v>Ô tô tự đổ 12 tấn268</v>
      </c>
      <c r="D1772" s="490"/>
      <c r="E1772" s="490"/>
      <c r="F1772" s="490"/>
      <c r="G1772" s="490"/>
    </row>
    <row r="1773" spans="1:7" ht="18.75">
      <c r="A1773" s="489" t="s">
        <v>2806</v>
      </c>
      <c r="B1773" s="490">
        <v>269</v>
      </c>
      <c r="C1773" s="491" t="str">
        <f t="shared" si="31"/>
        <v>Ô tô tự đổ 12 tấn269</v>
      </c>
      <c r="D1773" s="490"/>
      <c r="E1773" s="490"/>
      <c r="F1773" s="490"/>
      <c r="G1773" s="490"/>
    </row>
    <row r="1774" spans="1:7" ht="18.75">
      <c r="A1774" s="489" t="s">
        <v>2806</v>
      </c>
      <c r="B1774" s="490">
        <v>270</v>
      </c>
      <c r="C1774" s="491" t="str">
        <f t="shared" si="31"/>
        <v>Ô tô tự đổ 12 tấn270</v>
      </c>
      <c r="D1774" s="490"/>
      <c r="E1774" s="490"/>
      <c r="F1774" s="490"/>
      <c r="G1774" s="490"/>
    </row>
    <row r="1775" spans="1:7" ht="18.75">
      <c r="A1775" s="489" t="s">
        <v>2806</v>
      </c>
      <c r="B1775" s="490">
        <v>271</v>
      </c>
      <c r="C1775" s="491" t="str">
        <f t="shared" si="31"/>
        <v>Ô tô tự đổ 12 tấn271</v>
      </c>
      <c r="D1775" s="490"/>
      <c r="E1775" s="490"/>
      <c r="F1775" s="490"/>
      <c r="G1775" s="490"/>
    </row>
    <row r="1776" spans="1:7" ht="18.75">
      <c r="A1776" s="489" t="s">
        <v>2806</v>
      </c>
      <c r="B1776" s="490">
        <v>272</v>
      </c>
      <c r="C1776" s="491" t="str">
        <f t="shared" si="31"/>
        <v>Ô tô tự đổ 12 tấn272</v>
      </c>
      <c r="D1776" s="490"/>
      <c r="E1776" s="490"/>
      <c r="F1776" s="490"/>
      <c r="G1776" s="490"/>
    </row>
    <row r="1777" spans="1:7" ht="18.75">
      <c r="A1777" s="489" t="s">
        <v>2806</v>
      </c>
      <c r="B1777" s="490">
        <v>273</v>
      </c>
      <c r="C1777" s="491" t="str">
        <f t="shared" si="31"/>
        <v>Ô tô tự đổ 12 tấn273</v>
      </c>
      <c r="D1777" s="490"/>
      <c r="E1777" s="490"/>
      <c r="F1777" s="490"/>
      <c r="G1777" s="490"/>
    </row>
    <row r="1778" spans="1:7" ht="18.75">
      <c r="A1778" s="489" t="s">
        <v>2806</v>
      </c>
      <c r="B1778" s="490">
        <v>274</v>
      </c>
      <c r="C1778" s="491" t="str">
        <f t="shared" si="31"/>
        <v>Ô tô tự đổ 12 tấn274</v>
      </c>
      <c r="D1778" s="490"/>
      <c r="E1778" s="490"/>
      <c r="F1778" s="490"/>
      <c r="G1778" s="490"/>
    </row>
    <row r="1779" spans="1:7" ht="18.75">
      <c r="A1779" s="489" t="s">
        <v>2806</v>
      </c>
      <c r="B1779" s="490">
        <v>275</v>
      </c>
      <c r="C1779" s="491" t="str">
        <f t="shared" si="31"/>
        <v>Ô tô tự đổ 12 tấn275</v>
      </c>
      <c r="D1779" s="490"/>
      <c r="E1779" s="490"/>
      <c r="F1779" s="490"/>
      <c r="G1779" s="490"/>
    </row>
    <row r="1780" spans="1:7" ht="18.75">
      <c r="A1780" s="489" t="s">
        <v>2806</v>
      </c>
      <c r="B1780" s="490">
        <v>276</v>
      </c>
      <c r="C1780" s="491" t="str">
        <f t="shared" si="31"/>
        <v>Ô tô tự đổ 12 tấn276</v>
      </c>
      <c r="D1780" s="490"/>
      <c r="E1780" s="490"/>
      <c r="F1780" s="490"/>
      <c r="G1780" s="490"/>
    </row>
    <row r="1781" spans="1:7" ht="18.75">
      <c r="A1781" s="489" t="s">
        <v>2806</v>
      </c>
      <c r="B1781" s="490">
        <v>277</v>
      </c>
      <c r="C1781" s="491" t="str">
        <f t="shared" si="31"/>
        <v>Ô tô tự đổ 12 tấn277</v>
      </c>
      <c r="D1781" s="490"/>
      <c r="E1781" s="490"/>
      <c r="F1781" s="490"/>
      <c r="G1781" s="490"/>
    </row>
    <row r="1782" spans="1:7" ht="18.75">
      <c r="A1782" s="489" t="s">
        <v>2806</v>
      </c>
      <c r="B1782" s="490">
        <v>278</v>
      </c>
      <c r="C1782" s="491" t="str">
        <f t="shared" si="31"/>
        <v>Ô tô tự đổ 12 tấn278</v>
      </c>
      <c r="D1782" s="490"/>
      <c r="E1782" s="490"/>
      <c r="F1782" s="490"/>
      <c r="G1782" s="490"/>
    </row>
    <row r="1783" spans="1:7" ht="18.75">
      <c r="A1783" s="489" t="s">
        <v>2806</v>
      </c>
      <c r="B1783" s="490">
        <v>279</v>
      </c>
      <c r="C1783" s="491" t="str">
        <f t="shared" si="31"/>
        <v>Ô tô tự đổ 12 tấn279</v>
      </c>
      <c r="D1783" s="490"/>
      <c r="E1783" s="490"/>
      <c r="F1783" s="490"/>
      <c r="G1783" s="490"/>
    </row>
    <row r="1784" spans="1:7" ht="18.75">
      <c r="A1784" s="489" t="s">
        <v>2806</v>
      </c>
      <c r="B1784" s="490">
        <v>280</v>
      </c>
      <c r="C1784" s="491" t="str">
        <f t="shared" si="31"/>
        <v>Ô tô tự đổ 12 tấn280</v>
      </c>
      <c r="D1784" s="490"/>
      <c r="E1784" s="490"/>
      <c r="F1784" s="490"/>
      <c r="G1784" s="490"/>
    </row>
    <row r="1785" spans="1:7" ht="18.75">
      <c r="A1785" s="489" t="s">
        <v>2806</v>
      </c>
      <c r="B1785" s="490">
        <v>281</v>
      </c>
      <c r="C1785" s="491" t="str">
        <f t="shared" si="31"/>
        <v>Ô tô tự đổ 12 tấn281</v>
      </c>
      <c r="D1785" s="490"/>
      <c r="E1785" s="490"/>
      <c r="F1785" s="490"/>
      <c r="G1785" s="490"/>
    </row>
    <row r="1786" spans="1:7" ht="18.75">
      <c r="A1786" s="489" t="s">
        <v>2806</v>
      </c>
      <c r="B1786" s="490">
        <v>282</v>
      </c>
      <c r="C1786" s="491" t="str">
        <f t="shared" si="31"/>
        <v>Ô tô tự đổ 12 tấn282</v>
      </c>
      <c r="D1786" s="490"/>
      <c r="E1786" s="490"/>
      <c r="F1786" s="490"/>
      <c r="G1786" s="490"/>
    </row>
    <row r="1787" spans="1:7" ht="18.75">
      <c r="A1787" s="489" t="s">
        <v>2806</v>
      </c>
      <c r="B1787" s="490">
        <v>283</v>
      </c>
      <c r="C1787" s="491" t="str">
        <f t="shared" si="31"/>
        <v>Ô tô tự đổ 12 tấn283</v>
      </c>
      <c r="D1787" s="490"/>
      <c r="E1787" s="490"/>
      <c r="F1787" s="490"/>
      <c r="G1787" s="490"/>
    </row>
    <row r="1788" spans="1:7" ht="18.75">
      <c r="A1788" s="489" t="s">
        <v>2806</v>
      </c>
      <c r="B1788" s="490">
        <v>284</v>
      </c>
      <c r="C1788" s="491" t="str">
        <f t="shared" si="31"/>
        <v>Ô tô tự đổ 12 tấn284</v>
      </c>
      <c r="D1788" s="490"/>
      <c r="E1788" s="490"/>
      <c r="F1788" s="490"/>
      <c r="G1788" s="490"/>
    </row>
    <row r="1789" spans="1:7" ht="18.75">
      <c r="A1789" s="489" t="s">
        <v>2806</v>
      </c>
      <c r="B1789" s="490">
        <v>285</v>
      </c>
      <c r="C1789" s="491" t="str">
        <f t="shared" si="31"/>
        <v>Ô tô tự đổ 12 tấn285</v>
      </c>
      <c r="D1789" s="490"/>
      <c r="E1789" s="490"/>
      <c r="F1789" s="490"/>
      <c r="G1789" s="490"/>
    </row>
    <row r="1790" spans="1:7" ht="18.75">
      <c r="A1790" s="489" t="s">
        <v>2806</v>
      </c>
      <c r="B1790" s="490">
        <v>286</v>
      </c>
      <c r="C1790" s="491" t="str">
        <f t="shared" si="31"/>
        <v>Ô tô tự đổ 12 tấn286</v>
      </c>
      <c r="D1790" s="490"/>
      <c r="E1790" s="490"/>
      <c r="F1790" s="490"/>
      <c r="G1790" s="490"/>
    </row>
    <row r="1791" spans="1:7" ht="18.75">
      <c r="A1791" s="489" t="s">
        <v>2806</v>
      </c>
      <c r="B1791" s="490">
        <v>287</v>
      </c>
      <c r="C1791" s="491" t="str">
        <f t="shared" si="31"/>
        <v>Ô tô tự đổ 12 tấn287</v>
      </c>
      <c r="D1791" s="490"/>
      <c r="E1791" s="490"/>
      <c r="F1791" s="490"/>
      <c r="G1791" s="490"/>
    </row>
    <row r="1792" spans="1:7" ht="18.75">
      <c r="A1792" s="489" t="s">
        <v>2806</v>
      </c>
      <c r="B1792" s="490">
        <v>288</v>
      </c>
      <c r="C1792" s="491" t="str">
        <f t="shared" si="31"/>
        <v>Ô tô tự đổ 12 tấn288</v>
      </c>
      <c r="D1792" s="490"/>
      <c r="E1792" s="490"/>
      <c r="F1792" s="490"/>
      <c r="G1792" s="490"/>
    </row>
    <row r="1793" spans="1:7" ht="18.75">
      <c r="A1793" s="489" t="s">
        <v>2806</v>
      </c>
      <c r="B1793" s="490">
        <v>289</v>
      </c>
      <c r="C1793" s="491" t="str">
        <f t="shared" si="31"/>
        <v>Ô tô tự đổ 12 tấn289</v>
      </c>
      <c r="D1793" s="490"/>
      <c r="E1793" s="490"/>
      <c r="F1793" s="490"/>
      <c r="G1793" s="490"/>
    </row>
    <row r="1794" spans="1:7" ht="18.75">
      <c r="A1794" s="489" t="s">
        <v>2806</v>
      </c>
      <c r="B1794" s="490">
        <v>290</v>
      </c>
      <c r="C1794" s="491" t="str">
        <f t="shared" si="31"/>
        <v>Ô tô tự đổ 12 tấn290</v>
      </c>
      <c r="D1794" s="490"/>
      <c r="E1794" s="490"/>
      <c r="F1794" s="490"/>
      <c r="G1794" s="490"/>
    </row>
    <row r="1795" spans="1:7" ht="18.75">
      <c r="A1795" s="489" t="s">
        <v>2806</v>
      </c>
      <c r="B1795" s="490">
        <v>291</v>
      </c>
      <c r="C1795" s="491" t="str">
        <f t="shared" si="31"/>
        <v>Ô tô tự đổ 12 tấn291</v>
      </c>
      <c r="D1795" s="490"/>
      <c r="E1795" s="490"/>
      <c r="F1795" s="490"/>
      <c r="G1795" s="490"/>
    </row>
    <row r="1796" spans="1:7" ht="18.75">
      <c r="A1796" s="489" t="s">
        <v>2806</v>
      </c>
      <c r="B1796" s="490">
        <v>292</v>
      </c>
      <c r="C1796" s="491" t="str">
        <f t="shared" si="31"/>
        <v>Ô tô tự đổ 12 tấn292</v>
      </c>
      <c r="D1796" s="490"/>
      <c r="E1796" s="490"/>
      <c r="F1796" s="490"/>
      <c r="G1796" s="490"/>
    </row>
    <row r="1797" spans="1:7" ht="18.75">
      <c r="A1797" s="489" t="s">
        <v>2806</v>
      </c>
      <c r="B1797" s="490">
        <v>293</v>
      </c>
      <c r="C1797" s="491" t="str">
        <f t="shared" si="31"/>
        <v>Ô tô tự đổ 12 tấn293</v>
      </c>
      <c r="D1797" s="490"/>
      <c r="E1797" s="490"/>
      <c r="F1797" s="490"/>
      <c r="G1797" s="490"/>
    </row>
    <row r="1798" spans="1:7" ht="18.75">
      <c r="A1798" s="489" t="s">
        <v>2806</v>
      </c>
      <c r="B1798" s="490">
        <v>294</v>
      </c>
      <c r="C1798" s="491" t="str">
        <f t="shared" si="31"/>
        <v>Ô tô tự đổ 12 tấn294</v>
      </c>
      <c r="D1798" s="490"/>
      <c r="E1798" s="490"/>
      <c r="F1798" s="490"/>
      <c r="G1798" s="490"/>
    </row>
    <row r="1799" spans="1:7" ht="18.75">
      <c r="A1799" s="489" t="s">
        <v>2806</v>
      </c>
      <c r="B1799" s="490">
        <v>295</v>
      </c>
      <c r="C1799" s="491" t="str">
        <f t="shared" si="31"/>
        <v>Ô tô tự đổ 12 tấn295</v>
      </c>
      <c r="D1799" s="490"/>
      <c r="E1799" s="490"/>
      <c r="F1799" s="490"/>
      <c r="G1799" s="490"/>
    </row>
    <row r="1800" spans="1:7" ht="18.75">
      <c r="A1800" s="489" t="s">
        <v>2806</v>
      </c>
      <c r="B1800" s="490">
        <v>296</v>
      </c>
      <c r="C1800" s="491" t="str">
        <f t="shared" si="31"/>
        <v>Ô tô tự đổ 12 tấn296</v>
      </c>
      <c r="D1800" s="490"/>
      <c r="E1800" s="490"/>
      <c r="F1800" s="490"/>
      <c r="G1800" s="490"/>
    </row>
    <row r="1801" spans="1:7" ht="18.75">
      <c r="A1801" s="489" t="s">
        <v>2806</v>
      </c>
      <c r="B1801" s="490">
        <v>297</v>
      </c>
      <c r="C1801" s="491" t="str">
        <f t="shared" si="31"/>
        <v>Ô tô tự đổ 12 tấn297</v>
      </c>
      <c r="D1801" s="490"/>
      <c r="E1801" s="490"/>
      <c r="F1801" s="490"/>
      <c r="G1801" s="490"/>
    </row>
    <row r="1802" spans="1:7" ht="18.75">
      <c r="A1802" s="489" t="s">
        <v>2806</v>
      </c>
      <c r="B1802" s="490">
        <v>298</v>
      </c>
      <c r="C1802" s="491" t="str">
        <f t="shared" si="31"/>
        <v>Ô tô tự đổ 12 tấn298</v>
      </c>
      <c r="D1802" s="490"/>
      <c r="E1802" s="490"/>
      <c r="F1802" s="490"/>
      <c r="G1802" s="490"/>
    </row>
    <row r="1803" spans="1:7" ht="18.75">
      <c r="A1803" s="489" t="s">
        <v>2806</v>
      </c>
      <c r="B1803" s="490">
        <v>299</v>
      </c>
      <c r="C1803" s="491" t="str">
        <f t="shared" si="31"/>
        <v>Ô tô tự đổ 12 tấn299</v>
      </c>
      <c r="D1803" s="490"/>
      <c r="E1803" s="490"/>
      <c r="F1803" s="490"/>
      <c r="G1803" s="490"/>
    </row>
    <row r="1804" spans="1:7" ht="18.75">
      <c r="A1804" s="489" t="s">
        <v>2806</v>
      </c>
      <c r="B1804" s="490">
        <v>300</v>
      </c>
      <c r="C1804" s="491" t="str">
        <f t="shared" si="31"/>
        <v>Ô tô tự đổ 12 tấn300</v>
      </c>
      <c r="D1804" s="490"/>
      <c r="E1804" s="490"/>
      <c r="F1804" s="490"/>
      <c r="G1804" s="490"/>
    </row>
    <row r="1805" spans="1:7" ht="18.75">
      <c r="A1805" s="489" t="s">
        <v>2806</v>
      </c>
      <c r="B1805" s="490">
        <v>301</v>
      </c>
      <c r="C1805" s="491" t="str">
        <f t="shared" si="31"/>
        <v>Ô tô tự đổ 12 tấn301</v>
      </c>
      <c r="D1805" s="490"/>
      <c r="E1805" s="490"/>
      <c r="F1805" s="490"/>
      <c r="G1805" s="490"/>
    </row>
    <row r="1806" spans="1:7" ht="18.75">
      <c r="A1806" s="489" t="s">
        <v>2806</v>
      </c>
      <c r="B1806" s="490">
        <v>302</v>
      </c>
      <c r="C1806" s="491" t="str">
        <f t="shared" si="31"/>
        <v>Ô tô tự đổ 12 tấn302</v>
      </c>
      <c r="D1806" s="490"/>
      <c r="E1806" s="490"/>
      <c r="F1806" s="490"/>
      <c r="G1806" s="490"/>
    </row>
    <row r="1807" spans="1:7" ht="18.75">
      <c r="A1807" s="489" t="s">
        <v>2806</v>
      </c>
      <c r="B1807" s="490">
        <v>303</v>
      </c>
      <c r="C1807" s="491" t="str">
        <f t="shared" si="31"/>
        <v>Ô tô tự đổ 12 tấn303</v>
      </c>
      <c r="D1807" s="490"/>
      <c r="E1807" s="490"/>
      <c r="F1807" s="490"/>
      <c r="G1807" s="490"/>
    </row>
    <row r="1808" spans="1:7" ht="18.75">
      <c r="A1808" s="489" t="s">
        <v>2806</v>
      </c>
      <c r="B1808" s="490">
        <v>304</v>
      </c>
      <c r="C1808" s="491" t="str">
        <f t="shared" si="31"/>
        <v>Ô tô tự đổ 12 tấn304</v>
      </c>
      <c r="D1808" s="490"/>
      <c r="E1808" s="490"/>
      <c r="F1808" s="490"/>
      <c r="G1808" s="490"/>
    </row>
    <row r="1809" spans="1:7" ht="18.75">
      <c r="A1809" s="489" t="s">
        <v>2806</v>
      </c>
      <c r="B1809" s="490">
        <v>305</v>
      </c>
      <c r="C1809" s="491" t="str">
        <f t="shared" si="31"/>
        <v>Ô tô tự đổ 12 tấn305</v>
      </c>
      <c r="D1809" s="490"/>
      <c r="E1809" s="490"/>
      <c r="F1809" s="490"/>
      <c r="G1809" s="490"/>
    </row>
    <row r="1810" spans="1:7" ht="18.75">
      <c r="A1810" s="489" t="s">
        <v>2806</v>
      </c>
      <c r="B1810" s="490">
        <v>306</v>
      </c>
      <c r="C1810" s="491" t="str">
        <f t="shared" si="31"/>
        <v>Ô tô tự đổ 12 tấn306</v>
      </c>
      <c r="D1810" s="490"/>
      <c r="E1810" s="490"/>
      <c r="F1810" s="490"/>
      <c r="G1810" s="490"/>
    </row>
    <row r="1811" spans="1:7" ht="18.75">
      <c r="A1811" s="489" t="s">
        <v>2806</v>
      </c>
      <c r="B1811" s="490">
        <v>307</v>
      </c>
      <c r="C1811" s="491" t="str">
        <f t="shared" si="31"/>
        <v>Ô tô tự đổ 12 tấn307</v>
      </c>
      <c r="D1811" s="490"/>
      <c r="E1811" s="490"/>
      <c r="F1811" s="490"/>
      <c r="G1811" s="490"/>
    </row>
    <row r="1812" spans="1:7" ht="18.75">
      <c r="A1812" s="489" t="s">
        <v>2806</v>
      </c>
      <c r="B1812" s="490">
        <v>308</v>
      </c>
      <c r="C1812" s="491" t="str">
        <f t="shared" si="31"/>
        <v>Ô tô tự đổ 12 tấn308</v>
      </c>
      <c r="D1812" s="490"/>
      <c r="E1812" s="490"/>
      <c r="F1812" s="490"/>
      <c r="G1812" s="490"/>
    </row>
    <row r="1813" spans="1:7" ht="18.75">
      <c r="A1813" s="489" t="s">
        <v>2806</v>
      </c>
      <c r="B1813" s="490">
        <v>309</v>
      </c>
      <c r="C1813" s="491" t="str">
        <f t="shared" si="31"/>
        <v>Ô tô tự đổ 12 tấn309</v>
      </c>
      <c r="D1813" s="490"/>
      <c r="E1813" s="490"/>
      <c r="F1813" s="490"/>
      <c r="G1813" s="490"/>
    </row>
    <row r="1814" spans="1:7" ht="18.75">
      <c r="A1814" s="489" t="s">
        <v>2806</v>
      </c>
      <c r="B1814" s="490">
        <v>310</v>
      </c>
      <c r="C1814" s="491" t="str">
        <f t="shared" si="31"/>
        <v>Ô tô tự đổ 12 tấn310</v>
      </c>
      <c r="D1814" s="490"/>
      <c r="E1814" s="490"/>
      <c r="F1814" s="490"/>
      <c r="G1814" s="490"/>
    </row>
    <row r="1815" spans="1:7" ht="18.75">
      <c r="A1815" s="489" t="s">
        <v>2806</v>
      </c>
      <c r="B1815" s="490">
        <v>311</v>
      </c>
      <c r="C1815" s="491" t="str">
        <f t="shared" si="31"/>
        <v>Ô tô tự đổ 12 tấn311</v>
      </c>
      <c r="D1815" s="490"/>
      <c r="E1815" s="490"/>
      <c r="F1815" s="490"/>
      <c r="G1815" s="490"/>
    </row>
    <row r="1816" spans="1:7" ht="18.75">
      <c r="A1816" s="489" t="s">
        <v>2806</v>
      </c>
      <c r="B1816" s="490">
        <v>312</v>
      </c>
      <c r="C1816" s="491" t="str">
        <f t="shared" si="31"/>
        <v>Ô tô tự đổ 12 tấn312</v>
      </c>
      <c r="D1816" s="490"/>
      <c r="E1816" s="490"/>
      <c r="F1816" s="490"/>
      <c r="G1816" s="490"/>
    </row>
    <row r="1817" spans="1:7" ht="18.75">
      <c r="A1817" s="489" t="s">
        <v>2806</v>
      </c>
      <c r="B1817" s="490">
        <v>313</v>
      </c>
      <c r="C1817" s="491" t="str">
        <f t="shared" si="31"/>
        <v>Ô tô tự đổ 12 tấn313</v>
      </c>
      <c r="D1817" s="490"/>
      <c r="E1817" s="490"/>
      <c r="F1817" s="490"/>
      <c r="G1817" s="490"/>
    </row>
    <row r="1818" spans="1:7" ht="18.75">
      <c r="A1818" s="489" t="s">
        <v>2806</v>
      </c>
      <c r="B1818" s="490">
        <v>314</v>
      </c>
      <c r="C1818" s="491" t="str">
        <f t="shared" si="31"/>
        <v>Ô tô tự đổ 12 tấn314</v>
      </c>
      <c r="D1818" s="490"/>
      <c r="E1818" s="490"/>
      <c r="F1818" s="490"/>
      <c r="G1818" s="490"/>
    </row>
    <row r="1819" spans="1:7" ht="18.75">
      <c r="A1819" s="489" t="s">
        <v>2806</v>
      </c>
      <c r="B1819" s="490">
        <v>315</v>
      </c>
      <c r="C1819" s="491" t="str">
        <f t="shared" si="31"/>
        <v>Ô tô tự đổ 12 tấn315</v>
      </c>
      <c r="D1819" s="490"/>
      <c r="E1819" s="490"/>
      <c r="F1819" s="490"/>
      <c r="G1819" s="490"/>
    </row>
    <row r="1820" spans="1:7" ht="18.75">
      <c r="A1820" s="489" t="s">
        <v>2806</v>
      </c>
      <c r="B1820" s="490">
        <v>316</v>
      </c>
      <c r="C1820" s="491" t="str">
        <f t="shared" si="31"/>
        <v>Ô tô tự đổ 12 tấn316</v>
      </c>
      <c r="D1820" s="490"/>
      <c r="E1820" s="490"/>
      <c r="F1820" s="490"/>
      <c r="G1820" s="490"/>
    </row>
    <row r="1821" spans="1:7" ht="18.75">
      <c r="A1821" s="489" t="s">
        <v>2806</v>
      </c>
      <c r="B1821" s="490">
        <v>317</v>
      </c>
      <c r="C1821" s="491" t="str">
        <f t="shared" si="31"/>
        <v>Ô tô tự đổ 12 tấn317</v>
      </c>
      <c r="D1821" s="490"/>
      <c r="E1821" s="490"/>
      <c r="F1821" s="490"/>
      <c r="G1821" s="490"/>
    </row>
    <row r="1822" spans="1:7" ht="18.75">
      <c r="A1822" s="489" t="s">
        <v>2806</v>
      </c>
      <c r="B1822" s="490">
        <v>318</v>
      </c>
      <c r="C1822" s="491" t="str">
        <f t="shared" si="31"/>
        <v>Ô tô tự đổ 12 tấn318</v>
      </c>
      <c r="D1822" s="490"/>
      <c r="E1822" s="490"/>
      <c r="F1822" s="490"/>
      <c r="G1822" s="490"/>
    </row>
    <row r="1823" spans="1:7" ht="18.75">
      <c r="A1823" s="489" t="s">
        <v>2806</v>
      </c>
      <c r="B1823" s="490">
        <v>319</v>
      </c>
      <c r="C1823" s="491" t="str">
        <f t="shared" si="31"/>
        <v>Ô tô tự đổ 12 tấn319</v>
      </c>
      <c r="D1823" s="490"/>
      <c r="E1823" s="490"/>
      <c r="F1823" s="490"/>
      <c r="G1823" s="490"/>
    </row>
    <row r="1824" spans="1:7" ht="18.75">
      <c r="A1824" s="489" t="s">
        <v>2806</v>
      </c>
      <c r="B1824" s="490">
        <v>320</v>
      </c>
      <c r="C1824" s="491" t="str">
        <f t="shared" si="31"/>
        <v>Ô tô tự đổ 12 tấn320</v>
      </c>
      <c r="D1824" s="490"/>
      <c r="E1824" s="490"/>
      <c r="F1824" s="490"/>
      <c r="G1824" s="490"/>
    </row>
    <row r="1825" spans="1:7" ht="18.75">
      <c r="A1825" s="489" t="s">
        <v>2806</v>
      </c>
      <c r="B1825" s="490">
        <v>321</v>
      </c>
      <c r="C1825" s="491" t="str">
        <f t="shared" si="31"/>
        <v>Ô tô tự đổ 12 tấn321</v>
      </c>
      <c r="D1825" s="490"/>
      <c r="E1825" s="490"/>
      <c r="F1825" s="490"/>
      <c r="G1825" s="490"/>
    </row>
    <row r="1826" spans="1:7" ht="18.75">
      <c r="A1826" s="489" t="s">
        <v>2806</v>
      </c>
      <c r="B1826" s="490">
        <v>322</v>
      </c>
      <c r="C1826" s="491" t="str">
        <f t="shared" ref="C1826:C1889" si="32">A1826&amp;B1826</f>
        <v>Ô tô tự đổ 12 tấn322</v>
      </c>
      <c r="D1826" s="490"/>
      <c r="E1826" s="490"/>
      <c r="F1826" s="490"/>
      <c r="G1826" s="490"/>
    </row>
    <row r="1827" spans="1:7" ht="18.75">
      <c r="A1827" s="489" t="s">
        <v>2806</v>
      </c>
      <c r="B1827" s="490">
        <v>323</v>
      </c>
      <c r="C1827" s="491" t="str">
        <f t="shared" si="32"/>
        <v>Ô tô tự đổ 12 tấn323</v>
      </c>
      <c r="D1827" s="490"/>
      <c r="E1827" s="490"/>
      <c r="F1827" s="490"/>
      <c r="G1827" s="490"/>
    </row>
    <row r="1828" spans="1:7" ht="18.75">
      <c r="A1828" s="489" t="s">
        <v>2806</v>
      </c>
      <c r="B1828" s="490">
        <v>324</v>
      </c>
      <c r="C1828" s="491" t="str">
        <f t="shared" si="32"/>
        <v>Ô tô tự đổ 12 tấn324</v>
      </c>
      <c r="D1828" s="490"/>
      <c r="E1828" s="490"/>
      <c r="F1828" s="490"/>
      <c r="G1828" s="490"/>
    </row>
    <row r="1829" spans="1:7" ht="18.75">
      <c r="A1829" s="489" t="s">
        <v>2806</v>
      </c>
      <c r="B1829" s="490">
        <v>325</v>
      </c>
      <c r="C1829" s="491" t="str">
        <f t="shared" si="32"/>
        <v>Ô tô tự đổ 12 tấn325</v>
      </c>
      <c r="D1829" s="490"/>
      <c r="E1829" s="490"/>
      <c r="F1829" s="490"/>
      <c r="G1829" s="490"/>
    </row>
    <row r="1830" spans="1:7" ht="18.75">
      <c r="A1830" s="489" t="s">
        <v>2806</v>
      </c>
      <c r="B1830" s="490">
        <v>326</v>
      </c>
      <c r="C1830" s="491" t="str">
        <f t="shared" si="32"/>
        <v>Ô tô tự đổ 12 tấn326</v>
      </c>
      <c r="D1830" s="490"/>
      <c r="E1830" s="490"/>
      <c r="F1830" s="490"/>
      <c r="G1830" s="490"/>
    </row>
    <row r="1831" spans="1:7" ht="18.75">
      <c r="A1831" s="489" t="s">
        <v>2806</v>
      </c>
      <c r="B1831" s="490">
        <v>327</v>
      </c>
      <c r="C1831" s="491" t="str">
        <f t="shared" si="32"/>
        <v>Ô tô tự đổ 12 tấn327</v>
      </c>
      <c r="D1831" s="490"/>
      <c r="E1831" s="490"/>
      <c r="F1831" s="490"/>
      <c r="G1831" s="490"/>
    </row>
    <row r="1832" spans="1:7" ht="18.75">
      <c r="A1832" s="489" t="s">
        <v>2806</v>
      </c>
      <c r="B1832" s="490">
        <v>328</v>
      </c>
      <c r="C1832" s="491" t="str">
        <f t="shared" si="32"/>
        <v>Ô tô tự đổ 12 tấn328</v>
      </c>
      <c r="D1832" s="490"/>
      <c r="E1832" s="490"/>
      <c r="F1832" s="490"/>
      <c r="G1832" s="490"/>
    </row>
    <row r="1833" spans="1:7" ht="18.75">
      <c r="A1833" s="489" t="s">
        <v>2806</v>
      </c>
      <c r="B1833" s="490">
        <v>329</v>
      </c>
      <c r="C1833" s="491" t="str">
        <f t="shared" si="32"/>
        <v>Ô tô tự đổ 12 tấn329</v>
      </c>
      <c r="D1833" s="490"/>
      <c r="E1833" s="490"/>
      <c r="F1833" s="490"/>
      <c r="G1833" s="490"/>
    </row>
    <row r="1834" spans="1:7" ht="18.75">
      <c r="A1834" s="489" t="s">
        <v>2806</v>
      </c>
      <c r="B1834" s="490">
        <v>330</v>
      </c>
      <c r="C1834" s="491" t="str">
        <f t="shared" si="32"/>
        <v>Ô tô tự đổ 12 tấn330</v>
      </c>
      <c r="D1834" s="490"/>
      <c r="E1834" s="490"/>
      <c r="F1834" s="490"/>
      <c r="G1834" s="490"/>
    </row>
    <row r="1835" spans="1:7" ht="18.75">
      <c r="A1835" s="489" t="s">
        <v>2806</v>
      </c>
      <c r="B1835" s="490">
        <v>331</v>
      </c>
      <c r="C1835" s="491" t="str">
        <f t="shared" si="32"/>
        <v>Ô tô tự đổ 12 tấn331</v>
      </c>
      <c r="D1835" s="490"/>
      <c r="E1835" s="490"/>
      <c r="F1835" s="490"/>
      <c r="G1835" s="490"/>
    </row>
    <row r="1836" spans="1:7" ht="18.75">
      <c r="A1836" s="489" t="s">
        <v>2806</v>
      </c>
      <c r="B1836" s="490">
        <v>332</v>
      </c>
      <c r="C1836" s="491" t="str">
        <f t="shared" si="32"/>
        <v>Ô tô tự đổ 12 tấn332</v>
      </c>
      <c r="D1836" s="490"/>
      <c r="E1836" s="490"/>
      <c r="F1836" s="490"/>
      <c r="G1836" s="490"/>
    </row>
    <row r="1837" spans="1:7" ht="18.75">
      <c r="A1837" s="489" t="s">
        <v>2806</v>
      </c>
      <c r="B1837" s="490">
        <v>333</v>
      </c>
      <c r="C1837" s="491" t="str">
        <f t="shared" si="32"/>
        <v>Ô tô tự đổ 12 tấn333</v>
      </c>
      <c r="D1837" s="490"/>
      <c r="E1837" s="490"/>
      <c r="F1837" s="490"/>
      <c r="G1837" s="490"/>
    </row>
    <row r="1838" spans="1:7" ht="18.75">
      <c r="A1838" s="489" t="s">
        <v>2806</v>
      </c>
      <c r="B1838" s="490">
        <v>334</v>
      </c>
      <c r="C1838" s="491" t="str">
        <f t="shared" si="32"/>
        <v>Ô tô tự đổ 12 tấn334</v>
      </c>
      <c r="D1838" s="490"/>
      <c r="E1838" s="490"/>
      <c r="F1838" s="490"/>
      <c r="G1838" s="490"/>
    </row>
    <row r="1839" spans="1:7" ht="18.75">
      <c r="A1839" s="489" t="s">
        <v>2806</v>
      </c>
      <c r="B1839" s="490">
        <v>335</v>
      </c>
      <c r="C1839" s="491" t="str">
        <f t="shared" si="32"/>
        <v>Ô tô tự đổ 12 tấn335</v>
      </c>
      <c r="D1839" s="490"/>
      <c r="E1839" s="490"/>
      <c r="F1839" s="490"/>
      <c r="G1839" s="490"/>
    </row>
    <row r="1840" spans="1:7" ht="18.75">
      <c r="A1840" s="489" t="s">
        <v>2806</v>
      </c>
      <c r="B1840" s="490">
        <v>336</v>
      </c>
      <c r="C1840" s="491" t="str">
        <f t="shared" si="32"/>
        <v>Ô tô tự đổ 12 tấn336</v>
      </c>
      <c r="D1840" s="490"/>
      <c r="E1840" s="490"/>
      <c r="F1840" s="490"/>
      <c r="G1840" s="490"/>
    </row>
    <row r="1841" spans="1:7" ht="18.75">
      <c r="A1841" s="489" t="s">
        <v>2806</v>
      </c>
      <c r="B1841" s="490">
        <v>337</v>
      </c>
      <c r="C1841" s="491" t="str">
        <f t="shared" si="32"/>
        <v>Ô tô tự đổ 12 tấn337</v>
      </c>
      <c r="D1841" s="490"/>
      <c r="E1841" s="490"/>
      <c r="F1841" s="490"/>
      <c r="G1841" s="490"/>
    </row>
    <row r="1842" spans="1:7" ht="18.75">
      <c r="A1842" s="489" t="s">
        <v>2806</v>
      </c>
      <c r="B1842" s="490">
        <v>338</v>
      </c>
      <c r="C1842" s="491" t="str">
        <f t="shared" si="32"/>
        <v>Ô tô tự đổ 12 tấn338</v>
      </c>
      <c r="D1842" s="490"/>
      <c r="E1842" s="490"/>
      <c r="F1842" s="490"/>
      <c r="G1842" s="490"/>
    </row>
    <row r="1843" spans="1:7" ht="18.75">
      <c r="A1843" s="489" t="s">
        <v>2806</v>
      </c>
      <c r="B1843" s="490">
        <v>339</v>
      </c>
      <c r="C1843" s="491" t="str">
        <f t="shared" si="32"/>
        <v>Ô tô tự đổ 12 tấn339</v>
      </c>
      <c r="D1843" s="490"/>
      <c r="E1843" s="490"/>
      <c r="F1843" s="490"/>
      <c r="G1843" s="490"/>
    </row>
    <row r="1844" spans="1:7" ht="18.75">
      <c r="A1844" s="489" t="s">
        <v>2806</v>
      </c>
      <c r="B1844" s="490">
        <v>340</v>
      </c>
      <c r="C1844" s="491" t="str">
        <f t="shared" si="32"/>
        <v>Ô tô tự đổ 12 tấn340</v>
      </c>
      <c r="D1844" s="490"/>
      <c r="E1844" s="490"/>
      <c r="F1844" s="490"/>
      <c r="G1844" s="490"/>
    </row>
    <row r="1845" spans="1:7" ht="18.75">
      <c r="A1845" s="489" t="s">
        <v>2806</v>
      </c>
      <c r="B1845" s="490">
        <v>341</v>
      </c>
      <c r="C1845" s="491" t="str">
        <f t="shared" si="32"/>
        <v>Ô tô tự đổ 12 tấn341</v>
      </c>
      <c r="D1845" s="490"/>
      <c r="E1845" s="490"/>
      <c r="F1845" s="490"/>
      <c r="G1845" s="490"/>
    </row>
    <row r="1846" spans="1:7" ht="18.75">
      <c r="A1846" s="489" t="s">
        <v>2806</v>
      </c>
      <c r="B1846" s="490">
        <v>342</v>
      </c>
      <c r="C1846" s="491" t="str">
        <f t="shared" si="32"/>
        <v>Ô tô tự đổ 12 tấn342</v>
      </c>
      <c r="D1846" s="490"/>
      <c r="E1846" s="490"/>
      <c r="F1846" s="490"/>
      <c r="G1846" s="490"/>
    </row>
    <row r="1847" spans="1:7" ht="18.75">
      <c r="A1847" s="489" t="s">
        <v>2806</v>
      </c>
      <c r="B1847" s="490">
        <v>343</v>
      </c>
      <c r="C1847" s="491" t="str">
        <f t="shared" si="32"/>
        <v>Ô tô tự đổ 12 tấn343</v>
      </c>
      <c r="D1847" s="490"/>
      <c r="E1847" s="490"/>
      <c r="F1847" s="490"/>
      <c r="G1847" s="490"/>
    </row>
    <row r="1848" spans="1:7" ht="18.75">
      <c r="A1848" s="489" t="s">
        <v>2806</v>
      </c>
      <c r="B1848" s="490">
        <v>344</v>
      </c>
      <c r="C1848" s="491" t="str">
        <f t="shared" si="32"/>
        <v>Ô tô tự đổ 12 tấn344</v>
      </c>
      <c r="D1848" s="490"/>
      <c r="E1848" s="490"/>
      <c r="F1848" s="490"/>
      <c r="G1848" s="490"/>
    </row>
    <row r="1849" spans="1:7" ht="18.75">
      <c r="A1849" s="489" t="s">
        <v>2806</v>
      </c>
      <c r="B1849" s="490">
        <v>345</v>
      </c>
      <c r="C1849" s="491" t="str">
        <f t="shared" si="32"/>
        <v>Ô tô tự đổ 12 tấn345</v>
      </c>
      <c r="D1849" s="490"/>
      <c r="E1849" s="490"/>
      <c r="F1849" s="490"/>
      <c r="G1849" s="490"/>
    </row>
    <row r="1850" spans="1:7" ht="18.75">
      <c r="A1850" s="489" t="s">
        <v>2806</v>
      </c>
      <c r="B1850" s="490">
        <v>346</v>
      </c>
      <c r="C1850" s="491" t="str">
        <f t="shared" si="32"/>
        <v>Ô tô tự đổ 12 tấn346</v>
      </c>
      <c r="D1850" s="490"/>
      <c r="E1850" s="490"/>
      <c r="F1850" s="490"/>
      <c r="G1850" s="490"/>
    </row>
    <row r="1851" spans="1:7" ht="18.75">
      <c r="A1851" s="489" t="s">
        <v>2806</v>
      </c>
      <c r="B1851" s="490">
        <v>347</v>
      </c>
      <c r="C1851" s="491" t="str">
        <f t="shared" si="32"/>
        <v>Ô tô tự đổ 12 tấn347</v>
      </c>
      <c r="D1851" s="490"/>
      <c r="E1851" s="490"/>
      <c r="F1851" s="490"/>
      <c r="G1851" s="490"/>
    </row>
    <row r="1852" spans="1:7" ht="18.75">
      <c r="A1852" s="489" t="s">
        <v>2806</v>
      </c>
      <c r="B1852" s="490">
        <v>348</v>
      </c>
      <c r="C1852" s="491" t="str">
        <f t="shared" si="32"/>
        <v>Ô tô tự đổ 12 tấn348</v>
      </c>
      <c r="D1852" s="490"/>
      <c r="E1852" s="490"/>
      <c r="F1852" s="490"/>
      <c r="G1852" s="490"/>
    </row>
    <row r="1853" spans="1:7" ht="18.75">
      <c r="A1853" s="489" t="s">
        <v>2806</v>
      </c>
      <c r="B1853" s="490">
        <v>349</v>
      </c>
      <c r="C1853" s="491" t="str">
        <f t="shared" si="32"/>
        <v>Ô tô tự đổ 12 tấn349</v>
      </c>
      <c r="D1853" s="490"/>
      <c r="E1853" s="490"/>
      <c r="F1853" s="490"/>
      <c r="G1853" s="490"/>
    </row>
    <row r="1854" spans="1:7" ht="18.75">
      <c r="A1854" s="489" t="s">
        <v>2806</v>
      </c>
      <c r="B1854" s="490">
        <v>350</v>
      </c>
      <c r="C1854" s="491" t="str">
        <f t="shared" si="32"/>
        <v>Ô tô tự đổ 12 tấn350</v>
      </c>
      <c r="D1854" s="490"/>
      <c r="E1854" s="490"/>
      <c r="F1854" s="490"/>
      <c r="G1854" s="490"/>
    </row>
    <row r="1855" spans="1:7" ht="18.75">
      <c r="A1855" s="489" t="s">
        <v>2806</v>
      </c>
      <c r="B1855" s="490">
        <v>351</v>
      </c>
      <c r="C1855" s="491" t="str">
        <f t="shared" si="32"/>
        <v>Ô tô tự đổ 12 tấn351</v>
      </c>
      <c r="D1855" s="490"/>
      <c r="E1855" s="490"/>
      <c r="F1855" s="490"/>
      <c r="G1855" s="490"/>
    </row>
    <row r="1856" spans="1:7" ht="18.75">
      <c r="A1856" s="489" t="s">
        <v>2806</v>
      </c>
      <c r="B1856" s="490">
        <v>352</v>
      </c>
      <c r="C1856" s="491" t="str">
        <f t="shared" si="32"/>
        <v>Ô tô tự đổ 12 tấn352</v>
      </c>
      <c r="D1856" s="490"/>
      <c r="E1856" s="490"/>
      <c r="F1856" s="490"/>
      <c r="G1856" s="490"/>
    </row>
    <row r="1857" spans="1:7" ht="18.75">
      <c r="A1857" s="489" t="s">
        <v>2806</v>
      </c>
      <c r="B1857" s="490">
        <v>353</v>
      </c>
      <c r="C1857" s="491" t="str">
        <f t="shared" si="32"/>
        <v>Ô tô tự đổ 12 tấn353</v>
      </c>
      <c r="D1857" s="490"/>
      <c r="E1857" s="490"/>
      <c r="F1857" s="490"/>
      <c r="G1857" s="490"/>
    </row>
    <row r="1858" spans="1:7" ht="18.75">
      <c r="A1858" s="489" t="s">
        <v>2806</v>
      </c>
      <c r="B1858" s="490">
        <v>354</v>
      </c>
      <c r="C1858" s="491" t="str">
        <f t="shared" si="32"/>
        <v>Ô tô tự đổ 12 tấn354</v>
      </c>
      <c r="D1858" s="490"/>
      <c r="E1858" s="490"/>
      <c r="F1858" s="490"/>
      <c r="G1858" s="490"/>
    </row>
    <row r="1859" spans="1:7" ht="18.75">
      <c r="A1859" s="489" t="s">
        <v>2806</v>
      </c>
      <c r="B1859" s="490">
        <v>355</v>
      </c>
      <c r="C1859" s="491" t="str">
        <f t="shared" si="32"/>
        <v>Ô tô tự đổ 12 tấn355</v>
      </c>
      <c r="D1859" s="490"/>
      <c r="E1859" s="490"/>
      <c r="F1859" s="490"/>
      <c r="G1859" s="490"/>
    </row>
    <row r="1860" spans="1:7" ht="18.75">
      <c r="A1860" s="489" t="s">
        <v>2806</v>
      </c>
      <c r="B1860" s="490">
        <v>356</v>
      </c>
      <c r="C1860" s="491" t="str">
        <f t="shared" si="32"/>
        <v>Ô tô tự đổ 12 tấn356</v>
      </c>
      <c r="D1860" s="490"/>
      <c r="E1860" s="490"/>
      <c r="F1860" s="490"/>
      <c r="G1860" s="490"/>
    </row>
    <row r="1861" spans="1:7" ht="18.75">
      <c r="A1861" s="489" t="s">
        <v>2806</v>
      </c>
      <c r="B1861" s="490">
        <v>357</v>
      </c>
      <c r="C1861" s="491" t="str">
        <f t="shared" si="32"/>
        <v>Ô tô tự đổ 12 tấn357</v>
      </c>
      <c r="D1861" s="490"/>
      <c r="E1861" s="490"/>
      <c r="F1861" s="490"/>
      <c r="G1861" s="490"/>
    </row>
    <row r="1862" spans="1:7" ht="18.75">
      <c r="A1862" s="489" t="s">
        <v>2806</v>
      </c>
      <c r="B1862" s="490">
        <v>358</v>
      </c>
      <c r="C1862" s="491" t="str">
        <f t="shared" si="32"/>
        <v>Ô tô tự đổ 12 tấn358</v>
      </c>
      <c r="D1862" s="490"/>
      <c r="E1862" s="490"/>
      <c r="F1862" s="490"/>
      <c r="G1862" s="490"/>
    </row>
    <row r="1863" spans="1:7" ht="18.75">
      <c r="A1863" s="489" t="s">
        <v>2806</v>
      </c>
      <c r="B1863" s="490">
        <v>359</v>
      </c>
      <c r="C1863" s="491" t="str">
        <f t="shared" si="32"/>
        <v>Ô tô tự đổ 12 tấn359</v>
      </c>
      <c r="D1863" s="490"/>
      <c r="E1863" s="490"/>
      <c r="F1863" s="490"/>
      <c r="G1863" s="490"/>
    </row>
    <row r="1864" spans="1:7" ht="18.75">
      <c r="A1864" s="489" t="s">
        <v>2806</v>
      </c>
      <c r="B1864" s="490">
        <v>360</v>
      </c>
      <c r="C1864" s="491" t="str">
        <f t="shared" si="32"/>
        <v>Ô tô tự đổ 12 tấn360</v>
      </c>
      <c r="D1864" s="490"/>
      <c r="E1864" s="490"/>
      <c r="F1864" s="490"/>
      <c r="G1864" s="490"/>
    </row>
    <row r="1865" spans="1:7" ht="18.75">
      <c r="A1865" s="489" t="s">
        <v>2806</v>
      </c>
      <c r="B1865" s="490">
        <v>361</v>
      </c>
      <c r="C1865" s="491" t="str">
        <f t="shared" si="32"/>
        <v>Ô tô tự đổ 12 tấn361</v>
      </c>
      <c r="D1865" s="490"/>
      <c r="E1865" s="490"/>
      <c r="F1865" s="490"/>
      <c r="G1865" s="490"/>
    </row>
    <row r="1866" spans="1:7" ht="18.75">
      <c r="A1866" s="489" t="s">
        <v>2806</v>
      </c>
      <c r="B1866" s="490">
        <v>362</v>
      </c>
      <c r="C1866" s="491" t="str">
        <f t="shared" si="32"/>
        <v>Ô tô tự đổ 12 tấn362</v>
      </c>
      <c r="D1866" s="490"/>
      <c r="E1866" s="490"/>
      <c r="F1866" s="490"/>
      <c r="G1866" s="490"/>
    </row>
    <row r="1867" spans="1:7" ht="18.75">
      <c r="A1867" s="489" t="s">
        <v>2806</v>
      </c>
      <c r="B1867" s="490">
        <v>363</v>
      </c>
      <c r="C1867" s="491" t="str">
        <f t="shared" si="32"/>
        <v>Ô tô tự đổ 12 tấn363</v>
      </c>
      <c r="D1867" s="490"/>
      <c r="E1867" s="490"/>
      <c r="F1867" s="490"/>
      <c r="G1867" s="490"/>
    </row>
    <row r="1868" spans="1:7" ht="18.75">
      <c r="A1868" s="489" t="s">
        <v>2806</v>
      </c>
      <c r="B1868" s="490">
        <v>364</v>
      </c>
      <c r="C1868" s="491" t="str">
        <f t="shared" si="32"/>
        <v>Ô tô tự đổ 12 tấn364</v>
      </c>
      <c r="D1868" s="490"/>
      <c r="E1868" s="490"/>
      <c r="F1868" s="490"/>
      <c r="G1868" s="490"/>
    </row>
    <row r="1869" spans="1:7" ht="18.75">
      <c r="A1869" s="489" t="s">
        <v>2806</v>
      </c>
      <c r="B1869" s="490">
        <v>365</v>
      </c>
      <c r="C1869" s="491" t="str">
        <f t="shared" si="32"/>
        <v>Ô tô tự đổ 12 tấn365</v>
      </c>
      <c r="D1869" s="490"/>
      <c r="E1869" s="490"/>
      <c r="F1869" s="490"/>
      <c r="G1869" s="490"/>
    </row>
    <row r="1870" spans="1:7" ht="18.75">
      <c r="A1870" s="489" t="s">
        <v>2806</v>
      </c>
      <c r="B1870" s="490">
        <v>366</v>
      </c>
      <c r="C1870" s="491" t="str">
        <f t="shared" si="32"/>
        <v>Ô tô tự đổ 12 tấn366</v>
      </c>
      <c r="D1870" s="490"/>
      <c r="E1870" s="490"/>
      <c r="F1870" s="490"/>
      <c r="G1870" s="490"/>
    </row>
    <row r="1871" spans="1:7" ht="18.75">
      <c r="A1871" s="489" t="s">
        <v>2806</v>
      </c>
      <c r="B1871" s="490">
        <v>367</v>
      </c>
      <c r="C1871" s="491" t="str">
        <f t="shared" si="32"/>
        <v>Ô tô tự đổ 12 tấn367</v>
      </c>
      <c r="D1871" s="490"/>
      <c r="E1871" s="490"/>
      <c r="F1871" s="490"/>
      <c r="G1871" s="490"/>
    </row>
    <row r="1872" spans="1:7" ht="18.75">
      <c r="A1872" s="489" t="s">
        <v>2806</v>
      </c>
      <c r="B1872" s="490">
        <v>368</v>
      </c>
      <c r="C1872" s="491" t="str">
        <f t="shared" si="32"/>
        <v>Ô tô tự đổ 12 tấn368</v>
      </c>
      <c r="D1872" s="490"/>
      <c r="E1872" s="490"/>
      <c r="F1872" s="490"/>
      <c r="G1872" s="490"/>
    </row>
    <row r="1873" spans="1:7" ht="18.75">
      <c r="A1873" s="489" t="s">
        <v>2806</v>
      </c>
      <c r="B1873" s="490">
        <v>369</v>
      </c>
      <c r="C1873" s="491" t="str">
        <f t="shared" si="32"/>
        <v>Ô tô tự đổ 12 tấn369</v>
      </c>
      <c r="D1873" s="490"/>
      <c r="E1873" s="490"/>
      <c r="F1873" s="490"/>
      <c r="G1873" s="490"/>
    </row>
    <row r="1874" spans="1:7" ht="18.75">
      <c r="A1874" s="489" t="s">
        <v>2806</v>
      </c>
      <c r="B1874" s="490">
        <v>370</v>
      </c>
      <c r="C1874" s="491" t="str">
        <f t="shared" si="32"/>
        <v>Ô tô tự đổ 12 tấn370</v>
      </c>
      <c r="D1874" s="490"/>
      <c r="E1874" s="490"/>
      <c r="F1874" s="490"/>
      <c r="G1874" s="490"/>
    </row>
    <row r="1875" spans="1:7" ht="18.75">
      <c r="A1875" s="489" t="s">
        <v>2806</v>
      </c>
      <c r="B1875" s="490">
        <v>371</v>
      </c>
      <c r="C1875" s="491" t="str">
        <f t="shared" si="32"/>
        <v>Ô tô tự đổ 12 tấn371</v>
      </c>
      <c r="D1875" s="490"/>
      <c r="E1875" s="490"/>
      <c r="F1875" s="490"/>
      <c r="G1875" s="490"/>
    </row>
    <row r="1876" spans="1:7" ht="18.75">
      <c r="A1876" s="489" t="s">
        <v>2806</v>
      </c>
      <c r="B1876" s="490">
        <v>372</v>
      </c>
      <c r="C1876" s="491" t="str">
        <f t="shared" si="32"/>
        <v>Ô tô tự đổ 12 tấn372</v>
      </c>
      <c r="D1876" s="490"/>
      <c r="E1876" s="490"/>
      <c r="F1876" s="490"/>
      <c r="G1876" s="490"/>
    </row>
    <row r="1877" spans="1:7" ht="18.75">
      <c r="A1877" s="489" t="s">
        <v>2806</v>
      </c>
      <c r="B1877" s="490">
        <v>373</v>
      </c>
      <c r="C1877" s="491" t="str">
        <f t="shared" si="32"/>
        <v>Ô tô tự đổ 12 tấn373</v>
      </c>
      <c r="D1877" s="490"/>
      <c r="E1877" s="490"/>
      <c r="F1877" s="490"/>
      <c r="G1877" s="490"/>
    </row>
    <row r="1878" spans="1:7" ht="18.75">
      <c r="A1878" s="489" t="s">
        <v>2806</v>
      </c>
      <c r="B1878" s="490">
        <v>374</v>
      </c>
      <c r="C1878" s="491" t="str">
        <f t="shared" si="32"/>
        <v>Ô tô tự đổ 12 tấn374</v>
      </c>
      <c r="D1878" s="490"/>
      <c r="E1878" s="490"/>
      <c r="F1878" s="490"/>
      <c r="G1878" s="490"/>
    </row>
    <row r="1879" spans="1:7" ht="18.75">
      <c r="A1879" s="489" t="s">
        <v>2806</v>
      </c>
      <c r="B1879" s="490">
        <v>375</v>
      </c>
      <c r="C1879" s="491" t="str">
        <f t="shared" si="32"/>
        <v>Ô tô tự đổ 12 tấn375</v>
      </c>
      <c r="D1879" s="490"/>
      <c r="E1879" s="490"/>
      <c r="F1879" s="490"/>
      <c r="G1879" s="490"/>
    </row>
    <row r="1880" spans="1:7" ht="18.75">
      <c r="A1880" s="489" t="s">
        <v>2806</v>
      </c>
      <c r="B1880" s="490">
        <v>376</v>
      </c>
      <c r="C1880" s="491" t="str">
        <f t="shared" si="32"/>
        <v>Ô tô tự đổ 12 tấn376</v>
      </c>
      <c r="D1880" s="490"/>
      <c r="E1880" s="490"/>
      <c r="F1880" s="490"/>
      <c r="G1880" s="490"/>
    </row>
    <row r="1881" spans="1:7" ht="18.75">
      <c r="A1881" s="489" t="s">
        <v>2806</v>
      </c>
      <c r="B1881" s="490">
        <v>377</v>
      </c>
      <c r="C1881" s="491" t="str">
        <f t="shared" si="32"/>
        <v>Ô tô tự đổ 12 tấn377</v>
      </c>
      <c r="D1881" s="490"/>
      <c r="E1881" s="490"/>
      <c r="F1881" s="490"/>
      <c r="G1881" s="490"/>
    </row>
    <row r="1882" spans="1:7" ht="18.75">
      <c r="A1882" s="489" t="s">
        <v>2806</v>
      </c>
      <c r="B1882" s="490">
        <v>378</v>
      </c>
      <c r="C1882" s="491" t="str">
        <f t="shared" si="32"/>
        <v>Ô tô tự đổ 12 tấn378</v>
      </c>
      <c r="D1882" s="490"/>
      <c r="E1882" s="490"/>
      <c r="F1882" s="490"/>
      <c r="G1882" s="490"/>
    </row>
    <row r="1883" spans="1:7" ht="18.75">
      <c r="A1883" s="489" t="s">
        <v>2806</v>
      </c>
      <c r="B1883" s="490">
        <v>379</v>
      </c>
      <c r="C1883" s="491" t="str">
        <f t="shared" si="32"/>
        <v>Ô tô tự đổ 12 tấn379</v>
      </c>
      <c r="D1883" s="490"/>
      <c r="E1883" s="490"/>
      <c r="F1883" s="490"/>
      <c r="G1883" s="490"/>
    </row>
    <row r="1884" spans="1:7" ht="18.75">
      <c r="A1884" s="489" t="s">
        <v>2806</v>
      </c>
      <c r="B1884" s="490">
        <v>380</v>
      </c>
      <c r="C1884" s="491" t="str">
        <f t="shared" si="32"/>
        <v>Ô tô tự đổ 12 tấn380</v>
      </c>
      <c r="D1884" s="490"/>
      <c r="E1884" s="490"/>
      <c r="F1884" s="490"/>
      <c r="G1884" s="490"/>
    </row>
    <row r="1885" spans="1:7" ht="18.75">
      <c r="A1885" s="489" t="s">
        <v>2806</v>
      </c>
      <c r="B1885" s="490">
        <v>381</v>
      </c>
      <c r="C1885" s="491" t="str">
        <f t="shared" si="32"/>
        <v>Ô tô tự đổ 12 tấn381</v>
      </c>
      <c r="D1885" s="490"/>
      <c r="E1885" s="490"/>
      <c r="F1885" s="490"/>
      <c r="G1885" s="490"/>
    </row>
    <row r="1886" spans="1:7" ht="18.75">
      <c r="A1886" s="489" t="s">
        <v>2806</v>
      </c>
      <c r="B1886" s="490">
        <v>382</v>
      </c>
      <c r="C1886" s="491" t="str">
        <f t="shared" si="32"/>
        <v>Ô tô tự đổ 12 tấn382</v>
      </c>
      <c r="D1886" s="490"/>
      <c r="E1886" s="490"/>
      <c r="F1886" s="490"/>
      <c r="G1886" s="490"/>
    </row>
    <row r="1887" spans="1:7" ht="18.75">
      <c r="A1887" s="489" t="s">
        <v>2806</v>
      </c>
      <c r="B1887" s="490">
        <v>383</v>
      </c>
      <c r="C1887" s="491" t="str">
        <f t="shared" si="32"/>
        <v>Ô tô tự đổ 12 tấn383</v>
      </c>
      <c r="D1887" s="490"/>
      <c r="E1887" s="490"/>
      <c r="F1887" s="490"/>
      <c r="G1887" s="490"/>
    </row>
    <row r="1888" spans="1:7" ht="18.75">
      <c r="A1888" s="489" t="s">
        <v>2806</v>
      </c>
      <c r="B1888" s="490">
        <v>384</v>
      </c>
      <c r="C1888" s="491" t="str">
        <f t="shared" si="32"/>
        <v>Ô tô tự đổ 12 tấn384</v>
      </c>
      <c r="D1888" s="490"/>
      <c r="E1888" s="490"/>
      <c r="F1888" s="490"/>
      <c r="G1888" s="490"/>
    </row>
    <row r="1889" spans="1:7" ht="18.75">
      <c r="A1889" s="489" t="s">
        <v>2806</v>
      </c>
      <c r="B1889" s="490">
        <v>385</v>
      </c>
      <c r="C1889" s="491" t="str">
        <f t="shared" si="32"/>
        <v>Ô tô tự đổ 12 tấn385</v>
      </c>
      <c r="D1889" s="490"/>
      <c r="E1889" s="490"/>
      <c r="F1889" s="490"/>
      <c r="G1889" s="490"/>
    </row>
    <row r="1890" spans="1:7" ht="18.75">
      <c r="A1890" s="489" t="s">
        <v>2806</v>
      </c>
      <c r="B1890" s="490">
        <v>386</v>
      </c>
      <c r="C1890" s="491" t="str">
        <f t="shared" ref="C1890:C1953" si="33">A1890&amp;B1890</f>
        <v>Ô tô tự đổ 12 tấn386</v>
      </c>
      <c r="D1890" s="490"/>
      <c r="E1890" s="490"/>
      <c r="F1890" s="490"/>
      <c r="G1890" s="490"/>
    </row>
    <row r="1891" spans="1:7" ht="18.75">
      <c r="A1891" s="489" t="s">
        <v>2806</v>
      </c>
      <c r="B1891" s="490">
        <v>387</v>
      </c>
      <c r="C1891" s="491" t="str">
        <f t="shared" si="33"/>
        <v>Ô tô tự đổ 12 tấn387</v>
      </c>
      <c r="D1891" s="490"/>
      <c r="E1891" s="490"/>
      <c r="F1891" s="490"/>
      <c r="G1891" s="490"/>
    </row>
    <row r="1892" spans="1:7" ht="18.75">
      <c r="A1892" s="489" t="s">
        <v>2806</v>
      </c>
      <c r="B1892" s="490">
        <v>388</v>
      </c>
      <c r="C1892" s="491" t="str">
        <f t="shared" si="33"/>
        <v>Ô tô tự đổ 12 tấn388</v>
      </c>
      <c r="D1892" s="490"/>
      <c r="E1892" s="490"/>
      <c r="F1892" s="490"/>
      <c r="G1892" s="490"/>
    </row>
    <row r="1893" spans="1:7" ht="18.75">
      <c r="A1893" s="489" t="s">
        <v>2806</v>
      </c>
      <c r="B1893" s="490">
        <v>389</v>
      </c>
      <c r="C1893" s="491" t="str">
        <f t="shared" si="33"/>
        <v>Ô tô tự đổ 12 tấn389</v>
      </c>
      <c r="D1893" s="490"/>
      <c r="E1893" s="490"/>
      <c r="F1893" s="490"/>
      <c r="G1893" s="490"/>
    </row>
    <row r="1894" spans="1:7" ht="18.75">
      <c r="A1894" s="489" t="s">
        <v>2806</v>
      </c>
      <c r="B1894" s="490">
        <v>390</v>
      </c>
      <c r="C1894" s="491" t="str">
        <f t="shared" si="33"/>
        <v>Ô tô tự đổ 12 tấn390</v>
      </c>
      <c r="D1894" s="490"/>
      <c r="E1894" s="490"/>
      <c r="F1894" s="490"/>
      <c r="G1894" s="490"/>
    </row>
    <row r="1895" spans="1:7" ht="18.75">
      <c r="A1895" s="489" t="s">
        <v>2806</v>
      </c>
      <c r="B1895" s="490">
        <v>391</v>
      </c>
      <c r="C1895" s="491" t="str">
        <f t="shared" si="33"/>
        <v>Ô tô tự đổ 12 tấn391</v>
      </c>
      <c r="D1895" s="490"/>
      <c r="E1895" s="490"/>
      <c r="F1895" s="490"/>
      <c r="G1895" s="490"/>
    </row>
    <row r="1896" spans="1:7" ht="18.75">
      <c r="A1896" s="489" t="s">
        <v>2806</v>
      </c>
      <c r="B1896" s="490">
        <v>392</v>
      </c>
      <c r="C1896" s="491" t="str">
        <f t="shared" si="33"/>
        <v>Ô tô tự đổ 12 tấn392</v>
      </c>
      <c r="D1896" s="490"/>
      <c r="E1896" s="490"/>
      <c r="F1896" s="490"/>
      <c r="G1896" s="490"/>
    </row>
    <row r="1897" spans="1:7" ht="18.75">
      <c r="A1897" s="489" t="s">
        <v>2806</v>
      </c>
      <c r="B1897" s="490">
        <v>393</v>
      </c>
      <c r="C1897" s="491" t="str">
        <f t="shared" si="33"/>
        <v>Ô tô tự đổ 12 tấn393</v>
      </c>
      <c r="D1897" s="490"/>
      <c r="E1897" s="490"/>
      <c r="F1897" s="490"/>
      <c r="G1897" s="490"/>
    </row>
    <row r="1898" spans="1:7" ht="18.75">
      <c r="A1898" s="489" t="s">
        <v>2806</v>
      </c>
      <c r="B1898" s="490">
        <v>394</v>
      </c>
      <c r="C1898" s="491" t="str">
        <f t="shared" si="33"/>
        <v>Ô tô tự đổ 12 tấn394</v>
      </c>
      <c r="D1898" s="490"/>
      <c r="E1898" s="490"/>
      <c r="F1898" s="490"/>
      <c r="G1898" s="490"/>
    </row>
    <row r="1899" spans="1:7" ht="18.75">
      <c r="A1899" s="489" t="s">
        <v>2806</v>
      </c>
      <c r="B1899" s="490">
        <v>395</v>
      </c>
      <c r="C1899" s="491" t="str">
        <f t="shared" si="33"/>
        <v>Ô tô tự đổ 12 tấn395</v>
      </c>
      <c r="D1899" s="490"/>
      <c r="E1899" s="490"/>
      <c r="F1899" s="490"/>
      <c r="G1899" s="490"/>
    </row>
    <row r="1900" spans="1:7" ht="18.75">
      <c r="A1900" s="489" t="s">
        <v>2806</v>
      </c>
      <c r="B1900" s="490">
        <v>396</v>
      </c>
      <c r="C1900" s="491" t="str">
        <f t="shared" si="33"/>
        <v>Ô tô tự đổ 12 tấn396</v>
      </c>
      <c r="D1900" s="490"/>
      <c r="E1900" s="490"/>
      <c r="F1900" s="490"/>
      <c r="G1900" s="490"/>
    </row>
    <row r="1901" spans="1:7" ht="18.75">
      <c r="A1901" s="489" t="s">
        <v>2806</v>
      </c>
      <c r="B1901" s="490">
        <v>397</v>
      </c>
      <c r="C1901" s="491" t="str">
        <f t="shared" si="33"/>
        <v>Ô tô tự đổ 12 tấn397</v>
      </c>
      <c r="D1901" s="490"/>
      <c r="E1901" s="490"/>
      <c r="F1901" s="490"/>
      <c r="G1901" s="490"/>
    </row>
    <row r="1902" spans="1:7" ht="18.75">
      <c r="A1902" s="489" t="s">
        <v>2806</v>
      </c>
      <c r="B1902" s="490">
        <v>398</v>
      </c>
      <c r="C1902" s="491" t="str">
        <f t="shared" si="33"/>
        <v>Ô tô tự đổ 12 tấn398</v>
      </c>
      <c r="D1902" s="490"/>
      <c r="E1902" s="490"/>
      <c r="F1902" s="490"/>
      <c r="G1902" s="490"/>
    </row>
    <row r="1903" spans="1:7" ht="18.75">
      <c r="A1903" s="489" t="s">
        <v>2806</v>
      </c>
      <c r="B1903" s="490">
        <v>399</v>
      </c>
      <c r="C1903" s="491" t="str">
        <f t="shared" si="33"/>
        <v>Ô tô tự đổ 12 tấn399</v>
      </c>
      <c r="D1903" s="490"/>
      <c r="E1903" s="490"/>
      <c r="F1903" s="490"/>
      <c r="G1903" s="490"/>
    </row>
    <row r="1904" spans="1:7" ht="18.75">
      <c r="A1904" s="489" t="s">
        <v>2806</v>
      </c>
      <c r="B1904" s="490">
        <v>400</v>
      </c>
      <c r="C1904" s="491" t="str">
        <f t="shared" si="33"/>
        <v>Ô tô tự đổ 12 tấn400</v>
      </c>
      <c r="D1904" s="490"/>
      <c r="E1904" s="490"/>
      <c r="F1904" s="490"/>
      <c r="G1904" s="490"/>
    </row>
    <row r="1905" spans="1:7" ht="18.75">
      <c r="A1905" s="489" t="s">
        <v>2806</v>
      </c>
      <c r="B1905" s="490">
        <v>401</v>
      </c>
      <c r="C1905" s="491" t="str">
        <f t="shared" si="33"/>
        <v>Ô tô tự đổ 12 tấn401</v>
      </c>
      <c r="D1905" s="490"/>
      <c r="E1905" s="490"/>
      <c r="F1905" s="490"/>
      <c r="G1905" s="490"/>
    </row>
    <row r="1906" spans="1:7" ht="18.75">
      <c r="A1906" s="489" t="s">
        <v>2806</v>
      </c>
      <c r="B1906" s="490">
        <v>402</v>
      </c>
      <c r="C1906" s="491" t="str">
        <f t="shared" si="33"/>
        <v>Ô tô tự đổ 12 tấn402</v>
      </c>
      <c r="D1906" s="490"/>
      <c r="E1906" s="490"/>
      <c r="F1906" s="490"/>
      <c r="G1906" s="490"/>
    </row>
    <row r="1907" spans="1:7" ht="18.75">
      <c r="A1907" s="489" t="s">
        <v>2806</v>
      </c>
      <c r="B1907" s="490">
        <v>403</v>
      </c>
      <c r="C1907" s="491" t="str">
        <f t="shared" si="33"/>
        <v>Ô tô tự đổ 12 tấn403</v>
      </c>
      <c r="D1907" s="490"/>
      <c r="E1907" s="490"/>
      <c r="F1907" s="490"/>
      <c r="G1907" s="490"/>
    </row>
    <row r="1908" spans="1:7" ht="18.75">
      <c r="A1908" s="489" t="s">
        <v>2806</v>
      </c>
      <c r="B1908" s="490">
        <v>404</v>
      </c>
      <c r="C1908" s="491" t="str">
        <f t="shared" si="33"/>
        <v>Ô tô tự đổ 12 tấn404</v>
      </c>
      <c r="D1908" s="490"/>
      <c r="E1908" s="490"/>
      <c r="F1908" s="490"/>
      <c r="G1908" s="490"/>
    </row>
    <row r="1909" spans="1:7" ht="18.75">
      <c r="A1909" s="489" t="s">
        <v>2806</v>
      </c>
      <c r="B1909" s="490">
        <v>405</v>
      </c>
      <c r="C1909" s="491" t="str">
        <f t="shared" si="33"/>
        <v>Ô tô tự đổ 12 tấn405</v>
      </c>
      <c r="D1909" s="490"/>
      <c r="E1909" s="490"/>
      <c r="F1909" s="490"/>
      <c r="G1909" s="490"/>
    </row>
    <row r="1910" spans="1:7" ht="18.75">
      <c r="A1910" s="489" t="s">
        <v>2806</v>
      </c>
      <c r="B1910" s="490">
        <v>406</v>
      </c>
      <c r="C1910" s="491" t="str">
        <f t="shared" si="33"/>
        <v>Ô tô tự đổ 12 tấn406</v>
      </c>
      <c r="D1910" s="490"/>
      <c r="E1910" s="490"/>
      <c r="F1910" s="490"/>
      <c r="G1910" s="490"/>
    </row>
    <row r="1911" spans="1:7" ht="18.75">
      <c r="A1911" s="489" t="s">
        <v>2806</v>
      </c>
      <c r="B1911" s="490">
        <v>407</v>
      </c>
      <c r="C1911" s="491" t="str">
        <f t="shared" si="33"/>
        <v>Ô tô tự đổ 12 tấn407</v>
      </c>
      <c r="D1911" s="490"/>
      <c r="E1911" s="490"/>
      <c r="F1911" s="490"/>
      <c r="G1911" s="490"/>
    </row>
    <row r="1912" spans="1:7" ht="18.75">
      <c r="A1912" s="489" t="s">
        <v>2806</v>
      </c>
      <c r="B1912" s="490">
        <v>408</v>
      </c>
      <c r="C1912" s="491" t="str">
        <f t="shared" si="33"/>
        <v>Ô tô tự đổ 12 tấn408</v>
      </c>
      <c r="D1912" s="490"/>
      <c r="E1912" s="490"/>
      <c r="F1912" s="490"/>
      <c r="G1912" s="490"/>
    </row>
    <row r="1913" spans="1:7" ht="18.75">
      <c r="A1913" s="489" t="s">
        <v>2806</v>
      </c>
      <c r="B1913" s="490">
        <v>409</v>
      </c>
      <c r="C1913" s="491" t="str">
        <f t="shared" si="33"/>
        <v>Ô tô tự đổ 12 tấn409</v>
      </c>
      <c r="D1913" s="490"/>
      <c r="E1913" s="490"/>
      <c r="F1913" s="490"/>
      <c r="G1913" s="490"/>
    </row>
    <row r="1914" spans="1:7" ht="18.75">
      <c r="A1914" s="489" t="s">
        <v>2806</v>
      </c>
      <c r="B1914" s="490">
        <v>410</v>
      </c>
      <c r="C1914" s="491" t="str">
        <f t="shared" si="33"/>
        <v>Ô tô tự đổ 12 tấn410</v>
      </c>
      <c r="D1914" s="490"/>
      <c r="E1914" s="490"/>
      <c r="F1914" s="490"/>
      <c r="G1914" s="490"/>
    </row>
    <row r="1915" spans="1:7" ht="18.75">
      <c r="A1915" s="489" t="s">
        <v>2806</v>
      </c>
      <c r="B1915" s="490">
        <v>411</v>
      </c>
      <c r="C1915" s="491" t="str">
        <f t="shared" si="33"/>
        <v>Ô tô tự đổ 12 tấn411</v>
      </c>
      <c r="D1915" s="490"/>
      <c r="E1915" s="490"/>
      <c r="F1915" s="490"/>
      <c r="G1915" s="490"/>
    </row>
    <row r="1916" spans="1:7" ht="18.75">
      <c r="A1916" s="489" t="s">
        <v>2806</v>
      </c>
      <c r="B1916" s="490">
        <v>412</v>
      </c>
      <c r="C1916" s="491" t="str">
        <f t="shared" si="33"/>
        <v>Ô tô tự đổ 12 tấn412</v>
      </c>
      <c r="D1916" s="490"/>
      <c r="E1916" s="490"/>
      <c r="F1916" s="490"/>
      <c r="G1916" s="490"/>
    </row>
    <row r="1917" spans="1:7" ht="18.75">
      <c r="A1917" s="489" t="s">
        <v>2806</v>
      </c>
      <c r="B1917" s="490">
        <v>413</v>
      </c>
      <c r="C1917" s="491" t="str">
        <f t="shared" si="33"/>
        <v>Ô tô tự đổ 12 tấn413</v>
      </c>
      <c r="D1917" s="490"/>
      <c r="E1917" s="490"/>
      <c r="F1917" s="490"/>
      <c r="G1917" s="490"/>
    </row>
    <row r="1918" spans="1:7" ht="18.75">
      <c r="A1918" s="489" t="s">
        <v>2806</v>
      </c>
      <c r="B1918" s="490">
        <v>414</v>
      </c>
      <c r="C1918" s="491" t="str">
        <f t="shared" si="33"/>
        <v>Ô tô tự đổ 12 tấn414</v>
      </c>
      <c r="D1918" s="490"/>
      <c r="E1918" s="490"/>
      <c r="F1918" s="490"/>
      <c r="G1918" s="490"/>
    </row>
    <row r="1919" spans="1:7" ht="18.75">
      <c r="A1919" s="489" t="s">
        <v>2806</v>
      </c>
      <c r="B1919" s="490">
        <v>415</v>
      </c>
      <c r="C1919" s="491" t="str">
        <f t="shared" si="33"/>
        <v>Ô tô tự đổ 12 tấn415</v>
      </c>
      <c r="D1919" s="490"/>
      <c r="E1919" s="490"/>
      <c r="F1919" s="490"/>
      <c r="G1919" s="490"/>
    </row>
    <row r="1920" spans="1:7" ht="18.75">
      <c r="A1920" s="489" t="s">
        <v>2806</v>
      </c>
      <c r="B1920" s="490">
        <v>416</v>
      </c>
      <c r="C1920" s="491" t="str">
        <f t="shared" si="33"/>
        <v>Ô tô tự đổ 12 tấn416</v>
      </c>
      <c r="D1920" s="490"/>
      <c r="E1920" s="490"/>
      <c r="F1920" s="490"/>
      <c r="G1920" s="490"/>
    </row>
    <row r="1921" spans="1:7" ht="18.75">
      <c r="A1921" s="489" t="s">
        <v>2806</v>
      </c>
      <c r="B1921" s="490">
        <v>417</v>
      </c>
      <c r="C1921" s="491" t="str">
        <f t="shared" si="33"/>
        <v>Ô tô tự đổ 12 tấn417</v>
      </c>
      <c r="D1921" s="490"/>
      <c r="E1921" s="490"/>
      <c r="F1921" s="490"/>
      <c r="G1921" s="490"/>
    </row>
    <row r="1922" spans="1:7" ht="18.75">
      <c r="A1922" s="489" t="s">
        <v>2806</v>
      </c>
      <c r="B1922" s="490">
        <v>418</v>
      </c>
      <c r="C1922" s="491" t="str">
        <f t="shared" si="33"/>
        <v>Ô tô tự đổ 12 tấn418</v>
      </c>
      <c r="D1922" s="490"/>
      <c r="E1922" s="490"/>
      <c r="F1922" s="490"/>
      <c r="G1922" s="490"/>
    </row>
    <row r="1923" spans="1:7" ht="18.75">
      <c r="A1923" s="489" t="s">
        <v>2806</v>
      </c>
      <c r="B1923" s="490">
        <v>419</v>
      </c>
      <c r="C1923" s="491" t="str">
        <f t="shared" si="33"/>
        <v>Ô tô tự đổ 12 tấn419</v>
      </c>
      <c r="D1923" s="490"/>
      <c r="E1923" s="490"/>
      <c r="F1923" s="490"/>
      <c r="G1923" s="490"/>
    </row>
    <row r="1924" spans="1:7" ht="18.75">
      <c r="A1924" s="489" t="s">
        <v>2806</v>
      </c>
      <c r="B1924" s="490">
        <v>420</v>
      </c>
      <c r="C1924" s="491" t="str">
        <f t="shared" si="33"/>
        <v>Ô tô tự đổ 12 tấn420</v>
      </c>
      <c r="D1924" s="490"/>
      <c r="E1924" s="490"/>
      <c r="F1924" s="490"/>
      <c r="G1924" s="490"/>
    </row>
    <row r="1925" spans="1:7" ht="18.75">
      <c r="A1925" s="489" t="s">
        <v>2806</v>
      </c>
      <c r="B1925" s="490">
        <v>421</v>
      </c>
      <c r="C1925" s="491" t="str">
        <f t="shared" si="33"/>
        <v>Ô tô tự đổ 12 tấn421</v>
      </c>
      <c r="D1925" s="490"/>
      <c r="E1925" s="490"/>
      <c r="F1925" s="490"/>
      <c r="G1925" s="490"/>
    </row>
    <row r="1926" spans="1:7" ht="18.75">
      <c r="A1926" s="489" t="s">
        <v>2806</v>
      </c>
      <c r="B1926" s="490">
        <v>422</v>
      </c>
      <c r="C1926" s="491" t="str">
        <f t="shared" si="33"/>
        <v>Ô tô tự đổ 12 tấn422</v>
      </c>
      <c r="D1926" s="490"/>
      <c r="E1926" s="490"/>
      <c r="F1926" s="490"/>
      <c r="G1926" s="490"/>
    </row>
    <row r="1927" spans="1:7" ht="18.75">
      <c r="A1927" s="489" t="s">
        <v>2806</v>
      </c>
      <c r="B1927" s="490">
        <v>423</v>
      </c>
      <c r="C1927" s="491" t="str">
        <f t="shared" si="33"/>
        <v>Ô tô tự đổ 12 tấn423</v>
      </c>
      <c r="D1927" s="490"/>
      <c r="E1927" s="490"/>
      <c r="F1927" s="490"/>
      <c r="G1927" s="490"/>
    </row>
    <row r="1928" spans="1:7" ht="18.75">
      <c r="A1928" s="489" t="s">
        <v>2806</v>
      </c>
      <c r="B1928" s="490">
        <v>424</v>
      </c>
      <c r="C1928" s="491" t="str">
        <f t="shared" si="33"/>
        <v>Ô tô tự đổ 12 tấn424</v>
      </c>
      <c r="D1928" s="490"/>
      <c r="E1928" s="490"/>
      <c r="F1928" s="490"/>
      <c r="G1928" s="490"/>
    </row>
    <row r="1929" spans="1:7" ht="18.75">
      <c r="A1929" s="489" t="s">
        <v>2806</v>
      </c>
      <c r="B1929" s="490">
        <v>425</v>
      </c>
      <c r="C1929" s="491" t="str">
        <f t="shared" si="33"/>
        <v>Ô tô tự đổ 12 tấn425</v>
      </c>
      <c r="D1929" s="490"/>
      <c r="E1929" s="490"/>
      <c r="F1929" s="490"/>
      <c r="G1929" s="490"/>
    </row>
    <row r="1930" spans="1:7" ht="18.75">
      <c r="A1930" s="489" t="s">
        <v>2806</v>
      </c>
      <c r="B1930" s="490">
        <v>426</v>
      </c>
      <c r="C1930" s="491" t="str">
        <f t="shared" si="33"/>
        <v>Ô tô tự đổ 12 tấn426</v>
      </c>
      <c r="D1930" s="490"/>
      <c r="E1930" s="490"/>
      <c r="F1930" s="490"/>
      <c r="G1930" s="490"/>
    </row>
    <row r="1931" spans="1:7" ht="18.75">
      <c r="A1931" s="489" t="s">
        <v>2806</v>
      </c>
      <c r="B1931" s="490">
        <v>427</v>
      </c>
      <c r="C1931" s="491" t="str">
        <f t="shared" si="33"/>
        <v>Ô tô tự đổ 12 tấn427</v>
      </c>
      <c r="D1931" s="490"/>
      <c r="E1931" s="490"/>
      <c r="F1931" s="490"/>
      <c r="G1931" s="490"/>
    </row>
    <row r="1932" spans="1:7" ht="18.75">
      <c r="A1932" s="489" t="s">
        <v>2806</v>
      </c>
      <c r="B1932" s="490">
        <v>428</v>
      </c>
      <c r="C1932" s="491" t="str">
        <f t="shared" si="33"/>
        <v>Ô tô tự đổ 12 tấn428</v>
      </c>
      <c r="D1932" s="490"/>
      <c r="E1932" s="490"/>
      <c r="F1932" s="490"/>
      <c r="G1932" s="490"/>
    </row>
    <row r="1933" spans="1:7" ht="18.75">
      <c r="A1933" s="489" t="s">
        <v>2806</v>
      </c>
      <c r="B1933" s="490">
        <v>429</v>
      </c>
      <c r="C1933" s="491" t="str">
        <f t="shared" si="33"/>
        <v>Ô tô tự đổ 12 tấn429</v>
      </c>
      <c r="D1933" s="490"/>
      <c r="E1933" s="490"/>
      <c r="F1933" s="490"/>
      <c r="G1933" s="490"/>
    </row>
    <row r="1934" spans="1:7" ht="18.75">
      <c r="A1934" s="489" t="s">
        <v>2806</v>
      </c>
      <c r="B1934" s="490">
        <v>430</v>
      </c>
      <c r="C1934" s="491" t="str">
        <f t="shared" si="33"/>
        <v>Ô tô tự đổ 12 tấn430</v>
      </c>
      <c r="D1934" s="490"/>
      <c r="E1934" s="490"/>
      <c r="F1934" s="490"/>
      <c r="G1934" s="490"/>
    </row>
    <row r="1935" spans="1:7" ht="18.75">
      <c r="A1935" s="489" t="s">
        <v>2806</v>
      </c>
      <c r="B1935" s="490">
        <v>431</v>
      </c>
      <c r="C1935" s="491" t="str">
        <f t="shared" si="33"/>
        <v>Ô tô tự đổ 12 tấn431</v>
      </c>
      <c r="D1935" s="490"/>
      <c r="E1935" s="490"/>
      <c r="F1935" s="490"/>
      <c r="G1935" s="490"/>
    </row>
    <row r="1936" spans="1:7" ht="18.75">
      <c r="A1936" s="489" t="s">
        <v>2806</v>
      </c>
      <c r="B1936" s="490">
        <v>432</v>
      </c>
      <c r="C1936" s="491" t="str">
        <f t="shared" si="33"/>
        <v>Ô tô tự đổ 12 tấn432</v>
      </c>
      <c r="D1936" s="490"/>
      <c r="E1936" s="490"/>
      <c r="F1936" s="490"/>
      <c r="G1936" s="490"/>
    </row>
    <row r="1937" spans="1:7" ht="18.75">
      <c r="A1937" s="489" t="s">
        <v>2806</v>
      </c>
      <c r="B1937" s="490">
        <v>433</v>
      </c>
      <c r="C1937" s="491" t="str">
        <f t="shared" si="33"/>
        <v>Ô tô tự đổ 12 tấn433</v>
      </c>
      <c r="D1937" s="490"/>
      <c r="E1937" s="490"/>
      <c r="F1937" s="490"/>
      <c r="G1937" s="490"/>
    </row>
    <row r="1938" spans="1:7" ht="18.75">
      <c r="A1938" s="489" t="s">
        <v>2806</v>
      </c>
      <c r="B1938" s="490">
        <v>434</v>
      </c>
      <c r="C1938" s="491" t="str">
        <f t="shared" si="33"/>
        <v>Ô tô tự đổ 12 tấn434</v>
      </c>
      <c r="D1938" s="490"/>
      <c r="E1938" s="490"/>
      <c r="F1938" s="490"/>
      <c r="G1938" s="490"/>
    </row>
    <row r="1939" spans="1:7" ht="18.75">
      <c r="A1939" s="489" t="s">
        <v>2806</v>
      </c>
      <c r="B1939" s="490">
        <v>435</v>
      </c>
      <c r="C1939" s="491" t="str">
        <f t="shared" si="33"/>
        <v>Ô tô tự đổ 12 tấn435</v>
      </c>
      <c r="D1939" s="490"/>
      <c r="E1939" s="490"/>
      <c r="F1939" s="490"/>
      <c r="G1939" s="490"/>
    </row>
    <row r="1940" spans="1:7" ht="18.75">
      <c r="A1940" s="489" t="s">
        <v>2806</v>
      </c>
      <c r="B1940" s="490">
        <v>436</v>
      </c>
      <c r="C1940" s="491" t="str">
        <f t="shared" si="33"/>
        <v>Ô tô tự đổ 12 tấn436</v>
      </c>
      <c r="D1940" s="490"/>
      <c r="E1940" s="490"/>
      <c r="F1940" s="490"/>
      <c r="G1940" s="490"/>
    </row>
    <row r="1941" spans="1:7" ht="18.75">
      <c r="A1941" s="489" t="s">
        <v>2806</v>
      </c>
      <c r="B1941" s="490">
        <v>437</v>
      </c>
      <c r="C1941" s="491" t="str">
        <f t="shared" si="33"/>
        <v>Ô tô tự đổ 12 tấn437</v>
      </c>
      <c r="D1941" s="490"/>
      <c r="E1941" s="490"/>
      <c r="F1941" s="490"/>
      <c r="G1941" s="490"/>
    </row>
    <row r="1942" spans="1:7" ht="18.75">
      <c r="A1942" s="489" t="s">
        <v>2806</v>
      </c>
      <c r="B1942" s="490">
        <v>438</v>
      </c>
      <c r="C1942" s="491" t="str">
        <f t="shared" si="33"/>
        <v>Ô tô tự đổ 12 tấn438</v>
      </c>
      <c r="D1942" s="490"/>
      <c r="E1942" s="490"/>
      <c r="F1942" s="490"/>
      <c r="G1942" s="490"/>
    </row>
    <row r="1943" spans="1:7" ht="18.75">
      <c r="A1943" s="489" t="s">
        <v>2806</v>
      </c>
      <c r="B1943" s="490">
        <v>439</v>
      </c>
      <c r="C1943" s="491" t="str">
        <f t="shared" si="33"/>
        <v>Ô tô tự đổ 12 tấn439</v>
      </c>
      <c r="D1943" s="490"/>
      <c r="E1943" s="490"/>
      <c r="F1943" s="490"/>
      <c r="G1943" s="490"/>
    </row>
    <row r="1944" spans="1:7" ht="18.75">
      <c r="A1944" s="489" t="s">
        <v>2806</v>
      </c>
      <c r="B1944" s="490">
        <v>440</v>
      </c>
      <c r="C1944" s="491" t="str">
        <f t="shared" si="33"/>
        <v>Ô tô tự đổ 12 tấn440</v>
      </c>
      <c r="D1944" s="490"/>
      <c r="E1944" s="490"/>
      <c r="F1944" s="490"/>
      <c r="G1944" s="490"/>
    </row>
    <row r="1945" spans="1:7" ht="18.75">
      <c r="A1945" s="489" t="s">
        <v>2806</v>
      </c>
      <c r="B1945" s="490">
        <v>441</v>
      </c>
      <c r="C1945" s="491" t="str">
        <f t="shared" si="33"/>
        <v>Ô tô tự đổ 12 tấn441</v>
      </c>
      <c r="D1945" s="490"/>
      <c r="E1945" s="490"/>
      <c r="F1945" s="490"/>
      <c r="G1945" s="490"/>
    </row>
    <row r="1946" spans="1:7" ht="18.75">
      <c r="A1946" s="489" t="s">
        <v>2806</v>
      </c>
      <c r="B1946" s="490">
        <v>442</v>
      </c>
      <c r="C1946" s="491" t="str">
        <f t="shared" si="33"/>
        <v>Ô tô tự đổ 12 tấn442</v>
      </c>
      <c r="D1946" s="490"/>
      <c r="E1946" s="490"/>
      <c r="F1946" s="490"/>
      <c r="G1946" s="490"/>
    </row>
    <row r="1947" spans="1:7" ht="18.75">
      <c r="A1947" s="489" t="s">
        <v>2806</v>
      </c>
      <c r="B1947" s="490">
        <v>443</v>
      </c>
      <c r="C1947" s="491" t="str">
        <f t="shared" si="33"/>
        <v>Ô tô tự đổ 12 tấn443</v>
      </c>
      <c r="D1947" s="490"/>
      <c r="E1947" s="490"/>
      <c r="F1947" s="490"/>
      <c r="G1947" s="490"/>
    </row>
    <row r="1948" spans="1:7" ht="18.75">
      <c r="A1948" s="489" t="s">
        <v>2806</v>
      </c>
      <c r="B1948" s="490">
        <v>444</v>
      </c>
      <c r="C1948" s="491" t="str">
        <f t="shared" si="33"/>
        <v>Ô tô tự đổ 12 tấn444</v>
      </c>
      <c r="D1948" s="490"/>
      <c r="E1948" s="490"/>
      <c r="F1948" s="490"/>
      <c r="G1948" s="490"/>
    </row>
    <row r="1949" spans="1:7" ht="18.75">
      <c r="A1949" s="489" t="s">
        <v>2806</v>
      </c>
      <c r="B1949" s="490">
        <v>445</v>
      </c>
      <c r="C1949" s="491" t="str">
        <f t="shared" si="33"/>
        <v>Ô tô tự đổ 12 tấn445</v>
      </c>
      <c r="D1949" s="490"/>
      <c r="E1949" s="490"/>
      <c r="F1949" s="490"/>
      <c r="G1949" s="490"/>
    </row>
    <row r="1950" spans="1:7" ht="18.75">
      <c r="A1950" s="489" t="s">
        <v>2806</v>
      </c>
      <c r="B1950" s="490">
        <v>446</v>
      </c>
      <c r="C1950" s="491" t="str">
        <f t="shared" si="33"/>
        <v>Ô tô tự đổ 12 tấn446</v>
      </c>
      <c r="D1950" s="490"/>
      <c r="E1950" s="490"/>
      <c r="F1950" s="490"/>
      <c r="G1950" s="490"/>
    </row>
    <row r="1951" spans="1:7" ht="18.75">
      <c r="A1951" s="489" t="s">
        <v>2806</v>
      </c>
      <c r="B1951" s="490">
        <v>447</v>
      </c>
      <c r="C1951" s="491" t="str">
        <f t="shared" si="33"/>
        <v>Ô tô tự đổ 12 tấn447</v>
      </c>
      <c r="D1951" s="490"/>
      <c r="E1951" s="490"/>
      <c r="F1951" s="490"/>
      <c r="G1951" s="490"/>
    </row>
    <row r="1952" spans="1:7" ht="18.75">
      <c r="A1952" s="489" t="s">
        <v>2806</v>
      </c>
      <c r="B1952" s="490">
        <v>448</v>
      </c>
      <c r="C1952" s="491" t="str">
        <f t="shared" si="33"/>
        <v>Ô tô tự đổ 12 tấn448</v>
      </c>
      <c r="D1952" s="490"/>
      <c r="E1952" s="490"/>
      <c r="F1952" s="490"/>
      <c r="G1952" s="490"/>
    </row>
    <row r="1953" spans="1:7" ht="18.75">
      <c r="A1953" s="489" t="s">
        <v>2806</v>
      </c>
      <c r="B1953" s="490">
        <v>449</v>
      </c>
      <c r="C1953" s="491" t="str">
        <f t="shared" si="33"/>
        <v>Ô tô tự đổ 12 tấn449</v>
      </c>
      <c r="D1953" s="490"/>
      <c r="E1953" s="490"/>
      <c r="F1953" s="490"/>
      <c r="G1953" s="490"/>
    </row>
    <row r="1954" spans="1:7" ht="18.75">
      <c r="A1954" s="489" t="s">
        <v>2806</v>
      </c>
      <c r="B1954" s="490">
        <v>450</v>
      </c>
      <c r="C1954" s="491" t="str">
        <f t="shared" ref="C1954:C2004" si="34">A1954&amp;B1954</f>
        <v>Ô tô tự đổ 12 tấn450</v>
      </c>
      <c r="D1954" s="490"/>
      <c r="E1954" s="490"/>
      <c r="F1954" s="490"/>
      <c r="G1954" s="490"/>
    </row>
    <row r="1955" spans="1:7" ht="18.75">
      <c r="A1955" s="489" t="s">
        <v>2806</v>
      </c>
      <c r="B1955" s="490">
        <v>451</v>
      </c>
      <c r="C1955" s="491" t="str">
        <f t="shared" si="34"/>
        <v>Ô tô tự đổ 12 tấn451</v>
      </c>
      <c r="D1955" s="490"/>
      <c r="E1955" s="490"/>
      <c r="F1955" s="490"/>
      <c r="G1955" s="490"/>
    </row>
    <row r="1956" spans="1:7" ht="18.75">
      <c r="A1956" s="489" t="s">
        <v>2806</v>
      </c>
      <c r="B1956" s="490">
        <v>452</v>
      </c>
      <c r="C1956" s="491" t="str">
        <f t="shared" si="34"/>
        <v>Ô tô tự đổ 12 tấn452</v>
      </c>
      <c r="D1956" s="490"/>
      <c r="E1956" s="490"/>
      <c r="F1956" s="490"/>
      <c r="G1956" s="490"/>
    </row>
    <row r="1957" spans="1:7" ht="18.75">
      <c r="A1957" s="489" t="s">
        <v>2806</v>
      </c>
      <c r="B1957" s="490">
        <v>453</v>
      </c>
      <c r="C1957" s="491" t="str">
        <f t="shared" si="34"/>
        <v>Ô tô tự đổ 12 tấn453</v>
      </c>
      <c r="D1957" s="490"/>
      <c r="E1957" s="490"/>
      <c r="F1957" s="490"/>
      <c r="G1957" s="490"/>
    </row>
    <row r="1958" spans="1:7" ht="18.75">
      <c r="A1958" s="489" t="s">
        <v>2806</v>
      </c>
      <c r="B1958" s="490">
        <v>454</v>
      </c>
      <c r="C1958" s="491" t="str">
        <f t="shared" si="34"/>
        <v>Ô tô tự đổ 12 tấn454</v>
      </c>
      <c r="D1958" s="490"/>
      <c r="E1958" s="490"/>
      <c r="F1958" s="490"/>
      <c r="G1958" s="490"/>
    </row>
    <row r="1959" spans="1:7" ht="18.75">
      <c r="A1959" s="489" t="s">
        <v>2806</v>
      </c>
      <c r="B1959" s="490">
        <v>455</v>
      </c>
      <c r="C1959" s="491" t="str">
        <f t="shared" si="34"/>
        <v>Ô tô tự đổ 12 tấn455</v>
      </c>
      <c r="D1959" s="490"/>
      <c r="E1959" s="490"/>
      <c r="F1959" s="490"/>
      <c r="G1959" s="490"/>
    </row>
    <row r="1960" spans="1:7" ht="18.75">
      <c r="A1960" s="489" t="s">
        <v>2806</v>
      </c>
      <c r="B1960" s="490">
        <v>456</v>
      </c>
      <c r="C1960" s="491" t="str">
        <f t="shared" si="34"/>
        <v>Ô tô tự đổ 12 tấn456</v>
      </c>
      <c r="D1960" s="490"/>
      <c r="E1960" s="490"/>
      <c r="F1960" s="490"/>
      <c r="G1960" s="490"/>
    </row>
    <row r="1961" spans="1:7" ht="18.75">
      <c r="A1961" s="489" t="s">
        <v>2806</v>
      </c>
      <c r="B1961" s="490">
        <v>457</v>
      </c>
      <c r="C1961" s="491" t="str">
        <f t="shared" si="34"/>
        <v>Ô tô tự đổ 12 tấn457</v>
      </c>
      <c r="D1961" s="490"/>
      <c r="E1961" s="490"/>
      <c r="F1961" s="490"/>
      <c r="G1961" s="490"/>
    </row>
    <row r="1962" spans="1:7" ht="18.75">
      <c r="A1962" s="489" t="s">
        <v>2806</v>
      </c>
      <c r="B1962" s="490">
        <v>458</v>
      </c>
      <c r="C1962" s="491" t="str">
        <f t="shared" si="34"/>
        <v>Ô tô tự đổ 12 tấn458</v>
      </c>
      <c r="D1962" s="490"/>
      <c r="E1962" s="490"/>
      <c r="F1962" s="490"/>
      <c r="G1962" s="490"/>
    </row>
    <row r="1963" spans="1:7" ht="18.75">
      <c r="A1963" s="489" t="s">
        <v>2806</v>
      </c>
      <c r="B1963" s="490">
        <v>459</v>
      </c>
      <c r="C1963" s="491" t="str">
        <f t="shared" si="34"/>
        <v>Ô tô tự đổ 12 tấn459</v>
      </c>
      <c r="D1963" s="490"/>
      <c r="E1963" s="490"/>
      <c r="F1963" s="490"/>
      <c r="G1963" s="490"/>
    </row>
    <row r="1964" spans="1:7" ht="18.75">
      <c r="A1964" s="489" t="s">
        <v>2806</v>
      </c>
      <c r="B1964" s="490">
        <v>460</v>
      </c>
      <c r="C1964" s="491" t="str">
        <f t="shared" si="34"/>
        <v>Ô tô tự đổ 12 tấn460</v>
      </c>
      <c r="D1964" s="490"/>
      <c r="E1964" s="490"/>
      <c r="F1964" s="490"/>
      <c r="G1964" s="490"/>
    </row>
    <row r="1965" spans="1:7" ht="18.75">
      <c r="A1965" s="489" t="s">
        <v>2806</v>
      </c>
      <c r="B1965" s="490">
        <v>461</v>
      </c>
      <c r="C1965" s="491" t="str">
        <f t="shared" si="34"/>
        <v>Ô tô tự đổ 12 tấn461</v>
      </c>
      <c r="D1965" s="490"/>
      <c r="E1965" s="490"/>
      <c r="F1965" s="490"/>
      <c r="G1965" s="490"/>
    </row>
    <row r="1966" spans="1:7" ht="18.75">
      <c r="A1966" s="489" t="s">
        <v>2806</v>
      </c>
      <c r="B1966" s="490">
        <v>462</v>
      </c>
      <c r="C1966" s="491" t="str">
        <f t="shared" si="34"/>
        <v>Ô tô tự đổ 12 tấn462</v>
      </c>
      <c r="D1966" s="490"/>
      <c r="E1966" s="490"/>
      <c r="F1966" s="490"/>
      <c r="G1966" s="490"/>
    </row>
    <row r="1967" spans="1:7" ht="18.75">
      <c r="A1967" s="489" t="s">
        <v>2806</v>
      </c>
      <c r="B1967" s="490">
        <v>463</v>
      </c>
      <c r="C1967" s="491" t="str">
        <f t="shared" si="34"/>
        <v>Ô tô tự đổ 12 tấn463</v>
      </c>
      <c r="D1967" s="490"/>
      <c r="E1967" s="490"/>
      <c r="F1967" s="490"/>
      <c r="G1967" s="490"/>
    </row>
    <row r="1968" spans="1:7" ht="18.75">
      <c r="A1968" s="489" t="s">
        <v>2806</v>
      </c>
      <c r="B1968" s="490">
        <v>464</v>
      </c>
      <c r="C1968" s="491" t="str">
        <f t="shared" si="34"/>
        <v>Ô tô tự đổ 12 tấn464</v>
      </c>
      <c r="D1968" s="490"/>
      <c r="E1968" s="490"/>
      <c r="F1968" s="490"/>
      <c r="G1968" s="490"/>
    </row>
    <row r="1969" spans="1:7" ht="18.75">
      <c r="A1969" s="489" t="s">
        <v>2806</v>
      </c>
      <c r="B1969" s="490">
        <v>465</v>
      </c>
      <c r="C1969" s="491" t="str">
        <f t="shared" si="34"/>
        <v>Ô tô tự đổ 12 tấn465</v>
      </c>
      <c r="D1969" s="490"/>
      <c r="E1969" s="490"/>
      <c r="F1969" s="490"/>
      <c r="G1969" s="490"/>
    </row>
    <row r="1970" spans="1:7" ht="18.75">
      <c r="A1970" s="489" t="s">
        <v>2806</v>
      </c>
      <c r="B1970" s="490">
        <v>466</v>
      </c>
      <c r="C1970" s="491" t="str">
        <f t="shared" si="34"/>
        <v>Ô tô tự đổ 12 tấn466</v>
      </c>
      <c r="D1970" s="490"/>
      <c r="E1970" s="490"/>
      <c r="F1970" s="490"/>
      <c r="G1970" s="490"/>
    </row>
    <row r="1971" spans="1:7" ht="18.75">
      <c r="A1971" s="489" t="s">
        <v>2806</v>
      </c>
      <c r="B1971" s="490">
        <v>467</v>
      </c>
      <c r="C1971" s="491" t="str">
        <f t="shared" si="34"/>
        <v>Ô tô tự đổ 12 tấn467</v>
      </c>
      <c r="D1971" s="490"/>
      <c r="E1971" s="490"/>
      <c r="F1971" s="490"/>
      <c r="G1971" s="490"/>
    </row>
    <row r="1972" spans="1:7" ht="18.75">
      <c r="A1972" s="489" t="s">
        <v>2806</v>
      </c>
      <c r="B1972" s="490">
        <v>468</v>
      </c>
      <c r="C1972" s="491" t="str">
        <f t="shared" si="34"/>
        <v>Ô tô tự đổ 12 tấn468</v>
      </c>
      <c r="D1972" s="490"/>
      <c r="E1972" s="490"/>
      <c r="F1972" s="490"/>
      <c r="G1972" s="490"/>
    </row>
    <row r="1973" spans="1:7" ht="18.75">
      <c r="A1973" s="489" t="s">
        <v>2806</v>
      </c>
      <c r="B1973" s="490">
        <v>469</v>
      </c>
      <c r="C1973" s="491" t="str">
        <f t="shared" si="34"/>
        <v>Ô tô tự đổ 12 tấn469</v>
      </c>
      <c r="D1973" s="490"/>
      <c r="E1973" s="490"/>
      <c r="F1973" s="490"/>
      <c r="G1973" s="490"/>
    </row>
    <row r="1974" spans="1:7" ht="18.75">
      <c r="A1974" s="489" t="s">
        <v>2806</v>
      </c>
      <c r="B1974" s="490">
        <v>470</v>
      </c>
      <c r="C1974" s="491" t="str">
        <f t="shared" si="34"/>
        <v>Ô tô tự đổ 12 tấn470</v>
      </c>
      <c r="D1974" s="490"/>
      <c r="E1974" s="490"/>
      <c r="F1974" s="490"/>
      <c r="G1974" s="490"/>
    </row>
    <row r="1975" spans="1:7" ht="18.75">
      <c r="A1975" s="489" t="s">
        <v>2806</v>
      </c>
      <c r="B1975" s="490">
        <v>471</v>
      </c>
      <c r="C1975" s="491" t="str">
        <f t="shared" si="34"/>
        <v>Ô tô tự đổ 12 tấn471</v>
      </c>
      <c r="D1975" s="490"/>
      <c r="E1975" s="490"/>
      <c r="F1975" s="490"/>
      <c r="G1975" s="490"/>
    </row>
    <row r="1976" spans="1:7" ht="18.75">
      <c r="A1976" s="489" t="s">
        <v>2806</v>
      </c>
      <c r="B1976" s="490">
        <v>472</v>
      </c>
      <c r="C1976" s="491" t="str">
        <f t="shared" si="34"/>
        <v>Ô tô tự đổ 12 tấn472</v>
      </c>
      <c r="D1976" s="490"/>
      <c r="E1976" s="490"/>
      <c r="F1976" s="490"/>
      <c r="G1976" s="490"/>
    </row>
    <row r="1977" spans="1:7" ht="18.75">
      <c r="A1977" s="489" t="s">
        <v>2806</v>
      </c>
      <c r="B1977" s="490">
        <v>473</v>
      </c>
      <c r="C1977" s="491" t="str">
        <f t="shared" si="34"/>
        <v>Ô tô tự đổ 12 tấn473</v>
      </c>
      <c r="D1977" s="490"/>
      <c r="E1977" s="490"/>
      <c r="F1977" s="490"/>
      <c r="G1977" s="490"/>
    </row>
    <row r="1978" spans="1:7" ht="18.75">
      <c r="A1978" s="489" t="s">
        <v>2806</v>
      </c>
      <c r="B1978" s="490">
        <v>474</v>
      </c>
      <c r="C1978" s="491" t="str">
        <f t="shared" si="34"/>
        <v>Ô tô tự đổ 12 tấn474</v>
      </c>
      <c r="D1978" s="490"/>
      <c r="E1978" s="490"/>
      <c r="F1978" s="490"/>
      <c r="G1978" s="490"/>
    </row>
    <row r="1979" spans="1:7" ht="18.75">
      <c r="A1979" s="489" t="s">
        <v>2806</v>
      </c>
      <c r="B1979" s="490">
        <v>475</v>
      </c>
      <c r="C1979" s="491" t="str">
        <f t="shared" si="34"/>
        <v>Ô tô tự đổ 12 tấn475</v>
      </c>
      <c r="D1979" s="490"/>
      <c r="E1979" s="490"/>
      <c r="F1979" s="490"/>
      <c r="G1979" s="490"/>
    </row>
    <row r="1980" spans="1:7" ht="18.75">
      <c r="A1980" s="489" t="s">
        <v>2806</v>
      </c>
      <c r="B1980" s="490">
        <v>476</v>
      </c>
      <c r="C1980" s="491" t="str">
        <f t="shared" si="34"/>
        <v>Ô tô tự đổ 12 tấn476</v>
      </c>
      <c r="D1980" s="490"/>
      <c r="E1980" s="490"/>
      <c r="F1980" s="490"/>
      <c r="G1980" s="490"/>
    </row>
    <row r="1981" spans="1:7" ht="18.75">
      <c r="A1981" s="489" t="s">
        <v>2806</v>
      </c>
      <c r="B1981" s="490">
        <v>477</v>
      </c>
      <c r="C1981" s="491" t="str">
        <f t="shared" si="34"/>
        <v>Ô tô tự đổ 12 tấn477</v>
      </c>
      <c r="D1981" s="490"/>
      <c r="E1981" s="490"/>
      <c r="F1981" s="490"/>
      <c r="G1981" s="490"/>
    </row>
    <row r="1982" spans="1:7" ht="18.75">
      <c r="A1982" s="489" t="s">
        <v>2806</v>
      </c>
      <c r="B1982" s="490">
        <v>478</v>
      </c>
      <c r="C1982" s="491" t="str">
        <f t="shared" si="34"/>
        <v>Ô tô tự đổ 12 tấn478</v>
      </c>
      <c r="D1982" s="490"/>
      <c r="E1982" s="490"/>
      <c r="F1982" s="490"/>
      <c r="G1982" s="490"/>
    </row>
    <row r="1983" spans="1:7" ht="18.75">
      <c r="A1983" s="489" t="s">
        <v>2806</v>
      </c>
      <c r="B1983" s="490">
        <v>479</v>
      </c>
      <c r="C1983" s="491" t="str">
        <f t="shared" si="34"/>
        <v>Ô tô tự đổ 12 tấn479</v>
      </c>
      <c r="D1983" s="490"/>
      <c r="E1983" s="490"/>
      <c r="F1983" s="490"/>
      <c r="G1983" s="490"/>
    </row>
    <row r="1984" spans="1:7" ht="18.75">
      <c r="A1984" s="489" t="s">
        <v>2806</v>
      </c>
      <c r="B1984" s="490">
        <v>480</v>
      </c>
      <c r="C1984" s="491" t="str">
        <f t="shared" si="34"/>
        <v>Ô tô tự đổ 12 tấn480</v>
      </c>
      <c r="D1984" s="490"/>
      <c r="E1984" s="490"/>
      <c r="F1984" s="490"/>
      <c r="G1984" s="490"/>
    </row>
    <row r="1985" spans="1:7" ht="18.75">
      <c r="A1985" s="489" t="s">
        <v>2806</v>
      </c>
      <c r="B1985" s="490">
        <v>481</v>
      </c>
      <c r="C1985" s="491" t="str">
        <f t="shared" si="34"/>
        <v>Ô tô tự đổ 12 tấn481</v>
      </c>
      <c r="D1985" s="490"/>
      <c r="E1985" s="490"/>
      <c r="F1985" s="490"/>
      <c r="G1985" s="490"/>
    </row>
    <row r="1986" spans="1:7" ht="18.75">
      <c r="A1986" s="489" t="s">
        <v>2806</v>
      </c>
      <c r="B1986" s="490">
        <v>482</v>
      </c>
      <c r="C1986" s="491" t="str">
        <f t="shared" si="34"/>
        <v>Ô tô tự đổ 12 tấn482</v>
      </c>
      <c r="D1986" s="490"/>
      <c r="E1986" s="490"/>
      <c r="F1986" s="490"/>
      <c r="G1986" s="490"/>
    </row>
    <row r="1987" spans="1:7" ht="18.75">
      <c r="A1987" s="489" t="s">
        <v>2806</v>
      </c>
      <c r="B1987" s="490">
        <v>483</v>
      </c>
      <c r="C1987" s="491" t="str">
        <f t="shared" si="34"/>
        <v>Ô tô tự đổ 12 tấn483</v>
      </c>
      <c r="D1987" s="490"/>
      <c r="E1987" s="490"/>
      <c r="F1987" s="490"/>
      <c r="G1987" s="490"/>
    </row>
    <row r="1988" spans="1:7" ht="18.75">
      <c r="A1988" s="489" t="s">
        <v>2806</v>
      </c>
      <c r="B1988" s="490">
        <v>484</v>
      </c>
      <c r="C1988" s="491" t="str">
        <f t="shared" si="34"/>
        <v>Ô tô tự đổ 12 tấn484</v>
      </c>
      <c r="D1988" s="490"/>
      <c r="E1988" s="490"/>
      <c r="F1988" s="490"/>
      <c r="G1988" s="490"/>
    </row>
    <row r="1989" spans="1:7" ht="18.75">
      <c r="A1989" s="489" t="s">
        <v>2806</v>
      </c>
      <c r="B1989" s="490">
        <v>485</v>
      </c>
      <c r="C1989" s="491" t="str">
        <f t="shared" si="34"/>
        <v>Ô tô tự đổ 12 tấn485</v>
      </c>
      <c r="D1989" s="490"/>
      <c r="E1989" s="490"/>
      <c r="F1989" s="490"/>
      <c r="G1989" s="490"/>
    </row>
    <row r="1990" spans="1:7" ht="18.75">
      <c r="A1990" s="489" t="s">
        <v>2806</v>
      </c>
      <c r="B1990" s="490">
        <v>486</v>
      </c>
      <c r="C1990" s="491" t="str">
        <f t="shared" si="34"/>
        <v>Ô tô tự đổ 12 tấn486</v>
      </c>
      <c r="D1990" s="490"/>
      <c r="E1990" s="490"/>
      <c r="F1990" s="490"/>
      <c r="G1990" s="490"/>
    </row>
    <row r="1991" spans="1:7" ht="18.75">
      <c r="A1991" s="489" t="s">
        <v>2806</v>
      </c>
      <c r="B1991" s="490">
        <v>487</v>
      </c>
      <c r="C1991" s="491" t="str">
        <f t="shared" si="34"/>
        <v>Ô tô tự đổ 12 tấn487</v>
      </c>
      <c r="D1991" s="490"/>
      <c r="E1991" s="490"/>
      <c r="F1991" s="490"/>
      <c r="G1991" s="490"/>
    </row>
    <row r="1992" spans="1:7" ht="18.75">
      <c r="A1992" s="489" t="s">
        <v>2806</v>
      </c>
      <c r="B1992" s="490">
        <v>488</v>
      </c>
      <c r="C1992" s="491" t="str">
        <f t="shared" si="34"/>
        <v>Ô tô tự đổ 12 tấn488</v>
      </c>
      <c r="D1992" s="490"/>
      <c r="E1992" s="490"/>
      <c r="F1992" s="490"/>
      <c r="G1992" s="490"/>
    </row>
    <row r="1993" spans="1:7" ht="18.75">
      <c r="A1993" s="489" t="s">
        <v>2806</v>
      </c>
      <c r="B1993" s="490">
        <v>489</v>
      </c>
      <c r="C1993" s="491" t="str">
        <f t="shared" si="34"/>
        <v>Ô tô tự đổ 12 tấn489</v>
      </c>
      <c r="D1993" s="490"/>
      <c r="E1993" s="490"/>
      <c r="F1993" s="490"/>
      <c r="G1993" s="490"/>
    </row>
    <row r="1994" spans="1:7" ht="18.75">
      <c r="A1994" s="489" t="s">
        <v>2806</v>
      </c>
      <c r="B1994" s="490">
        <v>490</v>
      </c>
      <c r="C1994" s="491" t="str">
        <f t="shared" si="34"/>
        <v>Ô tô tự đổ 12 tấn490</v>
      </c>
      <c r="D1994" s="490"/>
      <c r="E1994" s="490"/>
      <c r="F1994" s="490"/>
      <c r="G1994" s="490"/>
    </row>
    <row r="1995" spans="1:7" ht="18.75">
      <c r="A1995" s="489" t="s">
        <v>2806</v>
      </c>
      <c r="B1995" s="490">
        <v>491</v>
      </c>
      <c r="C1995" s="491" t="str">
        <f t="shared" si="34"/>
        <v>Ô tô tự đổ 12 tấn491</v>
      </c>
      <c r="D1995" s="490"/>
      <c r="E1995" s="490"/>
      <c r="F1995" s="490"/>
      <c r="G1995" s="490"/>
    </row>
    <row r="1996" spans="1:7" ht="18.75">
      <c r="A1996" s="489" t="s">
        <v>2806</v>
      </c>
      <c r="B1996" s="490">
        <v>492</v>
      </c>
      <c r="C1996" s="491" t="str">
        <f t="shared" si="34"/>
        <v>Ô tô tự đổ 12 tấn492</v>
      </c>
      <c r="D1996" s="490"/>
      <c r="E1996" s="490"/>
      <c r="F1996" s="490"/>
      <c r="G1996" s="490"/>
    </row>
    <row r="1997" spans="1:7" ht="18.75">
      <c r="A1997" s="489" t="s">
        <v>2806</v>
      </c>
      <c r="B1997" s="490">
        <v>493</v>
      </c>
      <c r="C1997" s="491" t="str">
        <f t="shared" si="34"/>
        <v>Ô tô tự đổ 12 tấn493</v>
      </c>
      <c r="D1997" s="490"/>
      <c r="E1997" s="490"/>
      <c r="F1997" s="490"/>
      <c r="G1997" s="490"/>
    </row>
    <row r="1998" spans="1:7" ht="18.75">
      <c r="A1998" s="489" t="s">
        <v>2806</v>
      </c>
      <c r="B1998" s="490">
        <v>494</v>
      </c>
      <c r="C1998" s="491" t="str">
        <f t="shared" si="34"/>
        <v>Ô tô tự đổ 12 tấn494</v>
      </c>
      <c r="D1998" s="490"/>
      <c r="E1998" s="490"/>
      <c r="F1998" s="490"/>
      <c r="G1998" s="490"/>
    </row>
    <row r="1999" spans="1:7" ht="18.75">
      <c r="A1999" s="489" t="s">
        <v>2806</v>
      </c>
      <c r="B1999" s="490">
        <v>495</v>
      </c>
      <c r="C1999" s="491" t="str">
        <f t="shared" si="34"/>
        <v>Ô tô tự đổ 12 tấn495</v>
      </c>
      <c r="D1999" s="490"/>
      <c r="E1999" s="490"/>
      <c r="F1999" s="490"/>
      <c r="G1999" s="490"/>
    </row>
    <row r="2000" spans="1:7" ht="18.75">
      <c r="A2000" s="489" t="s">
        <v>2806</v>
      </c>
      <c r="B2000" s="490">
        <v>496</v>
      </c>
      <c r="C2000" s="491" t="str">
        <f t="shared" si="34"/>
        <v>Ô tô tự đổ 12 tấn496</v>
      </c>
      <c r="D2000" s="490"/>
      <c r="E2000" s="490"/>
      <c r="F2000" s="490"/>
      <c r="G2000" s="490"/>
    </row>
    <row r="2001" spans="1:7" ht="18.75">
      <c r="A2001" s="489" t="s">
        <v>2806</v>
      </c>
      <c r="B2001" s="490">
        <v>497</v>
      </c>
      <c r="C2001" s="491" t="str">
        <f t="shared" si="34"/>
        <v>Ô tô tự đổ 12 tấn497</v>
      </c>
      <c r="D2001" s="490"/>
      <c r="E2001" s="490"/>
      <c r="F2001" s="490"/>
      <c r="G2001" s="490"/>
    </row>
    <row r="2002" spans="1:7" ht="18.75">
      <c r="A2002" s="489" t="s">
        <v>2806</v>
      </c>
      <c r="B2002" s="490">
        <v>498</v>
      </c>
      <c r="C2002" s="491" t="str">
        <f t="shared" si="34"/>
        <v>Ô tô tự đổ 12 tấn498</v>
      </c>
      <c r="D2002" s="490"/>
      <c r="E2002" s="490"/>
      <c r="F2002" s="490"/>
      <c r="G2002" s="490"/>
    </row>
    <row r="2003" spans="1:7" ht="18.75">
      <c r="A2003" s="489" t="s">
        <v>2806</v>
      </c>
      <c r="B2003" s="490">
        <v>499</v>
      </c>
      <c r="C2003" s="491" t="str">
        <f t="shared" si="34"/>
        <v>Ô tô tự đổ 12 tấn499</v>
      </c>
      <c r="D2003" s="490"/>
      <c r="E2003" s="490"/>
      <c r="F2003" s="490"/>
      <c r="G2003" s="490"/>
    </row>
    <row r="2004" spans="1:7" ht="18.75">
      <c r="A2004" s="489" t="s">
        <v>2806</v>
      </c>
      <c r="B2004" s="490">
        <v>500</v>
      </c>
      <c r="C2004" s="491" t="str">
        <f t="shared" si="34"/>
        <v>Ô tô tự đổ 12 tấn500</v>
      </c>
      <c r="D2004" s="490"/>
      <c r="E2004" s="490"/>
      <c r="F2004" s="490"/>
      <c r="G2004" s="490"/>
    </row>
    <row r="2005" spans="1:7" ht="18.75">
      <c r="A2005" s="489" t="s">
        <v>2804</v>
      </c>
      <c r="B2005" s="490">
        <v>1</v>
      </c>
      <c r="C2005" s="491" t="str">
        <f>A2005&amp;B2005</f>
        <v>Ô tô tự đổ 22 tấn1</v>
      </c>
      <c r="D2005" s="493">
        <v>0.28999999999999998</v>
      </c>
      <c r="E2005" s="493">
        <v>0.3</v>
      </c>
      <c r="F2005" s="493"/>
      <c r="G2005" s="493"/>
    </row>
    <row r="2006" spans="1:7" ht="18.75">
      <c r="A2006" s="489" t="s">
        <v>2804</v>
      </c>
      <c r="B2006" s="490">
        <v>2</v>
      </c>
      <c r="C2006" s="491" t="str">
        <f t="shared" ref="C2006:C2069" si="35">A2006&amp;B2006</f>
        <v>Ô tô tự đổ 22 tấn2</v>
      </c>
      <c r="D2006" s="493">
        <v>0.12</v>
      </c>
      <c r="E2006" s="493">
        <v>0.14000000000000001</v>
      </c>
      <c r="F2006" s="493"/>
      <c r="G2006" s="493"/>
    </row>
    <row r="2007" spans="1:7" ht="18.75">
      <c r="A2007" s="489" t="s">
        <v>2804</v>
      </c>
      <c r="B2007" s="490">
        <v>3</v>
      </c>
      <c r="C2007" s="491" t="str">
        <f t="shared" si="35"/>
        <v>Ô tô tự đổ 22 tấn3</v>
      </c>
      <c r="D2007" s="493">
        <v>0.12</v>
      </c>
      <c r="E2007" s="493">
        <v>0.14000000000000001</v>
      </c>
      <c r="F2007" s="493"/>
      <c r="G2007" s="493"/>
    </row>
    <row r="2008" spans="1:7" ht="18.75">
      <c r="A2008" s="489" t="s">
        <v>2804</v>
      </c>
      <c r="B2008" s="490">
        <v>4</v>
      </c>
      <c r="C2008" s="491" t="str">
        <f t="shared" si="35"/>
        <v>Ô tô tự đổ 22 tấn4</v>
      </c>
      <c r="D2008" s="493">
        <v>0.12</v>
      </c>
      <c r="E2008" s="493">
        <v>0.14000000000000001</v>
      </c>
      <c r="F2008" s="493"/>
      <c r="G2008" s="493"/>
    </row>
    <row r="2009" spans="1:7" ht="18.75">
      <c r="A2009" s="489" t="s">
        <v>2804</v>
      </c>
      <c r="B2009" s="490">
        <v>5</v>
      </c>
      <c r="C2009" s="491" t="str">
        <f t="shared" si="35"/>
        <v>Ô tô tự đổ 22 tấn5</v>
      </c>
      <c r="D2009" s="493">
        <v>0.12</v>
      </c>
      <c r="E2009" s="493">
        <v>0.14000000000000001</v>
      </c>
      <c r="F2009" s="493"/>
      <c r="G2009" s="493"/>
    </row>
    <row r="2010" spans="1:7" ht="18.75">
      <c r="A2010" s="489" t="s">
        <v>2804</v>
      </c>
      <c r="B2010" s="490">
        <v>6</v>
      </c>
      <c r="C2010" s="491" t="str">
        <f t="shared" si="35"/>
        <v>Ô tô tự đổ 22 tấn6</v>
      </c>
      <c r="D2010" s="493">
        <v>0.09</v>
      </c>
      <c r="E2010" s="493">
        <v>0.11</v>
      </c>
      <c r="F2010" s="493"/>
      <c r="G2010" s="493"/>
    </row>
    <row r="2011" spans="1:7" ht="18.75">
      <c r="A2011" s="489" t="s">
        <v>2804</v>
      </c>
      <c r="B2011" s="490">
        <v>7</v>
      </c>
      <c r="C2011" s="491" t="str">
        <f t="shared" si="35"/>
        <v>Ô tô tự đổ 22 tấn7</v>
      </c>
      <c r="D2011" s="493">
        <v>0.09</v>
      </c>
      <c r="E2011" s="493">
        <v>0.11</v>
      </c>
      <c r="F2011" s="493"/>
      <c r="G2011" s="493"/>
    </row>
    <row r="2012" spans="1:7" ht="18.75">
      <c r="A2012" s="489" t="s">
        <v>2804</v>
      </c>
      <c r="B2012" s="490">
        <v>8</v>
      </c>
      <c r="C2012" s="491" t="str">
        <f t="shared" si="35"/>
        <v>Ô tô tự đổ 22 tấn8</v>
      </c>
      <c r="D2012" s="493">
        <v>0.09</v>
      </c>
      <c r="E2012" s="493">
        <v>0.11</v>
      </c>
      <c r="F2012" s="493"/>
      <c r="G2012" s="493"/>
    </row>
    <row r="2013" spans="1:7" ht="18.75">
      <c r="A2013" s="489" t="s">
        <v>2804</v>
      </c>
      <c r="B2013" s="490">
        <v>9</v>
      </c>
      <c r="C2013" s="491" t="str">
        <f t="shared" si="35"/>
        <v>Ô tô tự đổ 22 tấn9</v>
      </c>
      <c r="D2013" s="493">
        <v>0.09</v>
      </c>
      <c r="E2013" s="493">
        <v>0.11</v>
      </c>
      <c r="F2013" s="493"/>
      <c r="G2013" s="493"/>
    </row>
    <row r="2014" spans="1:7" ht="18.75">
      <c r="A2014" s="489" t="s">
        <v>2804</v>
      </c>
      <c r="B2014" s="490">
        <v>10</v>
      </c>
      <c r="C2014" s="491" t="str">
        <f t="shared" si="35"/>
        <v>Ô tô tự đổ 22 tấn10</v>
      </c>
      <c r="D2014" s="493">
        <v>0.09</v>
      </c>
      <c r="E2014" s="493">
        <v>0.11</v>
      </c>
      <c r="F2014" s="493"/>
      <c r="G2014" s="493"/>
    </row>
    <row r="2015" spans="1:7" ht="18.75">
      <c r="A2015" s="489" t="s">
        <v>2804</v>
      </c>
      <c r="B2015" s="490">
        <v>11</v>
      </c>
      <c r="C2015" s="491" t="str">
        <f t="shared" si="35"/>
        <v>Ô tô tự đổ 22 tấn11</v>
      </c>
      <c r="D2015" s="493">
        <v>0.08</v>
      </c>
      <c r="E2015" s="493">
        <v>0.09</v>
      </c>
      <c r="F2015" s="493"/>
      <c r="G2015" s="493"/>
    </row>
    <row r="2016" spans="1:7" ht="18.75">
      <c r="A2016" s="489" t="s">
        <v>2804</v>
      </c>
      <c r="B2016" s="490">
        <v>12</v>
      </c>
      <c r="C2016" s="491" t="str">
        <f t="shared" si="35"/>
        <v>Ô tô tự đổ 22 tấn12</v>
      </c>
      <c r="D2016" s="493">
        <v>0.08</v>
      </c>
      <c r="E2016" s="493">
        <v>0.09</v>
      </c>
      <c r="F2016" s="493"/>
      <c r="G2016" s="493"/>
    </row>
    <row r="2017" spans="1:7" ht="18.75">
      <c r="A2017" s="489" t="s">
        <v>2804</v>
      </c>
      <c r="B2017" s="490">
        <v>13</v>
      </c>
      <c r="C2017" s="491" t="str">
        <f t="shared" si="35"/>
        <v>Ô tô tự đổ 22 tấn13</v>
      </c>
      <c r="D2017" s="493">
        <v>0.08</v>
      </c>
      <c r="E2017" s="493">
        <v>0.09</v>
      </c>
      <c r="F2017" s="493"/>
      <c r="G2017" s="493"/>
    </row>
    <row r="2018" spans="1:7" ht="18.75">
      <c r="A2018" s="489" t="s">
        <v>2804</v>
      </c>
      <c r="B2018" s="490">
        <v>14</v>
      </c>
      <c r="C2018" s="491" t="str">
        <f t="shared" si="35"/>
        <v>Ô tô tự đổ 22 tấn14</v>
      </c>
      <c r="D2018" s="493">
        <v>0.08</v>
      </c>
      <c r="E2018" s="493">
        <v>0.09</v>
      </c>
      <c r="F2018" s="493"/>
      <c r="G2018" s="493"/>
    </row>
    <row r="2019" spans="1:7" ht="18.75">
      <c r="A2019" s="489" t="s">
        <v>2804</v>
      </c>
      <c r="B2019" s="490">
        <v>15</v>
      </c>
      <c r="C2019" s="491" t="str">
        <f t="shared" si="35"/>
        <v>Ô tô tự đổ 22 tấn15</v>
      </c>
      <c r="D2019" s="493">
        <v>0.08</v>
      </c>
      <c r="E2019" s="493">
        <v>0.09</v>
      </c>
      <c r="F2019" s="493"/>
      <c r="G2019" s="493"/>
    </row>
    <row r="2020" spans="1:7" ht="18.75">
      <c r="A2020" s="489" t="s">
        <v>2804</v>
      </c>
      <c r="B2020" s="490">
        <v>16</v>
      </c>
      <c r="C2020" s="491" t="str">
        <f t="shared" si="35"/>
        <v>Ô tô tự đổ 22 tấn16</v>
      </c>
      <c r="D2020" s="493">
        <v>7.0000000000000007E-2</v>
      </c>
      <c r="E2020" s="493">
        <v>0.08</v>
      </c>
      <c r="F2020" s="493"/>
      <c r="G2020" s="493"/>
    </row>
    <row r="2021" spans="1:7" ht="18.75">
      <c r="A2021" s="489" t="s">
        <v>2804</v>
      </c>
      <c r="B2021" s="490">
        <v>17</v>
      </c>
      <c r="C2021" s="491" t="str">
        <f t="shared" si="35"/>
        <v>Ô tô tự đổ 22 tấn17</v>
      </c>
      <c r="D2021" s="493">
        <v>7.0000000000000007E-2</v>
      </c>
      <c r="E2021" s="493">
        <v>0.08</v>
      </c>
      <c r="F2021" s="493"/>
      <c r="G2021" s="493"/>
    </row>
    <row r="2022" spans="1:7" ht="18.75">
      <c r="A2022" s="489" t="s">
        <v>2804</v>
      </c>
      <c r="B2022" s="490">
        <v>18</v>
      </c>
      <c r="C2022" s="491" t="str">
        <f t="shared" si="35"/>
        <v>Ô tô tự đổ 22 tấn18</v>
      </c>
      <c r="D2022" s="493">
        <v>7.0000000000000007E-2</v>
      </c>
      <c r="E2022" s="493">
        <v>0.08</v>
      </c>
      <c r="F2022" s="493"/>
      <c r="G2022" s="493"/>
    </row>
    <row r="2023" spans="1:7" ht="18.75">
      <c r="A2023" s="489" t="s">
        <v>2804</v>
      </c>
      <c r="B2023" s="490">
        <v>19</v>
      </c>
      <c r="C2023" s="491" t="str">
        <f t="shared" si="35"/>
        <v>Ô tô tự đổ 22 tấn19</v>
      </c>
      <c r="D2023" s="493">
        <v>7.0000000000000007E-2</v>
      </c>
      <c r="E2023" s="493">
        <v>0.08</v>
      </c>
      <c r="F2023" s="493"/>
      <c r="G2023" s="493"/>
    </row>
    <row r="2024" spans="1:7" ht="18.75">
      <c r="A2024" s="489" t="s">
        <v>2804</v>
      </c>
      <c r="B2024" s="490">
        <v>20</v>
      </c>
      <c r="C2024" s="491" t="str">
        <f t="shared" si="35"/>
        <v>Ô tô tự đổ 22 tấn20</v>
      </c>
      <c r="D2024" s="493">
        <v>7.0000000000000007E-2</v>
      </c>
      <c r="E2024" s="493">
        <v>0.08</v>
      </c>
      <c r="F2024" s="493"/>
      <c r="G2024" s="493"/>
    </row>
    <row r="2025" spans="1:7" ht="18.75">
      <c r="A2025" s="489" t="s">
        <v>2804</v>
      </c>
      <c r="B2025" s="490">
        <v>21</v>
      </c>
      <c r="C2025" s="491" t="str">
        <f t="shared" si="35"/>
        <v>Ô tô tự đổ 22 tấn21</v>
      </c>
      <c r="D2025" s="490"/>
      <c r="E2025" s="490"/>
      <c r="F2025" s="490"/>
      <c r="G2025" s="490"/>
    </row>
    <row r="2026" spans="1:7" ht="18.75">
      <c r="A2026" s="489" t="s">
        <v>2804</v>
      </c>
      <c r="B2026" s="490">
        <v>22</v>
      </c>
      <c r="C2026" s="491" t="str">
        <f t="shared" si="35"/>
        <v>Ô tô tự đổ 22 tấn22</v>
      </c>
      <c r="D2026" s="490"/>
      <c r="E2026" s="490"/>
      <c r="F2026" s="490"/>
      <c r="G2026" s="490"/>
    </row>
    <row r="2027" spans="1:7" ht="18.75">
      <c r="A2027" s="489" t="s">
        <v>2804</v>
      </c>
      <c r="B2027" s="490">
        <v>23</v>
      </c>
      <c r="C2027" s="491" t="str">
        <f t="shared" si="35"/>
        <v>Ô tô tự đổ 22 tấn23</v>
      </c>
      <c r="D2027" s="490"/>
      <c r="E2027" s="490"/>
      <c r="F2027" s="490"/>
      <c r="G2027" s="490"/>
    </row>
    <row r="2028" spans="1:7" ht="18.75">
      <c r="A2028" s="489" t="s">
        <v>2804</v>
      </c>
      <c r="B2028" s="490">
        <v>24</v>
      </c>
      <c r="C2028" s="491" t="str">
        <f t="shared" si="35"/>
        <v>Ô tô tự đổ 22 tấn24</v>
      </c>
      <c r="D2028" s="490"/>
      <c r="E2028" s="490"/>
      <c r="F2028" s="490"/>
      <c r="G2028" s="490"/>
    </row>
    <row r="2029" spans="1:7" ht="18.75">
      <c r="A2029" s="489" t="s">
        <v>2804</v>
      </c>
      <c r="B2029" s="490">
        <v>25</v>
      </c>
      <c r="C2029" s="491" t="str">
        <f t="shared" si="35"/>
        <v>Ô tô tự đổ 22 tấn25</v>
      </c>
      <c r="D2029" s="490"/>
      <c r="E2029" s="490"/>
      <c r="F2029" s="490"/>
      <c r="G2029" s="490"/>
    </row>
    <row r="2030" spans="1:7" ht="18.75">
      <c r="A2030" s="489" t="s">
        <v>2804</v>
      </c>
      <c r="B2030" s="490">
        <v>26</v>
      </c>
      <c r="C2030" s="491" t="str">
        <f t="shared" si="35"/>
        <v>Ô tô tự đổ 22 tấn26</v>
      </c>
      <c r="D2030" s="490"/>
      <c r="E2030" s="490"/>
      <c r="F2030" s="490"/>
      <c r="G2030" s="490"/>
    </row>
    <row r="2031" spans="1:7" ht="18.75">
      <c r="A2031" s="489" t="s">
        <v>2804</v>
      </c>
      <c r="B2031" s="490">
        <v>27</v>
      </c>
      <c r="C2031" s="491" t="str">
        <f t="shared" si="35"/>
        <v>Ô tô tự đổ 22 tấn27</v>
      </c>
      <c r="D2031" s="490"/>
      <c r="E2031" s="490"/>
      <c r="F2031" s="490"/>
      <c r="G2031" s="490"/>
    </row>
    <row r="2032" spans="1:7" ht="18.75">
      <c r="A2032" s="489" t="s">
        <v>2804</v>
      </c>
      <c r="B2032" s="490">
        <v>28</v>
      </c>
      <c r="C2032" s="491" t="str">
        <f t="shared" si="35"/>
        <v>Ô tô tự đổ 22 tấn28</v>
      </c>
      <c r="D2032" s="490"/>
      <c r="E2032" s="490"/>
      <c r="F2032" s="490"/>
      <c r="G2032" s="490"/>
    </row>
    <row r="2033" spans="1:7" ht="18.75">
      <c r="A2033" s="489" t="s">
        <v>2804</v>
      </c>
      <c r="B2033" s="490">
        <v>29</v>
      </c>
      <c r="C2033" s="491" t="str">
        <f t="shared" si="35"/>
        <v>Ô tô tự đổ 22 tấn29</v>
      </c>
      <c r="D2033" s="490"/>
      <c r="E2033" s="490"/>
      <c r="F2033" s="490"/>
      <c r="G2033" s="490"/>
    </row>
    <row r="2034" spans="1:7" ht="18.75">
      <c r="A2034" s="489" t="s">
        <v>2804</v>
      </c>
      <c r="B2034" s="490">
        <v>30</v>
      </c>
      <c r="C2034" s="491" t="str">
        <f t="shared" si="35"/>
        <v>Ô tô tự đổ 22 tấn30</v>
      </c>
      <c r="D2034" s="490"/>
      <c r="E2034" s="490"/>
      <c r="F2034" s="490"/>
      <c r="G2034" s="490"/>
    </row>
    <row r="2035" spans="1:7" ht="18.75">
      <c r="A2035" s="489" t="s">
        <v>2804</v>
      </c>
      <c r="B2035" s="490">
        <v>31</v>
      </c>
      <c r="C2035" s="491" t="str">
        <f t="shared" si="35"/>
        <v>Ô tô tự đổ 22 tấn31</v>
      </c>
      <c r="D2035" s="490"/>
      <c r="E2035" s="490"/>
      <c r="F2035" s="490"/>
      <c r="G2035" s="490"/>
    </row>
    <row r="2036" spans="1:7" ht="18.75">
      <c r="A2036" s="489" t="s">
        <v>2804</v>
      </c>
      <c r="B2036" s="490">
        <v>32</v>
      </c>
      <c r="C2036" s="491" t="str">
        <f t="shared" si="35"/>
        <v>Ô tô tự đổ 22 tấn32</v>
      </c>
      <c r="D2036" s="490"/>
      <c r="E2036" s="490"/>
      <c r="F2036" s="490"/>
      <c r="G2036" s="490"/>
    </row>
    <row r="2037" spans="1:7" ht="18.75">
      <c r="A2037" s="489" t="s">
        <v>2804</v>
      </c>
      <c r="B2037" s="490">
        <v>33</v>
      </c>
      <c r="C2037" s="491" t="str">
        <f t="shared" si="35"/>
        <v>Ô tô tự đổ 22 tấn33</v>
      </c>
      <c r="D2037" s="490"/>
      <c r="E2037" s="490"/>
      <c r="F2037" s="490"/>
      <c r="G2037" s="490"/>
    </row>
    <row r="2038" spans="1:7" ht="18.75">
      <c r="A2038" s="489" t="s">
        <v>2804</v>
      </c>
      <c r="B2038" s="490">
        <v>34</v>
      </c>
      <c r="C2038" s="491" t="str">
        <f t="shared" si="35"/>
        <v>Ô tô tự đổ 22 tấn34</v>
      </c>
      <c r="D2038" s="490"/>
      <c r="E2038" s="490"/>
      <c r="F2038" s="490"/>
      <c r="G2038" s="490"/>
    </row>
    <row r="2039" spans="1:7" ht="18.75">
      <c r="A2039" s="489" t="s">
        <v>2804</v>
      </c>
      <c r="B2039" s="490">
        <v>35</v>
      </c>
      <c r="C2039" s="491" t="str">
        <f t="shared" si="35"/>
        <v>Ô tô tự đổ 22 tấn35</v>
      </c>
      <c r="D2039" s="490"/>
      <c r="E2039" s="490"/>
      <c r="F2039" s="490"/>
      <c r="G2039" s="490"/>
    </row>
    <row r="2040" spans="1:7" ht="18.75">
      <c r="A2040" s="489" t="s">
        <v>2804</v>
      </c>
      <c r="B2040" s="490">
        <v>36</v>
      </c>
      <c r="C2040" s="491" t="str">
        <f t="shared" si="35"/>
        <v>Ô tô tự đổ 22 tấn36</v>
      </c>
      <c r="D2040" s="490"/>
      <c r="E2040" s="490"/>
      <c r="F2040" s="490"/>
      <c r="G2040" s="490"/>
    </row>
    <row r="2041" spans="1:7" ht="18.75">
      <c r="A2041" s="489" t="s">
        <v>2804</v>
      </c>
      <c r="B2041" s="490">
        <v>37</v>
      </c>
      <c r="C2041" s="491" t="str">
        <f t="shared" si="35"/>
        <v>Ô tô tự đổ 22 tấn37</v>
      </c>
      <c r="D2041" s="490"/>
      <c r="E2041" s="490"/>
      <c r="F2041" s="490"/>
      <c r="G2041" s="490"/>
    </row>
    <row r="2042" spans="1:7" ht="18.75">
      <c r="A2042" s="489" t="s">
        <v>2804</v>
      </c>
      <c r="B2042" s="490">
        <v>38</v>
      </c>
      <c r="C2042" s="491" t="str">
        <f t="shared" si="35"/>
        <v>Ô tô tự đổ 22 tấn38</v>
      </c>
      <c r="D2042" s="490"/>
      <c r="E2042" s="490"/>
      <c r="F2042" s="490"/>
      <c r="G2042" s="490"/>
    </row>
    <row r="2043" spans="1:7" ht="18.75">
      <c r="A2043" s="489" t="s">
        <v>2804</v>
      </c>
      <c r="B2043" s="490">
        <v>39</v>
      </c>
      <c r="C2043" s="491" t="str">
        <f t="shared" si="35"/>
        <v>Ô tô tự đổ 22 tấn39</v>
      </c>
      <c r="D2043" s="490"/>
      <c r="E2043" s="490"/>
      <c r="F2043" s="490"/>
      <c r="G2043" s="490"/>
    </row>
    <row r="2044" spans="1:7" ht="18.75">
      <c r="A2044" s="489" t="s">
        <v>2804</v>
      </c>
      <c r="B2044" s="490">
        <v>40</v>
      </c>
      <c r="C2044" s="491" t="str">
        <f t="shared" si="35"/>
        <v>Ô tô tự đổ 22 tấn40</v>
      </c>
      <c r="D2044" s="490"/>
      <c r="E2044" s="490"/>
      <c r="F2044" s="490"/>
      <c r="G2044" s="490"/>
    </row>
    <row r="2045" spans="1:7" ht="18.75">
      <c r="A2045" s="489" t="s">
        <v>2804</v>
      </c>
      <c r="B2045" s="490">
        <v>41</v>
      </c>
      <c r="C2045" s="491" t="str">
        <f t="shared" si="35"/>
        <v>Ô tô tự đổ 22 tấn41</v>
      </c>
      <c r="D2045" s="490"/>
      <c r="E2045" s="490"/>
      <c r="F2045" s="490"/>
      <c r="G2045" s="490"/>
    </row>
    <row r="2046" spans="1:7" ht="18.75">
      <c r="A2046" s="489" t="s">
        <v>2804</v>
      </c>
      <c r="B2046" s="490">
        <v>42</v>
      </c>
      <c r="C2046" s="491" t="str">
        <f t="shared" si="35"/>
        <v>Ô tô tự đổ 22 tấn42</v>
      </c>
      <c r="D2046" s="490"/>
      <c r="E2046" s="490"/>
      <c r="F2046" s="490"/>
      <c r="G2046" s="490"/>
    </row>
    <row r="2047" spans="1:7" ht="18.75">
      <c r="A2047" s="489" t="s">
        <v>2804</v>
      </c>
      <c r="B2047" s="490">
        <v>43</v>
      </c>
      <c r="C2047" s="491" t="str">
        <f t="shared" si="35"/>
        <v>Ô tô tự đổ 22 tấn43</v>
      </c>
      <c r="D2047" s="490"/>
      <c r="E2047" s="490"/>
      <c r="F2047" s="490"/>
      <c r="G2047" s="490"/>
    </row>
    <row r="2048" spans="1:7" ht="18.75">
      <c r="A2048" s="489" t="s">
        <v>2804</v>
      </c>
      <c r="B2048" s="490">
        <v>44</v>
      </c>
      <c r="C2048" s="491" t="str">
        <f t="shared" si="35"/>
        <v>Ô tô tự đổ 22 tấn44</v>
      </c>
      <c r="D2048" s="490"/>
      <c r="E2048" s="490"/>
      <c r="F2048" s="490"/>
      <c r="G2048" s="490"/>
    </row>
    <row r="2049" spans="1:7" ht="18.75">
      <c r="A2049" s="489" t="s">
        <v>2804</v>
      </c>
      <c r="B2049" s="490">
        <v>45</v>
      </c>
      <c r="C2049" s="491" t="str">
        <f t="shared" si="35"/>
        <v>Ô tô tự đổ 22 tấn45</v>
      </c>
      <c r="D2049" s="490"/>
      <c r="E2049" s="490"/>
      <c r="F2049" s="490"/>
      <c r="G2049" s="490"/>
    </row>
    <row r="2050" spans="1:7" ht="18.75">
      <c r="A2050" s="489" t="s">
        <v>2804</v>
      </c>
      <c r="B2050" s="490">
        <v>46</v>
      </c>
      <c r="C2050" s="491" t="str">
        <f t="shared" si="35"/>
        <v>Ô tô tự đổ 22 tấn46</v>
      </c>
      <c r="D2050" s="490"/>
      <c r="E2050" s="490"/>
      <c r="F2050" s="490"/>
      <c r="G2050" s="490"/>
    </row>
    <row r="2051" spans="1:7" ht="18.75">
      <c r="A2051" s="489" t="s">
        <v>2804</v>
      </c>
      <c r="B2051" s="490">
        <v>47</v>
      </c>
      <c r="C2051" s="491" t="str">
        <f t="shared" si="35"/>
        <v>Ô tô tự đổ 22 tấn47</v>
      </c>
      <c r="D2051" s="490"/>
      <c r="E2051" s="490"/>
      <c r="F2051" s="490"/>
      <c r="G2051" s="490"/>
    </row>
    <row r="2052" spans="1:7" ht="18.75">
      <c r="A2052" s="489" t="s">
        <v>2804</v>
      </c>
      <c r="B2052" s="490">
        <v>48</v>
      </c>
      <c r="C2052" s="491" t="str">
        <f t="shared" si="35"/>
        <v>Ô tô tự đổ 22 tấn48</v>
      </c>
      <c r="D2052" s="490"/>
      <c r="E2052" s="490"/>
      <c r="F2052" s="490"/>
      <c r="G2052" s="490"/>
    </row>
    <row r="2053" spans="1:7" ht="18.75">
      <c r="A2053" s="489" t="s">
        <v>2804</v>
      </c>
      <c r="B2053" s="490">
        <v>49</v>
      </c>
      <c r="C2053" s="491" t="str">
        <f t="shared" si="35"/>
        <v>Ô tô tự đổ 22 tấn49</v>
      </c>
      <c r="D2053" s="490"/>
      <c r="E2053" s="490"/>
      <c r="F2053" s="490"/>
      <c r="G2053" s="490"/>
    </row>
    <row r="2054" spans="1:7" ht="18.75">
      <c r="A2054" s="489" t="s">
        <v>2804</v>
      </c>
      <c r="B2054" s="490">
        <v>50</v>
      </c>
      <c r="C2054" s="491" t="str">
        <f t="shared" si="35"/>
        <v>Ô tô tự đổ 22 tấn50</v>
      </c>
      <c r="D2054" s="490"/>
      <c r="E2054" s="490"/>
      <c r="F2054" s="490"/>
      <c r="G2054" s="490"/>
    </row>
    <row r="2055" spans="1:7" ht="18.75">
      <c r="A2055" s="489" t="s">
        <v>2804</v>
      </c>
      <c r="B2055" s="490">
        <v>51</v>
      </c>
      <c r="C2055" s="491" t="str">
        <f t="shared" si="35"/>
        <v>Ô tô tự đổ 22 tấn51</v>
      </c>
      <c r="D2055" s="490"/>
      <c r="E2055" s="490"/>
      <c r="F2055" s="490"/>
      <c r="G2055" s="490"/>
    </row>
    <row r="2056" spans="1:7" ht="18.75">
      <c r="A2056" s="489" t="s">
        <v>2804</v>
      </c>
      <c r="B2056" s="490">
        <v>52</v>
      </c>
      <c r="C2056" s="491" t="str">
        <f t="shared" si="35"/>
        <v>Ô tô tự đổ 22 tấn52</v>
      </c>
      <c r="D2056" s="490"/>
      <c r="E2056" s="490"/>
      <c r="F2056" s="490"/>
      <c r="G2056" s="490"/>
    </row>
    <row r="2057" spans="1:7" ht="18.75">
      <c r="A2057" s="489" t="s">
        <v>2804</v>
      </c>
      <c r="B2057" s="490">
        <v>53</v>
      </c>
      <c r="C2057" s="491" t="str">
        <f t="shared" si="35"/>
        <v>Ô tô tự đổ 22 tấn53</v>
      </c>
      <c r="D2057" s="490"/>
      <c r="E2057" s="490"/>
      <c r="F2057" s="490"/>
      <c r="G2057" s="490"/>
    </row>
    <row r="2058" spans="1:7" ht="18.75">
      <c r="A2058" s="489" t="s">
        <v>2804</v>
      </c>
      <c r="B2058" s="490">
        <v>54</v>
      </c>
      <c r="C2058" s="491" t="str">
        <f t="shared" si="35"/>
        <v>Ô tô tự đổ 22 tấn54</v>
      </c>
      <c r="D2058" s="490"/>
      <c r="E2058" s="490"/>
      <c r="F2058" s="490"/>
      <c r="G2058" s="490"/>
    </row>
    <row r="2059" spans="1:7" ht="18.75">
      <c r="A2059" s="489" t="s">
        <v>2804</v>
      </c>
      <c r="B2059" s="490">
        <v>55</v>
      </c>
      <c r="C2059" s="491" t="str">
        <f t="shared" si="35"/>
        <v>Ô tô tự đổ 22 tấn55</v>
      </c>
      <c r="D2059" s="490"/>
      <c r="E2059" s="490"/>
      <c r="F2059" s="490"/>
      <c r="G2059" s="490"/>
    </row>
    <row r="2060" spans="1:7" ht="18.75">
      <c r="A2060" s="489" t="s">
        <v>2804</v>
      </c>
      <c r="B2060" s="490">
        <v>56</v>
      </c>
      <c r="C2060" s="491" t="str">
        <f t="shared" si="35"/>
        <v>Ô tô tự đổ 22 tấn56</v>
      </c>
      <c r="D2060" s="490"/>
      <c r="E2060" s="490"/>
      <c r="F2060" s="490"/>
      <c r="G2060" s="490"/>
    </row>
    <row r="2061" spans="1:7" ht="18.75">
      <c r="A2061" s="489" t="s">
        <v>2804</v>
      </c>
      <c r="B2061" s="490">
        <v>57</v>
      </c>
      <c r="C2061" s="491" t="str">
        <f t="shared" si="35"/>
        <v>Ô tô tự đổ 22 tấn57</v>
      </c>
      <c r="D2061" s="490"/>
      <c r="E2061" s="490"/>
      <c r="F2061" s="490"/>
      <c r="G2061" s="490"/>
    </row>
    <row r="2062" spans="1:7" ht="18.75">
      <c r="A2062" s="489" t="s">
        <v>2804</v>
      </c>
      <c r="B2062" s="490">
        <v>58</v>
      </c>
      <c r="C2062" s="491" t="str">
        <f t="shared" si="35"/>
        <v>Ô tô tự đổ 22 tấn58</v>
      </c>
      <c r="D2062" s="490"/>
      <c r="E2062" s="490"/>
      <c r="F2062" s="490"/>
      <c r="G2062" s="490"/>
    </row>
    <row r="2063" spans="1:7" ht="18.75">
      <c r="A2063" s="489" t="s">
        <v>2804</v>
      </c>
      <c r="B2063" s="490">
        <v>59</v>
      </c>
      <c r="C2063" s="491" t="str">
        <f t="shared" si="35"/>
        <v>Ô tô tự đổ 22 tấn59</v>
      </c>
      <c r="D2063" s="490"/>
      <c r="E2063" s="490"/>
      <c r="F2063" s="490"/>
      <c r="G2063" s="490"/>
    </row>
    <row r="2064" spans="1:7" ht="18.75">
      <c r="A2064" s="489" t="s">
        <v>2804</v>
      </c>
      <c r="B2064" s="490">
        <v>60</v>
      </c>
      <c r="C2064" s="491" t="str">
        <f t="shared" si="35"/>
        <v>Ô tô tự đổ 22 tấn60</v>
      </c>
      <c r="D2064" s="490"/>
      <c r="E2064" s="490"/>
      <c r="F2064" s="490"/>
      <c r="G2064" s="490"/>
    </row>
    <row r="2065" spans="1:7" ht="18.75">
      <c r="A2065" s="489" t="s">
        <v>2804</v>
      </c>
      <c r="B2065" s="490">
        <v>61</v>
      </c>
      <c r="C2065" s="491" t="str">
        <f t="shared" si="35"/>
        <v>Ô tô tự đổ 22 tấn61</v>
      </c>
      <c r="D2065" s="490"/>
      <c r="E2065" s="490"/>
      <c r="F2065" s="490"/>
      <c r="G2065" s="490"/>
    </row>
    <row r="2066" spans="1:7" ht="18.75">
      <c r="A2066" s="489" t="s">
        <v>2804</v>
      </c>
      <c r="B2066" s="490">
        <v>62</v>
      </c>
      <c r="C2066" s="491" t="str">
        <f t="shared" si="35"/>
        <v>Ô tô tự đổ 22 tấn62</v>
      </c>
      <c r="D2066" s="490"/>
      <c r="E2066" s="490"/>
      <c r="F2066" s="490"/>
      <c r="G2066" s="490"/>
    </row>
    <row r="2067" spans="1:7" ht="18.75">
      <c r="A2067" s="489" t="s">
        <v>2804</v>
      </c>
      <c r="B2067" s="490">
        <v>63</v>
      </c>
      <c r="C2067" s="491" t="str">
        <f t="shared" si="35"/>
        <v>Ô tô tự đổ 22 tấn63</v>
      </c>
      <c r="D2067" s="490"/>
      <c r="E2067" s="490"/>
      <c r="F2067" s="490"/>
      <c r="G2067" s="490"/>
    </row>
    <row r="2068" spans="1:7" ht="18.75">
      <c r="A2068" s="489" t="s">
        <v>2804</v>
      </c>
      <c r="B2068" s="490">
        <v>64</v>
      </c>
      <c r="C2068" s="491" t="str">
        <f t="shared" si="35"/>
        <v>Ô tô tự đổ 22 tấn64</v>
      </c>
      <c r="D2068" s="490"/>
      <c r="E2068" s="490"/>
      <c r="F2068" s="490"/>
      <c r="G2068" s="490"/>
    </row>
    <row r="2069" spans="1:7" ht="18.75">
      <c r="A2069" s="489" t="s">
        <v>2804</v>
      </c>
      <c r="B2069" s="490">
        <v>65</v>
      </c>
      <c r="C2069" s="491" t="str">
        <f t="shared" si="35"/>
        <v>Ô tô tự đổ 22 tấn65</v>
      </c>
      <c r="D2069" s="490"/>
      <c r="E2069" s="490"/>
      <c r="F2069" s="490"/>
      <c r="G2069" s="490"/>
    </row>
    <row r="2070" spans="1:7" ht="18.75">
      <c r="A2070" s="489" t="s">
        <v>2804</v>
      </c>
      <c r="B2070" s="490">
        <v>66</v>
      </c>
      <c r="C2070" s="491" t="str">
        <f t="shared" ref="C2070:C2133" si="36">A2070&amp;B2070</f>
        <v>Ô tô tự đổ 22 tấn66</v>
      </c>
      <c r="D2070" s="490"/>
      <c r="E2070" s="490"/>
      <c r="F2070" s="490"/>
      <c r="G2070" s="490"/>
    </row>
    <row r="2071" spans="1:7" ht="18.75">
      <c r="A2071" s="489" t="s">
        <v>2804</v>
      </c>
      <c r="B2071" s="490">
        <v>67</v>
      </c>
      <c r="C2071" s="491" t="str">
        <f t="shared" si="36"/>
        <v>Ô tô tự đổ 22 tấn67</v>
      </c>
      <c r="D2071" s="490"/>
      <c r="E2071" s="490"/>
      <c r="F2071" s="490"/>
      <c r="G2071" s="490"/>
    </row>
    <row r="2072" spans="1:7" ht="18.75">
      <c r="A2072" s="489" t="s">
        <v>2804</v>
      </c>
      <c r="B2072" s="490">
        <v>68</v>
      </c>
      <c r="C2072" s="491" t="str">
        <f t="shared" si="36"/>
        <v>Ô tô tự đổ 22 tấn68</v>
      </c>
      <c r="D2072" s="490"/>
      <c r="E2072" s="490"/>
      <c r="F2072" s="490"/>
      <c r="G2072" s="490"/>
    </row>
    <row r="2073" spans="1:7" ht="18.75">
      <c r="A2073" s="489" t="s">
        <v>2804</v>
      </c>
      <c r="B2073" s="490">
        <v>69</v>
      </c>
      <c r="C2073" s="491" t="str">
        <f t="shared" si="36"/>
        <v>Ô tô tự đổ 22 tấn69</v>
      </c>
      <c r="D2073" s="490"/>
      <c r="E2073" s="490"/>
      <c r="F2073" s="490"/>
      <c r="G2073" s="490"/>
    </row>
    <row r="2074" spans="1:7" ht="18.75">
      <c r="A2074" s="489" t="s">
        <v>2804</v>
      </c>
      <c r="B2074" s="490">
        <v>70</v>
      </c>
      <c r="C2074" s="491" t="str">
        <f t="shared" si="36"/>
        <v>Ô tô tự đổ 22 tấn70</v>
      </c>
      <c r="D2074" s="490"/>
      <c r="E2074" s="490"/>
      <c r="F2074" s="490"/>
      <c r="G2074" s="490"/>
    </row>
    <row r="2075" spans="1:7" ht="18.75">
      <c r="A2075" s="489" t="s">
        <v>2804</v>
      </c>
      <c r="B2075" s="490">
        <v>71</v>
      </c>
      <c r="C2075" s="491" t="str">
        <f t="shared" si="36"/>
        <v>Ô tô tự đổ 22 tấn71</v>
      </c>
      <c r="D2075" s="490"/>
      <c r="E2075" s="490"/>
      <c r="F2075" s="490"/>
      <c r="G2075" s="490"/>
    </row>
    <row r="2076" spans="1:7" ht="18.75">
      <c r="A2076" s="489" t="s">
        <v>2804</v>
      </c>
      <c r="B2076" s="490">
        <v>72</v>
      </c>
      <c r="C2076" s="491" t="str">
        <f t="shared" si="36"/>
        <v>Ô tô tự đổ 22 tấn72</v>
      </c>
      <c r="D2076" s="490"/>
      <c r="E2076" s="490"/>
      <c r="F2076" s="490"/>
      <c r="G2076" s="490"/>
    </row>
    <row r="2077" spans="1:7" ht="18.75">
      <c r="A2077" s="489" t="s">
        <v>2804</v>
      </c>
      <c r="B2077" s="490">
        <v>73</v>
      </c>
      <c r="C2077" s="491" t="str">
        <f t="shared" si="36"/>
        <v>Ô tô tự đổ 22 tấn73</v>
      </c>
      <c r="D2077" s="490"/>
      <c r="E2077" s="490"/>
      <c r="F2077" s="490"/>
      <c r="G2077" s="490"/>
    </row>
    <row r="2078" spans="1:7" ht="18.75">
      <c r="A2078" s="489" t="s">
        <v>2804</v>
      </c>
      <c r="B2078" s="490">
        <v>74</v>
      </c>
      <c r="C2078" s="491" t="str">
        <f t="shared" si="36"/>
        <v>Ô tô tự đổ 22 tấn74</v>
      </c>
      <c r="D2078" s="490"/>
      <c r="E2078" s="490"/>
      <c r="F2078" s="490"/>
      <c r="G2078" s="490"/>
    </row>
    <row r="2079" spans="1:7" ht="18.75">
      <c r="A2079" s="489" t="s">
        <v>2804</v>
      </c>
      <c r="B2079" s="490">
        <v>75</v>
      </c>
      <c r="C2079" s="491" t="str">
        <f t="shared" si="36"/>
        <v>Ô tô tự đổ 22 tấn75</v>
      </c>
      <c r="D2079" s="490"/>
      <c r="E2079" s="490"/>
      <c r="F2079" s="490"/>
      <c r="G2079" s="490"/>
    </row>
    <row r="2080" spans="1:7" ht="18.75">
      <c r="A2080" s="489" t="s">
        <v>2804</v>
      </c>
      <c r="B2080" s="490">
        <v>76</v>
      </c>
      <c r="C2080" s="491" t="str">
        <f t="shared" si="36"/>
        <v>Ô tô tự đổ 22 tấn76</v>
      </c>
      <c r="D2080" s="490"/>
      <c r="E2080" s="490"/>
      <c r="F2080" s="490"/>
      <c r="G2080" s="490"/>
    </row>
    <row r="2081" spans="1:7" ht="18.75">
      <c r="A2081" s="489" t="s">
        <v>2804</v>
      </c>
      <c r="B2081" s="490">
        <v>77</v>
      </c>
      <c r="C2081" s="491" t="str">
        <f t="shared" si="36"/>
        <v>Ô tô tự đổ 22 tấn77</v>
      </c>
      <c r="D2081" s="490"/>
      <c r="E2081" s="490"/>
      <c r="F2081" s="490"/>
      <c r="G2081" s="490"/>
    </row>
    <row r="2082" spans="1:7" ht="18.75">
      <c r="A2082" s="489" t="s">
        <v>2804</v>
      </c>
      <c r="B2082" s="490">
        <v>78</v>
      </c>
      <c r="C2082" s="491" t="str">
        <f t="shared" si="36"/>
        <v>Ô tô tự đổ 22 tấn78</v>
      </c>
      <c r="D2082" s="490"/>
      <c r="E2082" s="490"/>
      <c r="F2082" s="490"/>
      <c r="G2082" s="490"/>
    </row>
    <row r="2083" spans="1:7" ht="18.75">
      <c r="A2083" s="489" t="s">
        <v>2804</v>
      </c>
      <c r="B2083" s="490">
        <v>79</v>
      </c>
      <c r="C2083" s="491" t="str">
        <f t="shared" si="36"/>
        <v>Ô tô tự đổ 22 tấn79</v>
      </c>
      <c r="D2083" s="490"/>
      <c r="E2083" s="490"/>
      <c r="F2083" s="490"/>
      <c r="G2083" s="490"/>
    </row>
    <row r="2084" spans="1:7" ht="18.75">
      <c r="A2084" s="489" t="s">
        <v>2804</v>
      </c>
      <c r="B2084" s="490">
        <v>80</v>
      </c>
      <c r="C2084" s="491" t="str">
        <f t="shared" si="36"/>
        <v>Ô tô tự đổ 22 tấn80</v>
      </c>
      <c r="D2084" s="490"/>
      <c r="E2084" s="490"/>
      <c r="F2084" s="490"/>
      <c r="G2084" s="490"/>
    </row>
    <row r="2085" spans="1:7" ht="18.75">
      <c r="A2085" s="489" t="s">
        <v>2804</v>
      </c>
      <c r="B2085" s="490">
        <v>81</v>
      </c>
      <c r="C2085" s="491" t="str">
        <f t="shared" si="36"/>
        <v>Ô tô tự đổ 22 tấn81</v>
      </c>
      <c r="D2085" s="490"/>
      <c r="E2085" s="490"/>
      <c r="F2085" s="490"/>
      <c r="G2085" s="490"/>
    </row>
    <row r="2086" spans="1:7" ht="18.75">
      <c r="A2086" s="489" t="s">
        <v>2804</v>
      </c>
      <c r="B2086" s="490">
        <v>82</v>
      </c>
      <c r="C2086" s="491" t="str">
        <f t="shared" si="36"/>
        <v>Ô tô tự đổ 22 tấn82</v>
      </c>
      <c r="D2086" s="490"/>
      <c r="E2086" s="490"/>
      <c r="F2086" s="490"/>
      <c r="G2086" s="490"/>
    </row>
    <row r="2087" spans="1:7" ht="18.75">
      <c r="A2087" s="489" t="s">
        <v>2804</v>
      </c>
      <c r="B2087" s="490">
        <v>83</v>
      </c>
      <c r="C2087" s="491" t="str">
        <f t="shared" si="36"/>
        <v>Ô tô tự đổ 22 tấn83</v>
      </c>
      <c r="D2087" s="490"/>
      <c r="E2087" s="490"/>
      <c r="F2087" s="490"/>
      <c r="G2087" s="490"/>
    </row>
    <row r="2088" spans="1:7" ht="18.75">
      <c r="A2088" s="489" t="s">
        <v>2804</v>
      </c>
      <c r="B2088" s="490">
        <v>84</v>
      </c>
      <c r="C2088" s="491" t="str">
        <f t="shared" si="36"/>
        <v>Ô tô tự đổ 22 tấn84</v>
      </c>
      <c r="D2088" s="490"/>
      <c r="E2088" s="490"/>
      <c r="F2088" s="490"/>
      <c r="G2088" s="490"/>
    </row>
    <row r="2089" spans="1:7" ht="18.75">
      <c r="A2089" s="489" t="s">
        <v>2804</v>
      </c>
      <c r="B2089" s="490">
        <v>85</v>
      </c>
      <c r="C2089" s="491" t="str">
        <f t="shared" si="36"/>
        <v>Ô tô tự đổ 22 tấn85</v>
      </c>
      <c r="D2089" s="490"/>
      <c r="E2089" s="490"/>
      <c r="F2089" s="490"/>
      <c r="G2089" s="490"/>
    </row>
    <row r="2090" spans="1:7" ht="18.75">
      <c r="A2090" s="489" t="s">
        <v>2804</v>
      </c>
      <c r="B2090" s="490">
        <v>86</v>
      </c>
      <c r="C2090" s="491" t="str">
        <f t="shared" si="36"/>
        <v>Ô tô tự đổ 22 tấn86</v>
      </c>
      <c r="D2090" s="490"/>
      <c r="E2090" s="490"/>
      <c r="F2090" s="490"/>
      <c r="G2090" s="490"/>
    </row>
    <row r="2091" spans="1:7" ht="18.75">
      <c r="A2091" s="489" t="s">
        <v>2804</v>
      </c>
      <c r="B2091" s="490">
        <v>87</v>
      </c>
      <c r="C2091" s="491" t="str">
        <f t="shared" si="36"/>
        <v>Ô tô tự đổ 22 tấn87</v>
      </c>
      <c r="D2091" s="490"/>
      <c r="E2091" s="490"/>
      <c r="F2091" s="490"/>
      <c r="G2091" s="490"/>
    </row>
    <row r="2092" spans="1:7" ht="18.75">
      <c r="A2092" s="489" t="s">
        <v>2804</v>
      </c>
      <c r="B2092" s="490">
        <v>88</v>
      </c>
      <c r="C2092" s="491" t="str">
        <f t="shared" si="36"/>
        <v>Ô tô tự đổ 22 tấn88</v>
      </c>
      <c r="D2092" s="490"/>
      <c r="E2092" s="490"/>
      <c r="F2092" s="490"/>
      <c r="G2092" s="490"/>
    </row>
    <row r="2093" spans="1:7" ht="18.75">
      <c r="A2093" s="489" t="s">
        <v>2804</v>
      </c>
      <c r="B2093" s="490">
        <v>89</v>
      </c>
      <c r="C2093" s="491" t="str">
        <f t="shared" si="36"/>
        <v>Ô tô tự đổ 22 tấn89</v>
      </c>
      <c r="D2093" s="490"/>
      <c r="E2093" s="490"/>
      <c r="F2093" s="490"/>
      <c r="G2093" s="490"/>
    </row>
    <row r="2094" spans="1:7" ht="18.75">
      <c r="A2094" s="489" t="s">
        <v>2804</v>
      </c>
      <c r="B2094" s="490">
        <v>90</v>
      </c>
      <c r="C2094" s="491" t="str">
        <f t="shared" si="36"/>
        <v>Ô tô tự đổ 22 tấn90</v>
      </c>
      <c r="D2094" s="490"/>
      <c r="E2094" s="490"/>
      <c r="F2094" s="490"/>
      <c r="G2094" s="490"/>
    </row>
    <row r="2095" spans="1:7" ht="18.75">
      <c r="A2095" s="489" t="s">
        <v>2804</v>
      </c>
      <c r="B2095" s="490">
        <v>91</v>
      </c>
      <c r="C2095" s="491" t="str">
        <f t="shared" si="36"/>
        <v>Ô tô tự đổ 22 tấn91</v>
      </c>
      <c r="D2095" s="490"/>
      <c r="E2095" s="490"/>
      <c r="F2095" s="490"/>
      <c r="G2095" s="490"/>
    </row>
    <row r="2096" spans="1:7" ht="18.75">
      <c r="A2096" s="489" t="s">
        <v>2804</v>
      </c>
      <c r="B2096" s="490">
        <v>92</v>
      </c>
      <c r="C2096" s="491" t="str">
        <f t="shared" si="36"/>
        <v>Ô tô tự đổ 22 tấn92</v>
      </c>
      <c r="D2096" s="490"/>
      <c r="E2096" s="490"/>
      <c r="F2096" s="490"/>
      <c r="G2096" s="490"/>
    </row>
    <row r="2097" spans="1:7" ht="18.75">
      <c r="A2097" s="489" t="s">
        <v>2804</v>
      </c>
      <c r="B2097" s="490">
        <v>93</v>
      </c>
      <c r="C2097" s="491" t="str">
        <f t="shared" si="36"/>
        <v>Ô tô tự đổ 22 tấn93</v>
      </c>
      <c r="D2097" s="490"/>
      <c r="E2097" s="490"/>
      <c r="F2097" s="490"/>
      <c r="G2097" s="490"/>
    </row>
    <row r="2098" spans="1:7" ht="18.75">
      <c r="A2098" s="489" t="s">
        <v>2804</v>
      </c>
      <c r="B2098" s="490">
        <v>94</v>
      </c>
      <c r="C2098" s="491" t="str">
        <f t="shared" si="36"/>
        <v>Ô tô tự đổ 22 tấn94</v>
      </c>
      <c r="D2098" s="490"/>
      <c r="E2098" s="490"/>
      <c r="F2098" s="490"/>
      <c r="G2098" s="490"/>
    </row>
    <row r="2099" spans="1:7" ht="18.75">
      <c r="A2099" s="489" t="s">
        <v>2804</v>
      </c>
      <c r="B2099" s="490">
        <v>95</v>
      </c>
      <c r="C2099" s="491" t="str">
        <f t="shared" si="36"/>
        <v>Ô tô tự đổ 22 tấn95</v>
      </c>
      <c r="D2099" s="490"/>
      <c r="E2099" s="490"/>
      <c r="F2099" s="490"/>
      <c r="G2099" s="490"/>
    </row>
    <row r="2100" spans="1:7" ht="18.75">
      <c r="A2100" s="489" t="s">
        <v>2804</v>
      </c>
      <c r="B2100" s="490">
        <v>96</v>
      </c>
      <c r="C2100" s="491" t="str">
        <f t="shared" si="36"/>
        <v>Ô tô tự đổ 22 tấn96</v>
      </c>
      <c r="D2100" s="490"/>
      <c r="E2100" s="490"/>
      <c r="F2100" s="490"/>
      <c r="G2100" s="490"/>
    </row>
    <row r="2101" spans="1:7" ht="18.75">
      <c r="A2101" s="489" t="s">
        <v>2804</v>
      </c>
      <c r="B2101" s="490">
        <v>97</v>
      </c>
      <c r="C2101" s="491" t="str">
        <f t="shared" si="36"/>
        <v>Ô tô tự đổ 22 tấn97</v>
      </c>
      <c r="D2101" s="490"/>
      <c r="E2101" s="490"/>
      <c r="F2101" s="490"/>
      <c r="G2101" s="490"/>
    </row>
    <row r="2102" spans="1:7" ht="18.75">
      <c r="A2102" s="489" t="s">
        <v>2804</v>
      </c>
      <c r="B2102" s="490">
        <v>98</v>
      </c>
      <c r="C2102" s="491" t="str">
        <f t="shared" si="36"/>
        <v>Ô tô tự đổ 22 tấn98</v>
      </c>
      <c r="D2102" s="490"/>
      <c r="E2102" s="490"/>
      <c r="F2102" s="490"/>
      <c r="G2102" s="490"/>
    </row>
    <row r="2103" spans="1:7" ht="18.75">
      <c r="A2103" s="489" t="s">
        <v>2804</v>
      </c>
      <c r="B2103" s="490">
        <v>99</v>
      </c>
      <c r="C2103" s="491" t="str">
        <f t="shared" si="36"/>
        <v>Ô tô tự đổ 22 tấn99</v>
      </c>
      <c r="D2103" s="490"/>
      <c r="E2103" s="490"/>
      <c r="F2103" s="490"/>
      <c r="G2103" s="490"/>
    </row>
    <row r="2104" spans="1:7" ht="18.75">
      <c r="A2104" s="489" t="s">
        <v>2804</v>
      </c>
      <c r="B2104" s="490">
        <v>100</v>
      </c>
      <c r="C2104" s="491" t="str">
        <f t="shared" si="36"/>
        <v>Ô tô tự đổ 22 tấn100</v>
      </c>
      <c r="D2104" s="490"/>
      <c r="E2104" s="490"/>
      <c r="F2104" s="490"/>
      <c r="G2104" s="490"/>
    </row>
    <row r="2105" spans="1:7" ht="18.75">
      <c r="A2105" s="489" t="s">
        <v>2804</v>
      </c>
      <c r="B2105" s="490">
        <v>101</v>
      </c>
      <c r="C2105" s="491" t="str">
        <f t="shared" si="36"/>
        <v>Ô tô tự đổ 22 tấn101</v>
      </c>
      <c r="D2105" s="490"/>
      <c r="E2105" s="490"/>
      <c r="F2105" s="490"/>
      <c r="G2105" s="490"/>
    </row>
    <row r="2106" spans="1:7" ht="18.75">
      <c r="A2106" s="489" t="s">
        <v>2804</v>
      </c>
      <c r="B2106" s="490">
        <v>102</v>
      </c>
      <c r="C2106" s="491" t="str">
        <f t="shared" si="36"/>
        <v>Ô tô tự đổ 22 tấn102</v>
      </c>
      <c r="D2106" s="490"/>
      <c r="E2106" s="490"/>
      <c r="F2106" s="490"/>
      <c r="G2106" s="490"/>
    </row>
    <row r="2107" spans="1:7" ht="18.75">
      <c r="A2107" s="489" t="s">
        <v>2804</v>
      </c>
      <c r="B2107" s="490">
        <v>103</v>
      </c>
      <c r="C2107" s="491" t="str">
        <f t="shared" si="36"/>
        <v>Ô tô tự đổ 22 tấn103</v>
      </c>
      <c r="D2107" s="490"/>
      <c r="E2107" s="490"/>
      <c r="F2107" s="490"/>
      <c r="G2107" s="490"/>
    </row>
    <row r="2108" spans="1:7" ht="18.75">
      <c r="A2108" s="489" t="s">
        <v>2804</v>
      </c>
      <c r="B2108" s="490">
        <v>104</v>
      </c>
      <c r="C2108" s="491" t="str">
        <f t="shared" si="36"/>
        <v>Ô tô tự đổ 22 tấn104</v>
      </c>
      <c r="D2108" s="490"/>
      <c r="E2108" s="490"/>
      <c r="F2108" s="490"/>
      <c r="G2108" s="490"/>
    </row>
    <row r="2109" spans="1:7" ht="18.75">
      <c r="A2109" s="489" t="s">
        <v>2804</v>
      </c>
      <c r="B2109" s="490">
        <v>105</v>
      </c>
      <c r="C2109" s="491" t="str">
        <f t="shared" si="36"/>
        <v>Ô tô tự đổ 22 tấn105</v>
      </c>
      <c r="D2109" s="490"/>
      <c r="E2109" s="490"/>
      <c r="F2109" s="490"/>
      <c r="G2109" s="490"/>
    </row>
    <row r="2110" spans="1:7" ht="18.75">
      <c r="A2110" s="489" t="s">
        <v>2804</v>
      </c>
      <c r="B2110" s="490">
        <v>106</v>
      </c>
      <c r="C2110" s="491" t="str">
        <f t="shared" si="36"/>
        <v>Ô tô tự đổ 22 tấn106</v>
      </c>
      <c r="D2110" s="490"/>
      <c r="E2110" s="490"/>
      <c r="F2110" s="490"/>
      <c r="G2110" s="490"/>
    </row>
    <row r="2111" spans="1:7" ht="18.75">
      <c r="A2111" s="489" t="s">
        <v>2804</v>
      </c>
      <c r="B2111" s="490">
        <v>107</v>
      </c>
      <c r="C2111" s="491" t="str">
        <f t="shared" si="36"/>
        <v>Ô tô tự đổ 22 tấn107</v>
      </c>
      <c r="D2111" s="490"/>
      <c r="E2111" s="490"/>
      <c r="F2111" s="490"/>
      <c r="G2111" s="490"/>
    </row>
    <row r="2112" spans="1:7" ht="18.75">
      <c r="A2112" s="489" t="s">
        <v>2804</v>
      </c>
      <c r="B2112" s="490">
        <v>108</v>
      </c>
      <c r="C2112" s="491" t="str">
        <f t="shared" si="36"/>
        <v>Ô tô tự đổ 22 tấn108</v>
      </c>
      <c r="D2112" s="490"/>
      <c r="E2112" s="490"/>
      <c r="F2112" s="490"/>
      <c r="G2112" s="490"/>
    </row>
    <row r="2113" spans="1:7" ht="18.75">
      <c r="A2113" s="489" t="s">
        <v>2804</v>
      </c>
      <c r="B2113" s="490">
        <v>109</v>
      </c>
      <c r="C2113" s="491" t="str">
        <f t="shared" si="36"/>
        <v>Ô tô tự đổ 22 tấn109</v>
      </c>
      <c r="D2113" s="490"/>
      <c r="E2113" s="490"/>
      <c r="F2113" s="490"/>
      <c r="G2113" s="490"/>
    </row>
    <row r="2114" spans="1:7" ht="18.75">
      <c r="A2114" s="489" t="s">
        <v>2804</v>
      </c>
      <c r="B2114" s="490">
        <v>110</v>
      </c>
      <c r="C2114" s="491" t="str">
        <f t="shared" si="36"/>
        <v>Ô tô tự đổ 22 tấn110</v>
      </c>
      <c r="D2114" s="490"/>
      <c r="E2114" s="490"/>
      <c r="F2114" s="490"/>
      <c r="G2114" s="490"/>
    </row>
    <row r="2115" spans="1:7" ht="18.75">
      <c r="A2115" s="489" t="s">
        <v>2804</v>
      </c>
      <c r="B2115" s="490">
        <v>111</v>
      </c>
      <c r="C2115" s="491" t="str">
        <f t="shared" si="36"/>
        <v>Ô tô tự đổ 22 tấn111</v>
      </c>
      <c r="D2115" s="490"/>
      <c r="E2115" s="490"/>
      <c r="F2115" s="490"/>
      <c r="G2115" s="490"/>
    </row>
    <row r="2116" spans="1:7" ht="18.75">
      <c r="A2116" s="489" t="s">
        <v>2804</v>
      </c>
      <c r="B2116" s="490">
        <v>112</v>
      </c>
      <c r="C2116" s="491" t="str">
        <f t="shared" si="36"/>
        <v>Ô tô tự đổ 22 tấn112</v>
      </c>
      <c r="D2116" s="490"/>
      <c r="E2116" s="490"/>
      <c r="F2116" s="490"/>
      <c r="G2116" s="490"/>
    </row>
    <row r="2117" spans="1:7" ht="18.75">
      <c r="A2117" s="489" t="s">
        <v>2804</v>
      </c>
      <c r="B2117" s="490">
        <v>113</v>
      </c>
      <c r="C2117" s="491" t="str">
        <f t="shared" si="36"/>
        <v>Ô tô tự đổ 22 tấn113</v>
      </c>
      <c r="D2117" s="490"/>
      <c r="E2117" s="490"/>
      <c r="F2117" s="490"/>
      <c r="G2117" s="490"/>
    </row>
    <row r="2118" spans="1:7" ht="18.75">
      <c r="A2118" s="489" t="s">
        <v>2804</v>
      </c>
      <c r="B2118" s="490">
        <v>114</v>
      </c>
      <c r="C2118" s="491" t="str">
        <f t="shared" si="36"/>
        <v>Ô tô tự đổ 22 tấn114</v>
      </c>
      <c r="D2118" s="490"/>
      <c r="E2118" s="490"/>
      <c r="F2118" s="490"/>
      <c r="G2118" s="490"/>
    </row>
    <row r="2119" spans="1:7" ht="18.75">
      <c r="A2119" s="489" t="s">
        <v>2804</v>
      </c>
      <c r="B2119" s="490">
        <v>115</v>
      </c>
      <c r="C2119" s="491" t="str">
        <f t="shared" si="36"/>
        <v>Ô tô tự đổ 22 tấn115</v>
      </c>
      <c r="D2119" s="490"/>
      <c r="E2119" s="490"/>
      <c r="F2119" s="490"/>
      <c r="G2119" s="490"/>
    </row>
    <row r="2120" spans="1:7" ht="18.75">
      <c r="A2120" s="489" t="s">
        <v>2804</v>
      </c>
      <c r="B2120" s="490">
        <v>116</v>
      </c>
      <c r="C2120" s="491" t="str">
        <f t="shared" si="36"/>
        <v>Ô tô tự đổ 22 tấn116</v>
      </c>
      <c r="D2120" s="490"/>
      <c r="E2120" s="490"/>
      <c r="F2120" s="490"/>
      <c r="G2120" s="490"/>
    </row>
    <row r="2121" spans="1:7" ht="18.75">
      <c r="A2121" s="489" t="s">
        <v>2804</v>
      </c>
      <c r="B2121" s="490">
        <v>117</v>
      </c>
      <c r="C2121" s="491" t="str">
        <f t="shared" si="36"/>
        <v>Ô tô tự đổ 22 tấn117</v>
      </c>
      <c r="D2121" s="490"/>
      <c r="E2121" s="490"/>
      <c r="F2121" s="490"/>
      <c r="G2121" s="490"/>
    </row>
    <row r="2122" spans="1:7" ht="18.75">
      <c r="A2122" s="489" t="s">
        <v>2804</v>
      </c>
      <c r="B2122" s="490">
        <v>118</v>
      </c>
      <c r="C2122" s="491" t="str">
        <f t="shared" si="36"/>
        <v>Ô tô tự đổ 22 tấn118</v>
      </c>
      <c r="D2122" s="490"/>
      <c r="E2122" s="490"/>
      <c r="F2122" s="490"/>
      <c r="G2122" s="490"/>
    </row>
    <row r="2123" spans="1:7" ht="18.75">
      <c r="A2123" s="489" t="s">
        <v>2804</v>
      </c>
      <c r="B2123" s="490">
        <v>119</v>
      </c>
      <c r="C2123" s="491" t="str">
        <f t="shared" si="36"/>
        <v>Ô tô tự đổ 22 tấn119</v>
      </c>
      <c r="D2123" s="490"/>
      <c r="E2123" s="490"/>
      <c r="F2123" s="490"/>
      <c r="G2123" s="490"/>
    </row>
    <row r="2124" spans="1:7" ht="18.75">
      <c r="A2124" s="489" t="s">
        <v>2804</v>
      </c>
      <c r="B2124" s="490">
        <v>120</v>
      </c>
      <c r="C2124" s="491" t="str">
        <f t="shared" si="36"/>
        <v>Ô tô tự đổ 22 tấn120</v>
      </c>
      <c r="D2124" s="490"/>
      <c r="E2124" s="490"/>
      <c r="F2124" s="490"/>
      <c r="G2124" s="490"/>
    </row>
    <row r="2125" spans="1:7" ht="18.75">
      <c r="A2125" s="489" t="s">
        <v>2804</v>
      </c>
      <c r="B2125" s="490">
        <v>121</v>
      </c>
      <c r="C2125" s="491" t="str">
        <f t="shared" si="36"/>
        <v>Ô tô tự đổ 22 tấn121</v>
      </c>
      <c r="D2125" s="490"/>
      <c r="E2125" s="490"/>
      <c r="F2125" s="490"/>
      <c r="G2125" s="490"/>
    </row>
    <row r="2126" spans="1:7" ht="18.75">
      <c r="A2126" s="489" t="s">
        <v>2804</v>
      </c>
      <c r="B2126" s="490">
        <v>122</v>
      </c>
      <c r="C2126" s="491" t="str">
        <f t="shared" si="36"/>
        <v>Ô tô tự đổ 22 tấn122</v>
      </c>
      <c r="D2126" s="490"/>
      <c r="E2126" s="490"/>
      <c r="F2126" s="490"/>
      <c r="G2126" s="490"/>
    </row>
    <row r="2127" spans="1:7" ht="18.75">
      <c r="A2127" s="489" t="s">
        <v>2804</v>
      </c>
      <c r="B2127" s="490">
        <v>123</v>
      </c>
      <c r="C2127" s="491" t="str">
        <f t="shared" si="36"/>
        <v>Ô tô tự đổ 22 tấn123</v>
      </c>
      <c r="D2127" s="490"/>
      <c r="E2127" s="490"/>
      <c r="F2127" s="490"/>
      <c r="G2127" s="490"/>
    </row>
    <row r="2128" spans="1:7" ht="18.75">
      <c r="A2128" s="489" t="s">
        <v>2804</v>
      </c>
      <c r="B2128" s="490">
        <v>124</v>
      </c>
      <c r="C2128" s="491" t="str">
        <f t="shared" si="36"/>
        <v>Ô tô tự đổ 22 tấn124</v>
      </c>
      <c r="D2128" s="490"/>
      <c r="E2128" s="490"/>
      <c r="F2128" s="490"/>
      <c r="G2128" s="490"/>
    </row>
    <row r="2129" spans="1:7" ht="18.75">
      <c r="A2129" s="489" t="s">
        <v>2804</v>
      </c>
      <c r="B2129" s="490">
        <v>125</v>
      </c>
      <c r="C2129" s="491" t="str">
        <f t="shared" si="36"/>
        <v>Ô tô tự đổ 22 tấn125</v>
      </c>
      <c r="D2129" s="490"/>
      <c r="E2129" s="490"/>
      <c r="F2129" s="490"/>
      <c r="G2129" s="490"/>
    </row>
    <row r="2130" spans="1:7" ht="18.75">
      <c r="A2130" s="489" t="s">
        <v>2804</v>
      </c>
      <c r="B2130" s="490">
        <v>126</v>
      </c>
      <c r="C2130" s="491" t="str">
        <f t="shared" si="36"/>
        <v>Ô tô tự đổ 22 tấn126</v>
      </c>
      <c r="D2130" s="490"/>
      <c r="E2130" s="490"/>
      <c r="F2130" s="490"/>
      <c r="G2130" s="490"/>
    </row>
    <row r="2131" spans="1:7" ht="18.75">
      <c r="A2131" s="489" t="s">
        <v>2804</v>
      </c>
      <c r="B2131" s="490">
        <v>127</v>
      </c>
      <c r="C2131" s="491" t="str">
        <f t="shared" si="36"/>
        <v>Ô tô tự đổ 22 tấn127</v>
      </c>
      <c r="D2131" s="490"/>
      <c r="E2131" s="490"/>
      <c r="F2131" s="490"/>
      <c r="G2131" s="490"/>
    </row>
    <row r="2132" spans="1:7" ht="18.75">
      <c r="A2132" s="489" t="s">
        <v>2804</v>
      </c>
      <c r="B2132" s="490">
        <v>128</v>
      </c>
      <c r="C2132" s="491" t="str">
        <f t="shared" si="36"/>
        <v>Ô tô tự đổ 22 tấn128</v>
      </c>
      <c r="D2132" s="490"/>
      <c r="E2132" s="490"/>
      <c r="F2132" s="490"/>
      <c r="G2132" s="490"/>
    </row>
    <row r="2133" spans="1:7" ht="18.75">
      <c r="A2133" s="489" t="s">
        <v>2804</v>
      </c>
      <c r="B2133" s="490">
        <v>129</v>
      </c>
      <c r="C2133" s="491" t="str">
        <f t="shared" si="36"/>
        <v>Ô tô tự đổ 22 tấn129</v>
      </c>
      <c r="D2133" s="490"/>
      <c r="E2133" s="490"/>
      <c r="F2133" s="490"/>
      <c r="G2133" s="490"/>
    </row>
    <row r="2134" spans="1:7" ht="18.75">
      <c r="A2134" s="489" t="s">
        <v>2804</v>
      </c>
      <c r="B2134" s="490">
        <v>130</v>
      </c>
      <c r="C2134" s="491" t="str">
        <f t="shared" ref="C2134:C2197" si="37">A2134&amp;B2134</f>
        <v>Ô tô tự đổ 22 tấn130</v>
      </c>
      <c r="D2134" s="490"/>
      <c r="E2134" s="490"/>
      <c r="F2134" s="490"/>
      <c r="G2134" s="490"/>
    </row>
    <row r="2135" spans="1:7" ht="18.75">
      <c r="A2135" s="489" t="s">
        <v>2804</v>
      </c>
      <c r="B2135" s="490">
        <v>131</v>
      </c>
      <c r="C2135" s="491" t="str">
        <f t="shared" si="37"/>
        <v>Ô tô tự đổ 22 tấn131</v>
      </c>
      <c r="D2135" s="490"/>
      <c r="E2135" s="490"/>
      <c r="F2135" s="490"/>
      <c r="G2135" s="490"/>
    </row>
    <row r="2136" spans="1:7" ht="18.75">
      <c r="A2136" s="489" t="s">
        <v>2804</v>
      </c>
      <c r="B2136" s="490">
        <v>132</v>
      </c>
      <c r="C2136" s="491" t="str">
        <f t="shared" si="37"/>
        <v>Ô tô tự đổ 22 tấn132</v>
      </c>
      <c r="D2136" s="490"/>
      <c r="E2136" s="490"/>
      <c r="F2136" s="490"/>
      <c r="G2136" s="490"/>
    </row>
    <row r="2137" spans="1:7" ht="18.75">
      <c r="A2137" s="489" t="s">
        <v>2804</v>
      </c>
      <c r="B2137" s="490">
        <v>133</v>
      </c>
      <c r="C2137" s="491" t="str">
        <f t="shared" si="37"/>
        <v>Ô tô tự đổ 22 tấn133</v>
      </c>
      <c r="D2137" s="490"/>
      <c r="E2137" s="490"/>
      <c r="F2137" s="490"/>
      <c r="G2137" s="490"/>
    </row>
    <row r="2138" spans="1:7" ht="18.75">
      <c r="A2138" s="489" t="s">
        <v>2804</v>
      </c>
      <c r="B2138" s="490">
        <v>134</v>
      </c>
      <c r="C2138" s="491" t="str">
        <f t="shared" si="37"/>
        <v>Ô tô tự đổ 22 tấn134</v>
      </c>
      <c r="D2138" s="490"/>
      <c r="E2138" s="490"/>
      <c r="F2138" s="490"/>
      <c r="G2138" s="490"/>
    </row>
    <row r="2139" spans="1:7" ht="18.75">
      <c r="A2139" s="489" t="s">
        <v>2804</v>
      </c>
      <c r="B2139" s="490">
        <v>135</v>
      </c>
      <c r="C2139" s="491" t="str">
        <f t="shared" si="37"/>
        <v>Ô tô tự đổ 22 tấn135</v>
      </c>
      <c r="D2139" s="490"/>
      <c r="E2139" s="490"/>
      <c r="F2139" s="490"/>
      <c r="G2139" s="490"/>
    </row>
    <row r="2140" spans="1:7" ht="18.75">
      <c r="A2140" s="489" t="s">
        <v>2804</v>
      </c>
      <c r="B2140" s="490">
        <v>136</v>
      </c>
      <c r="C2140" s="491" t="str">
        <f t="shared" si="37"/>
        <v>Ô tô tự đổ 22 tấn136</v>
      </c>
      <c r="D2140" s="490"/>
      <c r="E2140" s="490"/>
      <c r="F2140" s="490"/>
      <c r="G2140" s="490"/>
    </row>
    <row r="2141" spans="1:7" ht="18.75">
      <c r="A2141" s="489" t="s">
        <v>2804</v>
      </c>
      <c r="B2141" s="490">
        <v>137</v>
      </c>
      <c r="C2141" s="491" t="str">
        <f t="shared" si="37"/>
        <v>Ô tô tự đổ 22 tấn137</v>
      </c>
      <c r="D2141" s="490"/>
      <c r="E2141" s="490"/>
      <c r="F2141" s="490"/>
      <c r="G2141" s="490"/>
    </row>
    <row r="2142" spans="1:7" ht="18.75">
      <c r="A2142" s="489" t="s">
        <v>2804</v>
      </c>
      <c r="B2142" s="490">
        <v>138</v>
      </c>
      <c r="C2142" s="491" t="str">
        <f t="shared" si="37"/>
        <v>Ô tô tự đổ 22 tấn138</v>
      </c>
      <c r="D2142" s="490"/>
      <c r="E2142" s="490"/>
      <c r="F2142" s="490"/>
      <c r="G2142" s="490"/>
    </row>
    <row r="2143" spans="1:7" ht="18.75">
      <c r="A2143" s="489" t="s">
        <v>2804</v>
      </c>
      <c r="B2143" s="490">
        <v>139</v>
      </c>
      <c r="C2143" s="491" t="str">
        <f t="shared" si="37"/>
        <v>Ô tô tự đổ 22 tấn139</v>
      </c>
      <c r="D2143" s="490"/>
      <c r="E2143" s="490"/>
      <c r="F2143" s="490"/>
      <c r="G2143" s="490"/>
    </row>
    <row r="2144" spans="1:7" ht="18.75">
      <c r="A2144" s="489" t="s">
        <v>2804</v>
      </c>
      <c r="B2144" s="490">
        <v>140</v>
      </c>
      <c r="C2144" s="491" t="str">
        <f t="shared" si="37"/>
        <v>Ô tô tự đổ 22 tấn140</v>
      </c>
      <c r="D2144" s="490"/>
      <c r="E2144" s="490"/>
      <c r="F2144" s="490"/>
      <c r="G2144" s="490"/>
    </row>
    <row r="2145" spans="1:7" ht="18.75">
      <c r="A2145" s="489" t="s">
        <v>2804</v>
      </c>
      <c r="B2145" s="490">
        <v>141</v>
      </c>
      <c r="C2145" s="491" t="str">
        <f t="shared" si="37"/>
        <v>Ô tô tự đổ 22 tấn141</v>
      </c>
      <c r="D2145" s="490"/>
      <c r="E2145" s="490"/>
      <c r="F2145" s="490"/>
      <c r="G2145" s="490"/>
    </row>
    <row r="2146" spans="1:7" ht="18.75">
      <c r="A2146" s="489" t="s">
        <v>2804</v>
      </c>
      <c r="B2146" s="490">
        <v>142</v>
      </c>
      <c r="C2146" s="491" t="str">
        <f t="shared" si="37"/>
        <v>Ô tô tự đổ 22 tấn142</v>
      </c>
      <c r="D2146" s="490"/>
      <c r="E2146" s="490"/>
      <c r="F2146" s="490"/>
      <c r="G2146" s="490"/>
    </row>
    <row r="2147" spans="1:7" ht="18.75">
      <c r="A2147" s="489" t="s">
        <v>2804</v>
      </c>
      <c r="B2147" s="490">
        <v>143</v>
      </c>
      <c r="C2147" s="491" t="str">
        <f t="shared" si="37"/>
        <v>Ô tô tự đổ 22 tấn143</v>
      </c>
      <c r="D2147" s="490"/>
      <c r="E2147" s="490"/>
      <c r="F2147" s="490"/>
      <c r="G2147" s="490"/>
    </row>
    <row r="2148" spans="1:7" ht="18.75">
      <c r="A2148" s="489" t="s">
        <v>2804</v>
      </c>
      <c r="B2148" s="490">
        <v>144</v>
      </c>
      <c r="C2148" s="491" t="str">
        <f t="shared" si="37"/>
        <v>Ô tô tự đổ 22 tấn144</v>
      </c>
      <c r="D2148" s="490"/>
      <c r="E2148" s="490"/>
      <c r="F2148" s="490"/>
      <c r="G2148" s="490"/>
    </row>
    <row r="2149" spans="1:7" ht="18.75">
      <c r="A2149" s="489" t="s">
        <v>2804</v>
      </c>
      <c r="B2149" s="490">
        <v>145</v>
      </c>
      <c r="C2149" s="491" t="str">
        <f t="shared" si="37"/>
        <v>Ô tô tự đổ 22 tấn145</v>
      </c>
      <c r="D2149" s="490"/>
      <c r="E2149" s="490"/>
      <c r="F2149" s="490"/>
      <c r="G2149" s="490"/>
    </row>
    <row r="2150" spans="1:7" ht="18.75">
      <c r="A2150" s="489" t="s">
        <v>2804</v>
      </c>
      <c r="B2150" s="490">
        <v>146</v>
      </c>
      <c r="C2150" s="491" t="str">
        <f t="shared" si="37"/>
        <v>Ô tô tự đổ 22 tấn146</v>
      </c>
      <c r="D2150" s="490"/>
      <c r="E2150" s="490"/>
      <c r="F2150" s="490"/>
      <c r="G2150" s="490"/>
    </row>
    <row r="2151" spans="1:7" ht="18.75">
      <c r="A2151" s="489" t="s">
        <v>2804</v>
      </c>
      <c r="B2151" s="490">
        <v>147</v>
      </c>
      <c r="C2151" s="491" t="str">
        <f t="shared" si="37"/>
        <v>Ô tô tự đổ 22 tấn147</v>
      </c>
      <c r="D2151" s="490"/>
      <c r="E2151" s="490"/>
      <c r="F2151" s="490"/>
      <c r="G2151" s="490"/>
    </row>
    <row r="2152" spans="1:7" ht="18.75">
      <c r="A2152" s="489" t="s">
        <v>2804</v>
      </c>
      <c r="B2152" s="490">
        <v>148</v>
      </c>
      <c r="C2152" s="491" t="str">
        <f t="shared" si="37"/>
        <v>Ô tô tự đổ 22 tấn148</v>
      </c>
      <c r="D2152" s="490"/>
      <c r="E2152" s="490"/>
      <c r="F2152" s="490"/>
      <c r="G2152" s="490"/>
    </row>
    <row r="2153" spans="1:7" ht="18.75">
      <c r="A2153" s="489" t="s">
        <v>2804</v>
      </c>
      <c r="B2153" s="490">
        <v>149</v>
      </c>
      <c r="C2153" s="491" t="str">
        <f t="shared" si="37"/>
        <v>Ô tô tự đổ 22 tấn149</v>
      </c>
      <c r="D2153" s="490"/>
      <c r="E2153" s="490"/>
      <c r="F2153" s="490"/>
      <c r="G2153" s="490"/>
    </row>
    <row r="2154" spans="1:7" ht="18.75">
      <c r="A2154" s="489" t="s">
        <v>2804</v>
      </c>
      <c r="B2154" s="490">
        <v>150</v>
      </c>
      <c r="C2154" s="491" t="str">
        <f t="shared" si="37"/>
        <v>Ô tô tự đổ 22 tấn150</v>
      </c>
      <c r="D2154" s="490"/>
      <c r="E2154" s="490"/>
      <c r="F2154" s="490"/>
      <c r="G2154" s="490"/>
    </row>
    <row r="2155" spans="1:7" ht="18.75">
      <c r="A2155" s="489" t="s">
        <v>2804</v>
      </c>
      <c r="B2155" s="490">
        <v>151</v>
      </c>
      <c r="C2155" s="491" t="str">
        <f t="shared" si="37"/>
        <v>Ô tô tự đổ 22 tấn151</v>
      </c>
      <c r="D2155" s="490"/>
      <c r="E2155" s="490"/>
      <c r="F2155" s="490"/>
      <c r="G2155" s="490"/>
    </row>
    <row r="2156" spans="1:7" ht="18.75">
      <c r="A2156" s="489" t="s">
        <v>2804</v>
      </c>
      <c r="B2156" s="490">
        <v>152</v>
      </c>
      <c r="C2156" s="491" t="str">
        <f t="shared" si="37"/>
        <v>Ô tô tự đổ 22 tấn152</v>
      </c>
      <c r="D2156" s="490"/>
      <c r="E2156" s="490"/>
      <c r="F2156" s="490"/>
      <c r="G2156" s="490"/>
    </row>
    <row r="2157" spans="1:7" ht="18.75">
      <c r="A2157" s="489" t="s">
        <v>2804</v>
      </c>
      <c r="B2157" s="490">
        <v>153</v>
      </c>
      <c r="C2157" s="491" t="str">
        <f t="shared" si="37"/>
        <v>Ô tô tự đổ 22 tấn153</v>
      </c>
      <c r="D2157" s="490"/>
      <c r="E2157" s="490"/>
      <c r="F2157" s="490"/>
      <c r="G2157" s="490"/>
    </row>
    <row r="2158" spans="1:7" ht="18.75">
      <c r="A2158" s="489" t="s">
        <v>2804</v>
      </c>
      <c r="B2158" s="490">
        <v>154</v>
      </c>
      <c r="C2158" s="491" t="str">
        <f t="shared" si="37"/>
        <v>Ô tô tự đổ 22 tấn154</v>
      </c>
      <c r="D2158" s="490"/>
      <c r="E2158" s="490"/>
      <c r="F2158" s="490"/>
      <c r="G2158" s="490"/>
    </row>
    <row r="2159" spans="1:7" ht="18.75">
      <c r="A2159" s="489" t="s">
        <v>2804</v>
      </c>
      <c r="B2159" s="490">
        <v>155</v>
      </c>
      <c r="C2159" s="491" t="str">
        <f t="shared" si="37"/>
        <v>Ô tô tự đổ 22 tấn155</v>
      </c>
      <c r="D2159" s="490"/>
      <c r="E2159" s="490"/>
      <c r="F2159" s="490"/>
      <c r="G2159" s="490"/>
    </row>
    <row r="2160" spans="1:7" ht="18.75">
      <c r="A2160" s="489" t="s">
        <v>2804</v>
      </c>
      <c r="B2160" s="490">
        <v>156</v>
      </c>
      <c r="C2160" s="491" t="str">
        <f t="shared" si="37"/>
        <v>Ô tô tự đổ 22 tấn156</v>
      </c>
      <c r="D2160" s="490"/>
      <c r="E2160" s="490"/>
      <c r="F2160" s="490"/>
      <c r="G2160" s="490"/>
    </row>
    <row r="2161" spans="1:7" ht="18.75">
      <c r="A2161" s="489" t="s">
        <v>2804</v>
      </c>
      <c r="B2161" s="490">
        <v>157</v>
      </c>
      <c r="C2161" s="491" t="str">
        <f t="shared" si="37"/>
        <v>Ô tô tự đổ 22 tấn157</v>
      </c>
      <c r="D2161" s="490"/>
      <c r="E2161" s="490"/>
      <c r="F2161" s="490"/>
      <c r="G2161" s="490"/>
    </row>
    <row r="2162" spans="1:7" ht="18.75">
      <c r="A2162" s="489" t="s">
        <v>2804</v>
      </c>
      <c r="B2162" s="490">
        <v>158</v>
      </c>
      <c r="C2162" s="491" t="str">
        <f t="shared" si="37"/>
        <v>Ô tô tự đổ 22 tấn158</v>
      </c>
      <c r="D2162" s="490"/>
      <c r="E2162" s="490"/>
      <c r="F2162" s="490"/>
      <c r="G2162" s="490"/>
    </row>
    <row r="2163" spans="1:7" ht="18.75">
      <c r="A2163" s="489" t="s">
        <v>2804</v>
      </c>
      <c r="B2163" s="490">
        <v>159</v>
      </c>
      <c r="C2163" s="491" t="str">
        <f t="shared" si="37"/>
        <v>Ô tô tự đổ 22 tấn159</v>
      </c>
      <c r="D2163" s="490"/>
      <c r="E2163" s="490"/>
      <c r="F2163" s="490"/>
      <c r="G2163" s="490"/>
    </row>
    <row r="2164" spans="1:7" ht="18.75">
      <c r="A2164" s="489" t="s">
        <v>2804</v>
      </c>
      <c r="B2164" s="490">
        <v>160</v>
      </c>
      <c r="C2164" s="491" t="str">
        <f t="shared" si="37"/>
        <v>Ô tô tự đổ 22 tấn160</v>
      </c>
      <c r="D2164" s="490"/>
      <c r="E2164" s="490"/>
      <c r="F2164" s="490"/>
      <c r="G2164" s="490"/>
    </row>
    <row r="2165" spans="1:7" ht="18.75">
      <c r="A2165" s="489" t="s">
        <v>2804</v>
      </c>
      <c r="B2165" s="490">
        <v>161</v>
      </c>
      <c r="C2165" s="491" t="str">
        <f t="shared" si="37"/>
        <v>Ô tô tự đổ 22 tấn161</v>
      </c>
      <c r="D2165" s="490"/>
      <c r="E2165" s="490"/>
      <c r="F2165" s="490"/>
      <c r="G2165" s="490"/>
    </row>
    <row r="2166" spans="1:7" ht="18.75">
      <c r="A2166" s="489" t="s">
        <v>2804</v>
      </c>
      <c r="B2166" s="490">
        <v>162</v>
      </c>
      <c r="C2166" s="491" t="str">
        <f t="shared" si="37"/>
        <v>Ô tô tự đổ 22 tấn162</v>
      </c>
      <c r="D2166" s="490"/>
      <c r="E2166" s="490"/>
      <c r="F2166" s="490"/>
      <c r="G2166" s="490"/>
    </row>
    <row r="2167" spans="1:7" ht="18.75">
      <c r="A2167" s="489" t="s">
        <v>2804</v>
      </c>
      <c r="B2167" s="490">
        <v>163</v>
      </c>
      <c r="C2167" s="491" t="str">
        <f t="shared" si="37"/>
        <v>Ô tô tự đổ 22 tấn163</v>
      </c>
      <c r="D2167" s="490"/>
      <c r="E2167" s="490"/>
      <c r="F2167" s="490"/>
      <c r="G2167" s="490"/>
    </row>
    <row r="2168" spans="1:7" ht="18.75">
      <c r="A2168" s="489" t="s">
        <v>2804</v>
      </c>
      <c r="B2168" s="490">
        <v>164</v>
      </c>
      <c r="C2168" s="491" t="str">
        <f t="shared" si="37"/>
        <v>Ô tô tự đổ 22 tấn164</v>
      </c>
      <c r="D2168" s="490"/>
      <c r="E2168" s="490"/>
      <c r="F2168" s="490"/>
      <c r="G2168" s="490"/>
    </row>
    <row r="2169" spans="1:7" ht="18.75">
      <c r="A2169" s="489" t="s">
        <v>2804</v>
      </c>
      <c r="B2169" s="490">
        <v>165</v>
      </c>
      <c r="C2169" s="491" t="str">
        <f t="shared" si="37"/>
        <v>Ô tô tự đổ 22 tấn165</v>
      </c>
      <c r="D2169" s="490"/>
      <c r="E2169" s="490"/>
      <c r="F2169" s="490"/>
      <c r="G2169" s="490"/>
    </row>
    <row r="2170" spans="1:7" ht="18.75">
      <c r="A2170" s="489" t="s">
        <v>2804</v>
      </c>
      <c r="B2170" s="490">
        <v>166</v>
      </c>
      <c r="C2170" s="491" t="str">
        <f t="shared" si="37"/>
        <v>Ô tô tự đổ 22 tấn166</v>
      </c>
      <c r="D2170" s="490"/>
      <c r="E2170" s="490"/>
      <c r="F2170" s="490"/>
      <c r="G2170" s="490"/>
    </row>
    <row r="2171" spans="1:7" ht="18.75">
      <c r="A2171" s="489" t="s">
        <v>2804</v>
      </c>
      <c r="B2171" s="490">
        <v>167</v>
      </c>
      <c r="C2171" s="491" t="str">
        <f t="shared" si="37"/>
        <v>Ô tô tự đổ 22 tấn167</v>
      </c>
      <c r="D2171" s="490"/>
      <c r="E2171" s="490"/>
      <c r="F2171" s="490"/>
      <c r="G2171" s="490"/>
    </row>
    <row r="2172" spans="1:7" ht="18.75">
      <c r="A2172" s="489" t="s">
        <v>2804</v>
      </c>
      <c r="B2172" s="490">
        <v>168</v>
      </c>
      <c r="C2172" s="491" t="str">
        <f t="shared" si="37"/>
        <v>Ô tô tự đổ 22 tấn168</v>
      </c>
      <c r="D2172" s="490"/>
      <c r="E2172" s="490"/>
      <c r="F2172" s="490"/>
      <c r="G2172" s="490"/>
    </row>
    <row r="2173" spans="1:7" ht="18.75">
      <c r="A2173" s="489" t="s">
        <v>2804</v>
      </c>
      <c r="B2173" s="490">
        <v>169</v>
      </c>
      <c r="C2173" s="491" t="str">
        <f t="shared" si="37"/>
        <v>Ô tô tự đổ 22 tấn169</v>
      </c>
      <c r="D2173" s="490"/>
      <c r="E2173" s="490"/>
      <c r="F2173" s="490"/>
      <c r="G2173" s="490"/>
    </row>
    <row r="2174" spans="1:7" ht="18.75">
      <c r="A2174" s="489" t="s">
        <v>2804</v>
      </c>
      <c r="B2174" s="490">
        <v>170</v>
      </c>
      <c r="C2174" s="491" t="str">
        <f t="shared" si="37"/>
        <v>Ô tô tự đổ 22 tấn170</v>
      </c>
      <c r="D2174" s="490"/>
      <c r="E2174" s="490"/>
      <c r="F2174" s="490"/>
      <c r="G2174" s="490"/>
    </row>
    <row r="2175" spans="1:7" ht="18.75">
      <c r="A2175" s="489" t="s">
        <v>2804</v>
      </c>
      <c r="B2175" s="490">
        <v>171</v>
      </c>
      <c r="C2175" s="491" t="str">
        <f t="shared" si="37"/>
        <v>Ô tô tự đổ 22 tấn171</v>
      </c>
      <c r="D2175" s="490"/>
      <c r="E2175" s="490"/>
      <c r="F2175" s="490"/>
      <c r="G2175" s="490"/>
    </row>
    <row r="2176" spans="1:7" ht="18.75">
      <c r="A2176" s="489" t="s">
        <v>2804</v>
      </c>
      <c r="B2176" s="490">
        <v>172</v>
      </c>
      <c r="C2176" s="491" t="str">
        <f t="shared" si="37"/>
        <v>Ô tô tự đổ 22 tấn172</v>
      </c>
      <c r="D2176" s="490"/>
      <c r="E2176" s="490"/>
      <c r="F2176" s="490"/>
      <c r="G2176" s="490"/>
    </row>
    <row r="2177" spans="1:7" ht="18.75">
      <c r="A2177" s="489" t="s">
        <v>2804</v>
      </c>
      <c r="B2177" s="490">
        <v>173</v>
      </c>
      <c r="C2177" s="491" t="str">
        <f t="shared" si="37"/>
        <v>Ô tô tự đổ 22 tấn173</v>
      </c>
      <c r="D2177" s="490"/>
      <c r="E2177" s="490"/>
      <c r="F2177" s="490"/>
      <c r="G2177" s="490"/>
    </row>
    <row r="2178" spans="1:7" ht="18.75">
      <c r="A2178" s="489" t="s">
        <v>2804</v>
      </c>
      <c r="B2178" s="490">
        <v>174</v>
      </c>
      <c r="C2178" s="491" t="str">
        <f t="shared" si="37"/>
        <v>Ô tô tự đổ 22 tấn174</v>
      </c>
      <c r="D2178" s="490"/>
      <c r="E2178" s="490"/>
      <c r="F2178" s="490"/>
      <c r="G2178" s="490"/>
    </row>
    <row r="2179" spans="1:7" ht="18.75">
      <c r="A2179" s="489" t="s">
        <v>2804</v>
      </c>
      <c r="B2179" s="490">
        <v>175</v>
      </c>
      <c r="C2179" s="491" t="str">
        <f t="shared" si="37"/>
        <v>Ô tô tự đổ 22 tấn175</v>
      </c>
      <c r="D2179" s="490"/>
      <c r="E2179" s="490"/>
      <c r="F2179" s="490"/>
      <c r="G2179" s="490"/>
    </row>
    <row r="2180" spans="1:7" ht="18.75">
      <c r="A2180" s="489" t="s">
        <v>2804</v>
      </c>
      <c r="B2180" s="490">
        <v>176</v>
      </c>
      <c r="C2180" s="491" t="str">
        <f t="shared" si="37"/>
        <v>Ô tô tự đổ 22 tấn176</v>
      </c>
      <c r="D2180" s="490"/>
      <c r="E2180" s="490"/>
      <c r="F2180" s="490"/>
      <c r="G2180" s="490"/>
    </row>
    <row r="2181" spans="1:7" ht="18.75">
      <c r="A2181" s="489" t="s">
        <v>2804</v>
      </c>
      <c r="B2181" s="490">
        <v>177</v>
      </c>
      <c r="C2181" s="491" t="str">
        <f t="shared" si="37"/>
        <v>Ô tô tự đổ 22 tấn177</v>
      </c>
      <c r="D2181" s="490"/>
      <c r="E2181" s="490"/>
      <c r="F2181" s="490"/>
      <c r="G2181" s="490"/>
    </row>
    <row r="2182" spans="1:7" ht="18.75">
      <c r="A2182" s="489" t="s">
        <v>2804</v>
      </c>
      <c r="B2182" s="490">
        <v>178</v>
      </c>
      <c r="C2182" s="491" t="str">
        <f t="shared" si="37"/>
        <v>Ô tô tự đổ 22 tấn178</v>
      </c>
      <c r="D2182" s="490"/>
      <c r="E2182" s="490"/>
      <c r="F2182" s="490"/>
      <c r="G2182" s="490"/>
    </row>
    <row r="2183" spans="1:7" ht="18.75">
      <c r="A2183" s="489" t="s">
        <v>2804</v>
      </c>
      <c r="B2183" s="490">
        <v>179</v>
      </c>
      <c r="C2183" s="491" t="str">
        <f t="shared" si="37"/>
        <v>Ô tô tự đổ 22 tấn179</v>
      </c>
      <c r="D2183" s="490"/>
      <c r="E2183" s="490"/>
      <c r="F2183" s="490"/>
      <c r="G2183" s="490"/>
    </row>
    <row r="2184" spans="1:7" ht="18.75">
      <c r="A2184" s="489" t="s">
        <v>2804</v>
      </c>
      <c r="B2184" s="490">
        <v>180</v>
      </c>
      <c r="C2184" s="491" t="str">
        <f t="shared" si="37"/>
        <v>Ô tô tự đổ 22 tấn180</v>
      </c>
      <c r="D2184" s="490"/>
      <c r="E2184" s="490"/>
      <c r="F2184" s="490"/>
      <c r="G2184" s="490"/>
    </row>
    <row r="2185" spans="1:7" ht="18.75">
      <c r="A2185" s="489" t="s">
        <v>2804</v>
      </c>
      <c r="B2185" s="490">
        <v>181</v>
      </c>
      <c r="C2185" s="491" t="str">
        <f t="shared" si="37"/>
        <v>Ô tô tự đổ 22 tấn181</v>
      </c>
      <c r="D2185" s="490"/>
      <c r="E2185" s="490"/>
      <c r="F2185" s="490"/>
      <c r="G2185" s="490"/>
    </row>
    <row r="2186" spans="1:7" ht="18.75">
      <c r="A2186" s="489" t="s">
        <v>2804</v>
      </c>
      <c r="B2186" s="490">
        <v>182</v>
      </c>
      <c r="C2186" s="491" t="str">
        <f t="shared" si="37"/>
        <v>Ô tô tự đổ 22 tấn182</v>
      </c>
      <c r="D2186" s="490"/>
      <c r="E2186" s="490"/>
      <c r="F2186" s="490"/>
      <c r="G2186" s="490"/>
    </row>
    <row r="2187" spans="1:7" ht="18.75">
      <c r="A2187" s="489" t="s">
        <v>2804</v>
      </c>
      <c r="B2187" s="490">
        <v>183</v>
      </c>
      <c r="C2187" s="491" t="str">
        <f t="shared" si="37"/>
        <v>Ô tô tự đổ 22 tấn183</v>
      </c>
      <c r="D2187" s="490"/>
      <c r="E2187" s="490"/>
      <c r="F2187" s="490"/>
      <c r="G2187" s="490"/>
    </row>
    <row r="2188" spans="1:7" ht="18.75">
      <c r="A2188" s="489" t="s">
        <v>2804</v>
      </c>
      <c r="B2188" s="490">
        <v>184</v>
      </c>
      <c r="C2188" s="491" t="str">
        <f t="shared" si="37"/>
        <v>Ô tô tự đổ 22 tấn184</v>
      </c>
      <c r="D2188" s="490"/>
      <c r="E2188" s="490"/>
      <c r="F2188" s="490"/>
      <c r="G2188" s="490"/>
    </row>
    <row r="2189" spans="1:7" ht="18.75">
      <c r="A2189" s="489" t="s">
        <v>2804</v>
      </c>
      <c r="B2189" s="490">
        <v>185</v>
      </c>
      <c r="C2189" s="491" t="str">
        <f t="shared" si="37"/>
        <v>Ô tô tự đổ 22 tấn185</v>
      </c>
      <c r="D2189" s="490"/>
      <c r="E2189" s="490"/>
      <c r="F2189" s="490"/>
      <c r="G2189" s="490"/>
    </row>
    <row r="2190" spans="1:7" ht="18.75">
      <c r="A2190" s="489" t="s">
        <v>2804</v>
      </c>
      <c r="B2190" s="490">
        <v>186</v>
      </c>
      <c r="C2190" s="491" t="str">
        <f t="shared" si="37"/>
        <v>Ô tô tự đổ 22 tấn186</v>
      </c>
      <c r="D2190" s="490"/>
      <c r="E2190" s="490"/>
      <c r="F2190" s="490"/>
      <c r="G2190" s="490"/>
    </row>
    <row r="2191" spans="1:7" ht="18.75">
      <c r="A2191" s="489" t="s">
        <v>2804</v>
      </c>
      <c r="B2191" s="490">
        <v>187</v>
      </c>
      <c r="C2191" s="491" t="str">
        <f t="shared" si="37"/>
        <v>Ô tô tự đổ 22 tấn187</v>
      </c>
      <c r="D2191" s="490"/>
      <c r="E2191" s="490"/>
      <c r="F2191" s="490"/>
      <c r="G2191" s="490"/>
    </row>
    <row r="2192" spans="1:7" ht="18.75">
      <c r="A2192" s="489" t="s">
        <v>2804</v>
      </c>
      <c r="B2192" s="490">
        <v>188</v>
      </c>
      <c r="C2192" s="491" t="str">
        <f t="shared" si="37"/>
        <v>Ô tô tự đổ 22 tấn188</v>
      </c>
      <c r="D2192" s="490"/>
      <c r="E2192" s="490"/>
      <c r="F2192" s="490"/>
      <c r="G2192" s="490"/>
    </row>
    <row r="2193" spans="1:7" ht="18.75">
      <c r="A2193" s="489" t="s">
        <v>2804</v>
      </c>
      <c r="B2193" s="490">
        <v>189</v>
      </c>
      <c r="C2193" s="491" t="str">
        <f t="shared" si="37"/>
        <v>Ô tô tự đổ 22 tấn189</v>
      </c>
      <c r="D2193" s="490"/>
      <c r="E2193" s="490"/>
      <c r="F2193" s="490"/>
      <c r="G2193" s="490"/>
    </row>
    <row r="2194" spans="1:7" ht="18.75">
      <c r="A2194" s="489" t="s">
        <v>2804</v>
      </c>
      <c r="B2194" s="490">
        <v>190</v>
      </c>
      <c r="C2194" s="491" t="str">
        <f t="shared" si="37"/>
        <v>Ô tô tự đổ 22 tấn190</v>
      </c>
      <c r="D2194" s="490"/>
      <c r="E2194" s="490"/>
      <c r="F2194" s="490"/>
      <c r="G2194" s="490"/>
    </row>
    <row r="2195" spans="1:7" ht="18.75">
      <c r="A2195" s="489" t="s">
        <v>2804</v>
      </c>
      <c r="B2195" s="490">
        <v>191</v>
      </c>
      <c r="C2195" s="491" t="str">
        <f t="shared" si="37"/>
        <v>Ô tô tự đổ 22 tấn191</v>
      </c>
      <c r="D2195" s="490"/>
      <c r="E2195" s="490"/>
      <c r="F2195" s="490"/>
      <c r="G2195" s="490"/>
    </row>
    <row r="2196" spans="1:7" ht="18.75">
      <c r="A2196" s="489" t="s">
        <v>2804</v>
      </c>
      <c r="B2196" s="490">
        <v>192</v>
      </c>
      <c r="C2196" s="491" t="str">
        <f t="shared" si="37"/>
        <v>Ô tô tự đổ 22 tấn192</v>
      </c>
      <c r="D2196" s="490"/>
      <c r="E2196" s="490"/>
      <c r="F2196" s="490"/>
      <c r="G2196" s="490"/>
    </row>
    <row r="2197" spans="1:7" ht="18.75">
      <c r="A2197" s="489" t="s">
        <v>2804</v>
      </c>
      <c r="B2197" s="490">
        <v>193</v>
      </c>
      <c r="C2197" s="491" t="str">
        <f t="shared" si="37"/>
        <v>Ô tô tự đổ 22 tấn193</v>
      </c>
      <c r="D2197" s="490"/>
      <c r="E2197" s="490"/>
      <c r="F2197" s="490"/>
      <c r="G2197" s="490"/>
    </row>
    <row r="2198" spans="1:7" ht="18.75">
      <c r="A2198" s="489" t="s">
        <v>2804</v>
      </c>
      <c r="B2198" s="490">
        <v>194</v>
      </c>
      <c r="C2198" s="491" t="str">
        <f t="shared" ref="C2198:C2261" si="38">A2198&amp;B2198</f>
        <v>Ô tô tự đổ 22 tấn194</v>
      </c>
      <c r="D2198" s="490"/>
      <c r="E2198" s="490"/>
      <c r="F2198" s="490"/>
      <c r="G2198" s="490"/>
    </row>
    <row r="2199" spans="1:7" ht="18.75">
      <c r="A2199" s="489" t="s">
        <v>2804</v>
      </c>
      <c r="B2199" s="490">
        <v>195</v>
      </c>
      <c r="C2199" s="491" t="str">
        <f t="shared" si="38"/>
        <v>Ô tô tự đổ 22 tấn195</v>
      </c>
      <c r="D2199" s="490"/>
      <c r="E2199" s="490"/>
      <c r="F2199" s="490"/>
      <c r="G2199" s="490"/>
    </row>
    <row r="2200" spans="1:7" ht="18.75">
      <c r="A2200" s="489" t="s">
        <v>2804</v>
      </c>
      <c r="B2200" s="490">
        <v>196</v>
      </c>
      <c r="C2200" s="491" t="str">
        <f t="shared" si="38"/>
        <v>Ô tô tự đổ 22 tấn196</v>
      </c>
      <c r="D2200" s="490"/>
      <c r="E2200" s="490"/>
      <c r="F2200" s="490"/>
      <c r="G2200" s="490"/>
    </row>
    <row r="2201" spans="1:7" ht="18.75">
      <c r="A2201" s="489" t="s">
        <v>2804</v>
      </c>
      <c r="B2201" s="490">
        <v>197</v>
      </c>
      <c r="C2201" s="491" t="str">
        <f t="shared" si="38"/>
        <v>Ô tô tự đổ 22 tấn197</v>
      </c>
      <c r="D2201" s="490"/>
      <c r="E2201" s="490"/>
      <c r="F2201" s="490"/>
      <c r="G2201" s="490"/>
    </row>
    <row r="2202" spans="1:7" ht="18.75">
      <c r="A2202" s="489" t="s">
        <v>2804</v>
      </c>
      <c r="B2202" s="490">
        <v>198</v>
      </c>
      <c r="C2202" s="491" t="str">
        <f t="shared" si="38"/>
        <v>Ô tô tự đổ 22 tấn198</v>
      </c>
      <c r="D2202" s="490"/>
      <c r="E2202" s="490"/>
      <c r="F2202" s="490"/>
      <c r="G2202" s="490"/>
    </row>
    <row r="2203" spans="1:7" ht="18.75">
      <c r="A2203" s="489" t="s">
        <v>2804</v>
      </c>
      <c r="B2203" s="490">
        <v>199</v>
      </c>
      <c r="C2203" s="491" t="str">
        <f t="shared" si="38"/>
        <v>Ô tô tự đổ 22 tấn199</v>
      </c>
      <c r="D2203" s="490"/>
      <c r="E2203" s="490"/>
      <c r="F2203" s="490"/>
      <c r="G2203" s="490"/>
    </row>
    <row r="2204" spans="1:7" ht="18.75">
      <c r="A2204" s="489" t="s">
        <v>2804</v>
      </c>
      <c r="B2204" s="490">
        <v>200</v>
      </c>
      <c r="C2204" s="491" t="str">
        <f t="shared" si="38"/>
        <v>Ô tô tự đổ 22 tấn200</v>
      </c>
      <c r="D2204" s="490"/>
      <c r="E2204" s="490"/>
      <c r="F2204" s="490"/>
      <c r="G2204" s="490"/>
    </row>
    <row r="2205" spans="1:7" ht="18.75">
      <c r="A2205" s="489" t="s">
        <v>2804</v>
      </c>
      <c r="B2205" s="490">
        <v>201</v>
      </c>
      <c r="C2205" s="491" t="str">
        <f t="shared" si="38"/>
        <v>Ô tô tự đổ 22 tấn201</v>
      </c>
      <c r="D2205" s="490"/>
      <c r="E2205" s="490"/>
      <c r="F2205" s="490"/>
      <c r="G2205" s="490"/>
    </row>
    <row r="2206" spans="1:7" ht="18.75">
      <c r="A2206" s="489" t="s">
        <v>2804</v>
      </c>
      <c r="B2206" s="490">
        <v>202</v>
      </c>
      <c r="C2206" s="491" t="str">
        <f t="shared" si="38"/>
        <v>Ô tô tự đổ 22 tấn202</v>
      </c>
      <c r="D2206" s="490"/>
      <c r="E2206" s="490"/>
      <c r="F2206" s="490"/>
      <c r="G2206" s="490"/>
    </row>
    <row r="2207" spans="1:7" ht="18.75">
      <c r="A2207" s="489" t="s">
        <v>2804</v>
      </c>
      <c r="B2207" s="490">
        <v>203</v>
      </c>
      <c r="C2207" s="491" t="str">
        <f t="shared" si="38"/>
        <v>Ô tô tự đổ 22 tấn203</v>
      </c>
      <c r="D2207" s="490"/>
      <c r="E2207" s="490"/>
      <c r="F2207" s="490"/>
      <c r="G2207" s="490"/>
    </row>
    <row r="2208" spans="1:7" ht="18.75">
      <c r="A2208" s="489" t="s">
        <v>2804</v>
      </c>
      <c r="B2208" s="490">
        <v>204</v>
      </c>
      <c r="C2208" s="491" t="str">
        <f t="shared" si="38"/>
        <v>Ô tô tự đổ 22 tấn204</v>
      </c>
      <c r="D2208" s="490"/>
      <c r="E2208" s="490"/>
      <c r="F2208" s="490"/>
      <c r="G2208" s="490"/>
    </row>
    <row r="2209" spans="1:7" ht="18.75">
      <c r="A2209" s="489" t="s">
        <v>2804</v>
      </c>
      <c r="B2209" s="490">
        <v>205</v>
      </c>
      <c r="C2209" s="491" t="str">
        <f t="shared" si="38"/>
        <v>Ô tô tự đổ 22 tấn205</v>
      </c>
      <c r="D2209" s="490"/>
      <c r="E2209" s="490"/>
      <c r="F2209" s="490"/>
      <c r="G2209" s="490"/>
    </row>
    <row r="2210" spans="1:7" ht="18.75">
      <c r="A2210" s="489" t="s">
        <v>2804</v>
      </c>
      <c r="B2210" s="490">
        <v>206</v>
      </c>
      <c r="C2210" s="491" t="str">
        <f t="shared" si="38"/>
        <v>Ô tô tự đổ 22 tấn206</v>
      </c>
      <c r="D2210" s="490"/>
      <c r="E2210" s="490"/>
      <c r="F2210" s="490"/>
      <c r="G2210" s="490"/>
    </row>
    <row r="2211" spans="1:7" ht="18.75">
      <c r="A2211" s="489" t="s">
        <v>2804</v>
      </c>
      <c r="B2211" s="490">
        <v>207</v>
      </c>
      <c r="C2211" s="491" t="str">
        <f t="shared" si="38"/>
        <v>Ô tô tự đổ 22 tấn207</v>
      </c>
      <c r="D2211" s="490"/>
      <c r="E2211" s="490"/>
      <c r="F2211" s="490"/>
      <c r="G2211" s="490"/>
    </row>
    <row r="2212" spans="1:7" ht="18.75">
      <c r="A2212" s="489" t="s">
        <v>2804</v>
      </c>
      <c r="B2212" s="490">
        <v>208</v>
      </c>
      <c r="C2212" s="491" t="str">
        <f t="shared" si="38"/>
        <v>Ô tô tự đổ 22 tấn208</v>
      </c>
      <c r="D2212" s="490"/>
      <c r="E2212" s="490"/>
      <c r="F2212" s="490"/>
      <c r="G2212" s="490"/>
    </row>
    <row r="2213" spans="1:7" ht="18.75">
      <c r="A2213" s="489" t="s">
        <v>2804</v>
      </c>
      <c r="B2213" s="490">
        <v>209</v>
      </c>
      <c r="C2213" s="491" t="str">
        <f t="shared" si="38"/>
        <v>Ô tô tự đổ 22 tấn209</v>
      </c>
      <c r="D2213" s="490"/>
      <c r="E2213" s="490"/>
      <c r="F2213" s="490"/>
      <c r="G2213" s="490"/>
    </row>
    <row r="2214" spans="1:7" ht="18.75">
      <c r="A2214" s="489" t="s">
        <v>2804</v>
      </c>
      <c r="B2214" s="490">
        <v>210</v>
      </c>
      <c r="C2214" s="491" t="str">
        <f t="shared" si="38"/>
        <v>Ô tô tự đổ 22 tấn210</v>
      </c>
      <c r="D2214" s="490"/>
      <c r="E2214" s="490"/>
      <c r="F2214" s="490"/>
      <c r="G2214" s="490"/>
    </row>
    <row r="2215" spans="1:7" ht="18.75">
      <c r="A2215" s="489" t="s">
        <v>2804</v>
      </c>
      <c r="B2215" s="490">
        <v>211</v>
      </c>
      <c r="C2215" s="491" t="str">
        <f t="shared" si="38"/>
        <v>Ô tô tự đổ 22 tấn211</v>
      </c>
      <c r="D2215" s="490"/>
      <c r="E2215" s="490"/>
      <c r="F2215" s="490"/>
      <c r="G2215" s="490"/>
    </row>
    <row r="2216" spans="1:7" ht="18.75">
      <c r="A2216" s="489" t="s">
        <v>2804</v>
      </c>
      <c r="B2216" s="490">
        <v>212</v>
      </c>
      <c r="C2216" s="491" t="str">
        <f t="shared" si="38"/>
        <v>Ô tô tự đổ 22 tấn212</v>
      </c>
      <c r="D2216" s="490"/>
      <c r="E2216" s="490"/>
      <c r="F2216" s="490"/>
      <c r="G2216" s="490"/>
    </row>
    <row r="2217" spans="1:7" ht="18.75">
      <c r="A2217" s="489" t="s">
        <v>2804</v>
      </c>
      <c r="B2217" s="490">
        <v>213</v>
      </c>
      <c r="C2217" s="491" t="str">
        <f t="shared" si="38"/>
        <v>Ô tô tự đổ 22 tấn213</v>
      </c>
      <c r="D2217" s="490"/>
      <c r="E2217" s="490"/>
      <c r="F2217" s="490"/>
      <c r="G2217" s="490"/>
    </row>
    <row r="2218" spans="1:7" ht="18.75">
      <c r="A2218" s="489" t="s">
        <v>2804</v>
      </c>
      <c r="B2218" s="490">
        <v>214</v>
      </c>
      <c r="C2218" s="491" t="str">
        <f t="shared" si="38"/>
        <v>Ô tô tự đổ 22 tấn214</v>
      </c>
      <c r="D2218" s="490"/>
      <c r="E2218" s="490"/>
      <c r="F2218" s="490"/>
      <c r="G2218" s="490"/>
    </row>
    <row r="2219" spans="1:7" ht="18.75">
      <c r="A2219" s="489" t="s">
        <v>2804</v>
      </c>
      <c r="B2219" s="490">
        <v>215</v>
      </c>
      <c r="C2219" s="491" t="str">
        <f t="shared" si="38"/>
        <v>Ô tô tự đổ 22 tấn215</v>
      </c>
      <c r="D2219" s="490"/>
      <c r="E2219" s="490"/>
      <c r="F2219" s="490"/>
      <c r="G2219" s="490"/>
    </row>
    <row r="2220" spans="1:7" ht="18.75">
      <c r="A2220" s="489" t="s">
        <v>2804</v>
      </c>
      <c r="B2220" s="490">
        <v>216</v>
      </c>
      <c r="C2220" s="491" t="str">
        <f t="shared" si="38"/>
        <v>Ô tô tự đổ 22 tấn216</v>
      </c>
      <c r="D2220" s="490"/>
      <c r="E2220" s="490"/>
      <c r="F2220" s="490"/>
      <c r="G2220" s="490"/>
    </row>
    <row r="2221" spans="1:7" ht="18.75">
      <c r="A2221" s="489" t="s">
        <v>2804</v>
      </c>
      <c r="B2221" s="490">
        <v>217</v>
      </c>
      <c r="C2221" s="491" t="str">
        <f t="shared" si="38"/>
        <v>Ô tô tự đổ 22 tấn217</v>
      </c>
      <c r="D2221" s="490"/>
      <c r="E2221" s="490"/>
      <c r="F2221" s="490"/>
      <c r="G2221" s="490"/>
    </row>
    <row r="2222" spans="1:7" ht="18.75">
      <c r="A2222" s="489" t="s">
        <v>2804</v>
      </c>
      <c r="B2222" s="490">
        <v>218</v>
      </c>
      <c r="C2222" s="491" t="str">
        <f t="shared" si="38"/>
        <v>Ô tô tự đổ 22 tấn218</v>
      </c>
      <c r="D2222" s="490"/>
      <c r="E2222" s="490"/>
      <c r="F2222" s="490"/>
      <c r="G2222" s="490"/>
    </row>
    <row r="2223" spans="1:7" ht="18.75">
      <c r="A2223" s="489" t="s">
        <v>2804</v>
      </c>
      <c r="B2223" s="490">
        <v>219</v>
      </c>
      <c r="C2223" s="491" t="str">
        <f t="shared" si="38"/>
        <v>Ô tô tự đổ 22 tấn219</v>
      </c>
      <c r="D2223" s="490"/>
      <c r="E2223" s="490"/>
      <c r="F2223" s="490"/>
      <c r="G2223" s="490"/>
    </row>
    <row r="2224" spans="1:7" ht="18.75">
      <c r="A2224" s="489" t="s">
        <v>2804</v>
      </c>
      <c r="B2224" s="490">
        <v>220</v>
      </c>
      <c r="C2224" s="491" t="str">
        <f t="shared" si="38"/>
        <v>Ô tô tự đổ 22 tấn220</v>
      </c>
      <c r="D2224" s="490"/>
      <c r="E2224" s="490"/>
      <c r="F2224" s="490"/>
      <c r="G2224" s="490"/>
    </row>
    <row r="2225" spans="1:7" ht="18.75">
      <c r="A2225" s="489" t="s">
        <v>2804</v>
      </c>
      <c r="B2225" s="490">
        <v>221</v>
      </c>
      <c r="C2225" s="491" t="str">
        <f t="shared" si="38"/>
        <v>Ô tô tự đổ 22 tấn221</v>
      </c>
      <c r="D2225" s="490"/>
      <c r="E2225" s="490"/>
      <c r="F2225" s="490"/>
      <c r="G2225" s="490"/>
    </row>
    <row r="2226" spans="1:7" ht="18.75">
      <c r="A2226" s="489" t="s">
        <v>2804</v>
      </c>
      <c r="B2226" s="490">
        <v>222</v>
      </c>
      <c r="C2226" s="491" t="str">
        <f t="shared" si="38"/>
        <v>Ô tô tự đổ 22 tấn222</v>
      </c>
      <c r="D2226" s="490"/>
      <c r="E2226" s="490"/>
      <c r="F2226" s="490"/>
      <c r="G2226" s="490"/>
    </row>
    <row r="2227" spans="1:7" ht="18.75">
      <c r="A2227" s="489" t="s">
        <v>2804</v>
      </c>
      <c r="B2227" s="490">
        <v>223</v>
      </c>
      <c r="C2227" s="491" t="str">
        <f t="shared" si="38"/>
        <v>Ô tô tự đổ 22 tấn223</v>
      </c>
      <c r="D2227" s="490"/>
      <c r="E2227" s="490"/>
      <c r="F2227" s="490"/>
      <c r="G2227" s="490"/>
    </row>
    <row r="2228" spans="1:7" ht="18.75">
      <c r="A2228" s="489" t="s">
        <v>2804</v>
      </c>
      <c r="B2228" s="490">
        <v>224</v>
      </c>
      <c r="C2228" s="491" t="str">
        <f t="shared" si="38"/>
        <v>Ô tô tự đổ 22 tấn224</v>
      </c>
      <c r="D2228" s="490"/>
      <c r="E2228" s="490"/>
      <c r="F2228" s="490"/>
      <c r="G2228" s="490"/>
    </row>
    <row r="2229" spans="1:7" ht="18.75">
      <c r="A2229" s="489" t="s">
        <v>2804</v>
      </c>
      <c r="B2229" s="490">
        <v>225</v>
      </c>
      <c r="C2229" s="491" t="str">
        <f t="shared" si="38"/>
        <v>Ô tô tự đổ 22 tấn225</v>
      </c>
      <c r="D2229" s="490"/>
      <c r="E2229" s="490"/>
      <c r="F2229" s="490"/>
      <c r="G2229" s="490"/>
    </row>
    <row r="2230" spans="1:7" ht="18.75">
      <c r="A2230" s="489" t="s">
        <v>2804</v>
      </c>
      <c r="B2230" s="490">
        <v>226</v>
      </c>
      <c r="C2230" s="491" t="str">
        <f t="shared" si="38"/>
        <v>Ô tô tự đổ 22 tấn226</v>
      </c>
      <c r="D2230" s="490"/>
      <c r="E2230" s="490"/>
      <c r="F2230" s="490"/>
      <c r="G2230" s="490"/>
    </row>
    <row r="2231" spans="1:7" ht="18.75">
      <c r="A2231" s="489" t="s">
        <v>2804</v>
      </c>
      <c r="B2231" s="490">
        <v>227</v>
      </c>
      <c r="C2231" s="491" t="str">
        <f t="shared" si="38"/>
        <v>Ô tô tự đổ 22 tấn227</v>
      </c>
      <c r="D2231" s="490"/>
      <c r="E2231" s="490"/>
      <c r="F2231" s="490"/>
      <c r="G2231" s="490"/>
    </row>
    <row r="2232" spans="1:7" ht="18.75">
      <c r="A2232" s="489" t="s">
        <v>2804</v>
      </c>
      <c r="B2232" s="490">
        <v>228</v>
      </c>
      <c r="C2232" s="491" t="str">
        <f t="shared" si="38"/>
        <v>Ô tô tự đổ 22 tấn228</v>
      </c>
      <c r="D2232" s="490"/>
      <c r="E2232" s="490"/>
      <c r="F2232" s="490"/>
      <c r="G2232" s="490"/>
    </row>
    <row r="2233" spans="1:7" ht="18.75">
      <c r="A2233" s="489" t="s">
        <v>2804</v>
      </c>
      <c r="B2233" s="490">
        <v>229</v>
      </c>
      <c r="C2233" s="491" t="str">
        <f t="shared" si="38"/>
        <v>Ô tô tự đổ 22 tấn229</v>
      </c>
      <c r="D2233" s="490"/>
      <c r="E2233" s="490"/>
      <c r="F2233" s="490"/>
      <c r="G2233" s="490"/>
    </row>
    <row r="2234" spans="1:7" ht="18.75">
      <c r="A2234" s="489" t="s">
        <v>2804</v>
      </c>
      <c r="B2234" s="490">
        <v>230</v>
      </c>
      <c r="C2234" s="491" t="str">
        <f t="shared" si="38"/>
        <v>Ô tô tự đổ 22 tấn230</v>
      </c>
      <c r="D2234" s="490"/>
      <c r="E2234" s="490"/>
      <c r="F2234" s="490"/>
      <c r="G2234" s="490"/>
    </row>
    <row r="2235" spans="1:7" ht="18.75">
      <c r="A2235" s="489" t="s">
        <v>2804</v>
      </c>
      <c r="B2235" s="490">
        <v>231</v>
      </c>
      <c r="C2235" s="491" t="str">
        <f t="shared" si="38"/>
        <v>Ô tô tự đổ 22 tấn231</v>
      </c>
      <c r="D2235" s="490"/>
      <c r="E2235" s="490"/>
      <c r="F2235" s="490"/>
      <c r="G2235" s="490"/>
    </row>
    <row r="2236" spans="1:7" ht="18.75">
      <c r="A2236" s="489" t="s">
        <v>2804</v>
      </c>
      <c r="B2236" s="490">
        <v>232</v>
      </c>
      <c r="C2236" s="491" t="str">
        <f t="shared" si="38"/>
        <v>Ô tô tự đổ 22 tấn232</v>
      </c>
      <c r="D2236" s="490"/>
      <c r="E2236" s="490"/>
      <c r="F2236" s="490"/>
      <c r="G2236" s="490"/>
    </row>
    <row r="2237" spans="1:7" ht="18.75">
      <c r="A2237" s="489" t="s">
        <v>2804</v>
      </c>
      <c r="B2237" s="490">
        <v>233</v>
      </c>
      <c r="C2237" s="491" t="str">
        <f t="shared" si="38"/>
        <v>Ô tô tự đổ 22 tấn233</v>
      </c>
      <c r="D2237" s="490"/>
      <c r="E2237" s="490"/>
      <c r="F2237" s="490"/>
      <c r="G2237" s="490"/>
    </row>
    <row r="2238" spans="1:7" ht="18.75">
      <c r="A2238" s="489" t="s">
        <v>2804</v>
      </c>
      <c r="B2238" s="490">
        <v>234</v>
      </c>
      <c r="C2238" s="491" t="str">
        <f t="shared" si="38"/>
        <v>Ô tô tự đổ 22 tấn234</v>
      </c>
      <c r="D2238" s="490"/>
      <c r="E2238" s="490"/>
      <c r="F2238" s="490"/>
      <c r="G2238" s="490"/>
    </row>
    <row r="2239" spans="1:7" ht="18.75">
      <c r="A2239" s="489" t="s">
        <v>2804</v>
      </c>
      <c r="B2239" s="490">
        <v>235</v>
      </c>
      <c r="C2239" s="491" t="str">
        <f t="shared" si="38"/>
        <v>Ô tô tự đổ 22 tấn235</v>
      </c>
      <c r="D2239" s="490"/>
      <c r="E2239" s="490"/>
      <c r="F2239" s="490"/>
      <c r="G2239" s="490"/>
    </row>
    <row r="2240" spans="1:7" ht="18.75">
      <c r="A2240" s="489" t="s">
        <v>2804</v>
      </c>
      <c r="B2240" s="490">
        <v>236</v>
      </c>
      <c r="C2240" s="491" t="str">
        <f t="shared" si="38"/>
        <v>Ô tô tự đổ 22 tấn236</v>
      </c>
      <c r="D2240" s="490"/>
      <c r="E2240" s="490"/>
      <c r="F2240" s="490"/>
      <c r="G2240" s="490"/>
    </row>
    <row r="2241" spans="1:7" ht="18.75">
      <c r="A2241" s="489" t="s">
        <v>2804</v>
      </c>
      <c r="B2241" s="490">
        <v>237</v>
      </c>
      <c r="C2241" s="491" t="str">
        <f t="shared" si="38"/>
        <v>Ô tô tự đổ 22 tấn237</v>
      </c>
      <c r="D2241" s="490"/>
      <c r="E2241" s="490"/>
      <c r="F2241" s="490"/>
      <c r="G2241" s="490"/>
    </row>
    <row r="2242" spans="1:7" ht="18.75">
      <c r="A2242" s="489" t="s">
        <v>2804</v>
      </c>
      <c r="B2242" s="490">
        <v>238</v>
      </c>
      <c r="C2242" s="491" t="str">
        <f t="shared" si="38"/>
        <v>Ô tô tự đổ 22 tấn238</v>
      </c>
      <c r="D2242" s="490"/>
      <c r="E2242" s="490"/>
      <c r="F2242" s="490"/>
      <c r="G2242" s="490"/>
    </row>
    <row r="2243" spans="1:7" ht="18.75">
      <c r="A2243" s="489" t="s">
        <v>2804</v>
      </c>
      <c r="B2243" s="490">
        <v>239</v>
      </c>
      <c r="C2243" s="491" t="str">
        <f t="shared" si="38"/>
        <v>Ô tô tự đổ 22 tấn239</v>
      </c>
      <c r="D2243" s="490"/>
      <c r="E2243" s="490"/>
      <c r="F2243" s="490"/>
      <c r="G2243" s="490"/>
    </row>
    <row r="2244" spans="1:7" ht="18.75">
      <c r="A2244" s="489" t="s">
        <v>2804</v>
      </c>
      <c r="B2244" s="490">
        <v>240</v>
      </c>
      <c r="C2244" s="491" t="str">
        <f t="shared" si="38"/>
        <v>Ô tô tự đổ 22 tấn240</v>
      </c>
      <c r="D2244" s="490"/>
      <c r="E2244" s="490"/>
      <c r="F2244" s="490"/>
      <c r="G2244" s="490"/>
    </row>
    <row r="2245" spans="1:7" ht="18.75">
      <c r="A2245" s="489" t="s">
        <v>2804</v>
      </c>
      <c r="B2245" s="490">
        <v>241</v>
      </c>
      <c r="C2245" s="491" t="str">
        <f t="shared" si="38"/>
        <v>Ô tô tự đổ 22 tấn241</v>
      </c>
      <c r="D2245" s="490"/>
      <c r="E2245" s="490"/>
      <c r="F2245" s="490"/>
      <c r="G2245" s="490"/>
    </row>
    <row r="2246" spans="1:7" ht="18.75">
      <c r="A2246" s="489" t="s">
        <v>2804</v>
      </c>
      <c r="B2246" s="490">
        <v>242</v>
      </c>
      <c r="C2246" s="491" t="str">
        <f t="shared" si="38"/>
        <v>Ô tô tự đổ 22 tấn242</v>
      </c>
      <c r="D2246" s="490"/>
      <c r="E2246" s="490"/>
      <c r="F2246" s="490"/>
      <c r="G2246" s="490"/>
    </row>
    <row r="2247" spans="1:7" ht="18.75">
      <c r="A2247" s="489" t="s">
        <v>2804</v>
      </c>
      <c r="B2247" s="490">
        <v>243</v>
      </c>
      <c r="C2247" s="491" t="str">
        <f t="shared" si="38"/>
        <v>Ô tô tự đổ 22 tấn243</v>
      </c>
      <c r="D2247" s="490"/>
      <c r="E2247" s="490"/>
      <c r="F2247" s="490"/>
      <c r="G2247" s="490"/>
    </row>
    <row r="2248" spans="1:7" ht="18.75">
      <c r="A2248" s="489" t="s">
        <v>2804</v>
      </c>
      <c r="B2248" s="490">
        <v>244</v>
      </c>
      <c r="C2248" s="491" t="str">
        <f t="shared" si="38"/>
        <v>Ô tô tự đổ 22 tấn244</v>
      </c>
      <c r="D2248" s="490"/>
      <c r="E2248" s="490"/>
      <c r="F2248" s="490"/>
      <c r="G2248" s="490"/>
    </row>
    <row r="2249" spans="1:7" ht="18.75">
      <c r="A2249" s="489" t="s">
        <v>2804</v>
      </c>
      <c r="B2249" s="490">
        <v>245</v>
      </c>
      <c r="C2249" s="491" t="str">
        <f t="shared" si="38"/>
        <v>Ô tô tự đổ 22 tấn245</v>
      </c>
      <c r="D2249" s="490"/>
      <c r="E2249" s="490"/>
      <c r="F2249" s="490"/>
      <c r="G2249" s="490"/>
    </row>
    <row r="2250" spans="1:7" ht="18.75">
      <c r="A2250" s="489" t="s">
        <v>2804</v>
      </c>
      <c r="B2250" s="490">
        <v>246</v>
      </c>
      <c r="C2250" s="491" t="str">
        <f t="shared" si="38"/>
        <v>Ô tô tự đổ 22 tấn246</v>
      </c>
      <c r="D2250" s="490"/>
      <c r="E2250" s="490"/>
      <c r="F2250" s="490"/>
      <c r="G2250" s="490"/>
    </row>
    <row r="2251" spans="1:7" ht="18.75">
      <c r="A2251" s="489" t="s">
        <v>2804</v>
      </c>
      <c r="B2251" s="490">
        <v>247</v>
      </c>
      <c r="C2251" s="491" t="str">
        <f t="shared" si="38"/>
        <v>Ô tô tự đổ 22 tấn247</v>
      </c>
      <c r="D2251" s="490"/>
      <c r="E2251" s="490"/>
      <c r="F2251" s="490"/>
      <c r="G2251" s="490"/>
    </row>
    <row r="2252" spans="1:7" ht="18.75">
      <c r="A2252" s="489" t="s">
        <v>2804</v>
      </c>
      <c r="B2252" s="490">
        <v>248</v>
      </c>
      <c r="C2252" s="491" t="str">
        <f t="shared" si="38"/>
        <v>Ô tô tự đổ 22 tấn248</v>
      </c>
      <c r="D2252" s="490"/>
      <c r="E2252" s="490"/>
      <c r="F2252" s="490"/>
      <c r="G2252" s="490"/>
    </row>
    <row r="2253" spans="1:7" ht="18.75">
      <c r="A2253" s="489" t="s">
        <v>2804</v>
      </c>
      <c r="B2253" s="490">
        <v>249</v>
      </c>
      <c r="C2253" s="491" t="str">
        <f t="shared" si="38"/>
        <v>Ô tô tự đổ 22 tấn249</v>
      </c>
      <c r="D2253" s="490"/>
      <c r="E2253" s="490"/>
      <c r="F2253" s="490"/>
      <c r="G2253" s="490"/>
    </row>
    <row r="2254" spans="1:7" ht="18.75">
      <c r="A2254" s="489" t="s">
        <v>2804</v>
      </c>
      <c r="B2254" s="490">
        <v>250</v>
      </c>
      <c r="C2254" s="491" t="str">
        <f t="shared" si="38"/>
        <v>Ô tô tự đổ 22 tấn250</v>
      </c>
      <c r="D2254" s="490"/>
      <c r="E2254" s="490"/>
      <c r="F2254" s="490"/>
      <c r="G2254" s="490"/>
    </row>
    <row r="2255" spans="1:7" ht="18.75">
      <c r="A2255" s="489" t="s">
        <v>2804</v>
      </c>
      <c r="B2255" s="490">
        <v>251</v>
      </c>
      <c r="C2255" s="491" t="str">
        <f t="shared" si="38"/>
        <v>Ô tô tự đổ 22 tấn251</v>
      </c>
      <c r="D2255" s="490"/>
      <c r="E2255" s="490"/>
      <c r="F2255" s="490"/>
      <c r="G2255" s="490"/>
    </row>
    <row r="2256" spans="1:7" ht="18.75">
      <c r="A2256" s="489" t="s">
        <v>2804</v>
      </c>
      <c r="B2256" s="490">
        <v>252</v>
      </c>
      <c r="C2256" s="491" t="str">
        <f t="shared" si="38"/>
        <v>Ô tô tự đổ 22 tấn252</v>
      </c>
      <c r="D2256" s="490"/>
      <c r="E2256" s="490"/>
      <c r="F2256" s="490"/>
      <c r="G2256" s="490"/>
    </row>
    <row r="2257" spans="1:7" ht="18.75">
      <c r="A2257" s="489" t="s">
        <v>2804</v>
      </c>
      <c r="B2257" s="490">
        <v>253</v>
      </c>
      <c r="C2257" s="491" t="str">
        <f t="shared" si="38"/>
        <v>Ô tô tự đổ 22 tấn253</v>
      </c>
      <c r="D2257" s="490"/>
      <c r="E2257" s="490"/>
      <c r="F2257" s="490"/>
      <c r="G2257" s="490"/>
    </row>
    <row r="2258" spans="1:7" ht="18.75">
      <c r="A2258" s="489" t="s">
        <v>2804</v>
      </c>
      <c r="B2258" s="490">
        <v>254</v>
      </c>
      <c r="C2258" s="491" t="str">
        <f t="shared" si="38"/>
        <v>Ô tô tự đổ 22 tấn254</v>
      </c>
      <c r="D2258" s="490"/>
      <c r="E2258" s="490"/>
      <c r="F2258" s="490"/>
      <c r="G2258" s="490"/>
    </row>
    <row r="2259" spans="1:7" ht="18.75">
      <c r="A2259" s="489" t="s">
        <v>2804</v>
      </c>
      <c r="B2259" s="490">
        <v>255</v>
      </c>
      <c r="C2259" s="491" t="str">
        <f t="shared" si="38"/>
        <v>Ô tô tự đổ 22 tấn255</v>
      </c>
      <c r="D2259" s="490"/>
      <c r="E2259" s="490"/>
      <c r="F2259" s="490"/>
      <c r="G2259" s="490"/>
    </row>
    <row r="2260" spans="1:7" ht="18.75">
      <c r="A2260" s="489" t="s">
        <v>2804</v>
      </c>
      <c r="B2260" s="490">
        <v>256</v>
      </c>
      <c r="C2260" s="491" t="str">
        <f t="shared" si="38"/>
        <v>Ô tô tự đổ 22 tấn256</v>
      </c>
      <c r="D2260" s="490"/>
      <c r="E2260" s="490"/>
      <c r="F2260" s="490"/>
      <c r="G2260" s="490"/>
    </row>
    <row r="2261" spans="1:7" ht="18.75">
      <c r="A2261" s="489" t="s">
        <v>2804</v>
      </c>
      <c r="B2261" s="490">
        <v>257</v>
      </c>
      <c r="C2261" s="491" t="str">
        <f t="shared" si="38"/>
        <v>Ô tô tự đổ 22 tấn257</v>
      </c>
      <c r="D2261" s="490"/>
      <c r="E2261" s="490"/>
      <c r="F2261" s="490"/>
      <c r="G2261" s="490"/>
    </row>
    <row r="2262" spans="1:7" ht="18.75">
      <c r="A2262" s="489" t="s">
        <v>2804</v>
      </c>
      <c r="B2262" s="490">
        <v>258</v>
      </c>
      <c r="C2262" s="491" t="str">
        <f t="shared" ref="C2262:C2325" si="39">A2262&amp;B2262</f>
        <v>Ô tô tự đổ 22 tấn258</v>
      </c>
      <c r="D2262" s="490"/>
      <c r="E2262" s="490"/>
      <c r="F2262" s="490"/>
      <c r="G2262" s="490"/>
    </row>
    <row r="2263" spans="1:7" ht="18.75">
      <c r="A2263" s="489" t="s">
        <v>2804</v>
      </c>
      <c r="B2263" s="490">
        <v>259</v>
      </c>
      <c r="C2263" s="491" t="str">
        <f t="shared" si="39"/>
        <v>Ô tô tự đổ 22 tấn259</v>
      </c>
      <c r="D2263" s="490"/>
      <c r="E2263" s="490"/>
      <c r="F2263" s="490"/>
      <c r="G2263" s="490"/>
    </row>
    <row r="2264" spans="1:7" ht="18.75">
      <c r="A2264" s="489" t="s">
        <v>2804</v>
      </c>
      <c r="B2264" s="490">
        <v>260</v>
      </c>
      <c r="C2264" s="491" t="str">
        <f t="shared" si="39"/>
        <v>Ô tô tự đổ 22 tấn260</v>
      </c>
      <c r="D2264" s="490"/>
      <c r="E2264" s="490"/>
      <c r="F2264" s="490"/>
      <c r="G2264" s="490"/>
    </row>
    <row r="2265" spans="1:7" ht="18.75">
      <c r="A2265" s="489" t="s">
        <v>2804</v>
      </c>
      <c r="B2265" s="490">
        <v>261</v>
      </c>
      <c r="C2265" s="491" t="str">
        <f t="shared" si="39"/>
        <v>Ô tô tự đổ 22 tấn261</v>
      </c>
      <c r="D2265" s="490"/>
      <c r="E2265" s="490"/>
      <c r="F2265" s="490"/>
      <c r="G2265" s="490"/>
    </row>
    <row r="2266" spans="1:7" ht="18.75">
      <c r="A2266" s="489" t="s">
        <v>2804</v>
      </c>
      <c r="B2266" s="490">
        <v>262</v>
      </c>
      <c r="C2266" s="491" t="str">
        <f t="shared" si="39"/>
        <v>Ô tô tự đổ 22 tấn262</v>
      </c>
      <c r="D2266" s="490"/>
      <c r="E2266" s="490"/>
      <c r="F2266" s="490"/>
      <c r="G2266" s="490"/>
    </row>
    <row r="2267" spans="1:7" ht="18.75">
      <c r="A2267" s="489" t="s">
        <v>2804</v>
      </c>
      <c r="B2267" s="490">
        <v>263</v>
      </c>
      <c r="C2267" s="491" t="str">
        <f t="shared" si="39"/>
        <v>Ô tô tự đổ 22 tấn263</v>
      </c>
      <c r="D2267" s="490"/>
      <c r="E2267" s="490"/>
      <c r="F2267" s="490"/>
      <c r="G2267" s="490"/>
    </row>
    <row r="2268" spans="1:7" ht="18.75">
      <c r="A2268" s="489" t="s">
        <v>2804</v>
      </c>
      <c r="B2268" s="490">
        <v>264</v>
      </c>
      <c r="C2268" s="491" t="str">
        <f t="shared" si="39"/>
        <v>Ô tô tự đổ 22 tấn264</v>
      </c>
      <c r="D2268" s="490"/>
      <c r="E2268" s="490"/>
      <c r="F2268" s="490"/>
      <c r="G2268" s="490"/>
    </row>
    <row r="2269" spans="1:7" ht="18.75">
      <c r="A2269" s="489" t="s">
        <v>2804</v>
      </c>
      <c r="B2269" s="490">
        <v>265</v>
      </c>
      <c r="C2269" s="491" t="str">
        <f t="shared" si="39"/>
        <v>Ô tô tự đổ 22 tấn265</v>
      </c>
      <c r="D2269" s="490"/>
      <c r="E2269" s="490"/>
      <c r="F2269" s="490"/>
      <c r="G2269" s="490"/>
    </row>
    <row r="2270" spans="1:7" ht="18.75">
      <c r="A2270" s="489" t="s">
        <v>2804</v>
      </c>
      <c r="B2270" s="490">
        <v>266</v>
      </c>
      <c r="C2270" s="491" t="str">
        <f t="shared" si="39"/>
        <v>Ô tô tự đổ 22 tấn266</v>
      </c>
      <c r="D2270" s="490"/>
      <c r="E2270" s="490"/>
      <c r="F2270" s="490"/>
      <c r="G2270" s="490"/>
    </row>
    <row r="2271" spans="1:7" ht="18.75">
      <c r="A2271" s="489" t="s">
        <v>2804</v>
      </c>
      <c r="B2271" s="490">
        <v>267</v>
      </c>
      <c r="C2271" s="491" t="str">
        <f t="shared" si="39"/>
        <v>Ô tô tự đổ 22 tấn267</v>
      </c>
      <c r="D2271" s="490"/>
      <c r="E2271" s="490"/>
      <c r="F2271" s="490"/>
      <c r="G2271" s="490"/>
    </row>
    <row r="2272" spans="1:7" ht="18.75">
      <c r="A2272" s="489" t="s">
        <v>2804</v>
      </c>
      <c r="B2272" s="490">
        <v>268</v>
      </c>
      <c r="C2272" s="491" t="str">
        <f t="shared" si="39"/>
        <v>Ô tô tự đổ 22 tấn268</v>
      </c>
      <c r="D2272" s="490"/>
      <c r="E2272" s="490"/>
      <c r="F2272" s="490"/>
      <c r="G2272" s="490"/>
    </row>
    <row r="2273" spans="1:7" ht="18.75">
      <c r="A2273" s="489" t="s">
        <v>2804</v>
      </c>
      <c r="B2273" s="490">
        <v>269</v>
      </c>
      <c r="C2273" s="491" t="str">
        <f t="shared" si="39"/>
        <v>Ô tô tự đổ 22 tấn269</v>
      </c>
      <c r="D2273" s="490"/>
      <c r="E2273" s="490"/>
      <c r="F2273" s="490"/>
      <c r="G2273" s="490"/>
    </row>
    <row r="2274" spans="1:7" ht="18.75">
      <c r="A2274" s="489" t="s">
        <v>2804</v>
      </c>
      <c r="B2274" s="490">
        <v>270</v>
      </c>
      <c r="C2274" s="491" t="str">
        <f t="shared" si="39"/>
        <v>Ô tô tự đổ 22 tấn270</v>
      </c>
      <c r="D2274" s="490"/>
      <c r="E2274" s="490"/>
      <c r="F2274" s="490"/>
      <c r="G2274" s="490"/>
    </row>
    <row r="2275" spans="1:7" ht="18.75">
      <c r="A2275" s="489" t="s">
        <v>2804</v>
      </c>
      <c r="B2275" s="490">
        <v>271</v>
      </c>
      <c r="C2275" s="491" t="str">
        <f t="shared" si="39"/>
        <v>Ô tô tự đổ 22 tấn271</v>
      </c>
      <c r="D2275" s="490"/>
      <c r="E2275" s="490"/>
      <c r="F2275" s="490"/>
      <c r="G2275" s="490"/>
    </row>
    <row r="2276" spans="1:7" ht="18.75">
      <c r="A2276" s="489" t="s">
        <v>2804</v>
      </c>
      <c r="B2276" s="490">
        <v>272</v>
      </c>
      <c r="C2276" s="491" t="str">
        <f t="shared" si="39"/>
        <v>Ô tô tự đổ 22 tấn272</v>
      </c>
      <c r="D2276" s="490"/>
      <c r="E2276" s="490"/>
      <c r="F2276" s="490"/>
      <c r="G2276" s="490"/>
    </row>
    <row r="2277" spans="1:7" ht="18.75">
      <c r="A2277" s="489" t="s">
        <v>2804</v>
      </c>
      <c r="B2277" s="490">
        <v>273</v>
      </c>
      <c r="C2277" s="491" t="str">
        <f t="shared" si="39"/>
        <v>Ô tô tự đổ 22 tấn273</v>
      </c>
      <c r="D2277" s="490"/>
      <c r="E2277" s="490"/>
      <c r="F2277" s="490"/>
      <c r="G2277" s="490"/>
    </row>
    <row r="2278" spans="1:7" ht="18.75">
      <c r="A2278" s="489" t="s">
        <v>2804</v>
      </c>
      <c r="B2278" s="490">
        <v>274</v>
      </c>
      <c r="C2278" s="491" t="str">
        <f t="shared" si="39"/>
        <v>Ô tô tự đổ 22 tấn274</v>
      </c>
      <c r="D2278" s="490"/>
      <c r="E2278" s="490"/>
      <c r="F2278" s="490"/>
      <c r="G2278" s="490"/>
    </row>
    <row r="2279" spans="1:7" ht="18.75">
      <c r="A2279" s="489" t="s">
        <v>2804</v>
      </c>
      <c r="B2279" s="490">
        <v>275</v>
      </c>
      <c r="C2279" s="491" t="str">
        <f t="shared" si="39"/>
        <v>Ô tô tự đổ 22 tấn275</v>
      </c>
      <c r="D2279" s="490"/>
      <c r="E2279" s="490"/>
      <c r="F2279" s="490"/>
      <c r="G2279" s="490"/>
    </row>
    <row r="2280" spans="1:7" ht="18.75">
      <c r="A2280" s="489" t="s">
        <v>2804</v>
      </c>
      <c r="B2280" s="490">
        <v>276</v>
      </c>
      <c r="C2280" s="491" t="str">
        <f t="shared" si="39"/>
        <v>Ô tô tự đổ 22 tấn276</v>
      </c>
      <c r="D2280" s="490"/>
      <c r="E2280" s="490"/>
      <c r="F2280" s="490"/>
      <c r="G2280" s="490"/>
    </row>
    <row r="2281" spans="1:7" ht="18.75">
      <c r="A2281" s="489" t="s">
        <v>2804</v>
      </c>
      <c r="B2281" s="490">
        <v>277</v>
      </c>
      <c r="C2281" s="491" t="str">
        <f t="shared" si="39"/>
        <v>Ô tô tự đổ 22 tấn277</v>
      </c>
      <c r="D2281" s="490"/>
      <c r="E2281" s="490"/>
      <c r="F2281" s="490"/>
      <c r="G2281" s="490"/>
    </row>
    <row r="2282" spans="1:7" ht="18.75">
      <c r="A2282" s="489" t="s">
        <v>2804</v>
      </c>
      <c r="B2282" s="490">
        <v>278</v>
      </c>
      <c r="C2282" s="491" t="str">
        <f t="shared" si="39"/>
        <v>Ô tô tự đổ 22 tấn278</v>
      </c>
      <c r="D2282" s="490"/>
      <c r="E2282" s="490"/>
      <c r="F2282" s="490"/>
      <c r="G2282" s="490"/>
    </row>
    <row r="2283" spans="1:7" ht="18.75">
      <c r="A2283" s="489" t="s">
        <v>2804</v>
      </c>
      <c r="B2283" s="490">
        <v>279</v>
      </c>
      <c r="C2283" s="491" t="str">
        <f t="shared" si="39"/>
        <v>Ô tô tự đổ 22 tấn279</v>
      </c>
      <c r="D2283" s="490"/>
      <c r="E2283" s="490"/>
      <c r="F2283" s="490"/>
      <c r="G2283" s="490"/>
    </row>
    <row r="2284" spans="1:7" ht="18.75">
      <c r="A2284" s="489" t="s">
        <v>2804</v>
      </c>
      <c r="B2284" s="490">
        <v>280</v>
      </c>
      <c r="C2284" s="491" t="str">
        <f t="shared" si="39"/>
        <v>Ô tô tự đổ 22 tấn280</v>
      </c>
      <c r="D2284" s="490"/>
      <c r="E2284" s="490"/>
      <c r="F2284" s="490"/>
      <c r="G2284" s="490"/>
    </row>
    <row r="2285" spans="1:7" ht="18.75">
      <c r="A2285" s="489" t="s">
        <v>2804</v>
      </c>
      <c r="B2285" s="490">
        <v>281</v>
      </c>
      <c r="C2285" s="491" t="str">
        <f t="shared" si="39"/>
        <v>Ô tô tự đổ 22 tấn281</v>
      </c>
      <c r="D2285" s="490"/>
      <c r="E2285" s="490"/>
      <c r="F2285" s="490"/>
      <c r="G2285" s="490"/>
    </row>
    <row r="2286" spans="1:7" ht="18.75">
      <c r="A2286" s="489" t="s">
        <v>2804</v>
      </c>
      <c r="B2286" s="490">
        <v>282</v>
      </c>
      <c r="C2286" s="491" t="str">
        <f t="shared" si="39"/>
        <v>Ô tô tự đổ 22 tấn282</v>
      </c>
      <c r="D2286" s="490"/>
      <c r="E2286" s="490"/>
      <c r="F2286" s="490"/>
      <c r="G2286" s="490"/>
    </row>
    <row r="2287" spans="1:7" ht="18.75">
      <c r="A2287" s="489" t="s">
        <v>2804</v>
      </c>
      <c r="B2287" s="490">
        <v>283</v>
      </c>
      <c r="C2287" s="491" t="str">
        <f t="shared" si="39"/>
        <v>Ô tô tự đổ 22 tấn283</v>
      </c>
      <c r="D2287" s="490"/>
      <c r="E2287" s="490"/>
      <c r="F2287" s="490"/>
      <c r="G2287" s="490"/>
    </row>
    <row r="2288" spans="1:7" ht="18.75">
      <c r="A2288" s="489" t="s">
        <v>2804</v>
      </c>
      <c r="B2288" s="490">
        <v>284</v>
      </c>
      <c r="C2288" s="491" t="str">
        <f t="shared" si="39"/>
        <v>Ô tô tự đổ 22 tấn284</v>
      </c>
      <c r="D2288" s="490"/>
      <c r="E2288" s="490"/>
      <c r="F2288" s="490"/>
      <c r="G2288" s="490"/>
    </row>
    <row r="2289" spans="1:7" ht="18.75">
      <c r="A2289" s="489" t="s">
        <v>2804</v>
      </c>
      <c r="B2289" s="490">
        <v>285</v>
      </c>
      <c r="C2289" s="491" t="str">
        <f t="shared" si="39"/>
        <v>Ô tô tự đổ 22 tấn285</v>
      </c>
      <c r="D2289" s="490"/>
      <c r="E2289" s="490"/>
      <c r="F2289" s="490"/>
      <c r="G2289" s="490"/>
    </row>
    <row r="2290" spans="1:7" ht="18.75">
      <c r="A2290" s="489" t="s">
        <v>2804</v>
      </c>
      <c r="B2290" s="490">
        <v>286</v>
      </c>
      <c r="C2290" s="491" t="str">
        <f t="shared" si="39"/>
        <v>Ô tô tự đổ 22 tấn286</v>
      </c>
      <c r="D2290" s="490"/>
      <c r="E2290" s="490"/>
      <c r="F2290" s="490"/>
      <c r="G2290" s="490"/>
    </row>
    <row r="2291" spans="1:7" ht="18.75">
      <c r="A2291" s="489" t="s">
        <v>2804</v>
      </c>
      <c r="B2291" s="490">
        <v>287</v>
      </c>
      <c r="C2291" s="491" t="str">
        <f t="shared" si="39"/>
        <v>Ô tô tự đổ 22 tấn287</v>
      </c>
      <c r="D2291" s="490"/>
      <c r="E2291" s="490"/>
      <c r="F2291" s="490"/>
      <c r="G2291" s="490"/>
    </row>
    <row r="2292" spans="1:7" ht="18.75">
      <c r="A2292" s="489" t="s">
        <v>2804</v>
      </c>
      <c r="B2292" s="490">
        <v>288</v>
      </c>
      <c r="C2292" s="491" t="str">
        <f t="shared" si="39"/>
        <v>Ô tô tự đổ 22 tấn288</v>
      </c>
      <c r="D2292" s="490"/>
      <c r="E2292" s="490"/>
      <c r="F2292" s="490"/>
      <c r="G2292" s="490"/>
    </row>
    <row r="2293" spans="1:7" ht="18.75">
      <c r="A2293" s="489" t="s">
        <v>2804</v>
      </c>
      <c r="B2293" s="490">
        <v>289</v>
      </c>
      <c r="C2293" s="491" t="str">
        <f t="shared" si="39"/>
        <v>Ô tô tự đổ 22 tấn289</v>
      </c>
      <c r="D2293" s="490"/>
      <c r="E2293" s="490"/>
      <c r="F2293" s="490"/>
      <c r="G2293" s="490"/>
    </row>
    <row r="2294" spans="1:7" ht="18.75">
      <c r="A2294" s="489" t="s">
        <v>2804</v>
      </c>
      <c r="B2294" s="490">
        <v>290</v>
      </c>
      <c r="C2294" s="491" t="str">
        <f t="shared" si="39"/>
        <v>Ô tô tự đổ 22 tấn290</v>
      </c>
      <c r="D2294" s="490"/>
      <c r="E2294" s="490"/>
      <c r="F2294" s="490"/>
      <c r="G2294" s="490"/>
    </row>
    <row r="2295" spans="1:7" ht="18.75">
      <c r="A2295" s="489" t="s">
        <v>2804</v>
      </c>
      <c r="B2295" s="490">
        <v>291</v>
      </c>
      <c r="C2295" s="491" t="str">
        <f t="shared" si="39"/>
        <v>Ô tô tự đổ 22 tấn291</v>
      </c>
      <c r="D2295" s="490"/>
      <c r="E2295" s="490"/>
      <c r="F2295" s="490"/>
      <c r="G2295" s="490"/>
    </row>
    <row r="2296" spans="1:7" ht="18.75">
      <c r="A2296" s="489" t="s">
        <v>2804</v>
      </c>
      <c r="B2296" s="490">
        <v>292</v>
      </c>
      <c r="C2296" s="491" t="str">
        <f t="shared" si="39"/>
        <v>Ô tô tự đổ 22 tấn292</v>
      </c>
      <c r="D2296" s="490"/>
      <c r="E2296" s="490"/>
      <c r="F2296" s="490"/>
      <c r="G2296" s="490"/>
    </row>
    <row r="2297" spans="1:7" ht="18.75">
      <c r="A2297" s="489" t="s">
        <v>2804</v>
      </c>
      <c r="B2297" s="490">
        <v>293</v>
      </c>
      <c r="C2297" s="491" t="str">
        <f t="shared" si="39"/>
        <v>Ô tô tự đổ 22 tấn293</v>
      </c>
      <c r="D2297" s="490"/>
      <c r="E2297" s="490"/>
      <c r="F2297" s="490"/>
      <c r="G2297" s="490"/>
    </row>
    <row r="2298" spans="1:7" ht="18.75">
      <c r="A2298" s="489" t="s">
        <v>2804</v>
      </c>
      <c r="B2298" s="490">
        <v>294</v>
      </c>
      <c r="C2298" s="491" t="str">
        <f t="shared" si="39"/>
        <v>Ô tô tự đổ 22 tấn294</v>
      </c>
      <c r="D2298" s="490"/>
      <c r="E2298" s="490"/>
      <c r="F2298" s="490"/>
      <c r="G2298" s="490"/>
    </row>
    <row r="2299" spans="1:7" ht="18.75">
      <c r="A2299" s="489" t="s">
        <v>2804</v>
      </c>
      <c r="B2299" s="490">
        <v>295</v>
      </c>
      <c r="C2299" s="491" t="str">
        <f t="shared" si="39"/>
        <v>Ô tô tự đổ 22 tấn295</v>
      </c>
      <c r="D2299" s="490"/>
      <c r="E2299" s="490"/>
      <c r="F2299" s="490"/>
      <c r="G2299" s="490"/>
    </row>
    <row r="2300" spans="1:7" ht="18.75">
      <c r="A2300" s="489" t="s">
        <v>2804</v>
      </c>
      <c r="B2300" s="490">
        <v>296</v>
      </c>
      <c r="C2300" s="491" t="str">
        <f t="shared" si="39"/>
        <v>Ô tô tự đổ 22 tấn296</v>
      </c>
      <c r="D2300" s="490"/>
      <c r="E2300" s="490"/>
      <c r="F2300" s="490"/>
      <c r="G2300" s="490"/>
    </row>
    <row r="2301" spans="1:7" ht="18.75">
      <c r="A2301" s="489" t="s">
        <v>2804</v>
      </c>
      <c r="B2301" s="490">
        <v>297</v>
      </c>
      <c r="C2301" s="491" t="str">
        <f t="shared" si="39"/>
        <v>Ô tô tự đổ 22 tấn297</v>
      </c>
      <c r="D2301" s="490"/>
      <c r="E2301" s="490"/>
      <c r="F2301" s="490"/>
      <c r="G2301" s="490"/>
    </row>
    <row r="2302" spans="1:7" ht="18.75">
      <c r="A2302" s="489" t="s">
        <v>2804</v>
      </c>
      <c r="B2302" s="490">
        <v>298</v>
      </c>
      <c r="C2302" s="491" t="str">
        <f t="shared" si="39"/>
        <v>Ô tô tự đổ 22 tấn298</v>
      </c>
      <c r="D2302" s="490"/>
      <c r="E2302" s="490"/>
      <c r="F2302" s="490"/>
      <c r="G2302" s="490"/>
    </row>
    <row r="2303" spans="1:7" ht="18.75">
      <c r="A2303" s="489" t="s">
        <v>2804</v>
      </c>
      <c r="B2303" s="490">
        <v>299</v>
      </c>
      <c r="C2303" s="491" t="str">
        <f t="shared" si="39"/>
        <v>Ô tô tự đổ 22 tấn299</v>
      </c>
      <c r="D2303" s="490"/>
      <c r="E2303" s="490"/>
      <c r="F2303" s="490"/>
      <c r="G2303" s="490"/>
    </row>
    <row r="2304" spans="1:7" ht="18.75">
      <c r="A2304" s="489" t="s">
        <v>2804</v>
      </c>
      <c r="B2304" s="490">
        <v>300</v>
      </c>
      <c r="C2304" s="491" t="str">
        <f t="shared" si="39"/>
        <v>Ô tô tự đổ 22 tấn300</v>
      </c>
      <c r="D2304" s="490"/>
      <c r="E2304" s="490"/>
      <c r="F2304" s="490"/>
      <c r="G2304" s="490"/>
    </row>
    <row r="2305" spans="1:7" ht="18.75">
      <c r="A2305" s="489" t="s">
        <v>2804</v>
      </c>
      <c r="B2305" s="490">
        <v>301</v>
      </c>
      <c r="C2305" s="491" t="str">
        <f t="shared" si="39"/>
        <v>Ô tô tự đổ 22 tấn301</v>
      </c>
      <c r="D2305" s="490"/>
      <c r="E2305" s="490"/>
      <c r="F2305" s="490"/>
      <c r="G2305" s="490"/>
    </row>
    <row r="2306" spans="1:7" ht="18.75">
      <c r="A2306" s="489" t="s">
        <v>2804</v>
      </c>
      <c r="B2306" s="490">
        <v>302</v>
      </c>
      <c r="C2306" s="491" t="str">
        <f t="shared" si="39"/>
        <v>Ô tô tự đổ 22 tấn302</v>
      </c>
      <c r="D2306" s="490"/>
      <c r="E2306" s="490"/>
      <c r="F2306" s="490"/>
      <c r="G2306" s="490"/>
    </row>
    <row r="2307" spans="1:7" ht="18.75">
      <c r="A2307" s="489" t="s">
        <v>2804</v>
      </c>
      <c r="B2307" s="490">
        <v>303</v>
      </c>
      <c r="C2307" s="491" t="str">
        <f t="shared" si="39"/>
        <v>Ô tô tự đổ 22 tấn303</v>
      </c>
      <c r="D2307" s="490"/>
      <c r="E2307" s="490"/>
      <c r="F2307" s="490"/>
      <c r="G2307" s="490"/>
    </row>
    <row r="2308" spans="1:7" ht="18.75">
      <c r="A2308" s="489" t="s">
        <v>2804</v>
      </c>
      <c r="B2308" s="490">
        <v>304</v>
      </c>
      <c r="C2308" s="491" t="str">
        <f t="shared" si="39"/>
        <v>Ô tô tự đổ 22 tấn304</v>
      </c>
      <c r="D2308" s="490"/>
      <c r="E2308" s="490"/>
      <c r="F2308" s="490"/>
      <c r="G2308" s="490"/>
    </row>
    <row r="2309" spans="1:7" ht="18.75">
      <c r="A2309" s="489" t="s">
        <v>2804</v>
      </c>
      <c r="B2309" s="490">
        <v>305</v>
      </c>
      <c r="C2309" s="491" t="str">
        <f t="shared" si="39"/>
        <v>Ô tô tự đổ 22 tấn305</v>
      </c>
      <c r="D2309" s="490"/>
      <c r="E2309" s="490"/>
      <c r="F2309" s="490"/>
      <c r="G2309" s="490"/>
    </row>
    <row r="2310" spans="1:7" ht="18.75">
      <c r="A2310" s="489" t="s">
        <v>2804</v>
      </c>
      <c r="B2310" s="490">
        <v>306</v>
      </c>
      <c r="C2310" s="491" t="str">
        <f t="shared" si="39"/>
        <v>Ô tô tự đổ 22 tấn306</v>
      </c>
      <c r="D2310" s="490"/>
      <c r="E2310" s="490"/>
      <c r="F2310" s="490"/>
      <c r="G2310" s="490"/>
    </row>
    <row r="2311" spans="1:7" ht="18.75">
      <c r="A2311" s="489" t="s">
        <v>2804</v>
      </c>
      <c r="B2311" s="490">
        <v>307</v>
      </c>
      <c r="C2311" s="491" t="str">
        <f t="shared" si="39"/>
        <v>Ô tô tự đổ 22 tấn307</v>
      </c>
      <c r="D2311" s="490"/>
      <c r="E2311" s="490"/>
      <c r="F2311" s="490"/>
      <c r="G2311" s="490"/>
    </row>
    <row r="2312" spans="1:7" ht="18.75">
      <c r="A2312" s="489" t="s">
        <v>2804</v>
      </c>
      <c r="B2312" s="490">
        <v>308</v>
      </c>
      <c r="C2312" s="491" t="str">
        <f t="shared" si="39"/>
        <v>Ô tô tự đổ 22 tấn308</v>
      </c>
      <c r="D2312" s="490"/>
      <c r="E2312" s="490"/>
      <c r="F2312" s="490"/>
      <c r="G2312" s="490"/>
    </row>
    <row r="2313" spans="1:7" ht="18.75">
      <c r="A2313" s="489" t="s">
        <v>2804</v>
      </c>
      <c r="B2313" s="490">
        <v>309</v>
      </c>
      <c r="C2313" s="491" t="str">
        <f t="shared" si="39"/>
        <v>Ô tô tự đổ 22 tấn309</v>
      </c>
      <c r="D2313" s="490"/>
      <c r="E2313" s="490"/>
      <c r="F2313" s="490"/>
      <c r="G2313" s="490"/>
    </row>
    <row r="2314" spans="1:7" ht="18.75">
      <c r="A2314" s="489" t="s">
        <v>2804</v>
      </c>
      <c r="B2314" s="490">
        <v>310</v>
      </c>
      <c r="C2314" s="491" t="str">
        <f t="shared" si="39"/>
        <v>Ô tô tự đổ 22 tấn310</v>
      </c>
      <c r="D2314" s="490"/>
      <c r="E2314" s="490"/>
      <c r="F2314" s="490"/>
      <c r="G2314" s="490"/>
    </row>
    <row r="2315" spans="1:7" ht="18.75">
      <c r="A2315" s="489" t="s">
        <v>2804</v>
      </c>
      <c r="B2315" s="490">
        <v>311</v>
      </c>
      <c r="C2315" s="491" t="str">
        <f t="shared" si="39"/>
        <v>Ô tô tự đổ 22 tấn311</v>
      </c>
      <c r="D2315" s="490"/>
      <c r="E2315" s="490"/>
      <c r="F2315" s="490"/>
      <c r="G2315" s="490"/>
    </row>
    <row r="2316" spans="1:7" ht="18.75">
      <c r="A2316" s="489" t="s">
        <v>2804</v>
      </c>
      <c r="B2316" s="490">
        <v>312</v>
      </c>
      <c r="C2316" s="491" t="str">
        <f t="shared" si="39"/>
        <v>Ô tô tự đổ 22 tấn312</v>
      </c>
      <c r="D2316" s="490"/>
      <c r="E2316" s="490"/>
      <c r="F2316" s="490"/>
      <c r="G2316" s="490"/>
    </row>
    <row r="2317" spans="1:7" ht="18.75">
      <c r="A2317" s="489" t="s">
        <v>2804</v>
      </c>
      <c r="B2317" s="490">
        <v>313</v>
      </c>
      <c r="C2317" s="491" t="str">
        <f t="shared" si="39"/>
        <v>Ô tô tự đổ 22 tấn313</v>
      </c>
      <c r="D2317" s="490"/>
      <c r="E2317" s="490"/>
      <c r="F2317" s="490"/>
      <c r="G2317" s="490"/>
    </row>
    <row r="2318" spans="1:7" ht="18.75">
      <c r="A2318" s="489" t="s">
        <v>2804</v>
      </c>
      <c r="B2318" s="490">
        <v>314</v>
      </c>
      <c r="C2318" s="491" t="str">
        <f t="shared" si="39"/>
        <v>Ô tô tự đổ 22 tấn314</v>
      </c>
      <c r="D2318" s="490"/>
      <c r="E2318" s="490"/>
      <c r="F2318" s="490"/>
      <c r="G2318" s="490"/>
    </row>
    <row r="2319" spans="1:7" ht="18.75">
      <c r="A2319" s="489" t="s">
        <v>2804</v>
      </c>
      <c r="B2319" s="490">
        <v>315</v>
      </c>
      <c r="C2319" s="491" t="str">
        <f t="shared" si="39"/>
        <v>Ô tô tự đổ 22 tấn315</v>
      </c>
      <c r="D2319" s="490"/>
      <c r="E2319" s="490"/>
      <c r="F2319" s="490"/>
      <c r="G2319" s="490"/>
    </row>
    <row r="2320" spans="1:7" ht="18.75">
      <c r="A2320" s="489" t="s">
        <v>2804</v>
      </c>
      <c r="B2320" s="490">
        <v>316</v>
      </c>
      <c r="C2320" s="491" t="str">
        <f t="shared" si="39"/>
        <v>Ô tô tự đổ 22 tấn316</v>
      </c>
      <c r="D2320" s="490"/>
      <c r="E2320" s="490"/>
      <c r="F2320" s="490"/>
      <c r="G2320" s="490"/>
    </row>
    <row r="2321" spans="1:7" ht="18.75">
      <c r="A2321" s="489" t="s">
        <v>2804</v>
      </c>
      <c r="B2321" s="490">
        <v>317</v>
      </c>
      <c r="C2321" s="491" t="str">
        <f t="shared" si="39"/>
        <v>Ô tô tự đổ 22 tấn317</v>
      </c>
      <c r="D2321" s="490"/>
      <c r="E2321" s="490"/>
      <c r="F2321" s="490"/>
      <c r="G2321" s="490"/>
    </row>
    <row r="2322" spans="1:7" ht="18.75">
      <c r="A2322" s="489" t="s">
        <v>2804</v>
      </c>
      <c r="B2322" s="490">
        <v>318</v>
      </c>
      <c r="C2322" s="491" t="str">
        <f t="shared" si="39"/>
        <v>Ô tô tự đổ 22 tấn318</v>
      </c>
      <c r="D2322" s="490"/>
      <c r="E2322" s="490"/>
      <c r="F2322" s="490"/>
      <c r="G2322" s="490"/>
    </row>
    <row r="2323" spans="1:7" ht="18.75">
      <c r="A2323" s="489" t="s">
        <v>2804</v>
      </c>
      <c r="B2323" s="490">
        <v>319</v>
      </c>
      <c r="C2323" s="491" t="str">
        <f t="shared" si="39"/>
        <v>Ô tô tự đổ 22 tấn319</v>
      </c>
      <c r="D2323" s="490"/>
      <c r="E2323" s="490"/>
      <c r="F2323" s="490"/>
      <c r="G2323" s="490"/>
    </row>
    <row r="2324" spans="1:7" ht="18.75">
      <c r="A2324" s="489" t="s">
        <v>2804</v>
      </c>
      <c r="B2324" s="490">
        <v>320</v>
      </c>
      <c r="C2324" s="491" t="str">
        <f t="shared" si="39"/>
        <v>Ô tô tự đổ 22 tấn320</v>
      </c>
      <c r="D2324" s="490"/>
      <c r="E2324" s="490"/>
      <c r="F2324" s="490"/>
      <c r="G2324" s="490"/>
    </row>
    <row r="2325" spans="1:7" ht="18.75">
      <c r="A2325" s="489" t="s">
        <v>2804</v>
      </c>
      <c r="B2325" s="490">
        <v>321</v>
      </c>
      <c r="C2325" s="491" t="str">
        <f t="shared" si="39"/>
        <v>Ô tô tự đổ 22 tấn321</v>
      </c>
      <c r="D2325" s="490"/>
      <c r="E2325" s="490"/>
      <c r="F2325" s="490"/>
      <c r="G2325" s="490"/>
    </row>
    <row r="2326" spans="1:7" ht="18.75">
      <c r="A2326" s="489" t="s">
        <v>2804</v>
      </c>
      <c r="B2326" s="490">
        <v>322</v>
      </c>
      <c r="C2326" s="491" t="str">
        <f t="shared" ref="C2326:C2389" si="40">A2326&amp;B2326</f>
        <v>Ô tô tự đổ 22 tấn322</v>
      </c>
      <c r="D2326" s="490"/>
      <c r="E2326" s="490"/>
      <c r="F2326" s="490"/>
      <c r="G2326" s="490"/>
    </row>
    <row r="2327" spans="1:7" ht="18.75">
      <c r="A2327" s="489" t="s">
        <v>2804</v>
      </c>
      <c r="B2327" s="490">
        <v>323</v>
      </c>
      <c r="C2327" s="491" t="str">
        <f t="shared" si="40"/>
        <v>Ô tô tự đổ 22 tấn323</v>
      </c>
      <c r="D2327" s="490"/>
      <c r="E2327" s="490"/>
      <c r="F2327" s="490"/>
      <c r="G2327" s="490"/>
    </row>
    <row r="2328" spans="1:7" ht="18.75">
      <c r="A2328" s="489" t="s">
        <v>2804</v>
      </c>
      <c r="B2328" s="490">
        <v>324</v>
      </c>
      <c r="C2328" s="491" t="str">
        <f t="shared" si="40"/>
        <v>Ô tô tự đổ 22 tấn324</v>
      </c>
      <c r="D2328" s="490"/>
      <c r="E2328" s="490"/>
      <c r="F2328" s="490"/>
      <c r="G2328" s="490"/>
    </row>
    <row r="2329" spans="1:7" ht="18.75">
      <c r="A2329" s="489" t="s">
        <v>2804</v>
      </c>
      <c r="B2329" s="490">
        <v>325</v>
      </c>
      <c r="C2329" s="491" t="str">
        <f t="shared" si="40"/>
        <v>Ô tô tự đổ 22 tấn325</v>
      </c>
      <c r="D2329" s="490"/>
      <c r="E2329" s="490"/>
      <c r="F2329" s="490"/>
      <c r="G2329" s="490"/>
    </row>
    <row r="2330" spans="1:7" ht="18.75">
      <c r="A2330" s="489" t="s">
        <v>2804</v>
      </c>
      <c r="B2330" s="490">
        <v>326</v>
      </c>
      <c r="C2330" s="491" t="str">
        <f t="shared" si="40"/>
        <v>Ô tô tự đổ 22 tấn326</v>
      </c>
      <c r="D2330" s="490"/>
      <c r="E2330" s="490"/>
      <c r="F2330" s="490"/>
      <c r="G2330" s="490"/>
    </row>
    <row r="2331" spans="1:7" ht="18.75">
      <c r="A2331" s="489" t="s">
        <v>2804</v>
      </c>
      <c r="B2331" s="490">
        <v>327</v>
      </c>
      <c r="C2331" s="491" t="str">
        <f t="shared" si="40"/>
        <v>Ô tô tự đổ 22 tấn327</v>
      </c>
      <c r="D2331" s="490"/>
      <c r="E2331" s="490"/>
      <c r="F2331" s="490"/>
      <c r="G2331" s="490"/>
    </row>
    <row r="2332" spans="1:7" ht="18.75">
      <c r="A2332" s="489" t="s">
        <v>2804</v>
      </c>
      <c r="B2332" s="490">
        <v>328</v>
      </c>
      <c r="C2332" s="491" t="str">
        <f t="shared" si="40"/>
        <v>Ô tô tự đổ 22 tấn328</v>
      </c>
      <c r="D2332" s="490"/>
      <c r="E2332" s="490"/>
      <c r="F2332" s="490"/>
      <c r="G2332" s="490"/>
    </row>
    <row r="2333" spans="1:7" ht="18.75">
      <c r="A2333" s="489" t="s">
        <v>2804</v>
      </c>
      <c r="B2333" s="490">
        <v>329</v>
      </c>
      <c r="C2333" s="491" t="str">
        <f t="shared" si="40"/>
        <v>Ô tô tự đổ 22 tấn329</v>
      </c>
      <c r="D2333" s="490"/>
      <c r="E2333" s="490"/>
      <c r="F2333" s="490"/>
      <c r="G2333" s="490"/>
    </row>
    <row r="2334" spans="1:7" ht="18.75">
      <c r="A2334" s="489" t="s">
        <v>2804</v>
      </c>
      <c r="B2334" s="490">
        <v>330</v>
      </c>
      <c r="C2334" s="491" t="str">
        <f t="shared" si="40"/>
        <v>Ô tô tự đổ 22 tấn330</v>
      </c>
      <c r="D2334" s="490"/>
      <c r="E2334" s="490"/>
      <c r="F2334" s="490"/>
      <c r="G2334" s="490"/>
    </row>
    <row r="2335" spans="1:7" ht="18.75">
      <c r="A2335" s="489" t="s">
        <v>2804</v>
      </c>
      <c r="B2335" s="490">
        <v>331</v>
      </c>
      <c r="C2335" s="491" t="str">
        <f t="shared" si="40"/>
        <v>Ô tô tự đổ 22 tấn331</v>
      </c>
      <c r="D2335" s="490"/>
      <c r="E2335" s="490"/>
      <c r="F2335" s="490"/>
      <c r="G2335" s="490"/>
    </row>
    <row r="2336" spans="1:7" ht="18.75">
      <c r="A2336" s="489" t="s">
        <v>2804</v>
      </c>
      <c r="B2336" s="490">
        <v>332</v>
      </c>
      <c r="C2336" s="491" t="str">
        <f t="shared" si="40"/>
        <v>Ô tô tự đổ 22 tấn332</v>
      </c>
      <c r="D2336" s="490"/>
      <c r="E2336" s="490"/>
      <c r="F2336" s="490"/>
      <c r="G2336" s="490"/>
    </row>
    <row r="2337" spans="1:7" ht="18.75">
      <c r="A2337" s="489" t="s">
        <v>2804</v>
      </c>
      <c r="B2337" s="490">
        <v>333</v>
      </c>
      <c r="C2337" s="491" t="str">
        <f t="shared" si="40"/>
        <v>Ô tô tự đổ 22 tấn333</v>
      </c>
      <c r="D2337" s="490"/>
      <c r="E2337" s="490"/>
      <c r="F2337" s="490"/>
      <c r="G2337" s="490"/>
    </row>
    <row r="2338" spans="1:7" ht="18.75">
      <c r="A2338" s="489" t="s">
        <v>2804</v>
      </c>
      <c r="B2338" s="490">
        <v>334</v>
      </c>
      <c r="C2338" s="491" t="str">
        <f t="shared" si="40"/>
        <v>Ô tô tự đổ 22 tấn334</v>
      </c>
      <c r="D2338" s="490"/>
      <c r="E2338" s="490"/>
      <c r="F2338" s="490"/>
      <c r="G2338" s="490"/>
    </row>
    <row r="2339" spans="1:7" ht="18.75">
      <c r="A2339" s="489" t="s">
        <v>2804</v>
      </c>
      <c r="B2339" s="490">
        <v>335</v>
      </c>
      <c r="C2339" s="491" t="str">
        <f t="shared" si="40"/>
        <v>Ô tô tự đổ 22 tấn335</v>
      </c>
      <c r="D2339" s="490"/>
      <c r="E2339" s="490"/>
      <c r="F2339" s="490"/>
      <c r="G2339" s="490"/>
    </row>
    <row r="2340" spans="1:7" ht="18.75">
      <c r="A2340" s="489" t="s">
        <v>2804</v>
      </c>
      <c r="B2340" s="490">
        <v>336</v>
      </c>
      <c r="C2340" s="491" t="str">
        <f t="shared" si="40"/>
        <v>Ô tô tự đổ 22 tấn336</v>
      </c>
      <c r="D2340" s="490"/>
      <c r="E2340" s="490"/>
      <c r="F2340" s="490"/>
      <c r="G2340" s="490"/>
    </row>
    <row r="2341" spans="1:7" ht="18.75">
      <c r="A2341" s="489" t="s">
        <v>2804</v>
      </c>
      <c r="B2341" s="490">
        <v>337</v>
      </c>
      <c r="C2341" s="491" t="str">
        <f t="shared" si="40"/>
        <v>Ô tô tự đổ 22 tấn337</v>
      </c>
      <c r="D2341" s="490"/>
      <c r="E2341" s="490"/>
      <c r="F2341" s="490"/>
      <c r="G2341" s="490"/>
    </row>
    <row r="2342" spans="1:7" ht="18.75">
      <c r="A2342" s="489" t="s">
        <v>2804</v>
      </c>
      <c r="B2342" s="490">
        <v>338</v>
      </c>
      <c r="C2342" s="491" t="str">
        <f t="shared" si="40"/>
        <v>Ô tô tự đổ 22 tấn338</v>
      </c>
      <c r="D2342" s="490"/>
      <c r="E2342" s="490"/>
      <c r="F2342" s="490"/>
      <c r="G2342" s="490"/>
    </row>
    <row r="2343" spans="1:7" ht="18.75">
      <c r="A2343" s="489" t="s">
        <v>2804</v>
      </c>
      <c r="B2343" s="490">
        <v>339</v>
      </c>
      <c r="C2343" s="491" t="str">
        <f t="shared" si="40"/>
        <v>Ô tô tự đổ 22 tấn339</v>
      </c>
      <c r="D2343" s="490"/>
      <c r="E2343" s="490"/>
      <c r="F2343" s="490"/>
      <c r="G2343" s="490"/>
    </row>
    <row r="2344" spans="1:7" ht="18.75">
      <c r="A2344" s="489" t="s">
        <v>2804</v>
      </c>
      <c r="B2344" s="490">
        <v>340</v>
      </c>
      <c r="C2344" s="491" t="str">
        <f t="shared" si="40"/>
        <v>Ô tô tự đổ 22 tấn340</v>
      </c>
      <c r="D2344" s="490"/>
      <c r="E2344" s="490"/>
      <c r="F2344" s="490"/>
      <c r="G2344" s="490"/>
    </row>
    <row r="2345" spans="1:7" ht="18.75">
      <c r="A2345" s="489" t="s">
        <v>2804</v>
      </c>
      <c r="B2345" s="490">
        <v>341</v>
      </c>
      <c r="C2345" s="491" t="str">
        <f t="shared" si="40"/>
        <v>Ô tô tự đổ 22 tấn341</v>
      </c>
      <c r="D2345" s="490"/>
      <c r="E2345" s="490"/>
      <c r="F2345" s="490"/>
      <c r="G2345" s="490"/>
    </row>
    <row r="2346" spans="1:7" ht="18.75">
      <c r="A2346" s="489" t="s">
        <v>2804</v>
      </c>
      <c r="B2346" s="490">
        <v>342</v>
      </c>
      <c r="C2346" s="491" t="str">
        <f t="shared" si="40"/>
        <v>Ô tô tự đổ 22 tấn342</v>
      </c>
      <c r="D2346" s="490"/>
      <c r="E2346" s="490"/>
      <c r="F2346" s="490"/>
      <c r="G2346" s="490"/>
    </row>
    <row r="2347" spans="1:7" ht="18.75">
      <c r="A2347" s="489" t="s">
        <v>2804</v>
      </c>
      <c r="B2347" s="490">
        <v>343</v>
      </c>
      <c r="C2347" s="491" t="str">
        <f t="shared" si="40"/>
        <v>Ô tô tự đổ 22 tấn343</v>
      </c>
      <c r="D2347" s="490"/>
      <c r="E2347" s="490"/>
      <c r="F2347" s="490"/>
      <c r="G2347" s="490"/>
    </row>
    <row r="2348" spans="1:7" ht="18.75">
      <c r="A2348" s="489" t="s">
        <v>2804</v>
      </c>
      <c r="B2348" s="490">
        <v>344</v>
      </c>
      <c r="C2348" s="491" t="str">
        <f t="shared" si="40"/>
        <v>Ô tô tự đổ 22 tấn344</v>
      </c>
      <c r="D2348" s="490"/>
      <c r="E2348" s="490"/>
      <c r="F2348" s="490"/>
      <c r="G2348" s="490"/>
    </row>
    <row r="2349" spans="1:7" ht="18.75">
      <c r="A2349" s="489" t="s">
        <v>2804</v>
      </c>
      <c r="B2349" s="490">
        <v>345</v>
      </c>
      <c r="C2349" s="491" t="str">
        <f t="shared" si="40"/>
        <v>Ô tô tự đổ 22 tấn345</v>
      </c>
      <c r="D2349" s="490"/>
      <c r="E2349" s="490"/>
      <c r="F2349" s="490"/>
      <c r="G2349" s="490"/>
    </row>
    <row r="2350" spans="1:7" ht="18.75">
      <c r="A2350" s="489" t="s">
        <v>2804</v>
      </c>
      <c r="B2350" s="490">
        <v>346</v>
      </c>
      <c r="C2350" s="491" t="str">
        <f t="shared" si="40"/>
        <v>Ô tô tự đổ 22 tấn346</v>
      </c>
      <c r="D2350" s="490"/>
      <c r="E2350" s="490"/>
      <c r="F2350" s="490"/>
      <c r="G2350" s="490"/>
    </row>
    <row r="2351" spans="1:7" ht="18.75">
      <c r="A2351" s="489" t="s">
        <v>2804</v>
      </c>
      <c r="B2351" s="490">
        <v>347</v>
      </c>
      <c r="C2351" s="491" t="str">
        <f t="shared" si="40"/>
        <v>Ô tô tự đổ 22 tấn347</v>
      </c>
      <c r="D2351" s="490"/>
      <c r="E2351" s="490"/>
      <c r="F2351" s="490"/>
      <c r="G2351" s="490"/>
    </row>
    <row r="2352" spans="1:7" ht="18.75">
      <c r="A2352" s="489" t="s">
        <v>2804</v>
      </c>
      <c r="B2352" s="490">
        <v>348</v>
      </c>
      <c r="C2352" s="491" t="str">
        <f t="shared" si="40"/>
        <v>Ô tô tự đổ 22 tấn348</v>
      </c>
      <c r="D2352" s="490"/>
      <c r="E2352" s="490"/>
      <c r="F2352" s="490"/>
      <c r="G2352" s="490"/>
    </row>
    <row r="2353" spans="1:7" ht="18.75">
      <c r="A2353" s="489" t="s">
        <v>2804</v>
      </c>
      <c r="B2353" s="490">
        <v>349</v>
      </c>
      <c r="C2353" s="491" t="str">
        <f t="shared" si="40"/>
        <v>Ô tô tự đổ 22 tấn349</v>
      </c>
      <c r="D2353" s="490"/>
      <c r="E2353" s="490"/>
      <c r="F2353" s="490"/>
      <c r="G2353" s="490"/>
    </row>
    <row r="2354" spans="1:7" ht="18.75">
      <c r="A2354" s="489" t="s">
        <v>2804</v>
      </c>
      <c r="B2354" s="490">
        <v>350</v>
      </c>
      <c r="C2354" s="491" t="str">
        <f t="shared" si="40"/>
        <v>Ô tô tự đổ 22 tấn350</v>
      </c>
      <c r="D2354" s="490"/>
      <c r="E2354" s="490"/>
      <c r="F2354" s="490"/>
      <c r="G2354" s="490"/>
    </row>
    <row r="2355" spans="1:7" ht="18.75">
      <c r="A2355" s="489" t="s">
        <v>2804</v>
      </c>
      <c r="B2355" s="490">
        <v>351</v>
      </c>
      <c r="C2355" s="491" t="str">
        <f t="shared" si="40"/>
        <v>Ô tô tự đổ 22 tấn351</v>
      </c>
      <c r="D2355" s="490"/>
      <c r="E2355" s="490"/>
      <c r="F2355" s="490"/>
      <c r="G2355" s="490"/>
    </row>
    <row r="2356" spans="1:7" ht="18.75">
      <c r="A2356" s="489" t="s">
        <v>2804</v>
      </c>
      <c r="B2356" s="490">
        <v>352</v>
      </c>
      <c r="C2356" s="491" t="str">
        <f t="shared" si="40"/>
        <v>Ô tô tự đổ 22 tấn352</v>
      </c>
      <c r="D2356" s="490"/>
      <c r="E2356" s="490"/>
      <c r="F2356" s="490"/>
      <c r="G2356" s="490"/>
    </row>
    <row r="2357" spans="1:7" ht="18.75">
      <c r="A2357" s="489" t="s">
        <v>2804</v>
      </c>
      <c r="B2357" s="490">
        <v>353</v>
      </c>
      <c r="C2357" s="491" t="str">
        <f t="shared" si="40"/>
        <v>Ô tô tự đổ 22 tấn353</v>
      </c>
      <c r="D2357" s="490"/>
      <c r="E2357" s="490"/>
      <c r="F2357" s="490"/>
      <c r="G2357" s="490"/>
    </row>
    <row r="2358" spans="1:7" ht="18.75">
      <c r="A2358" s="489" t="s">
        <v>2804</v>
      </c>
      <c r="B2358" s="490">
        <v>354</v>
      </c>
      <c r="C2358" s="491" t="str">
        <f t="shared" si="40"/>
        <v>Ô tô tự đổ 22 tấn354</v>
      </c>
      <c r="D2358" s="490"/>
      <c r="E2358" s="490"/>
      <c r="F2358" s="490"/>
      <c r="G2358" s="490"/>
    </row>
    <row r="2359" spans="1:7" ht="18.75">
      <c r="A2359" s="489" t="s">
        <v>2804</v>
      </c>
      <c r="B2359" s="490">
        <v>355</v>
      </c>
      <c r="C2359" s="491" t="str">
        <f t="shared" si="40"/>
        <v>Ô tô tự đổ 22 tấn355</v>
      </c>
      <c r="D2359" s="490"/>
      <c r="E2359" s="490"/>
      <c r="F2359" s="490"/>
      <c r="G2359" s="490"/>
    </row>
    <row r="2360" spans="1:7" ht="18.75">
      <c r="A2360" s="489" t="s">
        <v>2804</v>
      </c>
      <c r="B2360" s="490">
        <v>356</v>
      </c>
      <c r="C2360" s="491" t="str">
        <f t="shared" si="40"/>
        <v>Ô tô tự đổ 22 tấn356</v>
      </c>
      <c r="D2360" s="490"/>
      <c r="E2360" s="490"/>
      <c r="F2360" s="490"/>
      <c r="G2360" s="490"/>
    </row>
    <row r="2361" spans="1:7" ht="18.75">
      <c r="A2361" s="489" t="s">
        <v>2804</v>
      </c>
      <c r="B2361" s="490">
        <v>357</v>
      </c>
      <c r="C2361" s="491" t="str">
        <f t="shared" si="40"/>
        <v>Ô tô tự đổ 22 tấn357</v>
      </c>
      <c r="D2361" s="490"/>
      <c r="E2361" s="490"/>
      <c r="F2361" s="490"/>
      <c r="G2361" s="490"/>
    </row>
    <row r="2362" spans="1:7" ht="18.75">
      <c r="A2362" s="489" t="s">
        <v>2804</v>
      </c>
      <c r="B2362" s="490">
        <v>358</v>
      </c>
      <c r="C2362" s="491" t="str">
        <f t="shared" si="40"/>
        <v>Ô tô tự đổ 22 tấn358</v>
      </c>
      <c r="D2362" s="490"/>
      <c r="E2362" s="490"/>
      <c r="F2362" s="490"/>
      <c r="G2362" s="490"/>
    </row>
    <row r="2363" spans="1:7" ht="18.75">
      <c r="A2363" s="489" t="s">
        <v>2804</v>
      </c>
      <c r="B2363" s="490">
        <v>359</v>
      </c>
      <c r="C2363" s="491" t="str">
        <f t="shared" si="40"/>
        <v>Ô tô tự đổ 22 tấn359</v>
      </c>
      <c r="D2363" s="490"/>
      <c r="E2363" s="490"/>
      <c r="F2363" s="490"/>
      <c r="G2363" s="490"/>
    </row>
    <row r="2364" spans="1:7" ht="18.75">
      <c r="A2364" s="489" t="s">
        <v>2804</v>
      </c>
      <c r="B2364" s="490">
        <v>360</v>
      </c>
      <c r="C2364" s="491" t="str">
        <f t="shared" si="40"/>
        <v>Ô tô tự đổ 22 tấn360</v>
      </c>
      <c r="D2364" s="490"/>
      <c r="E2364" s="490"/>
      <c r="F2364" s="490"/>
      <c r="G2364" s="490"/>
    </row>
    <row r="2365" spans="1:7" ht="18.75">
      <c r="A2365" s="489" t="s">
        <v>2804</v>
      </c>
      <c r="B2365" s="490">
        <v>361</v>
      </c>
      <c r="C2365" s="491" t="str">
        <f t="shared" si="40"/>
        <v>Ô tô tự đổ 22 tấn361</v>
      </c>
      <c r="D2365" s="490"/>
      <c r="E2365" s="490"/>
      <c r="F2365" s="490"/>
      <c r="G2365" s="490"/>
    </row>
    <row r="2366" spans="1:7" ht="18.75">
      <c r="A2366" s="489" t="s">
        <v>2804</v>
      </c>
      <c r="B2366" s="490">
        <v>362</v>
      </c>
      <c r="C2366" s="491" t="str">
        <f t="shared" si="40"/>
        <v>Ô tô tự đổ 22 tấn362</v>
      </c>
      <c r="D2366" s="490"/>
      <c r="E2366" s="490"/>
      <c r="F2366" s="490"/>
      <c r="G2366" s="490"/>
    </row>
    <row r="2367" spans="1:7" ht="18.75">
      <c r="A2367" s="489" t="s">
        <v>2804</v>
      </c>
      <c r="B2367" s="490">
        <v>363</v>
      </c>
      <c r="C2367" s="491" t="str">
        <f t="shared" si="40"/>
        <v>Ô tô tự đổ 22 tấn363</v>
      </c>
      <c r="D2367" s="490"/>
      <c r="E2367" s="490"/>
      <c r="F2367" s="490"/>
      <c r="G2367" s="490"/>
    </row>
    <row r="2368" spans="1:7" ht="18.75">
      <c r="A2368" s="489" t="s">
        <v>2804</v>
      </c>
      <c r="B2368" s="490">
        <v>364</v>
      </c>
      <c r="C2368" s="491" t="str">
        <f t="shared" si="40"/>
        <v>Ô tô tự đổ 22 tấn364</v>
      </c>
      <c r="D2368" s="490"/>
      <c r="E2368" s="490"/>
      <c r="F2368" s="490"/>
      <c r="G2368" s="490"/>
    </row>
    <row r="2369" spans="1:7" ht="18.75">
      <c r="A2369" s="489" t="s">
        <v>2804</v>
      </c>
      <c r="B2369" s="490">
        <v>365</v>
      </c>
      <c r="C2369" s="491" t="str">
        <f t="shared" si="40"/>
        <v>Ô tô tự đổ 22 tấn365</v>
      </c>
      <c r="D2369" s="490"/>
      <c r="E2369" s="490"/>
      <c r="F2369" s="490"/>
      <c r="G2369" s="490"/>
    </row>
    <row r="2370" spans="1:7" ht="18.75">
      <c r="A2370" s="489" t="s">
        <v>2804</v>
      </c>
      <c r="B2370" s="490">
        <v>366</v>
      </c>
      <c r="C2370" s="491" t="str">
        <f t="shared" si="40"/>
        <v>Ô tô tự đổ 22 tấn366</v>
      </c>
      <c r="D2370" s="490"/>
      <c r="E2370" s="490"/>
      <c r="F2370" s="490"/>
      <c r="G2370" s="490"/>
    </row>
    <row r="2371" spans="1:7" ht="18.75">
      <c r="A2371" s="489" t="s">
        <v>2804</v>
      </c>
      <c r="B2371" s="490">
        <v>367</v>
      </c>
      <c r="C2371" s="491" t="str">
        <f t="shared" si="40"/>
        <v>Ô tô tự đổ 22 tấn367</v>
      </c>
      <c r="D2371" s="490"/>
      <c r="E2371" s="490"/>
      <c r="F2371" s="490"/>
      <c r="G2371" s="490"/>
    </row>
    <row r="2372" spans="1:7" ht="18.75">
      <c r="A2372" s="489" t="s">
        <v>2804</v>
      </c>
      <c r="B2372" s="490">
        <v>368</v>
      </c>
      <c r="C2372" s="491" t="str">
        <f t="shared" si="40"/>
        <v>Ô tô tự đổ 22 tấn368</v>
      </c>
      <c r="D2372" s="490"/>
      <c r="E2372" s="490"/>
      <c r="F2372" s="490"/>
      <c r="G2372" s="490"/>
    </row>
    <row r="2373" spans="1:7" ht="18.75">
      <c r="A2373" s="489" t="s">
        <v>2804</v>
      </c>
      <c r="B2373" s="490">
        <v>369</v>
      </c>
      <c r="C2373" s="491" t="str">
        <f t="shared" si="40"/>
        <v>Ô tô tự đổ 22 tấn369</v>
      </c>
      <c r="D2373" s="490"/>
      <c r="E2373" s="490"/>
      <c r="F2373" s="490"/>
      <c r="G2373" s="490"/>
    </row>
    <row r="2374" spans="1:7" ht="18.75">
      <c r="A2374" s="489" t="s">
        <v>2804</v>
      </c>
      <c r="B2374" s="490">
        <v>370</v>
      </c>
      <c r="C2374" s="491" t="str">
        <f t="shared" si="40"/>
        <v>Ô tô tự đổ 22 tấn370</v>
      </c>
      <c r="D2374" s="490"/>
      <c r="E2374" s="490"/>
      <c r="F2374" s="490"/>
      <c r="G2374" s="490"/>
    </row>
    <row r="2375" spans="1:7" ht="18.75">
      <c r="A2375" s="489" t="s">
        <v>2804</v>
      </c>
      <c r="B2375" s="490">
        <v>371</v>
      </c>
      <c r="C2375" s="491" t="str">
        <f t="shared" si="40"/>
        <v>Ô tô tự đổ 22 tấn371</v>
      </c>
      <c r="D2375" s="490"/>
      <c r="E2375" s="490"/>
      <c r="F2375" s="490"/>
      <c r="G2375" s="490"/>
    </row>
    <row r="2376" spans="1:7" ht="18.75">
      <c r="A2376" s="489" t="s">
        <v>2804</v>
      </c>
      <c r="B2376" s="490">
        <v>372</v>
      </c>
      <c r="C2376" s="491" t="str">
        <f t="shared" si="40"/>
        <v>Ô tô tự đổ 22 tấn372</v>
      </c>
      <c r="D2376" s="490"/>
      <c r="E2376" s="490"/>
      <c r="F2376" s="490"/>
      <c r="G2376" s="490"/>
    </row>
    <row r="2377" spans="1:7" ht="18.75">
      <c r="A2377" s="489" t="s">
        <v>2804</v>
      </c>
      <c r="B2377" s="490">
        <v>373</v>
      </c>
      <c r="C2377" s="491" t="str">
        <f t="shared" si="40"/>
        <v>Ô tô tự đổ 22 tấn373</v>
      </c>
      <c r="D2377" s="490"/>
      <c r="E2377" s="490"/>
      <c r="F2377" s="490"/>
      <c r="G2377" s="490"/>
    </row>
    <row r="2378" spans="1:7" ht="18.75">
      <c r="A2378" s="489" t="s">
        <v>2804</v>
      </c>
      <c r="B2378" s="490">
        <v>374</v>
      </c>
      <c r="C2378" s="491" t="str">
        <f t="shared" si="40"/>
        <v>Ô tô tự đổ 22 tấn374</v>
      </c>
      <c r="D2378" s="490"/>
      <c r="E2378" s="490"/>
      <c r="F2378" s="490"/>
      <c r="G2378" s="490"/>
    </row>
    <row r="2379" spans="1:7" ht="18.75">
      <c r="A2379" s="489" t="s">
        <v>2804</v>
      </c>
      <c r="B2379" s="490">
        <v>375</v>
      </c>
      <c r="C2379" s="491" t="str">
        <f t="shared" si="40"/>
        <v>Ô tô tự đổ 22 tấn375</v>
      </c>
      <c r="D2379" s="490"/>
      <c r="E2379" s="490"/>
      <c r="F2379" s="490"/>
      <c r="G2379" s="490"/>
    </row>
    <row r="2380" spans="1:7" ht="18.75">
      <c r="A2380" s="489" t="s">
        <v>2804</v>
      </c>
      <c r="B2380" s="490">
        <v>376</v>
      </c>
      <c r="C2380" s="491" t="str">
        <f t="shared" si="40"/>
        <v>Ô tô tự đổ 22 tấn376</v>
      </c>
      <c r="D2380" s="490"/>
      <c r="E2380" s="490"/>
      <c r="F2380" s="490"/>
      <c r="G2380" s="490"/>
    </row>
    <row r="2381" spans="1:7" ht="18.75">
      <c r="A2381" s="489" t="s">
        <v>2804</v>
      </c>
      <c r="B2381" s="490">
        <v>377</v>
      </c>
      <c r="C2381" s="491" t="str">
        <f t="shared" si="40"/>
        <v>Ô tô tự đổ 22 tấn377</v>
      </c>
      <c r="D2381" s="490"/>
      <c r="E2381" s="490"/>
      <c r="F2381" s="490"/>
      <c r="G2381" s="490"/>
    </row>
    <row r="2382" spans="1:7" ht="18.75">
      <c r="A2382" s="489" t="s">
        <v>2804</v>
      </c>
      <c r="B2382" s="490">
        <v>378</v>
      </c>
      <c r="C2382" s="491" t="str">
        <f t="shared" si="40"/>
        <v>Ô tô tự đổ 22 tấn378</v>
      </c>
      <c r="D2382" s="490"/>
      <c r="E2382" s="490"/>
      <c r="F2382" s="490"/>
      <c r="G2382" s="490"/>
    </row>
    <row r="2383" spans="1:7" ht="18.75">
      <c r="A2383" s="489" t="s">
        <v>2804</v>
      </c>
      <c r="B2383" s="490">
        <v>379</v>
      </c>
      <c r="C2383" s="491" t="str">
        <f t="shared" si="40"/>
        <v>Ô tô tự đổ 22 tấn379</v>
      </c>
      <c r="D2383" s="490"/>
      <c r="E2383" s="490"/>
      <c r="F2383" s="490"/>
      <c r="G2383" s="490"/>
    </row>
    <row r="2384" spans="1:7" ht="18.75">
      <c r="A2384" s="489" t="s">
        <v>2804</v>
      </c>
      <c r="B2384" s="490">
        <v>380</v>
      </c>
      <c r="C2384" s="491" t="str">
        <f t="shared" si="40"/>
        <v>Ô tô tự đổ 22 tấn380</v>
      </c>
      <c r="D2384" s="490"/>
      <c r="E2384" s="490"/>
      <c r="F2384" s="490"/>
      <c r="G2384" s="490"/>
    </row>
    <row r="2385" spans="1:7" ht="18.75">
      <c r="A2385" s="489" t="s">
        <v>2804</v>
      </c>
      <c r="B2385" s="490">
        <v>381</v>
      </c>
      <c r="C2385" s="491" t="str">
        <f t="shared" si="40"/>
        <v>Ô tô tự đổ 22 tấn381</v>
      </c>
      <c r="D2385" s="490"/>
      <c r="E2385" s="490"/>
      <c r="F2385" s="490"/>
      <c r="G2385" s="490"/>
    </row>
    <row r="2386" spans="1:7" ht="18.75">
      <c r="A2386" s="489" t="s">
        <v>2804</v>
      </c>
      <c r="B2386" s="490">
        <v>382</v>
      </c>
      <c r="C2386" s="491" t="str">
        <f t="shared" si="40"/>
        <v>Ô tô tự đổ 22 tấn382</v>
      </c>
      <c r="D2386" s="490"/>
      <c r="E2386" s="490"/>
      <c r="F2386" s="490"/>
      <c r="G2386" s="490"/>
    </row>
    <row r="2387" spans="1:7" ht="18.75">
      <c r="A2387" s="489" t="s">
        <v>2804</v>
      </c>
      <c r="B2387" s="490">
        <v>383</v>
      </c>
      <c r="C2387" s="491" t="str">
        <f t="shared" si="40"/>
        <v>Ô tô tự đổ 22 tấn383</v>
      </c>
      <c r="D2387" s="490"/>
      <c r="E2387" s="490"/>
      <c r="F2387" s="490"/>
      <c r="G2387" s="490"/>
    </row>
    <row r="2388" spans="1:7" ht="18.75">
      <c r="A2388" s="489" t="s">
        <v>2804</v>
      </c>
      <c r="B2388" s="490">
        <v>384</v>
      </c>
      <c r="C2388" s="491" t="str">
        <f t="shared" si="40"/>
        <v>Ô tô tự đổ 22 tấn384</v>
      </c>
      <c r="D2388" s="490"/>
      <c r="E2388" s="490"/>
      <c r="F2388" s="490"/>
      <c r="G2388" s="490"/>
    </row>
    <row r="2389" spans="1:7" ht="18.75">
      <c r="A2389" s="489" t="s">
        <v>2804</v>
      </c>
      <c r="B2389" s="490">
        <v>385</v>
      </c>
      <c r="C2389" s="491" t="str">
        <f t="shared" si="40"/>
        <v>Ô tô tự đổ 22 tấn385</v>
      </c>
      <c r="D2389" s="490"/>
      <c r="E2389" s="490"/>
      <c r="F2389" s="490"/>
      <c r="G2389" s="490"/>
    </row>
    <row r="2390" spans="1:7" ht="18.75">
      <c r="A2390" s="489" t="s">
        <v>2804</v>
      </c>
      <c r="B2390" s="490">
        <v>386</v>
      </c>
      <c r="C2390" s="491" t="str">
        <f t="shared" ref="C2390:C2453" si="41">A2390&amp;B2390</f>
        <v>Ô tô tự đổ 22 tấn386</v>
      </c>
      <c r="D2390" s="490"/>
      <c r="E2390" s="490"/>
      <c r="F2390" s="490"/>
      <c r="G2390" s="490"/>
    </row>
    <row r="2391" spans="1:7" ht="18.75">
      <c r="A2391" s="489" t="s">
        <v>2804</v>
      </c>
      <c r="B2391" s="490">
        <v>387</v>
      </c>
      <c r="C2391" s="491" t="str">
        <f t="shared" si="41"/>
        <v>Ô tô tự đổ 22 tấn387</v>
      </c>
      <c r="D2391" s="490"/>
      <c r="E2391" s="490"/>
      <c r="F2391" s="490"/>
      <c r="G2391" s="490"/>
    </row>
    <row r="2392" spans="1:7" ht="18.75">
      <c r="A2392" s="489" t="s">
        <v>2804</v>
      </c>
      <c r="B2392" s="490">
        <v>388</v>
      </c>
      <c r="C2392" s="491" t="str">
        <f t="shared" si="41"/>
        <v>Ô tô tự đổ 22 tấn388</v>
      </c>
      <c r="D2392" s="490"/>
      <c r="E2392" s="490"/>
      <c r="F2392" s="490"/>
      <c r="G2392" s="490"/>
    </row>
    <row r="2393" spans="1:7" ht="18.75">
      <c r="A2393" s="489" t="s">
        <v>2804</v>
      </c>
      <c r="B2393" s="490">
        <v>389</v>
      </c>
      <c r="C2393" s="491" t="str">
        <f t="shared" si="41"/>
        <v>Ô tô tự đổ 22 tấn389</v>
      </c>
      <c r="D2393" s="490"/>
      <c r="E2393" s="490"/>
      <c r="F2393" s="490"/>
      <c r="G2393" s="490"/>
    </row>
    <row r="2394" spans="1:7" ht="18.75">
      <c r="A2394" s="489" t="s">
        <v>2804</v>
      </c>
      <c r="B2394" s="490">
        <v>390</v>
      </c>
      <c r="C2394" s="491" t="str">
        <f t="shared" si="41"/>
        <v>Ô tô tự đổ 22 tấn390</v>
      </c>
      <c r="D2394" s="490"/>
      <c r="E2394" s="490"/>
      <c r="F2394" s="490"/>
      <c r="G2394" s="490"/>
    </row>
    <row r="2395" spans="1:7" ht="18.75">
      <c r="A2395" s="489" t="s">
        <v>2804</v>
      </c>
      <c r="B2395" s="490">
        <v>391</v>
      </c>
      <c r="C2395" s="491" t="str">
        <f t="shared" si="41"/>
        <v>Ô tô tự đổ 22 tấn391</v>
      </c>
      <c r="D2395" s="490"/>
      <c r="E2395" s="490"/>
      <c r="F2395" s="490"/>
      <c r="G2395" s="490"/>
    </row>
    <row r="2396" spans="1:7" ht="18.75">
      <c r="A2396" s="489" t="s">
        <v>2804</v>
      </c>
      <c r="B2396" s="490">
        <v>392</v>
      </c>
      <c r="C2396" s="491" t="str">
        <f t="shared" si="41"/>
        <v>Ô tô tự đổ 22 tấn392</v>
      </c>
      <c r="D2396" s="490"/>
      <c r="E2396" s="490"/>
      <c r="F2396" s="490"/>
      <c r="G2396" s="490"/>
    </row>
    <row r="2397" spans="1:7" ht="18.75">
      <c r="A2397" s="489" t="s">
        <v>2804</v>
      </c>
      <c r="B2397" s="490">
        <v>393</v>
      </c>
      <c r="C2397" s="491" t="str">
        <f t="shared" si="41"/>
        <v>Ô tô tự đổ 22 tấn393</v>
      </c>
      <c r="D2397" s="490"/>
      <c r="E2397" s="490"/>
      <c r="F2397" s="490"/>
      <c r="G2397" s="490"/>
    </row>
    <row r="2398" spans="1:7" ht="18.75">
      <c r="A2398" s="489" t="s">
        <v>2804</v>
      </c>
      <c r="B2398" s="490">
        <v>394</v>
      </c>
      <c r="C2398" s="491" t="str">
        <f t="shared" si="41"/>
        <v>Ô tô tự đổ 22 tấn394</v>
      </c>
      <c r="D2398" s="490"/>
      <c r="E2398" s="490"/>
      <c r="F2398" s="490"/>
      <c r="G2398" s="490"/>
    </row>
    <row r="2399" spans="1:7" ht="18.75">
      <c r="A2399" s="489" t="s">
        <v>2804</v>
      </c>
      <c r="B2399" s="490">
        <v>395</v>
      </c>
      <c r="C2399" s="491" t="str">
        <f t="shared" si="41"/>
        <v>Ô tô tự đổ 22 tấn395</v>
      </c>
      <c r="D2399" s="490"/>
      <c r="E2399" s="490"/>
      <c r="F2399" s="490"/>
      <c r="G2399" s="490"/>
    </row>
    <row r="2400" spans="1:7" ht="18.75">
      <c r="A2400" s="489" t="s">
        <v>2804</v>
      </c>
      <c r="B2400" s="490">
        <v>396</v>
      </c>
      <c r="C2400" s="491" t="str">
        <f t="shared" si="41"/>
        <v>Ô tô tự đổ 22 tấn396</v>
      </c>
      <c r="D2400" s="490"/>
      <c r="E2400" s="490"/>
      <c r="F2400" s="490"/>
      <c r="G2400" s="490"/>
    </row>
    <row r="2401" spans="1:7" ht="18.75">
      <c r="A2401" s="489" t="s">
        <v>2804</v>
      </c>
      <c r="B2401" s="490">
        <v>397</v>
      </c>
      <c r="C2401" s="491" t="str">
        <f t="shared" si="41"/>
        <v>Ô tô tự đổ 22 tấn397</v>
      </c>
      <c r="D2401" s="490"/>
      <c r="E2401" s="490"/>
      <c r="F2401" s="490"/>
      <c r="G2401" s="490"/>
    </row>
    <row r="2402" spans="1:7" ht="18.75">
      <c r="A2402" s="489" t="s">
        <v>2804</v>
      </c>
      <c r="B2402" s="490">
        <v>398</v>
      </c>
      <c r="C2402" s="491" t="str">
        <f t="shared" si="41"/>
        <v>Ô tô tự đổ 22 tấn398</v>
      </c>
      <c r="D2402" s="490"/>
      <c r="E2402" s="490"/>
      <c r="F2402" s="490"/>
      <c r="G2402" s="490"/>
    </row>
    <row r="2403" spans="1:7" ht="18.75">
      <c r="A2403" s="489" t="s">
        <v>2804</v>
      </c>
      <c r="B2403" s="490">
        <v>399</v>
      </c>
      <c r="C2403" s="491" t="str">
        <f t="shared" si="41"/>
        <v>Ô tô tự đổ 22 tấn399</v>
      </c>
      <c r="D2403" s="490"/>
      <c r="E2403" s="490"/>
      <c r="F2403" s="490"/>
      <c r="G2403" s="490"/>
    </row>
    <row r="2404" spans="1:7" ht="18.75">
      <c r="A2404" s="489" t="s">
        <v>2804</v>
      </c>
      <c r="B2404" s="490">
        <v>400</v>
      </c>
      <c r="C2404" s="491" t="str">
        <f t="shared" si="41"/>
        <v>Ô tô tự đổ 22 tấn400</v>
      </c>
      <c r="D2404" s="490"/>
      <c r="E2404" s="490"/>
      <c r="F2404" s="490"/>
      <c r="G2404" s="490"/>
    </row>
    <row r="2405" spans="1:7" ht="18.75">
      <c r="A2405" s="489" t="s">
        <v>2804</v>
      </c>
      <c r="B2405" s="490">
        <v>401</v>
      </c>
      <c r="C2405" s="491" t="str">
        <f t="shared" si="41"/>
        <v>Ô tô tự đổ 22 tấn401</v>
      </c>
      <c r="D2405" s="490"/>
      <c r="E2405" s="490"/>
      <c r="F2405" s="490"/>
      <c r="G2405" s="490"/>
    </row>
    <row r="2406" spans="1:7" ht="18.75">
      <c r="A2406" s="489" t="s">
        <v>2804</v>
      </c>
      <c r="B2406" s="490">
        <v>402</v>
      </c>
      <c r="C2406" s="491" t="str">
        <f t="shared" si="41"/>
        <v>Ô tô tự đổ 22 tấn402</v>
      </c>
      <c r="D2406" s="490"/>
      <c r="E2406" s="490"/>
      <c r="F2406" s="490"/>
      <c r="G2406" s="490"/>
    </row>
    <row r="2407" spans="1:7" ht="18.75">
      <c r="A2407" s="489" t="s">
        <v>2804</v>
      </c>
      <c r="B2407" s="490">
        <v>403</v>
      </c>
      <c r="C2407" s="491" t="str">
        <f t="shared" si="41"/>
        <v>Ô tô tự đổ 22 tấn403</v>
      </c>
      <c r="D2407" s="490"/>
      <c r="E2407" s="490"/>
      <c r="F2407" s="490"/>
      <c r="G2407" s="490"/>
    </row>
    <row r="2408" spans="1:7" ht="18.75">
      <c r="A2408" s="489" t="s">
        <v>2804</v>
      </c>
      <c r="B2408" s="490">
        <v>404</v>
      </c>
      <c r="C2408" s="491" t="str">
        <f t="shared" si="41"/>
        <v>Ô tô tự đổ 22 tấn404</v>
      </c>
      <c r="D2408" s="490"/>
      <c r="E2408" s="490"/>
      <c r="F2408" s="490"/>
      <c r="G2408" s="490"/>
    </row>
    <row r="2409" spans="1:7" ht="18.75">
      <c r="A2409" s="489" t="s">
        <v>2804</v>
      </c>
      <c r="B2409" s="490">
        <v>405</v>
      </c>
      <c r="C2409" s="491" t="str">
        <f t="shared" si="41"/>
        <v>Ô tô tự đổ 22 tấn405</v>
      </c>
      <c r="D2409" s="490"/>
      <c r="E2409" s="490"/>
      <c r="F2409" s="490"/>
      <c r="G2409" s="490"/>
    </row>
    <row r="2410" spans="1:7" ht="18.75">
      <c r="A2410" s="489" t="s">
        <v>2804</v>
      </c>
      <c r="B2410" s="490">
        <v>406</v>
      </c>
      <c r="C2410" s="491" t="str">
        <f t="shared" si="41"/>
        <v>Ô tô tự đổ 22 tấn406</v>
      </c>
      <c r="D2410" s="490"/>
      <c r="E2410" s="490"/>
      <c r="F2410" s="490"/>
      <c r="G2410" s="490"/>
    </row>
    <row r="2411" spans="1:7" ht="18.75">
      <c r="A2411" s="489" t="s">
        <v>2804</v>
      </c>
      <c r="B2411" s="490">
        <v>407</v>
      </c>
      <c r="C2411" s="491" t="str">
        <f t="shared" si="41"/>
        <v>Ô tô tự đổ 22 tấn407</v>
      </c>
      <c r="D2411" s="490"/>
      <c r="E2411" s="490"/>
      <c r="F2411" s="490"/>
      <c r="G2411" s="490"/>
    </row>
    <row r="2412" spans="1:7" ht="18.75">
      <c r="A2412" s="489" t="s">
        <v>2804</v>
      </c>
      <c r="B2412" s="490">
        <v>408</v>
      </c>
      <c r="C2412" s="491" t="str">
        <f t="shared" si="41"/>
        <v>Ô tô tự đổ 22 tấn408</v>
      </c>
      <c r="D2412" s="490"/>
      <c r="E2412" s="490"/>
      <c r="F2412" s="490"/>
      <c r="G2412" s="490"/>
    </row>
    <row r="2413" spans="1:7" ht="18.75">
      <c r="A2413" s="489" t="s">
        <v>2804</v>
      </c>
      <c r="B2413" s="490">
        <v>409</v>
      </c>
      <c r="C2413" s="491" t="str">
        <f t="shared" si="41"/>
        <v>Ô tô tự đổ 22 tấn409</v>
      </c>
      <c r="D2413" s="490"/>
      <c r="E2413" s="490"/>
      <c r="F2413" s="490"/>
      <c r="G2413" s="490"/>
    </row>
    <row r="2414" spans="1:7" ht="18.75">
      <c r="A2414" s="489" t="s">
        <v>2804</v>
      </c>
      <c r="B2414" s="490">
        <v>410</v>
      </c>
      <c r="C2414" s="491" t="str">
        <f t="shared" si="41"/>
        <v>Ô tô tự đổ 22 tấn410</v>
      </c>
      <c r="D2414" s="490"/>
      <c r="E2414" s="490"/>
      <c r="F2414" s="490"/>
      <c r="G2414" s="490"/>
    </row>
    <row r="2415" spans="1:7" ht="18.75">
      <c r="A2415" s="489" t="s">
        <v>2804</v>
      </c>
      <c r="B2415" s="490">
        <v>411</v>
      </c>
      <c r="C2415" s="491" t="str">
        <f t="shared" si="41"/>
        <v>Ô tô tự đổ 22 tấn411</v>
      </c>
      <c r="D2415" s="490"/>
      <c r="E2415" s="490"/>
      <c r="F2415" s="490"/>
      <c r="G2415" s="490"/>
    </row>
    <row r="2416" spans="1:7" ht="18.75">
      <c r="A2416" s="489" t="s">
        <v>2804</v>
      </c>
      <c r="B2416" s="490">
        <v>412</v>
      </c>
      <c r="C2416" s="491" t="str">
        <f t="shared" si="41"/>
        <v>Ô tô tự đổ 22 tấn412</v>
      </c>
      <c r="D2416" s="490"/>
      <c r="E2416" s="490"/>
      <c r="F2416" s="490"/>
      <c r="G2416" s="490"/>
    </row>
    <row r="2417" spans="1:7" ht="18.75">
      <c r="A2417" s="489" t="s">
        <v>2804</v>
      </c>
      <c r="B2417" s="490">
        <v>413</v>
      </c>
      <c r="C2417" s="491" t="str">
        <f t="shared" si="41"/>
        <v>Ô tô tự đổ 22 tấn413</v>
      </c>
      <c r="D2417" s="490"/>
      <c r="E2417" s="490"/>
      <c r="F2417" s="490"/>
      <c r="G2417" s="490"/>
    </row>
    <row r="2418" spans="1:7" ht="18.75">
      <c r="A2418" s="489" t="s">
        <v>2804</v>
      </c>
      <c r="B2418" s="490">
        <v>414</v>
      </c>
      <c r="C2418" s="491" t="str">
        <f t="shared" si="41"/>
        <v>Ô tô tự đổ 22 tấn414</v>
      </c>
      <c r="D2418" s="490"/>
      <c r="E2418" s="490"/>
      <c r="F2418" s="490"/>
      <c r="G2418" s="490"/>
    </row>
    <row r="2419" spans="1:7" ht="18.75">
      <c r="A2419" s="489" t="s">
        <v>2804</v>
      </c>
      <c r="B2419" s="490">
        <v>415</v>
      </c>
      <c r="C2419" s="491" t="str">
        <f t="shared" si="41"/>
        <v>Ô tô tự đổ 22 tấn415</v>
      </c>
      <c r="D2419" s="490"/>
      <c r="E2419" s="490"/>
      <c r="F2419" s="490"/>
      <c r="G2419" s="490"/>
    </row>
    <row r="2420" spans="1:7" ht="18.75">
      <c r="A2420" s="489" t="s">
        <v>2804</v>
      </c>
      <c r="B2420" s="490">
        <v>416</v>
      </c>
      <c r="C2420" s="491" t="str">
        <f t="shared" si="41"/>
        <v>Ô tô tự đổ 22 tấn416</v>
      </c>
      <c r="D2420" s="490"/>
      <c r="E2420" s="490"/>
      <c r="F2420" s="490"/>
      <c r="G2420" s="490"/>
    </row>
    <row r="2421" spans="1:7" ht="18.75">
      <c r="A2421" s="489" t="s">
        <v>2804</v>
      </c>
      <c r="B2421" s="490">
        <v>417</v>
      </c>
      <c r="C2421" s="491" t="str">
        <f t="shared" si="41"/>
        <v>Ô tô tự đổ 22 tấn417</v>
      </c>
      <c r="D2421" s="490"/>
      <c r="E2421" s="490"/>
      <c r="F2421" s="490"/>
      <c r="G2421" s="490"/>
    </row>
    <row r="2422" spans="1:7" ht="18.75">
      <c r="A2422" s="489" t="s">
        <v>2804</v>
      </c>
      <c r="B2422" s="490">
        <v>418</v>
      </c>
      <c r="C2422" s="491" t="str">
        <f t="shared" si="41"/>
        <v>Ô tô tự đổ 22 tấn418</v>
      </c>
      <c r="D2422" s="490"/>
      <c r="E2422" s="490"/>
      <c r="F2422" s="490"/>
      <c r="G2422" s="490"/>
    </row>
    <row r="2423" spans="1:7" ht="18.75">
      <c r="A2423" s="489" t="s">
        <v>2804</v>
      </c>
      <c r="B2423" s="490">
        <v>419</v>
      </c>
      <c r="C2423" s="491" t="str">
        <f t="shared" si="41"/>
        <v>Ô tô tự đổ 22 tấn419</v>
      </c>
      <c r="D2423" s="490"/>
      <c r="E2423" s="490"/>
      <c r="F2423" s="490"/>
      <c r="G2423" s="490"/>
    </row>
    <row r="2424" spans="1:7" ht="18.75">
      <c r="A2424" s="489" t="s">
        <v>2804</v>
      </c>
      <c r="B2424" s="490">
        <v>420</v>
      </c>
      <c r="C2424" s="491" t="str">
        <f t="shared" si="41"/>
        <v>Ô tô tự đổ 22 tấn420</v>
      </c>
      <c r="D2424" s="490"/>
      <c r="E2424" s="490"/>
      <c r="F2424" s="490"/>
      <c r="G2424" s="490"/>
    </row>
    <row r="2425" spans="1:7" ht="18.75">
      <c r="A2425" s="489" t="s">
        <v>2804</v>
      </c>
      <c r="B2425" s="490">
        <v>421</v>
      </c>
      <c r="C2425" s="491" t="str">
        <f t="shared" si="41"/>
        <v>Ô tô tự đổ 22 tấn421</v>
      </c>
      <c r="D2425" s="490"/>
      <c r="E2425" s="490"/>
      <c r="F2425" s="490"/>
      <c r="G2425" s="490"/>
    </row>
    <row r="2426" spans="1:7" ht="18.75">
      <c r="A2426" s="489" t="s">
        <v>2804</v>
      </c>
      <c r="B2426" s="490">
        <v>422</v>
      </c>
      <c r="C2426" s="491" t="str">
        <f t="shared" si="41"/>
        <v>Ô tô tự đổ 22 tấn422</v>
      </c>
      <c r="D2426" s="490"/>
      <c r="E2426" s="490"/>
      <c r="F2426" s="490"/>
      <c r="G2426" s="490"/>
    </row>
    <row r="2427" spans="1:7" ht="18.75">
      <c r="A2427" s="489" t="s">
        <v>2804</v>
      </c>
      <c r="B2427" s="490">
        <v>423</v>
      </c>
      <c r="C2427" s="491" t="str">
        <f t="shared" si="41"/>
        <v>Ô tô tự đổ 22 tấn423</v>
      </c>
      <c r="D2427" s="490"/>
      <c r="E2427" s="490"/>
      <c r="F2427" s="490"/>
      <c r="G2427" s="490"/>
    </row>
    <row r="2428" spans="1:7" ht="18.75">
      <c r="A2428" s="489" t="s">
        <v>2804</v>
      </c>
      <c r="B2428" s="490">
        <v>424</v>
      </c>
      <c r="C2428" s="491" t="str">
        <f t="shared" si="41"/>
        <v>Ô tô tự đổ 22 tấn424</v>
      </c>
      <c r="D2428" s="490"/>
      <c r="E2428" s="490"/>
      <c r="F2428" s="490"/>
      <c r="G2428" s="490"/>
    </row>
    <row r="2429" spans="1:7" ht="18.75">
      <c r="A2429" s="489" t="s">
        <v>2804</v>
      </c>
      <c r="B2429" s="490">
        <v>425</v>
      </c>
      <c r="C2429" s="491" t="str">
        <f t="shared" si="41"/>
        <v>Ô tô tự đổ 22 tấn425</v>
      </c>
      <c r="D2429" s="490"/>
      <c r="E2429" s="490"/>
      <c r="F2429" s="490"/>
      <c r="G2429" s="490"/>
    </row>
    <row r="2430" spans="1:7" ht="18.75">
      <c r="A2430" s="489" t="s">
        <v>2804</v>
      </c>
      <c r="B2430" s="490">
        <v>426</v>
      </c>
      <c r="C2430" s="491" t="str">
        <f t="shared" si="41"/>
        <v>Ô tô tự đổ 22 tấn426</v>
      </c>
      <c r="D2430" s="490"/>
      <c r="E2430" s="490"/>
      <c r="F2430" s="490"/>
      <c r="G2430" s="490"/>
    </row>
    <row r="2431" spans="1:7" ht="18.75">
      <c r="A2431" s="489" t="s">
        <v>2804</v>
      </c>
      <c r="B2431" s="490">
        <v>427</v>
      </c>
      <c r="C2431" s="491" t="str">
        <f t="shared" si="41"/>
        <v>Ô tô tự đổ 22 tấn427</v>
      </c>
      <c r="D2431" s="490"/>
      <c r="E2431" s="490"/>
      <c r="F2431" s="490"/>
      <c r="G2431" s="490"/>
    </row>
    <row r="2432" spans="1:7" ht="18.75">
      <c r="A2432" s="489" t="s">
        <v>2804</v>
      </c>
      <c r="B2432" s="490">
        <v>428</v>
      </c>
      <c r="C2432" s="491" t="str">
        <f t="shared" si="41"/>
        <v>Ô tô tự đổ 22 tấn428</v>
      </c>
      <c r="D2432" s="490"/>
      <c r="E2432" s="490"/>
      <c r="F2432" s="490"/>
      <c r="G2432" s="490"/>
    </row>
    <row r="2433" spans="1:7" ht="18.75">
      <c r="A2433" s="489" t="s">
        <v>2804</v>
      </c>
      <c r="B2433" s="490">
        <v>429</v>
      </c>
      <c r="C2433" s="491" t="str">
        <f t="shared" si="41"/>
        <v>Ô tô tự đổ 22 tấn429</v>
      </c>
      <c r="D2433" s="490"/>
      <c r="E2433" s="490"/>
      <c r="F2433" s="490"/>
      <c r="G2433" s="490"/>
    </row>
    <row r="2434" spans="1:7" ht="18.75">
      <c r="A2434" s="489" t="s">
        <v>2804</v>
      </c>
      <c r="B2434" s="490">
        <v>430</v>
      </c>
      <c r="C2434" s="491" t="str">
        <f t="shared" si="41"/>
        <v>Ô tô tự đổ 22 tấn430</v>
      </c>
      <c r="D2434" s="490"/>
      <c r="E2434" s="490"/>
      <c r="F2434" s="490"/>
      <c r="G2434" s="490"/>
    </row>
    <row r="2435" spans="1:7" ht="18.75">
      <c r="A2435" s="489" t="s">
        <v>2804</v>
      </c>
      <c r="B2435" s="490">
        <v>431</v>
      </c>
      <c r="C2435" s="491" t="str">
        <f t="shared" si="41"/>
        <v>Ô tô tự đổ 22 tấn431</v>
      </c>
      <c r="D2435" s="490"/>
      <c r="E2435" s="490"/>
      <c r="F2435" s="490"/>
      <c r="G2435" s="490"/>
    </row>
    <row r="2436" spans="1:7" ht="18.75">
      <c r="A2436" s="489" t="s">
        <v>2804</v>
      </c>
      <c r="B2436" s="490">
        <v>432</v>
      </c>
      <c r="C2436" s="491" t="str">
        <f t="shared" si="41"/>
        <v>Ô tô tự đổ 22 tấn432</v>
      </c>
      <c r="D2436" s="490"/>
      <c r="E2436" s="490"/>
      <c r="F2436" s="490"/>
      <c r="G2436" s="490"/>
    </row>
    <row r="2437" spans="1:7" ht="18.75">
      <c r="A2437" s="489" t="s">
        <v>2804</v>
      </c>
      <c r="B2437" s="490">
        <v>433</v>
      </c>
      <c r="C2437" s="491" t="str">
        <f t="shared" si="41"/>
        <v>Ô tô tự đổ 22 tấn433</v>
      </c>
      <c r="D2437" s="490"/>
      <c r="E2437" s="490"/>
      <c r="F2437" s="490"/>
      <c r="G2437" s="490"/>
    </row>
    <row r="2438" spans="1:7" ht="18.75">
      <c r="A2438" s="489" t="s">
        <v>2804</v>
      </c>
      <c r="B2438" s="490">
        <v>434</v>
      </c>
      <c r="C2438" s="491" t="str">
        <f t="shared" si="41"/>
        <v>Ô tô tự đổ 22 tấn434</v>
      </c>
      <c r="D2438" s="490"/>
      <c r="E2438" s="490"/>
      <c r="F2438" s="490"/>
      <c r="G2438" s="490"/>
    </row>
    <row r="2439" spans="1:7" ht="18.75">
      <c r="A2439" s="489" t="s">
        <v>2804</v>
      </c>
      <c r="B2439" s="490">
        <v>435</v>
      </c>
      <c r="C2439" s="491" t="str">
        <f t="shared" si="41"/>
        <v>Ô tô tự đổ 22 tấn435</v>
      </c>
      <c r="D2439" s="490"/>
      <c r="E2439" s="490"/>
      <c r="F2439" s="490"/>
      <c r="G2439" s="490"/>
    </row>
    <row r="2440" spans="1:7" ht="18.75">
      <c r="A2440" s="489" t="s">
        <v>2804</v>
      </c>
      <c r="B2440" s="490">
        <v>436</v>
      </c>
      <c r="C2440" s="491" t="str">
        <f t="shared" si="41"/>
        <v>Ô tô tự đổ 22 tấn436</v>
      </c>
      <c r="D2440" s="490"/>
      <c r="E2440" s="490"/>
      <c r="F2440" s="490"/>
      <c r="G2440" s="490"/>
    </row>
    <row r="2441" spans="1:7" ht="18.75">
      <c r="A2441" s="489" t="s">
        <v>2804</v>
      </c>
      <c r="B2441" s="490">
        <v>437</v>
      </c>
      <c r="C2441" s="491" t="str">
        <f t="shared" si="41"/>
        <v>Ô tô tự đổ 22 tấn437</v>
      </c>
      <c r="D2441" s="490"/>
      <c r="E2441" s="490"/>
      <c r="F2441" s="490"/>
      <c r="G2441" s="490"/>
    </row>
    <row r="2442" spans="1:7" ht="18.75">
      <c r="A2442" s="489" t="s">
        <v>2804</v>
      </c>
      <c r="B2442" s="490">
        <v>438</v>
      </c>
      <c r="C2442" s="491" t="str">
        <f t="shared" si="41"/>
        <v>Ô tô tự đổ 22 tấn438</v>
      </c>
      <c r="D2442" s="490"/>
      <c r="E2442" s="490"/>
      <c r="F2442" s="490"/>
      <c r="G2442" s="490"/>
    </row>
    <row r="2443" spans="1:7" ht="18.75">
      <c r="A2443" s="489" t="s">
        <v>2804</v>
      </c>
      <c r="B2443" s="490">
        <v>439</v>
      </c>
      <c r="C2443" s="491" t="str">
        <f t="shared" si="41"/>
        <v>Ô tô tự đổ 22 tấn439</v>
      </c>
      <c r="D2443" s="490"/>
      <c r="E2443" s="490"/>
      <c r="F2443" s="490"/>
      <c r="G2443" s="490"/>
    </row>
    <row r="2444" spans="1:7" ht="18.75">
      <c r="A2444" s="489" t="s">
        <v>2804</v>
      </c>
      <c r="B2444" s="490">
        <v>440</v>
      </c>
      <c r="C2444" s="491" t="str">
        <f t="shared" si="41"/>
        <v>Ô tô tự đổ 22 tấn440</v>
      </c>
      <c r="D2444" s="490"/>
      <c r="E2444" s="490"/>
      <c r="F2444" s="490"/>
      <c r="G2444" s="490"/>
    </row>
    <row r="2445" spans="1:7" ht="18.75">
      <c r="A2445" s="489" t="s">
        <v>2804</v>
      </c>
      <c r="B2445" s="490">
        <v>441</v>
      </c>
      <c r="C2445" s="491" t="str">
        <f t="shared" si="41"/>
        <v>Ô tô tự đổ 22 tấn441</v>
      </c>
      <c r="D2445" s="490"/>
      <c r="E2445" s="490"/>
      <c r="F2445" s="490"/>
      <c r="G2445" s="490"/>
    </row>
    <row r="2446" spans="1:7" ht="18.75">
      <c r="A2446" s="489" t="s">
        <v>2804</v>
      </c>
      <c r="B2446" s="490">
        <v>442</v>
      </c>
      <c r="C2446" s="491" t="str">
        <f t="shared" si="41"/>
        <v>Ô tô tự đổ 22 tấn442</v>
      </c>
      <c r="D2446" s="490"/>
      <c r="E2446" s="490"/>
      <c r="F2446" s="490"/>
      <c r="G2446" s="490"/>
    </row>
    <row r="2447" spans="1:7" ht="18.75">
      <c r="A2447" s="489" t="s">
        <v>2804</v>
      </c>
      <c r="B2447" s="490">
        <v>443</v>
      </c>
      <c r="C2447" s="491" t="str">
        <f t="shared" si="41"/>
        <v>Ô tô tự đổ 22 tấn443</v>
      </c>
      <c r="D2447" s="490"/>
      <c r="E2447" s="490"/>
      <c r="F2447" s="490"/>
      <c r="G2447" s="490"/>
    </row>
    <row r="2448" spans="1:7" ht="18.75">
      <c r="A2448" s="489" t="s">
        <v>2804</v>
      </c>
      <c r="B2448" s="490">
        <v>444</v>
      </c>
      <c r="C2448" s="491" t="str">
        <f t="shared" si="41"/>
        <v>Ô tô tự đổ 22 tấn444</v>
      </c>
      <c r="D2448" s="490"/>
      <c r="E2448" s="490"/>
      <c r="F2448" s="490"/>
      <c r="G2448" s="490"/>
    </row>
    <row r="2449" spans="1:7" ht="18.75">
      <c r="A2449" s="489" t="s">
        <v>2804</v>
      </c>
      <c r="B2449" s="490">
        <v>445</v>
      </c>
      <c r="C2449" s="491" t="str">
        <f t="shared" si="41"/>
        <v>Ô tô tự đổ 22 tấn445</v>
      </c>
      <c r="D2449" s="490"/>
      <c r="E2449" s="490"/>
      <c r="F2449" s="490"/>
      <c r="G2449" s="490"/>
    </row>
    <row r="2450" spans="1:7" ht="18.75">
      <c r="A2450" s="489" t="s">
        <v>2804</v>
      </c>
      <c r="B2450" s="490">
        <v>446</v>
      </c>
      <c r="C2450" s="491" t="str">
        <f t="shared" si="41"/>
        <v>Ô tô tự đổ 22 tấn446</v>
      </c>
      <c r="D2450" s="490"/>
      <c r="E2450" s="490"/>
      <c r="F2450" s="490"/>
      <c r="G2450" s="490"/>
    </row>
    <row r="2451" spans="1:7" ht="18.75">
      <c r="A2451" s="489" t="s">
        <v>2804</v>
      </c>
      <c r="B2451" s="490">
        <v>447</v>
      </c>
      <c r="C2451" s="491" t="str">
        <f t="shared" si="41"/>
        <v>Ô tô tự đổ 22 tấn447</v>
      </c>
      <c r="D2451" s="490"/>
      <c r="E2451" s="490"/>
      <c r="F2451" s="490"/>
      <c r="G2451" s="490"/>
    </row>
    <row r="2452" spans="1:7" ht="18.75">
      <c r="A2452" s="489" t="s">
        <v>2804</v>
      </c>
      <c r="B2452" s="490">
        <v>448</v>
      </c>
      <c r="C2452" s="491" t="str">
        <f t="shared" si="41"/>
        <v>Ô tô tự đổ 22 tấn448</v>
      </c>
      <c r="D2452" s="490"/>
      <c r="E2452" s="490"/>
      <c r="F2452" s="490"/>
      <c r="G2452" s="490"/>
    </row>
    <row r="2453" spans="1:7" ht="18.75">
      <c r="A2453" s="489" t="s">
        <v>2804</v>
      </c>
      <c r="B2453" s="490">
        <v>449</v>
      </c>
      <c r="C2453" s="491" t="str">
        <f t="shared" si="41"/>
        <v>Ô tô tự đổ 22 tấn449</v>
      </c>
      <c r="D2453" s="490"/>
      <c r="E2453" s="490"/>
      <c r="F2453" s="490"/>
      <c r="G2453" s="490"/>
    </row>
    <row r="2454" spans="1:7" ht="18.75">
      <c r="A2454" s="489" t="s">
        <v>2804</v>
      </c>
      <c r="B2454" s="490">
        <v>450</v>
      </c>
      <c r="C2454" s="491" t="str">
        <f t="shared" ref="C2454:C2504" si="42">A2454&amp;B2454</f>
        <v>Ô tô tự đổ 22 tấn450</v>
      </c>
      <c r="D2454" s="490"/>
      <c r="E2454" s="490"/>
      <c r="F2454" s="490"/>
      <c r="G2454" s="490"/>
    </row>
    <row r="2455" spans="1:7" ht="18.75">
      <c r="A2455" s="489" t="s">
        <v>2804</v>
      </c>
      <c r="B2455" s="490">
        <v>451</v>
      </c>
      <c r="C2455" s="491" t="str">
        <f t="shared" si="42"/>
        <v>Ô tô tự đổ 22 tấn451</v>
      </c>
      <c r="D2455" s="490"/>
      <c r="E2455" s="490"/>
      <c r="F2455" s="490"/>
      <c r="G2455" s="490"/>
    </row>
    <row r="2456" spans="1:7" ht="18.75">
      <c r="A2456" s="489" t="s">
        <v>2804</v>
      </c>
      <c r="B2456" s="490">
        <v>452</v>
      </c>
      <c r="C2456" s="491" t="str">
        <f t="shared" si="42"/>
        <v>Ô tô tự đổ 22 tấn452</v>
      </c>
      <c r="D2456" s="490"/>
      <c r="E2456" s="490"/>
      <c r="F2456" s="490"/>
      <c r="G2456" s="490"/>
    </row>
    <row r="2457" spans="1:7" ht="18.75">
      <c r="A2457" s="489" t="s">
        <v>2804</v>
      </c>
      <c r="B2457" s="490">
        <v>453</v>
      </c>
      <c r="C2457" s="491" t="str">
        <f t="shared" si="42"/>
        <v>Ô tô tự đổ 22 tấn453</v>
      </c>
      <c r="D2457" s="490"/>
      <c r="E2457" s="490"/>
      <c r="F2457" s="490"/>
      <c r="G2457" s="490"/>
    </row>
    <row r="2458" spans="1:7" ht="18.75">
      <c r="A2458" s="489" t="s">
        <v>2804</v>
      </c>
      <c r="B2458" s="490">
        <v>454</v>
      </c>
      <c r="C2458" s="491" t="str">
        <f t="shared" si="42"/>
        <v>Ô tô tự đổ 22 tấn454</v>
      </c>
      <c r="D2458" s="490"/>
      <c r="E2458" s="490"/>
      <c r="F2458" s="490"/>
      <c r="G2458" s="490"/>
    </row>
    <row r="2459" spans="1:7" ht="18.75">
      <c r="A2459" s="489" t="s">
        <v>2804</v>
      </c>
      <c r="B2459" s="490">
        <v>455</v>
      </c>
      <c r="C2459" s="491" t="str">
        <f t="shared" si="42"/>
        <v>Ô tô tự đổ 22 tấn455</v>
      </c>
      <c r="D2459" s="490"/>
      <c r="E2459" s="490"/>
      <c r="F2459" s="490"/>
      <c r="G2459" s="490"/>
    </row>
    <row r="2460" spans="1:7" ht="18.75">
      <c r="A2460" s="489" t="s">
        <v>2804</v>
      </c>
      <c r="B2460" s="490">
        <v>456</v>
      </c>
      <c r="C2460" s="491" t="str">
        <f t="shared" si="42"/>
        <v>Ô tô tự đổ 22 tấn456</v>
      </c>
      <c r="D2460" s="490"/>
      <c r="E2460" s="490"/>
      <c r="F2460" s="490"/>
      <c r="G2460" s="490"/>
    </row>
    <row r="2461" spans="1:7" ht="18.75">
      <c r="A2461" s="489" t="s">
        <v>2804</v>
      </c>
      <c r="B2461" s="490">
        <v>457</v>
      </c>
      <c r="C2461" s="491" t="str">
        <f t="shared" si="42"/>
        <v>Ô tô tự đổ 22 tấn457</v>
      </c>
      <c r="D2461" s="490"/>
      <c r="E2461" s="490"/>
      <c r="F2461" s="490"/>
      <c r="G2461" s="490"/>
    </row>
    <row r="2462" spans="1:7" ht="18.75">
      <c r="A2462" s="489" t="s">
        <v>2804</v>
      </c>
      <c r="B2462" s="490">
        <v>458</v>
      </c>
      <c r="C2462" s="491" t="str">
        <f t="shared" si="42"/>
        <v>Ô tô tự đổ 22 tấn458</v>
      </c>
      <c r="D2462" s="490"/>
      <c r="E2462" s="490"/>
      <c r="F2462" s="490"/>
      <c r="G2462" s="490"/>
    </row>
    <row r="2463" spans="1:7" ht="18.75">
      <c r="A2463" s="489" t="s">
        <v>2804</v>
      </c>
      <c r="B2463" s="490">
        <v>459</v>
      </c>
      <c r="C2463" s="491" t="str">
        <f t="shared" si="42"/>
        <v>Ô tô tự đổ 22 tấn459</v>
      </c>
      <c r="D2463" s="490"/>
      <c r="E2463" s="490"/>
      <c r="F2463" s="490"/>
      <c r="G2463" s="490"/>
    </row>
    <row r="2464" spans="1:7" ht="18.75">
      <c r="A2464" s="489" t="s">
        <v>2804</v>
      </c>
      <c r="B2464" s="490">
        <v>460</v>
      </c>
      <c r="C2464" s="491" t="str">
        <f t="shared" si="42"/>
        <v>Ô tô tự đổ 22 tấn460</v>
      </c>
      <c r="D2464" s="490"/>
      <c r="E2464" s="490"/>
      <c r="F2464" s="490"/>
      <c r="G2464" s="490"/>
    </row>
    <row r="2465" spans="1:7" ht="18.75">
      <c r="A2465" s="489" t="s">
        <v>2804</v>
      </c>
      <c r="B2465" s="490">
        <v>461</v>
      </c>
      <c r="C2465" s="491" t="str">
        <f t="shared" si="42"/>
        <v>Ô tô tự đổ 22 tấn461</v>
      </c>
      <c r="D2465" s="490"/>
      <c r="E2465" s="490"/>
      <c r="F2465" s="490"/>
      <c r="G2465" s="490"/>
    </row>
    <row r="2466" spans="1:7" ht="18.75">
      <c r="A2466" s="489" t="s">
        <v>2804</v>
      </c>
      <c r="B2466" s="490">
        <v>462</v>
      </c>
      <c r="C2466" s="491" t="str">
        <f t="shared" si="42"/>
        <v>Ô tô tự đổ 22 tấn462</v>
      </c>
      <c r="D2466" s="490"/>
      <c r="E2466" s="490"/>
      <c r="F2466" s="490"/>
      <c r="G2466" s="490"/>
    </row>
    <row r="2467" spans="1:7" ht="18.75">
      <c r="A2467" s="489" t="s">
        <v>2804</v>
      </c>
      <c r="B2467" s="490">
        <v>463</v>
      </c>
      <c r="C2467" s="491" t="str">
        <f t="shared" si="42"/>
        <v>Ô tô tự đổ 22 tấn463</v>
      </c>
      <c r="D2467" s="490"/>
      <c r="E2467" s="490"/>
      <c r="F2467" s="490"/>
      <c r="G2467" s="490"/>
    </row>
    <row r="2468" spans="1:7" ht="18.75">
      <c r="A2468" s="489" t="s">
        <v>2804</v>
      </c>
      <c r="B2468" s="490">
        <v>464</v>
      </c>
      <c r="C2468" s="491" t="str">
        <f t="shared" si="42"/>
        <v>Ô tô tự đổ 22 tấn464</v>
      </c>
      <c r="D2468" s="490"/>
      <c r="E2468" s="490"/>
      <c r="F2468" s="490"/>
      <c r="G2468" s="490"/>
    </row>
    <row r="2469" spans="1:7" ht="18.75">
      <c r="A2469" s="489" t="s">
        <v>2804</v>
      </c>
      <c r="B2469" s="490">
        <v>465</v>
      </c>
      <c r="C2469" s="491" t="str">
        <f t="shared" si="42"/>
        <v>Ô tô tự đổ 22 tấn465</v>
      </c>
      <c r="D2469" s="490"/>
      <c r="E2469" s="490"/>
      <c r="F2469" s="490"/>
      <c r="G2469" s="490"/>
    </row>
    <row r="2470" spans="1:7" ht="18.75">
      <c r="A2470" s="489" t="s">
        <v>2804</v>
      </c>
      <c r="B2470" s="490">
        <v>466</v>
      </c>
      <c r="C2470" s="491" t="str">
        <f t="shared" si="42"/>
        <v>Ô tô tự đổ 22 tấn466</v>
      </c>
      <c r="D2470" s="490"/>
      <c r="E2470" s="490"/>
      <c r="F2470" s="490"/>
      <c r="G2470" s="490"/>
    </row>
    <row r="2471" spans="1:7" ht="18.75">
      <c r="A2471" s="489" t="s">
        <v>2804</v>
      </c>
      <c r="B2471" s="490">
        <v>467</v>
      </c>
      <c r="C2471" s="491" t="str">
        <f t="shared" si="42"/>
        <v>Ô tô tự đổ 22 tấn467</v>
      </c>
      <c r="D2471" s="490"/>
      <c r="E2471" s="490"/>
      <c r="F2471" s="490"/>
      <c r="G2471" s="490"/>
    </row>
    <row r="2472" spans="1:7" ht="18.75">
      <c r="A2472" s="489" t="s">
        <v>2804</v>
      </c>
      <c r="B2472" s="490">
        <v>468</v>
      </c>
      <c r="C2472" s="491" t="str">
        <f t="shared" si="42"/>
        <v>Ô tô tự đổ 22 tấn468</v>
      </c>
      <c r="D2472" s="490"/>
      <c r="E2472" s="490"/>
      <c r="F2472" s="490"/>
      <c r="G2472" s="490"/>
    </row>
    <row r="2473" spans="1:7" ht="18.75">
      <c r="A2473" s="489" t="s">
        <v>2804</v>
      </c>
      <c r="B2473" s="490">
        <v>469</v>
      </c>
      <c r="C2473" s="491" t="str">
        <f t="shared" si="42"/>
        <v>Ô tô tự đổ 22 tấn469</v>
      </c>
      <c r="D2473" s="490"/>
      <c r="E2473" s="490"/>
      <c r="F2473" s="490"/>
      <c r="G2473" s="490"/>
    </row>
    <row r="2474" spans="1:7" ht="18.75">
      <c r="A2474" s="489" t="s">
        <v>2804</v>
      </c>
      <c r="B2474" s="490">
        <v>470</v>
      </c>
      <c r="C2474" s="491" t="str">
        <f t="shared" si="42"/>
        <v>Ô tô tự đổ 22 tấn470</v>
      </c>
      <c r="D2474" s="490"/>
      <c r="E2474" s="490"/>
      <c r="F2474" s="490"/>
      <c r="G2474" s="490"/>
    </row>
    <row r="2475" spans="1:7" ht="18.75">
      <c r="A2475" s="489" t="s">
        <v>2804</v>
      </c>
      <c r="B2475" s="490">
        <v>471</v>
      </c>
      <c r="C2475" s="491" t="str">
        <f t="shared" si="42"/>
        <v>Ô tô tự đổ 22 tấn471</v>
      </c>
      <c r="D2475" s="490"/>
      <c r="E2475" s="490"/>
      <c r="F2475" s="490"/>
      <c r="G2475" s="490"/>
    </row>
    <row r="2476" spans="1:7" ht="18.75">
      <c r="A2476" s="489" t="s">
        <v>2804</v>
      </c>
      <c r="B2476" s="490">
        <v>472</v>
      </c>
      <c r="C2476" s="491" t="str">
        <f t="shared" si="42"/>
        <v>Ô tô tự đổ 22 tấn472</v>
      </c>
      <c r="D2476" s="490"/>
      <c r="E2476" s="490"/>
      <c r="F2476" s="490"/>
      <c r="G2476" s="490"/>
    </row>
    <row r="2477" spans="1:7" ht="18.75">
      <c r="A2477" s="489" t="s">
        <v>2804</v>
      </c>
      <c r="B2477" s="490">
        <v>473</v>
      </c>
      <c r="C2477" s="491" t="str">
        <f t="shared" si="42"/>
        <v>Ô tô tự đổ 22 tấn473</v>
      </c>
      <c r="D2477" s="490"/>
      <c r="E2477" s="490"/>
      <c r="F2477" s="490"/>
      <c r="G2477" s="490"/>
    </row>
    <row r="2478" spans="1:7" ht="18.75">
      <c r="A2478" s="489" t="s">
        <v>2804</v>
      </c>
      <c r="B2478" s="490">
        <v>474</v>
      </c>
      <c r="C2478" s="491" t="str">
        <f t="shared" si="42"/>
        <v>Ô tô tự đổ 22 tấn474</v>
      </c>
      <c r="D2478" s="490"/>
      <c r="E2478" s="490"/>
      <c r="F2478" s="490"/>
      <c r="G2478" s="490"/>
    </row>
    <row r="2479" spans="1:7" ht="18.75">
      <c r="A2479" s="489" t="s">
        <v>2804</v>
      </c>
      <c r="B2479" s="490">
        <v>475</v>
      </c>
      <c r="C2479" s="491" t="str">
        <f t="shared" si="42"/>
        <v>Ô tô tự đổ 22 tấn475</v>
      </c>
      <c r="D2479" s="490"/>
      <c r="E2479" s="490"/>
      <c r="F2479" s="490"/>
      <c r="G2479" s="490"/>
    </row>
    <row r="2480" spans="1:7" ht="18.75">
      <c r="A2480" s="489" t="s">
        <v>2804</v>
      </c>
      <c r="B2480" s="490">
        <v>476</v>
      </c>
      <c r="C2480" s="491" t="str">
        <f t="shared" si="42"/>
        <v>Ô tô tự đổ 22 tấn476</v>
      </c>
      <c r="D2480" s="490"/>
      <c r="E2480" s="490"/>
      <c r="F2480" s="490"/>
      <c r="G2480" s="490"/>
    </row>
    <row r="2481" spans="1:7" ht="18.75">
      <c r="A2481" s="489" t="s">
        <v>2804</v>
      </c>
      <c r="B2481" s="490">
        <v>477</v>
      </c>
      <c r="C2481" s="491" t="str">
        <f t="shared" si="42"/>
        <v>Ô tô tự đổ 22 tấn477</v>
      </c>
      <c r="D2481" s="490"/>
      <c r="E2481" s="490"/>
      <c r="F2481" s="490"/>
      <c r="G2481" s="490"/>
    </row>
    <row r="2482" spans="1:7" ht="18.75">
      <c r="A2482" s="489" t="s">
        <v>2804</v>
      </c>
      <c r="B2482" s="490">
        <v>478</v>
      </c>
      <c r="C2482" s="491" t="str">
        <f t="shared" si="42"/>
        <v>Ô tô tự đổ 22 tấn478</v>
      </c>
      <c r="D2482" s="490"/>
      <c r="E2482" s="490"/>
      <c r="F2482" s="490"/>
      <c r="G2482" s="490"/>
    </row>
    <row r="2483" spans="1:7" ht="18.75">
      <c r="A2483" s="489" t="s">
        <v>2804</v>
      </c>
      <c r="B2483" s="490">
        <v>479</v>
      </c>
      <c r="C2483" s="491" t="str">
        <f t="shared" si="42"/>
        <v>Ô tô tự đổ 22 tấn479</v>
      </c>
      <c r="D2483" s="490"/>
      <c r="E2483" s="490"/>
      <c r="F2483" s="490"/>
      <c r="G2483" s="490"/>
    </row>
    <row r="2484" spans="1:7" ht="18.75">
      <c r="A2484" s="489" t="s">
        <v>2804</v>
      </c>
      <c r="B2484" s="490">
        <v>480</v>
      </c>
      <c r="C2484" s="491" t="str">
        <f t="shared" si="42"/>
        <v>Ô tô tự đổ 22 tấn480</v>
      </c>
      <c r="D2484" s="490"/>
      <c r="E2484" s="490"/>
      <c r="F2484" s="490"/>
      <c r="G2484" s="490"/>
    </row>
    <row r="2485" spans="1:7" ht="18.75">
      <c r="A2485" s="489" t="s">
        <v>2804</v>
      </c>
      <c r="B2485" s="490">
        <v>481</v>
      </c>
      <c r="C2485" s="491" t="str">
        <f t="shared" si="42"/>
        <v>Ô tô tự đổ 22 tấn481</v>
      </c>
      <c r="D2485" s="490"/>
      <c r="E2485" s="490"/>
      <c r="F2485" s="490"/>
      <c r="G2485" s="490"/>
    </row>
    <row r="2486" spans="1:7" ht="18.75">
      <c r="A2486" s="489" t="s">
        <v>2804</v>
      </c>
      <c r="B2486" s="490">
        <v>482</v>
      </c>
      <c r="C2486" s="491" t="str">
        <f t="shared" si="42"/>
        <v>Ô tô tự đổ 22 tấn482</v>
      </c>
      <c r="D2486" s="490"/>
      <c r="E2486" s="490"/>
      <c r="F2486" s="490"/>
      <c r="G2486" s="490"/>
    </row>
    <row r="2487" spans="1:7" ht="18.75">
      <c r="A2487" s="489" t="s">
        <v>2804</v>
      </c>
      <c r="B2487" s="490">
        <v>483</v>
      </c>
      <c r="C2487" s="491" t="str">
        <f t="shared" si="42"/>
        <v>Ô tô tự đổ 22 tấn483</v>
      </c>
      <c r="D2487" s="490"/>
      <c r="E2487" s="490"/>
      <c r="F2487" s="490"/>
      <c r="G2487" s="490"/>
    </row>
    <row r="2488" spans="1:7" ht="18.75">
      <c r="A2488" s="489" t="s">
        <v>2804</v>
      </c>
      <c r="B2488" s="490">
        <v>484</v>
      </c>
      <c r="C2488" s="491" t="str">
        <f t="shared" si="42"/>
        <v>Ô tô tự đổ 22 tấn484</v>
      </c>
      <c r="D2488" s="490"/>
      <c r="E2488" s="490"/>
      <c r="F2488" s="490"/>
      <c r="G2488" s="490"/>
    </row>
    <row r="2489" spans="1:7" ht="18.75">
      <c r="A2489" s="489" t="s">
        <v>2804</v>
      </c>
      <c r="B2489" s="490">
        <v>485</v>
      </c>
      <c r="C2489" s="491" t="str">
        <f t="shared" si="42"/>
        <v>Ô tô tự đổ 22 tấn485</v>
      </c>
      <c r="D2489" s="490"/>
      <c r="E2489" s="490"/>
      <c r="F2489" s="490"/>
      <c r="G2489" s="490"/>
    </row>
    <row r="2490" spans="1:7" ht="18.75">
      <c r="A2490" s="489" t="s">
        <v>2804</v>
      </c>
      <c r="B2490" s="490">
        <v>486</v>
      </c>
      <c r="C2490" s="491" t="str">
        <f t="shared" si="42"/>
        <v>Ô tô tự đổ 22 tấn486</v>
      </c>
      <c r="D2490" s="490"/>
      <c r="E2490" s="490"/>
      <c r="F2490" s="490"/>
      <c r="G2490" s="490"/>
    </row>
    <row r="2491" spans="1:7" ht="18.75">
      <c r="A2491" s="489" t="s">
        <v>2804</v>
      </c>
      <c r="B2491" s="490">
        <v>487</v>
      </c>
      <c r="C2491" s="491" t="str">
        <f t="shared" si="42"/>
        <v>Ô tô tự đổ 22 tấn487</v>
      </c>
      <c r="D2491" s="490"/>
      <c r="E2491" s="490"/>
      <c r="F2491" s="490"/>
      <c r="G2491" s="490"/>
    </row>
    <row r="2492" spans="1:7" ht="18.75">
      <c r="A2492" s="489" t="s">
        <v>2804</v>
      </c>
      <c r="B2492" s="490">
        <v>488</v>
      </c>
      <c r="C2492" s="491" t="str">
        <f t="shared" si="42"/>
        <v>Ô tô tự đổ 22 tấn488</v>
      </c>
      <c r="D2492" s="490"/>
      <c r="E2492" s="490"/>
      <c r="F2492" s="490"/>
      <c r="G2492" s="490"/>
    </row>
    <row r="2493" spans="1:7" ht="18.75">
      <c r="A2493" s="489" t="s">
        <v>2804</v>
      </c>
      <c r="B2493" s="490">
        <v>489</v>
      </c>
      <c r="C2493" s="491" t="str">
        <f t="shared" si="42"/>
        <v>Ô tô tự đổ 22 tấn489</v>
      </c>
      <c r="D2493" s="490"/>
      <c r="E2493" s="490"/>
      <c r="F2493" s="490"/>
      <c r="G2493" s="490"/>
    </row>
    <row r="2494" spans="1:7" ht="18.75">
      <c r="A2494" s="489" t="s">
        <v>2804</v>
      </c>
      <c r="B2494" s="490">
        <v>490</v>
      </c>
      <c r="C2494" s="491" t="str">
        <f t="shared" si="42"/>
        <v>Ô tô tự đổ 22 tấn490</v>
      </c>
      <c r="D2494" s="490"/>
      <c r="E2494" s="490"/>
      <c r="F2494" s="490"/>
      <c r="G2494" s="490"/>
    </row>
    <row r="2495" spans="1:7" ht="18.75">
      <c r="A2495" s="489" t="s">
        <v>2804</v>
      </c>
      <c r="B2495" s="490">
        <v>491</v>
      </c>
      <c r="C2495" s="491" t="str">
        <f t="shared" si="42"/>
        <v>Ô tô tự đổ 22 tấn491</v>
      </c>
      <c r="D2495" s="490"/>
      <c r="E2495" s="490"/>
      <c r="F2495" s="490"/>
      <c r="G2495" s="490"/>
    </row>
    <row r="2496" spans="1:7" ht="18.75">
      <c r="A2496" s="489" t="s">
        <v>2804</v>
      </c>
      <c r="B2496" s="490">
        <v>492</v>
      </c>
      <c r="C2496" s="491" t="str">
        <f t="shared" si="42"/>
        <v>Ô tô tự đổ 22 tấn492</v>
      </c>
      <c r="D2496" s="490"/>
      <c r="E2496" s="490"/>
      <c r="F2496" s="490"/>
      <c r="G2496" s="490"/>
    </row>
    <row r="2497" spans="1:7" ht="18.75">
      <c r="A2497" s="489" t="s">
        <v>2804</v>
      </c>
      <c r="B2497" s="490">
        <v>493</v>
      </c>
      <c r="C2497" s="491" t="str">
        <f t="shared" si="42"/>
        <v>Ô tô tự đổ 22 tấn493</v>
      </c>
      <c r="D2497" s="490"/>
      <c r="E2497" s="490"/>
      <c r="F2497" s="490"/>
      <c r="G2497" s="490"/>
    </row>
    <row r="2498" spans="1:7" ht="18.75">
      <c r="A2498" s="489" t="s">
        <v>2804</v>
      </c>
      <c r="B2498" s="490">
        <v>494</v>
      </c>
      <c r="C2498" s="491" t="str">
        <f t="shared" si="42"/>
        <v>Ô tô tự đổ 22 tấn494</v>
      </c>
      <c r="D2498" s="490"/>
      <c r="E2498" s="490"/>
      <c r="F2498" s="490"/>
      <c r="G2498" s="490"/>
    </row>
    <row r="2499" spans="1:7" ht="18.75">
      <c r="A2499" s="489" t="s">
        <v>2804</v>
      </c>
      <c r="B2499" s="490">
        <v>495</v>
      </c>
      <c r="C2499" s="491" t="str">
        <f t="shared" si="42"/>
        <v>Ô tô tự đổ 22 tấn495</v>
      </c>
      <c r="D2499" s="490"/>
      <c r="E2499" s="490"/>
      <c r="F2499" s="490"/>
      <c r="G2499" s="490"/>
    </row>
    <row r="2500" spans="1:7" ht="18.75">
      <c r="A2500" s="489" t="s">
        <v>2804</v>
      </c>
      <c r="B2500" s="490">
        <v>496</v>
      </c>
      <c r="C2500" s="491" t="str">
        <f t="shared" si="42"/>
        <v>Ô tô tự đổ 22 tấn496</v>
      </c>
      <c r="D2500" s="490"/>
      <c r="E2500" s="490"/>
      <c r="F2500" s="490"/>
      <c r="G2500" s="490"/>
    </row>
    <row r="2501" spans="1:7" ht="18.75">
      <c r="A2501" s="489" t="s">
        <v>2804</v>
      </c>
      <c r="B2501" s="490">
        <v>497</v>
      </c>
      <c r="C2501" s="491" t="str">
        <f t="shared" si="42"/>
        <v>Ô tô tự đổ 22 tấn497</v>
      </c>
      <c r="D2501" s="490"/>
      <c r="E2501" s="490"/>
      <c r="F2501" s="490"/>
      <c r="G2501" s="490"/>
    </row>
    <row r="2502" spans="1:7" ht="18.75">
      <c r="A2502" s="489" t="s">
        <v>2804</v>
      </c>
      <c r="B2502" s="490">
        <v>498</v>
      </c>
      <c r="C2502" s="491" t="str">
        <f t="shared" si="42"/>
        <v>Ô tô tự đổ 22 tấn498</v>
      </c>
      <c r="D2502" s="490"/>
      <c r="E2502" s="490"/>
      <c r="F2502" s="490"/>
      <c r="G2502" s="490"/>
    </row>
    <row r="2503" spans="1:7" ht="18.75">
      <c r="A2503" s="489" t="s">
        <v>2804</v>
      </c>
      <c r="B2503" s="490">
        <v>499</v>
      </c>
      <c r="C2503" s="491" t="str">
        <f t="shared" si="42"/>
        <v>Ô tô tự đổ 22 tấn499</v>
      </c>
      <c r="D2503" s="490"/>
      <c r="E2503" s="490"/>
      <c r="F2503" s="490"/>
      <c r="G2503" s="490"/>
    </row>
    <row r="2504" spans="1:7" ht="18.75">
      <c r="A2504" s="489" t="s">
        <v>2804</v>
      </c>
      <c r="B2504" s="490">
        <v>500</v>
      </c>
      <c r="C2504" s="491" t="str">
        <f t="shared" si="42"/>
        <v>Ô tô tự đổ 22 tấn500</v>
      </c>
      <c r="D2504" s="490"/>
      <c r="E2504" s="490"/>
      <c r="F2504" s="490"/>
      <c r="G2504" s="490"/>
    </row>
    <row r="2505" spans="1:7" ht="18.75">
      <c r="A2505" s="489" t="s">
        <v>2802</v>
      </c>
      <c r="B2505" s="490">
        <v>1</v>
      </c>
      <c r="C2505" s="491" t="str">
        <f>A2505&amp;B2505</f>
        <v>Ô tô tự đổ 27 tấn1</v>
      </c>
      <c r="D2505" s="493">
        <v>0.25</v>
      </c>
      <c r="E2505" s="493">
        <v>0.26</v>
      </c>
      <c r="F2505" s="493"/>
      <c r="G2505" s="493"/>
    </row>
    <row r="2506" spans="1:7" ht="18.75">
      <c r="A2506" s="489" t="s">
        <v>2802</v>
      </c>
      <c r="B2506" s="490">
        <v>2</v>
      </c>
      <c r="C2506" s="491" t="str">
        <f t="shared" ref="C2506:C2569" si="43">A2506&amp;B2506</f>
        <v>Ô tô tự đổ 27 tấn2</v>
      </c>
      <c r="D2506" s="493">
        <v>0.1</v>
      </c>
      <c r="E2506" s="493">
        <v>0.11</v>
      </c>
      <c r="F2506" s="493"/>
      <c r="G2506" s="493"/>
    </row>
    <row r="2507" spans="1:7" ht="18.75">
      <c r="A2507" s="489" t="s">
        <v>2802</v>
      </c>
      <c r="B2507" s="490">
        <v>3</v>
      </c>
      <c r="C2507" s="491" t="str">
        <f t="shared" si="43"/>
        <v>Ô tô tự đổ 27 tấn3</v>
      </c>
      <c r="D2507" s="493">
        <v>0.1</v>
      </c>
      <c r="E2507" s="493">
        <v>0.11</v>
      </c>
      <c r="F2507" s="493"/>
      <c r="G2507" s="493"/>
    </row>
    <row r="2508" spans="1:7" ht="18.75">
      <c r="A2508" s="489" t="s">
        <v>2802</v>
      </c>
      <c r="B2508" s="490">
        <v>4</v>
      </c>
      <c r="C2508" s="491" t="str">
        <f t="shared" si="43"/>
        <v>Ô tô tự đổ 27 tấn4</v>
      </c>
      <c r="D2508" s="493">
        <v>0.1</v>
      </c>
      <c r="E2508" s="493">
        <v>0.11</v>
      </c>
      <c r="F2508" s="493"/>
      <c r="G2508" s="493"/>
    </row>
    <row r="2509" spans="1:7" ht="18.75">
      <c r="A2509" s="489" t="s">
        <v>2802</v>
      </c>
      <c r="B2509" s="490">
        <v>5</v>
      </c>
      <c r="C2509" s="491" t="str">
        <f t="shared" si="43"/>
        <v>Ô tô tự đổ 27 tấn5</v>
      </c>
      <c r="D2509" s="493">
        <v>0.1</v>
      </c>
      <c r="E2509" s="493">
        <v>0.11</v>
      </c>
      <c r="F2509" s="493"/>
      <c r="G2509" s="493"/>
    </row>
    <row r="2510" spans="1:7" ht="18.75">
      <c r="A2510" s="489" t="s">
        <v>2802</v>
      </c>
      <c r="B2510" s="490">
        <v>6</v>
      </c>
      <c r="C2510" s="491" t="str">
        <f t="shared" si="43"/>
        <v>Ô tô tự đổ 27 tấn6</v>
      </c>
      <c r="D2510" s="493">
        <v>7.0000000000000007E-2</v>
      </c>
      <c r="E2510" s="493">
        <v>0.08</v>
      </c>
      <c r="F2510" s="493"/>
      <c r="G2510" s="493"/>
    </row>
    <row r="2511" spans="1:7" ht="18.75">
      <c r="A2511" s="489" t="s">
        <v>2802</v>
      </c>
      <c r="B2511" s="490">
        <v>7</v>
      </c>
      <c r="C2511" s="491" t="str">
        <f t="shared" si="43"/>
        <v>Ô tô tự đổ 27 tấn7</v>
      </c>
      <c r="D2511" s="493">
        <v>7.0000000000000007E-2</v>
      </c>
      <c r="E2511" s="493">
        <v>0.08</v>
      </c>
      <c r="F2511" s="493"/>
      <c r="G2511" s="493"/>
    </row>
    <row r="2512" spans="1:7" ht="18.75">
      <c r="A2512" s="489" t="s">
        <v>2802</v>
      </c>
      <c r="B2512" s="490">
        <v>8</v>
      </c>
      <c r="C2512" s="491" t="str">
        <f t="shared" si="43"/>
        <v>Ô tô tự đổ 27 tấn8</v>
      </c>
      <c r="D2512" s="493">
        <v>7.0000000000000007E-2</v>
      </c>
      <c r="E2512" s="493">
        <v>0.08</v>
      </c>
      <c r="F2512" s="493"/>
      <c r="G2512" s="493"/>
    </row>
    <row r="2513" spans="1:7" ht="18.75">
      <c r="A2513" s="489" t="s">
        <v>2802</v>
      </c>
      <c r="B2513" s="490">
        <v>9</v>
      </c>
      <c r="C2513" s="491" t="str">
        <f t="shared" si="43"/>
        <v>Ô tô tự đổ 27 tấn9</v>
      </c>
      <c r="D2513" s="493">
        <v>7.0000000000000007E-2</v>
      </c>
      <c r="E2513" s="493">
        <v>0.08</v>
      </c>
      <c r="F2513" s="493"/>
      <c r="G2513" s="493"/>
    </row>
    <row r="2514" spans="1:7" ht="18.75">
      <c r="A2514" s="489" t="s">
        <v>2802</v>
      </c>
      <c r="B2514" s="490">
        <v>10</v>
      </c>
      <c r="C2514" s="491" t="str">
        <f t="shared" si="43"/>
        <v>Ô tô tự đổ 27 tấn10</v>
      </c>
      <c r="D2514" s="493">
        <v>7.0000000000000007E-2</v>
      </c>
      <c r="E2514" s="493">
        <v>0.08</v>
      </c>
      <c r="F2514" s="493"/>
      <c r="G2514" s="493"/>
    </row>
    <row r="2515" spans="1:7" ht="18.75">
      <c r="A2515" s="489" t="s">
        <v>2802</v>
      </c>
      <c r="B2515" s="490">
        <v>11</v>
      </c>
      <c r="C2515" s="491" t="str">
        <f t="shared" si="43"/>
        <v>Ô tô tự đổ 27 tấn11</v>
      </c>
      <c r="D2515" s="493">
        <v>0.06</v>
      </c>
      <c r="E2515" s="493">
        <v>7.0000000000000007E-2</v>
      </c>
      <c r="F2515" s="493"/>
      <c r="G2515" s="493"/>
    </row>
    <row r="2516" spans="1:7" ht="18.75">
      <c r="A2516" s="489" t="s">
        <v>2802</v>
      </c>
      <c r="B2516" s="490">
        <v>12</v>
      </c>
      <c r="C2516" s="491" t="str">
        <f t="shared" si="43"/>
        <v>Ô tô tự đổ 27 tấn12</v>
      </c>
      <c r="D2516" s="493">
        <v>0.06</v>
      </c>
      <c r="E2516" s="493">
        <v>7.0000000000000007E-2</v>
      </c>
      <c r="F2516" s="493"/>
      <c r="G2516" s="493"/>
    </row>
    <row r="2517" spans="1:7" ht="18.75">
      <c r="A2517" s="489" t="s">
        <v>2802</v>
      </c>
      <c r="B2517" s="490">
        <v>13</v>
      </c>
      <c r="C2517" s="491" t="str">
        <f t="shared" si="43"/>
        <v>Ô tô tự đổ 27 tấn13</v>
      </c>
      <c r="D2517" s="493">
        <v>0.06</v>
      </c>
      <c r="E2517" s="493">
        <v>7.0000000000000007E-2</v>
      </c>
      <c r="F2517" s="493"/>
      <c r="G2517" s="493"/>
    </row>
    <row r="2518" spans="1:7" ht="18.75">
      <c r="A2518" s="489" t="s">
        <v>2802</v>
      </c>
      <c r="B2518" s="490">
        <v>14</v>
      </c>
      <c r="C2518" s="491" t="str">
        <f t="shared" si="43"/>
        <v>Ô tô tự đổ 27 tấn14</v>
      </c>
      <c r="D2518" s="493">
        <v>0.06</v>
      </c>
      <c r="E2518" s="493">
        <v>7.0000000000000007E-2</v>
      </c>
      <c r="F2518" s="493"/>
      <c r="G2518" s="493"/>
    </row>
    <row r="2519" spans="1:7" ht="18.75">
      <c r="A2519" s="489" t="s">
        <v>2802</v>
      </c>
      <c r="B2519" s="490">
        <v>15</v>
      </c>
      <c r="C2519" s="491" t="str">
        <f t="shared" si="43"/>
        <v>Ô tô tự đổ 27 tấn15</v>
      </c>
      <c r="D2519" s="493">
        <v>0.06</v>
      </c>
      <c r="E2519" s="493">
        <v>7.0000000000000007E-2</v>
      </c>
      <c r="F2519" s="493"/>
      <c r="G2519" s="493"/>
    </row>
    <row r="2520" spans="1:7" ht="18.75">
      <c r="A2520" s="489" t="s">
        <v>2802</v>
      </c>
      <c r="B2520" s="490">
        <v>16</v>
      </c>
      <c r="C2520" s="491" t="str">
        <f t="shared" si="43"/>
        <v>Ô tô tự đổ 27 tấn16</v>
      </c>
      <c r="D2520" s="493">
        <v>0.05</v>
      </c>
      <c r="E2520" s="493">
        <v>0.06</v>
      </c>
      <c r="F2520" s="493"/>
      <c r="G2520" s="493"/>
    </row>
    <row r="2521" spans="1:7" ht="18.75">
      <c r="A2521" s="489" t="s">
        <v>2802</v>
      </c>
      <c r="B2521" s="490">
        <v>17</v>
      </c>
      <c r="C2521" s="491" t="str">
        <f t="shared" si="43"/>
        <v>Ô tô tự đổ 27 tấn17</v>
      </c>
      <c r="D2521" s="493">
        <v>0.05</v>
      </c>
      <c r="E2521" s="493">
        <v>0.06</v>
      </c>
      <c r="F2521" s="493"/>
      <c r="G2521" s="493"/>
    </row>
    <row r="2522" spans="1:7" ht="18.75">
      <c r="A2522" s="489" t="s">
        <v>2802</v>
      </c>
      <c r="B2522" s="490">
        <v>18</v>
      </c>
      <c r="C2522" s="491" t="str">
        <f t="shared" si="43"/>
        <v>Ô tô tự đổ 27 tấn18</v>
      </c>
      <c r="D2522" s="493">
        <v>0.05</v>
      </c>
      <c r="E2522" s="493">
        <v>0.06</v>
      </c>
      <c r="F2522" s="493"/>
      <c r="G2522" s="493"/>
    </row>
    <row r="2523" spans="1:7" ht="18.75">
      <c r="A2523" s="489" t="s">
        <v>2802</v>
      </c>
      <c r="B2523" s="490">
        <v>19</v>
      </c>
      <c r="C2523" s="491" t="str">
        <f t="shared" si="43"/>
        <v>Ô tô tự đổ 27 tấn19</v>
      </c>
      <c r="D2523" s="493">
        <v>0.05</v>
      </c>
      <c r="E2523" s="493">
        <v>0.06</v>
      </c>
      <c r="F2523" s="493"/>
      <c r="G2523" s="493"/>
    </row>
    <row r="2524" spans="1:7" ht="18.75">
      <c r="A2524" s="489" t="s">
        <v>2802</v>
      </c>
      <c r="B2524" s="490">
        <v>20</v>
      </c>
      <c r="C2524" s="491" t="str">
        <f t="shared" si="43"/>
        <v>Ô tô tự đổ 27 tấn20</v>
      </c>
      <c r="D2524" s="493">
        <v>0.05</v>
      </c>
      <c r="E2524" s="493">
        <v>0.06</v>
      </c>
      <c r="F2524" s="493"/>
      <c r="G2524" s="493"/>
    </row>
    <row r="2525" spans="1:7" ht="18.75">
      <c r="A2525" s="489" t="s">
        <v>2802</v>
      </c>
      <c r="B2525" s="490">
        <v>21</v>
      </c>
      <c r="C2525" s="491" t="str">
        <f t="shared" si="43"/>
        <v>Ô tô tự đổ 27 tấn21</v>
      </c>
      <c r="D2525" s="490"/>
      <c r="E2525" s="490"/>
      <c r="F2525" s="490"/>
      <c r="G2525" s="490"/>
    </row>
    <row r="2526" spans="1:7" ht="18.75">
      <c r="A2526" s="489" t="s">
        <v>2802</v>
      </c>
      <c r="B2526" s="490">
        <v>22</v>
      </c>
      <c r="C2526" s="491" t="str">
        <f t="shared" si="43"/>
        <v>Ô tô tự đổ 27 tấn22</v>
      </c>
      <c r="D2526" s="490"/>
      <c r="E2526" s="490"/>
      <c r="F2526" s="490"/>
      <c r="G2526" s="490"/>
    </row>
    <row r="2527" spans="1:7" ht="18.75">
      <c r="A2527" s="489" t="s">
        <v>2802</v>
      </c>
      <c r="B2527" s="490">
        <v>23</v>
      </c>
      <c r="C2527" s="491" t="str">
        <f t="shared" si="43"/>
        <v>Ô tô tự đổ 27 tấn23</v>
      </c>
      <c r="D2527" s="490"/>
      <c r="E2527" s="490"/>
      <c r="F2527" s="490"/>
      <c r="G2527" s="490"/>
    </row>
    <row r="2528" spans="1:7" ht="18.75">
      <c r="A2528" s="489" t="s">
        <v>2802</v>
      </c>
      <c r="B2528" s="490">
        <v>24</v>
      </c>
      <c r="C2528" s="491" t="str">
        <f t="shared" si="43"/>
        <v>Ô tô tự đổ 27 tấn24</v>
      </c>
      <c r="D2528" s="490"/>
      <c r="E2528" s="490"/>
      <c r="F2528" s="490"/>
      <c r="G2528" s="490"/>
    </row>
    <row r="2529" spans="1:7" ht="18.75">
      <c r="A2529" s="489" t="s">
        <v>2802</v>
      </c>
      <c r="B2529" s="490">
        <v>25</v>
      </c>
      <c r="C2529" s="491" t="str">
        <f t="shared" si="43"/>
        <v>Ô tô tự đổ 27 tấn25</v>
      </c>
      <c r="D2529" s="490"/>
      <c r="E2529" s="490"/>
      <c r="F2529" s="490"/>
      <c r="G2529" s="490"/>
    </row>
    <row r="2530" spans="1:7" ht="18.75">
      <c r="A2530" s="489" t="s">
        <v>2802</v>
      </c>
      <c r="B2530" s="490">
        <v>26</v>
      </c>
      <c r="C2530" s="491" t="str">
        <f t="shared" si="43"/>
        <v>Ô tô tự đổ 27 tấn26</v>
      </c>
      <c r="D2530" s="490"/>
      <c r="E2530" s="490"/>
      <c r="F2530" s="490"/>
      <c r="G2530" s="490"/>
    </row>
    <row r="2531" spans="1:7" ht="18.75">
      <c r="A2531" s="489" t="s">
        <v>2802</v>
      </c>
      <c r="B2531" s="490">
        <v>27</v>
      </c>
      <c r="C2531" s="491" t="str">
        <f t="shared" si="43"/>
        <v>Ô tô tự đổ 27 tấn27</v>
      </c>
      <c r="D2531" s="490"/>
      <c r="E2531" s="490"/>
      <c r="F2531" s="490"/>
      <c r="G2531" s="490"/>
    </row>
    <row r="2532" spans="1:7" ht="18.75">
      <c r="A2532" s="489" t="s">
        <v>2802</v>
      </c>
      <c r="B2532" s="490">
        <v>28</v>
      </c>
      <c r="C2532" s="491" t="str">
        <f t="shared" si="43"/>
        <v>Ô tô tự đổ 27 tấn28</v>
      </c>
      <c r="D2532" s="490"/>
      <c r="E2532" s="490"/>
      <c r="F2532" s="490"/>
      <c r="G2532" s="490"/>
    </row>
    <row r="2533" spans="1:7" ht="18.75">
      <c r="A2533" s="489" t="s">
        <v>2802</v>
      </c>
      <c r="B2533" s="490">
        <v>29</v>
      </c>
      <c r="C2533" s="491" t="str">
        <f t="shared" si="43"/>
        <v>Ô tô tự đổ 27 tấn29</v>
      </c>
      <c r="D2533" s="490"/>
      <c r="E2533" s="490"/>
      <c r="F2533" s="490"/>
      <c r="G2533" s="490"/>
    </row>
    <row r="2534" spans="1:7" ht="18.75">
      <c r="A2534" s="489" t="s">
        <v>2802</v>
      </c>
      <c r="B2534" s="490">
        <v>30</v>
      </c>
      <c r="C2534" s="491" t="str">
        <f t="shared" si="43"/>
        <v>Ô tô tự đổ 27 tấn30</v>
      </c>
      <c r="D2534" s="490"/>
      <c r="E2534" s="490"/>
      <c r="F2534" s="490"/>
      <c r="G2534" s="490"/>
    </row>
    <row r="2535" spans="1:7" ht="18.75">
      <c r="A2535" s="489" t="s">
        <v>2802</v>
      </c>
      <c r="B2535" s="490">
        <v>31</v>
      </c>
      <c r="C2535" s="491" t="str">
        <f t="shared" si="43"/>
        <v>Ô tô tự đổ 27 tấn31</v>
      </c>
      <c r="D2535" s="490"/>
      <c r="E2535" s="490"/>
      <c r="F2535" s="490"/>
      <c r="G2535" s="490"/>
    </row>
    <row r="2536" spans="1:7" ht="18.75">
      <c r="A2536" s="489" t="s">
        <v>2802</v>
      </c>
      <c r="B2536" s="490">
        <v>32</v>
      </c>
      <c r="C2536" s="491" t="str">
        <f t="shared" si="43"/>
        <v>Ô tô tự đổ 27 tấn32</v>
      </c>
      <c r="D2536" s="490"/>
      <c r="E2536" s="490"/>
      <c r="F2536" s="490"/>
      <c r="G2536" s="490"/>
    </row>
    <row r="2537" spans="1:7" ht="18.75">
      <c r="A2537" s="489" t="s">
        <v>2802</v>
      </c>
      <c r="B2537" s="490">
        <v>33</v>
      </c>
      <c r="C2537" s="491" t="str">
        <f t="shared" si="43"/>
        <v>Ô tô tự đổ 27 tấn33</v>
      </c>
      <c r="D2537" s="490"/>
      <c r="E2537" s="490"/>
      <c r="F2537" s="490"/>
      <c r="G2537" s="490"/>
    </row>
    <row r="2538" spans="1:7" ht="18.75">
      <c r="A2538" s="489" t="s">
        <v>2802</v>
      </c>
      <c r="B2538" s="490">
        <v>34</v>
      </c>
      <c r="C2538" s="491" t="str">
        <f t="shared" si="43"/>
        <v>Ô tô tự đổ 27 tấn34</v>
      </c>
      <c r="D2538" s="490"/>
      <c r="E2538" s="490"/>
      <c r="F2538" s="490"/>
      <c r="G2538" s="490"/>
    </row>
    <row r="2539" spans="1:7" ht="18.75">
      <c r="A2539" s="489" t="s">
        <v>2802</v>
      </c>
      <c r="B2539" s="490">
        <v>35</v>
      </c>
      <c r="C2539" s="491" t="str">
        <f t="shared" si="43"/>
        <v>Ô tô tự đổ 27 tấn35</v>
      </c>
      <c r="D2539" s="490"/>
      <c r="E2539" s="490"/>
      <c r="F2539" s="490"/>
      <c r="G2539" s="490"/>
    </row>
    <row r="2540" spans="1:7" ht="18.75">
      <c r="A2540" s="489" t="s">
        <v>2802</v>
      </c>
      <c r="B2540" s="490">
        <v>36</v>
      </c>
      <c r="C2540" s="491" t="str">
        <f t="shared" si="43"/>
        <v>Ô tô tự đổ 27 tấn36</v>
      </c>
      <c r="D2540" s="490"/>
      <c r="E2540" s="490"/>
      <c r="F2540" s="490"/>
      <c r="G2540" s="490"/>
    </row>
    <row r="2541" spans="1:7" ht="18.75">
      <c r="A2541" s="489" t="s">
        <v>2802</v>
      </c>
      <c r="B2541" s="490">
        <v>37</v>
      </c>
      <c r="C2541" s="491" t="str">
        <f t="shared" si="43"/>
        <v>Ô tô tự đổ 27 tấn37</v>
      </c>
      <c r="D2541" s="490"/>
      <c r="E2541" s="490"/>
      <c r="F2541" s="490"/>
      <c r="G2541" s="490"/>
    </row>
    <row r="2542" spans="1:7" ht="18.75">
      <c r="A2542" s="489" t="s">
        <v>2802</v>
      </c>
      <c r="B2542" s="490">
        <v>38</v>
      </c>
      <c r="C2542" s="491" t="str">
        <f t="shared" si="43"/>
        <v>Ô tô tự đổ 27 tấn38</v>
      </c>
      <c r="D2542" s="490"/>
      <c r="E2542" s="490"/>
      <c r="F2542" s="490"/>
      <c r="G2542" s="490"/>
    </row>
    <row r="2543" spans="1:7" ht="18.75">
      <c r="A2543" s="489" t="s">
        <v>2802</v>
      </c>
      <c r="B2543" s="490">
        <v>39</v>
      </c>
      <c r="C2543" s="491" t="str">
        <f t="shared" si="43"/>
        <v>Ô tô tự đổ 27 tấn39</v>
      </c>
      <c r="D2543" s="490"/>
      <c r="E2543" s="490"/>
      <c r="F2543" s="490"/>
      <c r="G2543" s="490"/>
    </row>
    <row r="2544" spans="1:7" ht="18.75">
      <c r="A2544" s="489" t="s">
        <v>2802</v>
      </c>
      <c r="B2544" s="490">
        <v>40</v>
      </c>
      <c r="C2544" s="491" t="str">
        <f t="shared" si="43"/>
        <v>Ô tô tự đổ 27 tấn40</v>
      </c>
      <c r="D2544" s="490"/>
      <c r="E2544" s="490"/>
      <c r="F2544" s="490"/>
      <c r="G2544" s="490"/>
    </row>
    <row r="2545" spans="1:7" ht="18.75">
      <c r="A2545" s="489" t="s">
        <v>2802</v>
      </c>
      <c r="B2545" s="490">
        <v>41</v>
      </c>
      <c r="C2545" s="491" t="str">
        <f t="shared" si="43"/>
        <v>Ô tô tự đổ 27 tấn41</v>
      </c>
      <c r="D2545" s="490"/>
      <c r="E2545" s="490"/>
      <c r="F2545" s="490"/>
      <c r="G2545" s="490"/>
    </row>
    <row r="2546" spans="1:7" ht="18.75">
      <c r="A2546" s="489" t="s">
        <v>2802</v>
      </c>
      <c r="B2546" s="490">
        <v>42</v>
      </c>
      <c r="C2546" s="491" t="str">
        <f t="shared" si="43"/>
        <v>Ô tô tự đổ 27 tấn42</v>
      </c>
      <c r="D2546" s="490"/>
      <c r="E2546" s="490"/>
      <c r="F2546" s="490"/>
      <c r="G2546" s="490"/>
    </row>
    <row r="2547" spans="1:7" ht="18.75">
      <c r="A2547" s="489" t="s">
        <v>2802</v>
      </c>
      <c r="B2547" s="490">
        <v>43</v>
      </c>
      <c r="C2547" s="491" t="str">
        <f t="shared" si="43"/>
        <v>Ô tô tự đổ 27 tấn43</v>
      </c>
      <c r="D2547" s="490"/>
      <c r="E2547" s="490"/>
      <c r="F2547" s="490"/>
      <c r="G2547" s="490"/>
    </row>
    <row r="2548" spans="1:7" ht="18.75">
      <c r="A2548" s="489" t="s">
        <v>2802</v>
      </c>
      <c r="B2548" s="490">
        <v>44</v>
      </c>
      <c r="C2548" s="491" t="str">
        <f t="shared" si="43"/>
        <v>Ô tô tự đổ 27 tấn44</v>
      </c>
      <c r="D2548" s="490"/>
      <c r="E2548" s="490"/>
      <c r="F2548" s="490"/>
      <c r="G2548" s="490"/>
    </row>
    <row r="2549" spans="1:7" ht="18.75">
      <c r="A2549" s="489" t="s">
        <v>2802</v>
      </c>
      <c r="B2549" s="490">
        <v>45</v>
      </c>
      <c r="C2549" s="491" t="str">
        <f t="shared" si="43"/>
        <v>Ô tô tự đổ 27 tấn45</v>
      </c>
      <c r="D2549" s="490"/>
      <c r="E2549" s="490"/>
      <c r="F2549" s="490"/>
      <c r="G2549" s="490"/>
    </row>
    <row r="2550" spans="1:7" ht="18.75">
      <c r="A2550" s="489" t="s">
        <v>2802</v>
      </c>
      <c r="B2550" s="490">
        <v>46</v>
      </c>
      <c r="C2550" s="491" t="str">
        <f t="shared" si="43"/>
        <v>Ô tô tự đổ 27 tấn46</v>
      </c>
      <c r="D2550" s="490"/>
      <c r="E2550" s="490"/>
      <c r="F2550" s="490"/>
      <c r="G2550" s="490"/>
    </row>
    <row r="2551" spans="1:7" ht="18.75">
      <c r="A2551" s="489" t="s">
        <v>2802</v>
      </c>
      <c r="B2551" s="490">
        <v>47</v>
      </c>
      <c r="C2551" s="491" t="str">
        <f t="shared" si="43"/>
        <v>Ô tô tự đổ 27 tấn47</v>
      </c>
      <c r="D2551" s="490"/>
      <c r="E2551" s="490"/>
      <c r="F2551" s="490"/>
      <c r="G2551" s="490"/>
    </row>
    <row r="2552" spans="1:7" ht="18.75">
      <c r="A2552" s="489" t="s">
        <v>2802</v>
      </c>
      <c r="B2552" s="490">
        <v>48</v>
      </c>
      <c r="C2552" s="491" t="str">
        <f t="shared" si="43"/>
        <v>Ô tô tự đổ 27 tấn48</v>
      </c>
      <c r="D2552" s="490"/>
      <c r="E2552" s="490"/>
      <c r="F2552" s="490"/>
      <c r="G2552" s="490"/>
    </row>
    <row r="2553" spans="1:7" ht="18.75">
      <c r="A2553" s="489" t="s">
        <v>2802</v>
      </c>
      <c r="B2553" s="490">
        <v>49</v>
      </c>
      <c r="C2553" s="491" t="str">
        <f t="shared" si="43"/>
        <v>Ô tô tự đổ 27 tấn49</v>
      </c>
      <c r="D2553" s="490"/>
      <c r="E2553" s="490"/>
      <c r="F2553" s="490"/>
      <c r="G2553" s="490"/>
    </row>
    <row r="2554" spans="1:7" ht="18.75">
      <c r="A2554" s="489" t="s">
        <v>2802</v>
      </c>
      <c r="B2554" s="490">
        <v>50</v>
      </c>
      <c r="C2554" s="491" t="str">
        <f t="shared" si="43"/>
        <v>Ô tô tự đổ 27 tấn50</v>
      </c>
      <c r="D2554" s="490"/>
      <c r="E2554" s="490"/>
      <c r="F2554" s="490"/>
      <c r="G2554" s="490"/>
    </row>
    <row r="2555" spans="1:7" ht="18.75">
      <c r="A2555" s="489" t="s">
        <v>2802</v>
      </c>
      <c r="B2555" s="490">
        <v>51</v>
      </c>
      <c r="C2555" s="491" t="str">
        <f t="shared" si="43"/>
        <v>Ô tô tự đổ 27 tấn51</v>
      </c>
      <c r="D2555" s="490"/>
      <c r="E2555" s="490"/>
      <c r="F2555" s="490"/>
      <c r="G2555" s="490"/>
    </row>
    <row r="2556" spans="1:7" ht="18.75">
      <c r="A2556" s="489" t="s">
        <v>2802</v>
      </c>
      <c r="B2556" s="490">
        <v>52</v>
      </c>
      <c r="C2556" s="491" t="str">
        <f t="shared" si="43"/>
        <v>Ô tô tự đổ 27 tấn52</v>
      </c>
      <c r="D2556" s="490"/>
      <c r="E2556" s="490"/>
      <c r="F2556" s="490"/>
      <c r="G2556" s="490"/>
    </row>
    <row r="2557" spans="1:7" ht="18.75">
      <c r="A2557" s="489" t="s">
        <v>2802</v>
      </c>
      <c r="B2557" s="490">
        <v>53</v>
      </c>
      <c r="C2557" s="491" t="str">
        <f t="shared" si="43"/>
        <v>Ô tô tự đổ 27 tấn53</v>
      </c>
      <c r="D2557" s="490"/>
      <c r="E2557" s="490"/>
      <c r="F2557" s="490"/>
      <c r="G2557" s="490"/>
    </row>
    <row r="2558" spans="1:7" ht="18.75">
      <c r="A2558" s="489" t="s">
        <v>2802</v>
      </c>
      <c r="B2558" s="490">
        <v>54</v>
      </c>
      <c r="C2558" s="491" t="str">
        <f t="shared" si="43"/>
        <v>Ô tô tự đổ 27 tấn54</v>
      </c>
      <c r="D2558" s="490"/>
      <c r="E2558" s="490"/>
      <c r="F2558" s="490"/>
      <c r="G2558" s="490"/>
    </row>
    <row r="2559" spans="1:7" ht="18.75">
      <c r="A2559" s="489" t="s">
        <v>2802</v>
      </c>
      <c r="B2559" s="490">
        <v>55</v>
      </c>
      <c r="C2559" s="491" t="str">
        <f t="shared" si="43"/>
        <v>Ô tô tự đổ 27 tấn55</v>
      </c>
      <c r="D2559" s="490"/>
      <c r="E2559" s="490"/>
      <c r="F2559" s="490"/>
      <c r="G2559" s="490"/>
    </row>
    <row r="2560" spans="1:7" ht="18.75">
      <c r="A2560" s="489" t="s">
        <v>2802</v>
      </c>
      <c r="B2560" s="490">
        <v>56</v>
      </c>
      <c r="C2560" s="491" t="str">
        <f t="shared" si="43"/>
        <v>Ô tô tự đổ 27 tấn56</v>
      </c>
      <c r="D2560" s="490"/>
      <c r="E2560" s="490"/>
      <c r="F2560" s="490"/>
      <c r="G2560" s="490"/>
    </row>
    <row r="2561" spans="1:7" ht="18.75">
      <c r="A2561" s="489" t="s">
        <v>2802</v>
      </c>
      <c r="B2561" s="490">
        <v>57</v>
      </c>
      <c r="C2561" s="491" t="str">
        <f t="shared" si="43"/>
        <v>Ô tô tự đổ 27 tấn57</v>
      </c>
      <c r="D2561" s="490"/>
      <c r="E2561" s="490"/>
      <c r="F2561" s="490"/>
      <c r="G2561" s="490"/>
    </row>
    <row r="2562" spans="1:7" ht="18.75">
      <c r="A2562" s="489" t="s">
        <v>2802</v>
      </c>
      <c r="B2562" s="490">
        <v>58</v>
      </c>
      <c r="C2562" s="491" t="str">
        <f t="shared" si="43"/>
        <v>Ô tô tự đổ 27 tấn58</v>
      </c>
      <c r="D2562" s="490"/>
      <c r="E2562" s="490"/>
      <c r="F2562" s="490"/>
      <c r="G2562" s="490"/>
    </row>
    <row r="2563" spans="1:7" ht="18.75">
      <c r="A2563" s="489" t="s">
        <v>2802</v>
      </c>
      <c r="B2563" s="490">
        <v>59</v>
      </c>
      <c r="C2563" s="491" t="str">
        <f t="shared" si="43"/>
        <v>Ô tô tự đổ 27 tấn59</v>
      </c>
      <c r="D2563" s="490"/>
      <c r="E2563" s="490"/>
      <c r="F2563" s="490"/>
      <c r="G2563" s="490"/>
    </row>
    <row r="2564" spans="1:7" ht="18.75">
      <c r="A2564" s="489" t="s">
        <v>2802</v>
      </c>
      <c r="B2564" s="490">
        <v>60</v>
      </c>
      <c r="C2564" s="491" t="str">
        <f t="shared" si="43"/>
        <v>Ô tô tự đổ 27 tấn60</v>
      </c>
      <c r="D2564" s="490"/>
      <c r="E2564" s="490"/>
      <c r="F2564" s="490"/>
      <c r="G2564" s="490"/>
    </row>
    <row r="2565" spans="1:7" ht="18.75">
      <c r="A2565" s="489" t="s">
        <v>2802</v>
      </c>
      <c r="B2565" s="490">
        <v>61</v>
      </c>
      <c r="C2565" s="491" t="str">
        <f t="shared" si="43"/>
        <v>Ô tô tự đổ 27 tấn61</v>
      </c>
      <c r="D2565" s="490"/>
      <c r="E2565" s="490"/>
      <c r="F2565" s="490"/>
      <c r="G2565" s="490"/>
    </row>
    <row r="2566" spans="1:7" ht="18.75">
      <c r="A2566" s="489" t="s">
        <v>2802</v>
      </c>
      <c r="B2566" s="490">
        <v>62</v>
      </c>
      <c r="C2566" s="491" t="str">
        <f t="shared" si="43"/>
        <v>Ô tô tự đổ 27 tấn62</v>
      </c>
      <c r="D2566" s="490"/>
      <c r="E2566" s="490"/>
      <c r="F2566" s="490"/>
      <c r="G2566" s="490"/>
    </row>
    <row r="2567" spans="1:7" ht="18.75">
      <c r="A2567" s="489" t="s">
        <v>2802</v>
      </c>
      <c r="B2567" s="490">
        <v>63</v>
      </c>
      <c r="C2567" s="491" t="str">
        <f t="shared" si="43"/>
        <v>Ô tô tự đổ 27 tấn63</v>
      </c>
      <c r="D2567" s="490"/>
      <c r="E2567" s="490"/>
      <c r="F2567" s="490"/>
      <c r="G2567" s="490"/>
    </row>
    <row r="2568" spans="1:7" ht="18.75">
      <c r="A2568" s="489" t="s">
        <v>2802</v>
      </c>
      <c r="B2568" s="490">
        <v>64</v>
      </c>
      <c r="C2568" s="491" t="str">
        <f t="shared" si="43"/>
        <v>Ô tô tự đổ 27 tấn64</v>
      </c>
      <c r="D2568" s="490"/>
      <c r="E2568" s="490"/>
      <c r="F2568" s="490"/>
      <c r="G2568" s="490"/>
    </row>
    <row r="2569" spans="1:7" ht="18.75">
      <c r="A2569" s="489" t="s">
        <v>2802</v>
      </c>
      <c r="B2569" s="490">
        <v>65</v>
      </c>
      <c r="C2569" s="491" t="str">
        <f t="shared" si="43"/>
        <v>Ô tô tự đổ 27 tấn65</v>
      </c>
      <c r="D2569" s="490"/>
      <c r="E2569" s="490"/>
      <c r="F2569" s="490"/>
      <c r="G2569" s="490"/>
    </row>
    <row r="2570" spans="1:7" ht="18.75">
      <c r="A2570" s="489" t="s">
        <v>2802</v>
      </c>
      <c r="B2570" s="490">
        <v>66</v>
      </c>
      <c r="C2570" s="491" t="str">
        <f t="shared" ref="C2570:C2633" si="44">A2570&amp;B2570</f>
        <v>Ô tô tự đổ 27 tấn66</v>
      </c>
      <c r="D2570" s="490"/>
      <c r="E2570" s="490"/>
      <c r="F2570" s="490"/>
      <c r="G2570" s="490"/>
    </row>
    <row r="2571" spans="1:7" ht="18.75">
      <c r="A2571" s="489" t="s">
        <v>2802</v>
      </c>
      <c r="B2571" s="490">
        <v>67</v>
      </c>
      <c r="C2571" s="491" t="str">
        <f t="shared" si="44"/>
        <v>Ô tô tự đổ 27 tấn67</v>
      </c>
      <c r="D2571" s="490"/>
      <c r="E2571" s="490"/>
      <c r="F2571" s="490"/>
      <c r="G2571" s="490"/>
    </row>
    <row r="2572" spans="1:7" ht="18.75">
      <c r="A2572" s="489" t="s">
        <v>2802</v>
      </c>
      <c r="B2572" s="490">
        <v>68</v>
      </c>
      <c r="C2572" s="491" t="str">
        <f t="shared" si="44"/>
        <v>Ô tô tự đổ 27 tấn68</v>
      </c>
      <c r="D2572" s="490"/>
      <c r="E2572" s="490"/>
      <c r="F2572" s="490"/>
      <c r="G2572" s="490"/>
    </row>
    <row r="2573" spans="1:7" ht="18.75">
      <c r="A2573" s="489" t="s">
        <v>2802</v>
      </c>
      <c r="B2573" s="490">
        <v>69</v>
      </c>
      <c r="C2573" s="491" t="str">
        <f t="shared" si="44"/>
        <v>Ô tô tự đổ 27 tấn69</v>
      </c>
      <c r="D2573" s="490"/>
      <c r="E2573" s="490"/>
      <c r="F2573" s="490"/>
      <c r="G2573" s="490"/>
    </row>
    <row r="2574" spans="1:7" ht="18.75">
      <c r="A2574" s="489" t="s">
        <v>2802</v>
      </c>
      <c r="B2574" s="490">
        <v>70</v>
      </c>
      <c r="C2574" s="491" t="str">
        <f t="shared" si="44"/>
        <v>Ô tô tự đổ 27 tấn70</v>
      </c>
      <c r="D2574" s="490"/>
      <c r="E2574" s="490"/>
      <c r="F2574" s="490"/>
      <c r="G2574" s="490"/>
    </row>
    <row r="2575" spans="1:7" ht="18.75">
      <c r="A2575" s="489" t="s">
        <v>2802</v>
      </c>
      <c r="B2575" s="490">
        <v>71</v>
      </c>
      <c r="C2575" s="491" t="str">
        <f t="shared" si="44"/>
        <v>Ô tô tự đổ 27 tấn71</v>
      </c>
      <c r="D2575" s="490"/>
      <c r="E2575" s="490"/>
      <c r="F2575" s="490"/>
      <c r="G2575" s="490"/>
    </row>
    <row r="2576" spans="1:7" ht="18.75">
      <c r="A2576" s="489" t="s">
        <v>2802</v>
      </c>
      <c r="B2576" s="490">
        <v>72</v>
      </c>
      <c r="C2576" s="491" t="str">
        <f t="shared" si="44"/>
        <v>Ô tô tự đổ 27 tấn72</v>
      </c>
      <c r="D2576" s="490"/>
      <c r="E2576" s="490"/>
      <c r="F2576" s="490"/>
      <c r="G2576" s="490"/>
    </row>
    <row r="2577" spans="1:7" ht="18.75">
      <c r="A2577" s="489" t="s">
        <v>2802</v>
      </c>
      <c r="B2577" s="490">
        <v>73</v>
      </c>
      <c r="C2577" s="491" t="str">
        <f t="shared" si="44"/>
        <v>Ô tô tự đổ 27 tấn73</v>
      </c>
      <c r="D2577" s="490"/>
      <c r="E2577" s="490"/>
      <c r="F2577" s="490"/>
      <c r="G2577" s="490"/>
    </row>
    <row r="2578" spans="1:7" ht="18.75">
      <c r="A2578" s="489" t="s">
        <v>2802</v>
      </c>
      <c r="B2578" s="490">
        <v>74</v>
      </c>
      <c r="C2578" s="491" t="str">
        <f t="shared" si="44"/>
        <v>Ô tô tự đổ 27 tấn74</v>
      </c>
      <c r="D2578" s="490"/>
      <c r="E2578" s="490"/>
      <c r="F2578" s="490"/>
      <c r="G2578" s="490"/>
    </row>
    <row r="2579" spans="1:7" ht="18.75">
      <c r="A2579" s="489" t="s">
        <v>2802</v>
      </c>
      <c r="B2579" s="490">
        <v>75</v>
      </c>
      <c r="C2579" s="491" t="str">
        <f t="shared" si="44"/>
        <v>Ô tô tự đổ 27 tấn75</v>
      </c>
      <c r="D2579" s="490"/>
      <c r="E2579" s="490"/>
      <c r="F2579" s="490"/>
      <c r="G2579" s="490"/>
    </row>
    <row r="2580" spans="1:7" ht="18.75">
      <c r="A2580" s="489" t="s">
        <v>2802</v>
      </c>
      <c r="B2580" s="490">
        <v>76</v>
      </c>
      <c r="C2580" s="491" t="str">
        <f t="shared" si="44"/>
        <v>Ô tô tự đổ 27 tấn76</v>
      </c>
      <c r="D2580" s="490"/>
      <c r="E2580" s="490"/>
      <c r="F2580" s="490"/>
      <c r="G2580" s="490"/>
    </row>
    <row r="2581" spans="1:7" ht="18.75">
      <c r="A2581" s="489" t="s">
        <v>2802</v>
      </c>
      <c r="B2581" s="490">
        <v>77</v>
      </c>
      <c r="C2581" s="491" t="str">
        <f t="shared" si="44"/>
        <v>Ô tô tự đổ 27 tấn77</v>
      </c>
      <c r="D2581" s="490"/>
      <c r="E2581" s="490"/>
      <c r="F2581" s="490"/>
      <c r="G2581" s="490"/>
    </row>
    <row r="2582" spans="1:7" ht="18.75">
      <c r="A2582" s="489" t="s">
        <v>2802</v>
      </c>
      <c r="B2582" s="490">
        <v>78</v>
      </c>
      <c r="C2582" s="491" t="str">
        <f t="shared" si="44"/>
        <v>Ô tô tự đổ 27 tấn78</v>
      </c>
      <c r="D2582" s="490"/>
      <c r="E2582" s="490"/>
      <c r="F2582" s="490"/>
      <c r="G2582" s="490"/>
    </row>
    <row r="2583" spans="1:7" ht="18.75">
      <c r="A2583" s="489" t="s">
        <v>2802</v>
      </c>
      <c r="B2583" s="490">
        <v>79</v>
      </c>
      <c r="C2583" s="491" t="str">
        <f t="shared" si="44"/>
        <v>Ô tô tự đổ 27 tấn79</v>
      </c>
      <c r="D2583" s="490"/>
      <c r="E2583" s="490"/>
      <c r="F2583" s="490"/>
      <c r="G2583" s="490"/>
    </row>
    <row r="2584" spans="1:7" ht="18.75">
      <c r="A2584" s="489" t="s">
        <v>2802</v>
      </c>
      <c r="B2584" s="490">
        <v>80</v>
      </c>
      <c r="C2584" s="491" t="str">
        <f t="shared" si="44"/>
        <v>Ô tô tự đổ 27 tấn80</v>
      </c>
      <c r="D2584" s="490"/>
      <c r="E2584" s="490"/>
      <c r="F2584" s="490"/>
      <c r="G2584" s="490"/>
    </row>
    <row r="2585" spans="1:7" ht="18.75">
      <c r="A2585" s="489" t="s">
        <v>2802</v>
      </c>
      <c r="B2585" s="490">
        <v>81</v>
      </c>
      <c r="C2585" s="491" t="str">
        <f t="shared" si="44"/>
        <v>Ô tô tự đổ 27 tấn81</v>
      </c>
      <c r="D2585" s="490"/>
      <c r="E2585" s="490"/>
      <c r="F2585" s="490"/>
      <c r="G2585" s="490"/>
    </row>
    <row r="2586" spans="1:7" ht="18.75">
      <c r="A2586" s="489" t="s">
        <v>2802</v>
      </c>
      <c r="B2586" s="490">
        <v>82</v>
      </c>
      <c r="C2586" s="491" t="str">
        <f t="shared" si="44"/>
        <v>Ô tô tự đổ 27 tấn82</v>
      </c>
      <c r="D2586" s="490"/>
      <c r="E2586" s="490"/>
      <c r="F2586" s="490"/>
      <c r="G2586" s="490"/>
    </row>
    <row r="2587" spans="1:7" ht="18.75">
      <c r="A2587" s="489" t="s">
        <v>2802</v>
      </c>
      <c r="B2587" s="490">
        <v>83</v>
      </c>
      <c r="C2587" s="491" t="str">
        <f t="shared" si="44"/>
        <v>Ô tô tự đổ 27 tấn83</v>
      </c>
      <c r="D2587" s="490"/>
      <c r="E2587" s="490"/>
      <c r="F2587" s="490"/>
      <c r="G2587" s="490"/>
    </row>
    <row r="2588" spans="1:7" ht="18.75">
      <c r="A2588" s="489" t="s">
        <v>2802</v>
      </c>
      <c r="B2588" s="490">
        <v>84</v>
      </c>
      <c r="C2588" s="491" t="str">
        <f t="shared" si="44"/>
        <v>Ô tô tự đổ 27 tấn84</v>
      </c>
      <c r="D2588" s="490"/>
      <c r="E2588" s="490"/>
      <c r="F2588" s="490"/>
      <c r="G2588" s="490"/>
    </row>
    <row r="2589" spans="1:7" ht="18.75">
      <c r="A2589" s="489" t="s">
        <v>2802</v>
      </c>
      <c r="B2589" s="490">
        <v>85</v>
      </c>
      <c r="C2589" s="491" t="str">
        <f t="shared" si="44"/>
        <v>Ô tô tự đổ 27 tấn85</v>
      </c>
      <c r="D2589" s="490"/>
      <c r="E2589" s="490"/>
      <c r="F2589" s="490"/>
      <c r="G2589" s="490"/>
    </row>
    <row r="2590" spans="1:7" ht="18.75">
      <c r="A2590" s="489" t="s">
        <v>2802</v>
      </c>
      <c r="B2590" s="490">
        <v>86</v>
      </c>
      <c r="C2590" s="491" t="str">
        <f t="shared" si="44"/>
        <v>Ô tô tự đổ 27 tấn86</v>
      </c>
      <c r="D2590" s="490"/>
      <c r="E2590" s="490"/>
      <c r="F2590" s="490"/>
      <c r="G2590" s="490"/>
    </row>
    <row r="2591" spans="1:7" ht="18.75">
      <c r="A2591" s="489" t="s">
        <v>2802</v>
      </c>
      <c r="B2591" s="490">
        <v>87</v>
      </c>
      <c r="C2591" s="491" t="str">
        <f t="shared" si="44"/>
        <v>Ô tô tự đổ 27 tấn87</v>
      </c>
      <c r="D2591" s="490"/>
      <c r="E2591" s="490"/>
      <c r="F2591" s="490"/>
      <c r="G2591" s="490"/>
    </row>
    <row r="2592" spans="1:7" ht="18.75">
      <c r="A2592" s="489" t="s">
        <v>2802</v>
      </c>
      <c r="B2592" s="490">
        <v>88</v>
      </c>
      <c r="C2592" s="491" t="str">
        <f t="shared" si="44"/>
        <v>Ô tô tự đổ 27 tấn88</v>
      </c>
      <c r="D2592" s="490"/>
      <c r="E2592" s="490"/>
      <c r="F2592" s="490"/>
      <c r="G2592" s="490"/>
    </row>
    <row r="2593" spans="1:7" ht="18.75">
      <c r="A2593" s="489" t="s">
        <v>2802</v>
      </c>
      <c r="B2593" s="490">
        <v>89</v>
      </c>
      <c r="C2593" s="491" t="str">
        <f t="shared" si="44"/>
        <v>Ô tô tự đổ 27 tấn89</v>
      </c>
      <c r="D2593" s="490"/>
      <c r="E2593" s="490"/>
      <c r="F2593" s="490"/>
      <c r="G2593" s="490"/>
    </row>
    <row r="2594" spans="1:7" ht="18.75">
      <c r="A2594" s="489" t="s">
        <v>2802</v>
      </c>
      <c r="B2594" s="490">
        <v>90</v>
      </c>
      <c r="C2594" s="491" t="str">
        <f t="shared" si="44"/>
        <v>Ô tô tự đổ 27 tấn90</v>
      </c>
      <c r="D2594" s="490"/>
      <c r="E2594" s="490"/>
      <c r="F2594" s="490"/>
      <c r="G2594" s="490"/>
    </row>
    <row r="2595" spans="1:7" ht="18.75">
      <c r="A2595" s="489" t="s">
        <v>2802</v>
      </c>
      <c r="B2595" s="490">
        <v>91</v>
      </c>
      <c r="C2595" s="491" t="str">
        <f t="shared" si="44"/>
        <v>Ô tô tự đổ 27 tấn91</v>
      </c>
      <c r="D2595" s="490"/>
      <c r="E2595" s="490"/>
      <c r="F2595" s="490"/>
      <c r="G2595" s="490"/>
    </row>
    <row r="2596" spans="1:7" ht="18.75">
      <c r="A2596" s="489" t="s">
        <v>2802</v>
      </c>
      <c r="B2596" s="490">
        <v>92</v>
      </c>
      <c r="C2596" s="491" t="str">
        <f t="shared" si="44"/>
        <v>Ô tô tự đổ 27 tấn92</v>
      </c>
      <c r="D2596" s="490"/>
      <c r="E2596" s="490"/>
      <c r="F2596" s="490"/>
      <c r="G2596" s="490"/>
    </row>
    <row r="2597" spans="1:7" ht="18.75">
      <c r="A2597" s="489" t="s">
        <v>2802</v>
      </c>
      <c r="B2597" s="490">
        <v>93</v>
      </c>
      <c r="C2597" s="491" t="str">
        <f t="shared" si="44"/>
        <v>Ô tô tự đổ 27 tấn93</v>
      </c>
      <c r="D2597" s="490"/>
      <c r="E2597" s="490"/>
      <c r="F2597" s="490"/>
      <c r="G2597" s="490"/>
    </row>
    <row r="2598" spans="1:7" ht="18.75">
      <c r="A2598" s="489" t="s">
        <v>2802</v>
      </c>
      <c r="B2598" s="490">
        <v>94</v>
      </c>
      <c r="C2598" s="491" t="str">
        <f t="shared" si="44"/>
        <v>Ô tô tự đổ 27 tấn94</v>
      </c>
      <c r="D2598" s="490"/>
      <c r="E2598" s="490"/>
      <c r="F2598" s="490"/>
      <c r="G2598" s="490"/>
    </row>
    <row r="2599" spans="1:7" ht="18.75">
      <c r="A2599" s="489" t="s">
        <v>2802</v>
      </c>
      <c r="B2599" s="490">
        <v>95</v>
      </c>
      <c r="C2599" s="491" t="str">
        <f t="shared" si="44"/>
        <v>Ô tô tự đổ 27 tấn95</v>
      </c>
      <c r="D2599" s="490"/>
      <c r="E2599" s="490"/>
      <c r="F2599" s="490"/>
      <c r="G2599" s="490"/>
    </row>
    <row r="2600" spans="1:7" ht="18.75">
      <c r="A2600" s="489" t="s">
        <v>2802</v>
      </c>
      <c r="B2600" s="490">
        <v>96</v>
      </c>
      <c r="C2600" s="491" t="str">
        <f t="shared" si="44"/>
        <v>Ô tô tự đổ 27 tấn96</v>
      </c>
      <c r="D2600" s="490"/>
      <c r="E2600" s="490"/>
      <c r="F2600" s="490"/>
      <c r="G2600" s="490"/>
    </row>
    <row r="2601" spans="1:7" ht="18.75">
      <c r="A2601" s="489" t="s">
        <v>2802</v>
      </c>
      <c r="B2601" s="490">
        <v>97</v>
      </c>
      <c r="C2601" s="491" t="str">
        <f t="shared" si="44"/>
        <v>Ô tô tự đổ 27 tấn97</v>
      </c>
      <c r="D2601" s="490"/>
      <c r="E2601" s="490"/>
      <c r="F2601" s="490"/>
      <c r="G2601" s="490"/>
    </row>
    <row r="2602" spans="1:7" ht="18.75">
      <c r="A2602" s="489" t="s">
        <v>2802</v>
      </c>
      <c r="B2602" s="490">
        <v>98</v>
      </c>
      <c r="C2602" s="491" t="str">
        <f t="shared" si="44"/>
        <v>Ô tô tự đổ 27 tấn98</v>
      </c>
      <c r="D2602" s="490"/>
      <c r="E2602" s="490"/>
      <c r="F2602" s="490"/>
      <c r="G2602" s="490"/>
    </row>
    <row r="2603" spans="1:7" ht="18.75">
      <c r="A2603" s="489" t="s">
        <v>2802</v>
      </c>
      <c r="B2603" s="490">
        <v>99</v>
      </c>
      <c r="C2603" s="491" t="str">
        <f t="shared" si="44"/>
        <v>Ô tô tự đổ 27 tấn99</v>
      </c>
      <c r="D2603" s="490"/>
      <c r="E2603" s="490"/>
      <c r="F2603" s="490"/>
      <c r="G2603" s="490"/>
    </row>
    <row r="2604" spans="1:7" ht="18.75">
      <c r="A2604" s="489" t="s">
        <v>2802</v>
      </c>
      <c r="B2604" s="490">
        <v>100</v>
      </c>
      <c r="C2604" s="491" t="str">
        <f t="shared" si="44"/>
        <v>Ô tô tự đổ 27 tấn100</v>
      </c>
      <c r="D2604" s="490"/>
      <c r="E2604" s="490"/>
      <c r="F2604" s="490"/>
      <c r="G2604" s="490"/>
    </row>
    <row r="2605" spans="1:7" ht="18.75">
      <c r="A2605" s="489" t="s">
        <v>2802</v>
      </c>
      <c r="B2605" s="490">
        <v>101</v>
      </c>
      <c r="C2605" s="491" t="str">
        <f t="shared" si="44"/>
        <v>Ô tô tự đổ 27 tấn101</v>
      </c>
      <c r="D2605" s="490"/>
      <c r="E2605" s="490"/>
      <c r="F2605" s="490"/>
      <c r="G2605" s="490"/>
    </row>
    <row r="2606" spans="1:7" ht="18.75">
      <c r="A2606" s="489" t="s">
        <v>2802</v>
      </c>
      <c r="B2606" s="490">
        <v>102</v>
      </c>
      <c r="C2606" s="491" t="str">
        <f t="shared" si="44"/>
        <v>Ô tô tự đổ 27 tấn102</v>
      </c>
      <c r="D2606" s="490"/>
      <c r="E2606" s="490"/>
      <c r="F2606" s="490"/>
      <c r="G2606" s="490"/>
    </row>
    <row r="2607" spans="1:7" ht="18.75">
      <c r="A2607" s="489" t="s">
        <v>2802</v>
      </c>
      <c r="B2607" s="490">
        <v>103</v>
      </c>
      <c r="C2607" s="491" t="str">
        <f t="shared" si="44"/>
        <v>Ô tô tự đổ 27 tấn103</v>
      </c>
      <c r="D2607" s="490"/>
      <c r="E2607" s="490"/>
      <c r="F2607" s="490"/>
      <c r="G2607" s="490"/>
    </row>
    <row r="2608" spans="1:7" ht="18.75">
      <c r="A2608" s="489" t="s">
        <v>2802</v>
      </c>
      <c r="B2608" s="490">
        <v>104</v>
      </c>
      <c r="C2608" s="491" t="str">
        <f t="shared" si="44"/>
        <v>Ô tô tự đổ 27 tấn104</v>
      </c>
      <c r="D2608" s="490"/>
      <c r="E2608" s="490"/>
      <c r="F2608" s="490"/>
      <c r="G2608" s="490"/>
    </row>
    <row r="2609" spans="1:7" ht="18.75">
      <c r="A2609" s="489" t="s">
        <v>2802</v>
      </c>
      <c r="B2609" s="490">
        <v>105</v>
      </c>
      <c r="C2609" s="491" t="str">
        <f t="shared" si="44"/>
        <v>Ô tô tự đổ 27 tấn105</v>
      </c>
      <c r="D2609" s="490"/>
      <c r="E2609" s="490"/>
      <c r="F2609" s="490"/>
      <c r="G2609" s="490"/>
    </row>
    <row r="2610" spans="1:7" ht="18.75">
      <c r="A2610" s="489" t="s">
        <v>2802</v>
      </c>
      <c r="B2610" s="490">
        <v>106</v>
      </c>
      <c r="C2610" s="491" t="str">
        <f t="shared" si="44"/>
        <v>Ô tô tự đổ 27 tấn106</v>
      </c>
      <c r="D2610" s="490"/>
      <c r="E2610" s="490"/>
      <c r="F2610" s="490"/>
      <c r="G2610" s="490"/>
    </row>
    <row r="2611" spans="1:7" ht="18.75">
      <c r="A2611" s="489" t="s">
        <v>2802</v>
      </c>
      <c r="B2611" s="490">
        <v>107</v>
      </c>
      <c r="C2611" s="491" t="str">
        <f t="shared" si="44"/>
        <v>Ô tô tự đổ 27 tấn107</v>
      </c>
      <c r="D2611" s="490"/>
      <c r="E2611" s="490"/>
      <c r="F2611" s="490"/>
      <c r="G2611" s="490"/>
    </row>
    <row r="2612" spans="1:7" ht="18.75">
      <c r="A2612" s="489" t="s">
        <v>2802</v>
      </c>
      <c r="B2612" s="490">
        <v>108</v>
      </c>
      <c r="C2612" s="491" t="str">
        <f t="shared" si="44"/>
        <v>Ô tô tự đổ 27 tấn108</v>
      </c>
      <c r="D2612" s="490"/>
      <c r="E2612" s="490"/>
      <c r="F2612" s="490"/>
      <c r="G2612" s="490"/>
    </row>
    <row r="2613" spans="1:7" ht="18.75">
      <c r="A2613" s="489" t="s">
        <v>2802</v>
      </c>
      <c r="B2613" s="490">
        <v>109</v>
      </c>
      <c r="C2613" s="491" t="str">
        <f t="shared" si="44"/>
        <v>Ô tô tự đổ 27 tấn109</v>
      </c>
      <c r="D2613" s="490"/>
      <c r="E2613" s="490"/>
      <c r="F2613" s="490"/>
      <c r="G2613" s="490"/>
    </row>
    <row r="2614" spans="1:7" ht="18.75">
      <c r="A2614" s="489" t="s">
        <v>2802</v>
      </c>
      <c r="B2614" s="490">
        <v>110</v>
      </c>
      <c r="C2614" s="491" t="str">
        <f t="shared" si="44"/>
        <v>Ô tô tự đổ 27 tấn110</v>
      </c>
      <c r="D2614" s="490"/>
      <c r="E2614" s="490"/>
      <c r="F2614" s="490"/>
      <c r="G2614" s="490"/>
    </row>
    <row r="2615" spans="1:7" ht="18.75">
      <c r="A2615" s="489" t="s">
        <v>2802</v>
      </c>
      <c r="B2615" s="490">
        <v>111</v>
      </c>
      <c r="C2615" s="491" t="str">
        <f t="shared" si="44"/>
        <v>Ô tô tự đổ 27 tấn111</v>
      </c>
      <c r="D2615" s="490"/>
      <c r="E2615" s="490"/>
      <c r="F2615" s="490"/>
      <c r="G2615" s="490"/>
    </row>
    <row r="2616" spans="1:7" ht="18.75">
      <c r="A2616" s="489" t="s">
        <v>2802</v>
      </c>
      <c r="B2616" s="490">
        <v>112</v>
      </c>
      <c r="C2616" s="491" t="str">
        <f t="shared" si="44"/>
        <v>Ô tô tự đổ 27 tấn112</v>
      </c>
      <c r="D2616" s="490"/>
      <c r="E2616" s="490"/>
      <c r="F2616" s="490"/>
      <c r="G2616" s="490"/>
    </row>
    <row r="2617" spans="1:7" ht="18.75">
      <c r="A2617" s="489" t="s">
        <v>2802</v>
      </c>
      <c r="B2617" s="490">
        <v>113</v>
      </c>
      <c r="C2617" s="491" t="str">
        <f t="shared" si="44"/>
        <v>Ô tô tự đổ 27 tấn113</v>
      </c>
      <c r="D2617" s="490"/>
      <c r="E2617" s="490"/>
      <c r="F2617" s="490"/>
      <c r="G2617" s="490"/>
    </row>
    <row r="2618" spans="1:7" ht="18.75">
      <c r="A2618" s="489" t="s">
        <v>2802</v>
      </c>
      <c r="B2618" s="490">
        <v>114</v>
      </c>
      <c r="C2618" s="491" t="str">
        <f t="shared" si="44"/>
        <v>Ô tô tự đổ 27 tấn114</v>
      </c>
      <c r="D2618" s="490"/>
      <c r="E2618" s="490"/>
      <c r="F2618" s="490"/>
      <c r="G2618" s="490"/>
    </row>
    <row r="2619" spans="1:7" ht="18.75">
      <c r="A2619" s="489" t="s">
        <v>2802</v>
      </c>
      <c r="B2619" s="490">
        <v>115</v>
      </c>
      <c r="C2619" s="491" t="str">
        <f t="shared" si="44"/>
        <v>Ô tô tự đổ 27 tấn115</v>
      </c>
      <c r="D2619" s="490"/>
      <c r="E2619" s="490"/>
      <c r="F2619" s="490"/>
      <c r="G2619" s="490"/>
    </row>
    <row r="2620" spans="1:7" ht="18.75">
      <c r="A2620" s="489" t="s">
        <v>2802</v>
      </c>
      <c r="B2620" s="490">
        <v>116</v>
      </c>
      <c r="C2620" s="491" t="str">
        <f t="shared" si="44"/>
        <v>Ô tô tự đổ 27 tấn116</v>
      </c>
      <c r="D2620" s="490"/>
      <c r="E2620" s="490"/>
      <c r="F2620" s="490"/>
      <c r="G2620" s="490"/>
    </row>
    <row r="2621" spans="1:7" ht="18.75">
      <c r="A2621" s="489" t="s">
        <v>2802</v>
      </c>
      <c r="B2621" s="490">
        <v>117</v>
      </c>
      <c r="C2621" s="491" t="str">
        <f t="shared" si="44"/>
        <v>Ô tô tự đổ 27 tấn117</v>
      </c>
      <c r="D2621" s="490"/>
      <c r="E2621" s="490"/>
      <c r="F2621" s="490"/>
      <c r="G2621" s="490"/>
    </row>
    <row r="2622" spans="1:7" ht="18.75">
      <c r="A2622" s="489" t="s">
        <v>2802</v>
      </c>
      <c r="B2622" s="490">
        <v>118</v>
      </c>
      <c r="C2622" s="491" t="str">
        <f t="shared" si="44"/>
        <v>Ô tô tự đổ 27 tấn118</v>
      </c>
      <c r="D2622" s="490"/>
      <c r="E2622" s="490"/>
      <c r="F2622" s="490"/>
      <c r="G2622" s="490"/>
    </row>
    <row r="2623" spans="1:7" ht="18.75">
      <c r="A2623" s="489" t="s">
        <v>2802</v>
      </c>
      <c r="B2623" s="490">
        <v>119</v>
      </c>
      <c r="C2623" s="491" t="str">
        <f t="shared" si="44"/>
        <v>Ô tô tự đổ 27 tấn119</v>
      </c>
      <c r="D2623" s="490"/>
      <c r="E2623" s="490"/>
      <c r="F2623" s="490"/>
      <c r="G2623" s="490"/>
    </row>
    <row r="2624" spans="1:7" ht="18.75">
      <c r="A2624" s="489" t="s">
        <v>2802</v>
      </c>
      <c r="B2624" s="490">
        <v>120</v>
      </c>
      <c r="C2624" s="491" t="str">
        <f t="shared" si="44"/>
        <v>Ô tô tự đổ 27 tấn120</v>
      </c>
      <c r="D2624" s="490"/>
      <c r="E2624" s="490"/>
      <c r="F2624" s="490"/>
      <c r="G2624" s="490"/>
    </row>
    <row r="2625" spans="1:7" ht="18.75">
      <c r="A2625" s="489" t="s">
        <v>2802</v>
      </c>
      <c r="B2625" s="490">
        <v>121</v>
      </c>
      <c r="C2625" s="491" t="str">
        <f t="shared" si="44"/>
        <v>Ô tô tự đổ 27 tấn121</v>
      </c>
      <c r="D2625" s="490"/>
      <c r="E2625" s="490"/>
      <c r="F2625" s="490"/>
      <c r="G2625" s="490"/>
    </row>
    <row r="2626" spans="1:7" ht="18.75">
      <c r="A2626" s="489" t="s">
        <v>2802</v>
      </c>
      <c r="B2626" s="490">
        <v>122</v>
      </c>
      <c r="C2626" s="491" t="str">
        <f t="shared" si="44"/>
        <v>Ô tô tự đổ 27 tấn122</v>
      </c>
      <c r="D2626" s="490"/>
      <c r="E2626" s="490"/>
      <c r="F2626" s="490"/>
      <c r="G2626" s="490"/>
    </row>
    <row r="2627" spans="1:7" ht="18.75">
      <c r="A2627" s="489" t="s">
        <v>2802</v>
      </c>
      <c r="B2627" s="490">
        <v>123</v>
      </c>
      <c r="C2627" s="491" t="str">
        <f t="shared" si="44"/>
        <v>Ô tô tự đổ 27 tấn123</v>
      </c>
      <c r="D2627" s="490"/>
      <c r="E2627" s="490"/>
      <c r="F2627" s="490"/>
      <c r="G2627" s="490"/>
    </row>
    <row r="2628" spans="1:7" ht="18.75">
      <c r="A2628" s="489" t="s">
        <v>2802</v>
      </c>
      <c r="B2628" s="490">
        <v>124</v>
      </c>
      <c r="C2628" s="491" t="str">
        <f t="shared" si="44"/>
        <v>Ô tô tự đổ 27 tấn124</v>
      </c>
      <c r="D2628" s="490"/>
      <c r="E2628" s="490"/>
      <c r="F2628" s="490"/>
      <c r="G2628" s="490"/>
    </row>
    <row r="2629" spans="1:7" ht="18.75">
      <c r="A2629" s="489" t="s">
        <v>2802</v>
      </c>
      <c r="B2629" s="490">
        <v>125</v>
      </c>
      <c r="C2629" s="491" t="str">
        <f t="shared" si="44"/>
        <v>Ô tô tự đổ 27 tấn125</v>
      </c>
      <c r="D2629" s="490"/>
      <c r="E2629" s="490"/>
      <c r="F2629" s="490"/>
      <c r="G2629" s="490"/>
    </row>
    <row r="2630" spans="1:7" ht="18.75">
      <c r="A2630" s="489" t="s">
        <v>2802</v>
      </c>
      <c r="B2630" s="490">
        <v>126</v>
      </c>
      <c r="C2630" s="491" t="str">
        <f t="shared" si="44"/>
        <v>Ô tô tự đổ 27 tấn126</v>
      </c>
      <c r="D2630" s="490"/>
      <c r="E2630" s="490"/>
      <c r="F2630" s="490"/>
      <c r="G2630" s="490"/>
    </row>
    <row r="2631" spans="1:7" ht="18.75">
      <c r="A2631" s="489" t="s">
        <v>2802</v>
      </c>
      <c r="B2631" s="490">
        <v>127</v>
      </c>
      <c r="C2631" s="491" t="str">
        <f t="shared" si="44"/>
        <v>Ô tô tự đổ 27 tấn127</v>
      </c>
      <c r="D2631" s="490"/>
      <c r="E2631" s="490"/>
      <c r="F2631" s="490"/>
      <c r="G2631" s="490"/>
    </row>
    <row r="2632" spans="1:7" ht="18.75">
      <c r="A2632" s="489" t="s">
        <v>2802</v>
      </c>
      <c r="B2632" s="490">
        <v>128</v>
      </c>
      <c r="C2632" s="491" t="str">
        <f t="shared" si="44"/>
        <v>Ô tô tự đổ 27 tấn128</v>
      </c>
      <c r="D2632" s="490"/>
      <c r="E2632" s="490"/>
      <c r="F2632" s="490"/>
      <c r="G2632" s="490"/>
    </row>
    <row r="2633" spans="1:7" ht="18.75">
      <c r="A2633" s="489" t="s">
        <v>2802</v>
      </c>
      <c r="B2633" s="490">
        <v>129</v>
      </c>
      <c r="C2633" s="491" t="str">
        <f t="shared" si="44"/>
        <v>Ô tô tự đổ 27 tấn129</v>
      </c>
      <c r="D2633" s="490"/>
      <c r="E2633" s="490"/>
      <c r="F2633" s="490"/>
      <c r="G2633" s="490"/>
    </row>
    <row r="2634" spans="1:7" ht="18.75">
      <c r="A2634" s="489" t="s">
        <v>2802</v>
      </c>
      <c r="B2634" s="490">
        <v>130</v>
      </c>
      <c r="C2634" s="491" t="str">
        <f t="shared" ref="C2634:C2697" si="45">A2634&amp;B2634</f>
        <v>Ô tô tự đổ 27 tấn130</v>
      </c>
      <c r="D2634" s="490"/>
      <c r="E2634" s="490"/>
      <c r="F2634" s="490"/>
      <c r="G2634" s="490"/>
    </row>
    <row r="2635" spans="1:7" ht="18.75">
      <c r="A2635" s="489" t="s">
        <v>2802</v>
      </c>
      <c r="B2635" s="490">
        <v>131</v>
      </c>
      <c r="C2635" s="491" t="str">
        <f t="shared" si="45"/>
        <v>Ô tô tự đổ 27 tấn131</v>
      </c>
      <c r="D2635" s="490"/>
      <c r="E2635" s="490"/>
      <c r="F2635" s="490"/>
      <c r="G2635" s="490"/>
    </row>
    <row r="2636" spans="1:7" ht="18.75">
      <c r="A2636" s="489" t="s">
        <v>2802</v>
      </c>
      <c r="B2636" s="490">
        <v>132</v>
      </c>
      <c r="C2636" s="491" t="str">
        <f t="shared" si="45"/>
        <v>Ô tô tự đổ 27 tấn132</v>
      </c>
      <c r="D2636" s="490"/>
      <c r="E2636" s="490"/>
      <c r="F2636" s="490"/>
      <c r="G2636" s="490"/>
    </row>
    <row r="2637" spans="1:7" ht="18.75">
      <c r="A2637" s="489" t="s">
        <v>2802</v>
      </c>
      <c r="B2637" s="490">
        <v>133</v>
      </c>
      <c r="C2637" s="491" t="str">
        <f t="shared" si="45"/>
        <v>Ô tô tự đổ 27 tấn133</v>
      </c>
      <c r="D2637" s="490"/>
      <c r="E2637" s="490"/>
      <c r="F2637" s="490"/>
      <c r="G2637" s="490"/>
    </row>
    <row r="2638" spans="1:7" ht="18.75">
      <c r="A2638" s="489" t="s">
        <v>2802</v>
      </c>
      <c r="B2638" s="490">
        <v>134</v>
      </c>
      <c r="C2638" s="491" t="str">
        <f t="shared" si="45"/>
        <v>Ô tô tự đổ 27 tấn134</v>
      </c>
      <c r="D2638" s="490"/>
      <c r="E2638" s="490"/>
      <c r="F2638" s="490"/>
      <c r="G2638" s="490"/>
    </row>
    <row r="2639" spans="1:7" ht="18.75">
      <c r="A2639" s="489" t="s">
        <v>2802</v>
      </c>
      <c r="B2639" s="490">
        <v>135</v>
      </c>
      <c r="C2639" s="491" t="str">
        <f t="shared" si="45"/>
        <v>Ô tô tự đổ 27 tấn135</v>
      </c>
      <c r="D2639" s="490"/>
      <c r="E2639" s="490"/>
      <c r="F2639" s="490"/>
      <c r="G2639" s="490"/>
    </row>
    <row r="2640" spans="1:7" ht="18.75">
      <c r="A2640" s="489" t="s">
        <v>2802</v>
      </c>
      <c r="B2640" s="490">
        <v>136</v>
      </c>
      <c r="C2640" s="491" t="str">
        <f t="shared" si="45"/>
        <v>Ô tô tự đổ 27 tấn136</v>
      </c>
      <c r="D2640" s="490"/>
      <c r="E2640" s="490"/>
      <c r="F2640" s="490"/>
      <c r="G2640" s="490"/>
    </row>
    <row r="2641" spans="1:7" ht="18.75">
      <c r="A2641" s="489" t="s">
        <v>2802</v>
      </c>
      <c r="B2641" s="490">
        <v>137</v>
      </c>
      <c r="C2641" s="491" t="str">
        <f t="shared" si="45"/>
        <v>Ô tô tự đổ 27 tấn137</v>
      </c>
      <c r="D2641" s="490"/>
      <c r="E2641" s="490"/>
      <c r="F2641" s="490"/>
      <c r="G2641" s="490"/>
    </row>
    <row r="2642" spans="1:7" ht="18.75">
      <c r="A2642" s="489" t="s">
        <v>2802</v>
      </c>
      <c r="B2642" s="490">
        <v>138</v>
      </c>
      <c r="C2642" s="491" t="str">
        <f t="shared" si="45"/>
        <v>Ô tô tự đổ 27 tấn138</v>
      </c>
      <c r="D2642" s="490"/>
      <c r="E2642" s="490"/>
      <c r="F2642" s="490"/>
      <c r="G2642" s="490"/>
    </row>
    <row r="2643" spans="1:7" ht="18.75">
      <c r="A2643" s="489" t="s">
        <v>2802</v>
      </c>
      <c r="B2643" s="490">
        <v>139</v>
      </c>
      <c r="C2643" s="491" t="str">
        <f t="shared" si="45"/>
        <v>Ô tô tự đổ 27 tấn139</v>
      </c>
      <c r="D2643" s="490"/>
      <c r="E2643" s="490"/>
      <c r="F2643" s="490"/>
      <c r="G2643" s="490"/>
    </row>
    <row r="2644" spans="1:7" ht="18.75">
      <c r="A2644" s="489" t="s">
        <v>2802</v>
      </c>
      <c r="B2644" s="490">
        <v>140</v>
      </c>
      <c r="C2644" s="491" t="str">
        <f t="shared" si="45"/>
        <v>Ô tô tự đổ 27 tấn140</v>
      </c>
      <c r="D2644" s="490"/>
      <c r="E2644" s="490"/>
      <c r="F2644" s="490"/>
      <c r="G2644" s="490"/>
    </row>
    <row r="2645" spans="1:7" ht="18.75">
      <c r="A2645" s="489" t="s">
        <v>2802</v>
      </c>
      <c r="B2645" s="490">
        <v>141</v>
      </c>
      <c r="C2645" s="491" t="str">
        <f t="shared" si="45"/>
        <v>Ô tô tự đổ 27 tấn141</v>
      </c>
      <c r="D2645" s="490"/>
      <c r="E2645" s="490"/>
      <c r="F2645" s="490"/>
      <c r="G2645" s="490"/>
    </row>
    <row r="2646" spans="1:7" ht="18.75">
      <c r="A2646" s="489" t="s">
        <v>2802</v>
      </c>
      <c r="B2646" s="490">
        <v>142</v>
      </c>
      <c r="C2646" s="491" t="str">
        <f t="shared" si="45"/>
        <v>Ô tô tự đổ 27 tấn142</v>
      </c>
      <c r="D2646" s="490"/>
      <c r="E2646" s="490"/>
      <c r="F2646" s="490"/>
      <c r="G2646" s="490"/>
    </row>
    <row r="2647" spans="1:7" ht="18.75">
      <c r="A2647" s="489" t="s">
        <v>2802</v>
      </c>
      <c r="B2647" s="490">
        <v>143</v>
      </c>
      <c r="C2647" s="491" t="str">
        <f t="shared" si="45"/>
        <v>Ô tô tự đổ 27 tấn143</v>
      </c>
      <c r="D2647" s="490"/>
      <c r="E2647" s="490"/>
      <c r="F2647" s="490"/>
      <c r="G2647" s="490"/>
    </row>
    <row r="2648" spans="1:7" ht="18.75">
      <c r="A2648" s="489" t="s">
        <v>2802</v>
      </c>
      <c r="B2648" s="490">
        <v>144</v>
      </c>
      <c r="C2648" s="491" t="str">
        <f t="shared" si="45"/>
        <v>Ô tô tự đổ 27 tấn144</v>
      </c>
      <c r="D2648" s="490"/>
      <c r="E2648" s="490"/>
      <c r="F2648" s="490"/>
      <c r="G2648" s="490"/>
    </row>
    <row r="2649" spans="1:7" ht="18.75">
      <c r="A2649" s="489" t="s">
        <v>2802</v>
      </c>
      <c r="B2649" s="490">
        <v>145</v>
      </c>
      <c r="C2649" s="491" t="str">
        <f t="shared" si="45"/>
        <v>Ô tô tự đổ 27 tấn145</v>
      </c>
      <c r="D2649" s="490"/>
      <c r="E2649" s="490"/>
      <c r="F2649" s="490"/>
      <c r="G2649" s="490"/>
    </row>
    <row r="2650" spans="1:7" ht="18.75">
      <c r="A2650" s="489" t="s">
        <v>2802</v>
      </c>
      <c r="B2650" s="490">
        <v>146</v>
      </c>
      <c r="C2650" s="491" t="str">
        <f t="shared" si="45"/>
        <v>Ô tô tự đổ 27 tấn146</v>
      </c>
      <c r="D2650" s="490"/>
      <c r="E2650" s="490"/>
      <c r="F2650" s="490"/>
      <c r="G2650" s="490"/>
    </row>
    <row r="2651" spans="1:7" ht="18.75">
      <c r="A2651" s="489" t="s">
        <v>2802</v>
      </c>
      <c r="B2651" s="490">
        <v>147</v>
      </c>
      <c r="C2651" s="491" t="str">
        <f t="shared" si="45"/>
        <v>Ô tô tự đổ 27 tấn147</v>
      </c>
      <c r="D2651" s="490"/>
      <c r="E2651" s="490"/>
      <c r="F2651" s="490"/>
      <c r="G2651" s="490"/>
    </row>
    <row r="2652" spans="1:7" ht="18.75">
      <c r="A2652" s="489" t="s">
        <v>2802</v>
      </c>
      <c r="B2652" s="490">
        <v>148</v>
      </c>
      <c r="C2652" s="491" t="str">
        <f t="shared" si="45"/>
        <v>Ô tô tự đổ 27 tấn148</v>
      </c>
      <c r="D2652" s="490"/>
      <c r="E2652" s="490"/>
      <c r="F2652" s="490"/>
      <c r="G2652" s="490"/>
    </row>
    <row r="2653" spans="1:7" ht="18.75">
      <c r="A2653" s="489" t="s">
        <v>2802</v>
      </c>
      <c r="B2653" s="490">
        <v>149</v>
      </c>
      <c r="C2653" s="491" t="str">
        <f t="shared" si="45"/>
        <v>Ô tô tự đổ 27 tấn149</v>
      </c>
      <c r="D2653" s="490"/>
      <c r="E2653" s="490"/>
      <c r="F2653" s="490"/>
      <c r="G2653" s="490"/>
    </row>
    <row r="2654" spans="1:7" ht="18.75">
      <c r="A2654" s="489" t="s">
        <v>2802</v>
      </c>
      <c r="B2654" s="490">
        <v>150</v>
      </c>
      <c r="C2654" s="491" t="str">
        <f t="shared" si="45"/>
        <v>Ô tô tự đổ 27 tấn150</v>
      </c>
      <c r="D2654" s="490"/>
      <c r="E2654" s="490"/>
      <c r="F2654" s="490"/>
      <c r="G2654" s="490"/>
    </row>
    <row r="2655" spans="1:7" ht="18.75">
      <c r="A2655" s="489" t="s">
        <v>2802</v>
      </c>
      <c r="B2655" s="490">
        <v>151</v>
      </c>
      <c r="C2655" s="491" t="str">
        <f t="shared" si="45"/>
        <v>Ô tô tự đổ 27 tấn151</v>
      </c>
      <c r="D2655" s="490"/>
      <c r="E2655" s="490"/>
      <c r="F2655" s="490"/>
      <c r="G2655" s="490"/>
    </row>
    <row r="2656" spans="1:7" ht="18.75">
      <c r="A2656" s="489" t="s">
        <v>2802</v>
      </c>
      <c r="B2656" s="490">
        <v>152</v>
      </c>
      <c r="C2656" s="491" t="str">
        <f t="shared" si="45"/>
        <v>Ô tô tự đổ 27 tấn152</v>
      </c>
      <c r="D2656" s="490"/>
      <c r="E2656" s="490"/>
      <c r="F2656" s="490"/>
      <c r="G2656" s="490"/>
    </row>
    <row r="2657" spans="1:7" ht="18.75">
      <c r="A2657" s="489" t="s">
        <v>2802</v>
      </c>
      <c r="B2657" s="490">
        <v>153</v>
      </c>
      <c r="C2657" s="491" t="str">
        <f t="shared" si="45"/>
        <v>Ô tô tự đổ 27 tấn153</v>
      </c>
      <c r="D2657" s="490"/>
      <c r="E2657" s="490"/>
      <c r="F2657" s="490"/>
      <c r="G2657" s="490"/>
    </row>
    <row r="2658" spans="1:7" ht="18.75">
      <c r="A2658" s="489" t="s">
        <v>2802</v>
      </c>
      <c r="B2658" s="490">
        <v>154</v>
      </c>
      <c r="C2658" s="491" t="str">
        <f t="shared" si="45"/>
        <v>Ô tô tự đổ 27 tấn154</v>
      </c>
      <c r="D2658" s="490"/>
      <c r="E2658" s="490"/>
      <c r="F2658" s="490"/>
      <c r="G2658" s="490"/>
    </row>
    <row r="2659" spans="1:7" ht="18.75">
      <c r="A2659" s="489" t="s">
        <v>2802</v>
      </c>
      <c r="B2659" s="490">
        <v>155</v>
      </c>
      <c r="C2659" s="491" t="str">
        <f t="shared" si="45"/>
        <v>Ô tô tự đổ 27 tấn155</v>
      </c>
      <c r="D2659" s="490"/>
      <c r="E2659" s="490"/>
      <c r="F2659" s="490"/>
      <c r="G2659" s="490"/>
    </row>
    <row r="2660" spans="1:7" ht="18.75">
      <c r="A2660" s="489" t="s">
        <v>2802</v>
      </c>
      <c r="B2660" s="490">
        <v>156</v>
      </c>
      <c r="C2660" s="491" t="str">
        <f t="shared" si="45"/>
        <v>Ô tô tự đổ 27 tấn156</v>
      </c>
      <c r="D2660" s="490"/>
      <c r="E2660" s="490"/>
      <c r="F2660" s="490"/>
      <c r="G2660" s="490"/>
    </row>
    <row r="2661" spans="1:7" ht="18.75">
      <c r="A2661" s="489" t="s">
        <v>2802</v>
      </c>
      <c r="B2661" s="490">
        <v>157</v>
      </c>
      <c r="C2661" s="491" t="str">
        <f t="shared" si="45"/>
        <v>Ô tô tự đổ 27 tấn157</v>
      </c>
      <c r="D2661" s="490"/>
      <c r="E2661" s="490"/>
      <c r="F2661" s="490"/>
      <c r="G2661" s="490"/>
    </row>
    <row r="2662" spans="1:7" ht="18.75">
      <c r="A2662" s="489" t="s">
        <v>2802</v>
      </c>
      <c r="B2662" s="490">
        <v>158</v>
      </c>
      <c r="C2662" s="491" t="str">
        <f t="shared" si="45"/>
        <v>Ô tô tự đổ 27 tấn158</v>
      </c>
      <c r="D2662" s="490"/>
      <c r="E2662" s="490"/>
      <c r="F2662" s="490"/>
      <c r="G2662" s="490"/>
    </row>
    <row r="2663" spans="1:7" ht="18.75">
      <c r="A2663" s="489" t="s">
        <v>2802</v>
      </c>
      <c r="B2663" s="490">
        <v>159</v>
      </c>
      <c r="C2663" s="491" t="str">
        <f t="shared" si="45"/>
        <v>Ô tô tự đổ 27 tấn159</v>
      </c>
      <c r="D2663" s="490"/>
      <c r="E2663" s="490"/>
      <c r="F2663" s="490"/>
      <c r="G2663" s="490"/>
    </row>
    <row r="2664" spans="1:7" ht="18.75">
      <c r="A2664" s="489" t="s">
        <v>2802</v>
      </c>
      <c r="B2664" s="490">
        <v>160</v>
      </c>
      <c r="C2664" s="491" t="str">
        <f t="shared" si="45"/>
        <v>Ô tô tự đổ 27 tấn160</v>
      </c>
      <c r="D2664" s="490"/>
      <c r="E2664" s="490"/>
      <c r="F2664" s="490"/>
      <c r="G2664" s="490"/>
    </row>
    <row r="2665" spans="1:7" ht="18.75">
      <c r="A2665" s="489" t="s">
        <v>2802</v>
      </c>
      <c r="B2665" s="490">
        <v>161</v>
      </c>
      <c r="C2665" s="491" t="str">
        <f t="shared" si="45"/>
        <v>Ô tô tự đổ 27 tấn161</v>
      </c>
      <c r="D2665" s="490"/>
      <c r="E2665" s="490"/>
      <c r="F2665" s="490"/>
      <c r="G2665" s="490"/>
    </row>
    <row r="2666" spans="1:7" ht="18.75">
      <c r="A2666" s="489" t="s">
        <v>2802</v>
      </c>
      <c r="B2666" s="490">
        <v>162</v>
      </c>
      <c r="C2666" s="491" t="str">
        <f t="shared" si="45"/>
        <v>Ô tô tự đổ 27 tấn162</v>
      </c>
      <c r="D2666" s="490"/>
      <c r="E2666" s="490"/>
      <c r="F2666" s="490"/>
      <c r="G2666" s="490"/>
    </row>
    <row r="2667" spans="1:7" ht="18.75">
      <c r="A2667" s="489" t="s">
        <v>2802</v>
      </c>
      <c r="B2667" s="490">
        <v>163</v>
      </c>
      <c r="C2667" s="491" t="str">
        <f t="shared" si="45"/>
        <v>Ô tô tự đổ 27 tấn163</v>
      </c>
      <c r="D2667" s="490"/>
      <c r="E2667" s="490"/>
      <c r="F2667" s="490"/>
      <c r="G2667" s="490"/>
    </row>
    <row r="2668" spans="1:7" ht="18.75">
      <c r="A2668" s="489" t="s">
        <v>2802</v>
      </c>
      <c r="B2668" s="490">
        <v>164</v>
      </c>
      <c r="C2668" s="491" t="str">
        <f t="shared" si="45"/>
        <v>Ô tô tự đổ 27 tấn164</v>
      </c>
      <c r="D2668" s="490"/>
      <c r="E2668" s="490"/>
      <c r="F2668" s="490"/>
      <c r="G2668" s="490"/>
    </row>
    <row r="2669" spans="1:7" ht="18.75">
      <c r="A2669" s="489" t="s">
        <v>2802</v>
      </c>
      <c r="B2669" s="490">
        <v>165</v>
      </c>
      <c r="C2669" s="491" t="str">
        <f t="shared" si="45"/>
        <v>Ô tô tự đổ 27 tấn165</v>
      </c>
      <c r="D2669" s="490"/>
      <c r="E2669" s="490"/>
      <c r="F2669" s="490"/>
      <c r="G2669" s="490"/>
    </row>
    <row r="2670" spans="1:7" ht="18.75">
      <c r="A2670" s="489" t="s">
        <v>2802</v>
      </c>
      <c r="B2670" s="490">
        <v>166</v>
      </c>
      <c r="C2670" s="491" t="str">
        <f t="shared" si="45"/>
        <v>Ô tô tự đổ 27 tấn166</v>
      </c>
      <c r="D2670" s="490"/>
      <c r="E2670" s="490"/>
      <c r="F2670" s="490"/>
      <c r="G2670" s="490"/>
    </row>
    <row r="2671" spans="1:7" ht="18.75">
      <c r="A2671" s="489" t="s">
        <v>2802</v>
      </c>
      <c r="B2671" s="490">
        <v>167</v>
      </c>
      <c r="C2671" s="491" t="str">
        <f t="shared" si="45"/>
        <v>Ô tô tự đổ 27 tấn167</v>
      </c>
      <c r="D2671" s="490"/>
      <c r="E2671" s="490"/>
      <c r="F2671" s="490"/>
      <c r="G2671" s="490"/>
    </row>
    <row r="2672" spans="1:7" ht="18.75">
      <c r="A2672" s="489" t="s">
        <v>2802</v>
      </c>
      <c r="B2672" s="490">
        <v>168</v>
      </c>
      <c r="C2672" s="491" t="str">
        <f t="shared" si="45"/>
        <v>Ô tô tự đổ 27 tấn168</v>
      </c>
      <c r="D2672" s="490"/>
      <c r="E2672" s="490"/>
      <c r="F2672" s="490"/>
      <c r="G2672" s="490"/>
    </row>
    <row r="2673" spans="1:7" ht="18.75">
      <c r="A2673" s="489" t="s">
        <v>2802</v>
      </c>
      <c r="B2673" s="490">
        <v>169</v>
      </c>
      <c r="C2673" s="491" t="str">
        <f t="shared" si="45"/>
        <v>Ô tô tự đổ 27 tấn169</v>
      </c>
      <c r="D2673" s="490"/>
      <c r="E2673" s="490"/>
      <c r="F2673" s="490"/>
      <c r="G2673" s="490"/>
    </row>
    <row r="2674" spans="1:7" ht="18.75">
      <c r="A2674" s="489" t="s">
        <v>2802</v>
      </c>
      <c r="B2674" s="490">
        <v>170</v>
      </c>
      <c r="C2674" s="491" t="str">
        <f t="shared" si="45"/>
        <v>Ô tô tự đổ 27 tấn170</v>
      </c>
      <c r="D2674" s="490"/>
      <c r="E2674" s="490"/>
      <c r="F2674" s="490"/>
      <c r="G2674" s="490"/>
    </row>
    <row r="2675" spans="1:7" ht="18.75">
      <c r="A2675" s="489" t="s">
        <v>2802</v>
      </c>
      <c r="B2675" s="490">
        <v>171</v>
      </c>
      <c r="C2675" s="491" t="str">
        <f t="shared" si="45"/>
        <v>Ô tô tự đổ 27 tấn171</v>
      </c>
      <c r="D2675" s="490"/>
      <c r="E2675" s="490"/>
      <c r="F2675" s="490"/>
      <c r="G2675" s="490"/>
    </row>
    <row r="2676" spans="1:7" ht="18.75">
      <c r="A2676" s="489" t="s">
        <v>2802</v>
      </c>
      <c r="B2676" s="490">
        <v>172</v>
      </c>
      <c r="C2676" s="491" t="str">
        <f t="shared" si="45"/>
        <v>Ô tô tự đổ 27 tấn172</v>
      </c>
      <c r="D2676" s="490"/>
      <c r="E2676" s="490"/>
      <c r="F2676" s="490"/>
      <c r="G2676" s="490"/>
    </row>
    <row r="2677" spans="1:7" ht="18.75">
      <c r="A2677" s="489" t="s">
        <v>2802</v>
      </c>
      <c r="B2677" s="490">
        <v>173</v>
      </c>
      <c r="C2677" s="491" t="str">
        <f t="shared" si="45"/>
        <v>Ô tô tự đổ 27 tấn173</v>
      </c>
      <c r="D2677" s="490"/>
      <c r="E2677" s="490"/>
      <c r="F2677" s="490"/>
      <c r="G2677" s="490"/>
    </row>
    <row r="2678" spans="1:7" ht="18.75">
      <c r="A2678" s="489" t="s">
        <v>2802</v>
      </c>
      <c r="B2678" s="490">
        <v>174</v>
      </c>
      <c r="C2678" s="491" t="str">
        <f t="shared" si="45"/>
        <v>Ô tô tự đổ 27 tấn174</v>
      </c>
      <c r="D2678" s="490"/>
      <c r="E2678" s="490"/>
      <c r="F2678" s="490"/>
      <c r="G2678" s="490"/>
    </row>
    <row r="2679" spans="1:7" ht="18.75">
      <c r="A2679" s="489" t="s">
        <v>2802</v>
      </c>
      <c r="B2679" s="490">
        <v>175</v>
      </c>
      <c r="C2679" s="491" t="str">
        <f t="shared" si="45"/>
        <v>Ô tô tự đổ 27 tấn175</v>
      </c>
      <c r="D2679" s="490"/>
      <c r="E2679" s="490"/>
      <c r="F2679" s="490"/>
      <c r="G2679" s="490"/>
    </row>
    <row r="2680" spans="1:7" ht="18.75">
      <c r="A2680" s="489" t="s">
        <v>2802</v>
      </c>
      <c r="B2680" s="490">
        <v>176</v>
      </c>
      <c r="C2680" s="491" t="str">
        <f t="shared" si="45"/>
        <v>Ô tô tự đổ 27 tấn176</v>
      </c>
      <c r="D2680" s="490"/>
      <c r="E2680" s="490"/>
      <c r="F2680" s="490"/>
      <c r="G2680" s="490"/>
    </row>
    <row r="2681" spans="1:7" ht="18.75">
      <c r="A2681" s="489" t="s">
        <v>2802</v>
      </c>
      <c r="B2681" s="490">
        <v>177</v>
      </c>
      <c r="C2681" s="491" t="str">
        <f t="shared" si="45"/>
        <v>Ô tô tự đổ 27 tấn177</v>
      </c>
      <c r="D2681" s="490"/>
      <c r="E2681" s="490"/>
      <c r="F2681" s="490"/>
      <c r="G2681" s="490"/>
    </row>
    <row r="2682" spans="1:7" ht="18.75">
      <c r="A2682" s="489" t="s">
        <v>2802</v>
      </c>
      <c r="B2682" s="490">
        <v>178</v>
      </c>
      <c r="C2682" s="491" t="str">
        <f t="shared" si="45"/>
        <v>Ô tô tự đổ 27 tấn178</v>
      </c>
      <c r="D2682" s="490"/>
      <c r="E2682" s="490"/>
      <c r="F2682" s="490"/>
      <c r="G2682" s="490"/>
    </row>
    <row r="2683" spans="1:7" ht="18.75">
      <c r="A2683" s="489" t="s">
        <v>2802</v>
      </c>
      <c r="B2683" s="490">
        <v>179</v>
      </c>
      <c r="C2683" s="491" t="str">
        <f t="shared" si="45"/>
        <v>Ô tô tự đổ 27 tấn179</v>
      </c>
      <c r="D2683" s="490"/>
      <c r="E2683" s="490"/>
      <c r="F2683" s="490"/>
      <c r="G2683" s="490"/>
    </row>
    <row r="2684" spans="1:7" ht="18.75">
      <c r="A2684" s="489" t="s">
        <v>2802</v>
      </c>
      <c r="B2684" s="490">
        <v>180</v>
      </c>
      <c r="C2684" s="491" t="str">
        <f t="shared" si="45"/>
        <v>Ô tô tự đổ 27 tấn180</v>
      </c>
      <c r="D2684" s="490"/>
      <c r="E2684" s="490"/>
      <c r="F2684" s="490"/>
      <c r="G2684" s="490"/>
    </row>
    <row r="2685" spans="1:7" ht="18.75">
      <c r="A2685" s="489" t="s">
        <v>2802</v>
      </c>
      <c r="B2685" s="490">
        <v>181</v>
      </c>
      <c r="C2685" s="491" t="str">
        <f t="shared" si="45"/>
        <v>Ô tô tự đổ 27 tấn181</v>
      </c>
      <c r="D2685" s="490"/>
      <c r="E2685" s="490"/>
      <c r="F2685" s="490"/>
      <c r="G2685" s="490"/>
    </row>
    <row r="2686" spans="1:7" ht="18.75">
      <c r="A2686" s="489" t="s">
        <v>2802</v>
      </c>
      <c r="B2686" s="490">
        <v>182</v>
      </c>
      <c r="C2686" s="491" t="str">
        <f t="shared" si="45"/>
        <v>Ô tô tự đổ 27 tấn182</v>
      </c>
      <c r="D2686" s="490"/>
      <c r="E2686" s="490"/>
      <c r="F2686" s="490"/>
      <c r="G2686" s="490"/>
    </row>
    <row r="2687" spans="1:7" ht="18.75">
      <c r="A2687" s="489" t="s">
        <v>2802</v>
      </c>
      <c r="B2687" s="490">
        <v>183</v>
      </c>
      <c r="C2687" s="491" t="str">
        <f t="shared" si="45"/>
        <v>Ô tô tự đổ 27 tấn183</v>
      </c>
      <c r="D2687" s="490"/>
      <c r="E2687" s="490"/>
      <c r="F2687" s="490"/>
      <c r="G2687" s="490"/>
    </row>
    <row r="2688" spans="1:7" ht="18.75">
      <c r="A2688" s="489" t="s">
        <v>2802</v>
      </c>
      <c r="B2688" s="490">
        <v>184</v>
      </c>
      <c r="C2688" s="491" t="str">
        <f t="shared" si="45"/>
        <v>Ô tô tự đổ 27 tấn184</v>
      </c>
      <c r="D2688" s="490"/>
      <c r="E2688" s="490"/>
      <c r="F2688" s="490"/>
      <c r="G2688" s="490"/>
    </row>
    <row r="2689" spans="1:7" ht="18.75">
      <c r="A2689" s="489" t="s">
        <v>2802</v>
      </c>
      <c r="B2689" s="490">
        <v>185</v>
      </c>
      <c r="C2689" s="491" t="str">
        <f t="shared" si="45"/>
        <v>Ô tô tự đổ 27 tấn185</v>
      </c>
      <c r="D2689" s="490"/>
      <c r="E2689" s="490"/>
      <c r="F2689" s="490"/>
      <c r="G2689" s="490"/>
    </row>
    <row r="2690" spans="1:7" ht="18.75">
      <c r="A2690" s="489" t="s">
        <v>2802</v>
      </c>
      <c r="B2690" s="490">
        <v>186</v>
      </c>
      <c r="C2690" s="491" t="str">
        <f t="shared" si="45"/>
        <v>Ô tô tự đổ 27 tấn186</v>
      </c>
      <c r="D2690" s="490"/>
      <c r="E2690" s="490"/>
      <c r="F2690" s="490"/>
      <c r="G2690" s="490"/>
    </row>
    <row r="2691" spans="1:7" ht="18.75">
      <c r="A2691" s="489" t="s">
        <v>2802</v>
      </c>
      <c r="B2691" s="490">
        <v>187</v>
      </c>
      <c r="C2691" s="491" t="str">
        <f t="shared" si="45"/>
        <v>Ô tô tự đổ 27 tấn187</v>
      </c>
      <c r="D2691" s="490"/>
      <c r="E2691" s="490"/>
      <c r="F2691" s="490"/>
      <c r="G2691" s="490"/>
    </row>
    <row r="2692" spans="1:7" ht="18.75">
      <c r="A2692" s="489" t="s">
        <v>2802</v>
      </c>
      <c r="B2692" s="490">
        <v>188</v>
      </c>
      <c r="C2692" s="491" t="str">
        <f t="shared" si="45"/>
        <v>Ô tô tự đổ 27 tấn188</v>
      </c>
      <c r="D2692" s="490"/>
      <c r="E2692" s="490"/>
      <c r="F2692" s="490"/>
      <c r="G2692" s="490"/>
    </row>
    <row r="2693" spans="1:7" ht="18.75">
      <c r="A2693" s="489" t="s">
        <v>2802</v>
      </c>
      <c r="B2693" s="490">
        <v>189</v>
      </c>
      <c r="C2693" s="491" t="str">
        <f t="shared" si="45"/>
        <v>Ô tô tự đổ 27 tấn189</v>
      </c>
      <c r="D2693" s="490"/>
      <c r="E2693" s="490"/>
      <c r="F2693" s="490"/>
      <c r="G2693" s="490"/>
    </row>
    <row r="2694" spans="1:7" ht="18.75">
      <c r="A2694" s="489" t="s">
        <v>2802</v>
      </c>
      <c r="B2694" s="490">
        <v>190</v>
      </c>
      <c r="C2694" s="491" t="str">
        <f t="shared" si="45"/>
        <v>Ô tô tự đổ 27 tấn190</v>
      </c>
      <c r="D2694" s="490"/>
      <c r="E2694" s="490"/>
      <c r="F2694" s="490"/>
      <c r="G2694" s="490"/>
    </row>
    <row r="2695" spans="1:7" ht="18.75">
      <c r="A2695" s="489" t="s">
        <v>2802</v>
      </c>
      <c r="B2695" s="490">
        <v>191</v>
      </c>
      <c r="C2695" s="491" t="str">
        <f t="shared" si="45"/>
        <v>Ô tô tự đổ 27 tấn191</v>
      </c>
      <c r="D2695" s="490"/>
      <c r="E2695" s="490"/>
      <c r="F2695" s="490"/>
      <c r="G2695" s="490"/>
    </row>
    <row r="2696" spans="1:7" ht="18.75">
      <c r="A2696" s="489" t="s">
        <v>2802</v>
      </c>
      <c r="B2696" s="490">
        <v>192</v>
      </c>
      <c r="C2696" s="491" t="str">
        <f t="shared" si="45"/>
        <v>Ô tô tự đổ 27 tấn192</v>
      </c>
      <c r="D2696" s="490"/>
      <c r="E2696" s="490"/>
      <c r="F2696" s="490"/>
      <c r="G2696" s="490"/>
    </row>
    <row r="2697" spans="1:7" ht="18.75">
      <c r="A2697" s="489" t="s">
        <v>2802</v>
      </c>
      <c r="B2697" s="490">
        <v>193</v>
      </c>
      <c r="C2697" s="491" t="str">
        <f t="shared" si="45"/>
        <v>Ô tô tự đổ 27 tấn193</v>
      </c>
      <c r="D2697" s="490"/>
      <c r="E2697" s="490"/>
      <c r="F2697" s="490"/>
      <c r="G2697" s="490"/>
    </row>
    <row r="2698" spans="1:7" ht="18.75">
      <c r="A2698" s="489" t="s">
        <v>2802</v>
      </c>
      <c r="B2698" s="490">
        <v>194</v>
      </c>
      <c r="C2698" s="491" t="str">
        <f t="shared" ref="C2698:C2761" si="46">A2698&amp;B2698</f>
        <v>Ô tô tự đổ 27 tấn194</v>
      </c>
      <c r="D2698" s="490"/>
      <c r="E2698" s="490"/>
      <c r="F2698" s="490"/>
      <c r="G2698" s="490"/>
    </row>
    <row r="2699" spans="1:7" ht="18.75">
      <c r="A2699" s="489" t="s">
        <v>2802</v>
      </c>
      <c r="B2699" s="490">
        <v>195</v>
      </c>
      <c r="C2699" s="491" t="str">
        <f t="shared" si="46"/>
        <v>Ô tô tự đổ 27 tấn195</v>
      </c>
      <c r="D2699" s="490"/>
      <c r="E2699" s="490"/>
      <c r="F2699" s="490"/>
      <c r="G2699" s="490"/>
    </row>
    <row r="2700" spans="1:7" ht="18.75">
      <c r="A2700" s="489" t="s">
        <v>2802</v>
      </c>
      <c r="B2700" s="490">
        <v>196</v>
      </c>
      <c r="C2700" s="491" t="str">
        <f t="shared" si="46"/>
        <v>Ô tô tự đổ 27 tấn196</v>
      </c>
      <c r="D2700" s="490"/>
      <c r="E2700" s="490"/>
      <c r="F2700" s="490"/>
      <c r="G2700" s="490"/>
    </row>
    <row r="2701" spans="1:7" ht="18.75">
      <c r="A2701" s="489" t="s">
        <v>2802</v>
      </c>
      <c r="B2701" s="490">
        <v>197</v>
      </c>
      <c r="C2701" s="491" t="str">
        <f t="shared" si="46"/>
        <v>Ô tô tự đổ 27 tấn197</v>
      </c>
      <c r="D2701" s="490"/>
      <c r="E2701" s="490"/>
      <c r="F2701" s="490"/>
      <c r="G2701" s="490"/>
    </row>
    <row r="2702" spans="1:7" ht="18.75">
      <c r="A2702" s="489" t="s">
        <v>2802</v>
      </c>
      <c r="B2702" s="490">
        <v>198</v>
      </c>
      <c r="C2702" s="491" t="str">
        <f t="shared" si="46"/>
        <v>Ô tô tự đổ 27 tấn198</v>
      </c>
      <c r="D2702" s="490"/>
      <c r="E2702" s="490"/>
      <c r="F2702" s="490"/>
      <c r="G2702" s="490"/>
    </row>
    <row r="2703" spans="1:7" ht="18.75">
      <c r="A2703" s="489" t="s">
        <v>2802</v>
      </c>
      <c r="B2703" s="490">
        <v>199</v>
      </c>
      <c r="C2703" s="491" t="str">
        <f t="shared" si="46"/>
        <v>Ô tô tự đổ 27 tấn199</v>
      </c>
      <c r="D2703" s="490"/>
      <c r="E2703" s="490"/>
      <c r="F2703" s="490"/>
      <c r="G2703" s="490"/>
    </row>
    <row r="2704" spans="1:7" ht="18.75">
      <c r="A2704" s="489" t="s">
        <v>2802</v>
      </c>
      <c r="B2704" s="490">
        <v>200</v>
      </c>
      <c r="C2704" s="491" t="str">
        <f t="shared" si="46"/>
        <v>Ô tô tự đổ 27 tấn200</v>
      </c>
      <c r="D2704" s="490"/>
      <c r="E2704" s="490"/>
      <c r="F2704" s="490"/>
      <c r="G2704" s="490"/>
    </row>
    <row r="2705" spans="1:7" ht="18.75">
      <c r="A2705" s="489" t="s">
        <v>2802</v>
      </c>
      <c r="B2705" s="490">
        <v>201</v>
      </c>
      <c r="C2705" s="491" t="str">
        <f t="shared" si="46"/>
        <v>Ô tô tự đổ 27 tấn201</v>
      </c>
      <c r="D2705" s="490"/>
      <c r="E2705" s="490"/>
      <c r="F2705" s="490"/>
      <c r="G2705" s="490"/>
    </row>
    <row r="2706" spans="1:7" ht="18.75">
      <c r="A2706" s="489" t="s">
        <v>2802</v>
      </c>
      <c r="B2706" s="490">
        <v>202</v>
      </c>
      <c r="C2706" s="491" t="str">
        <f t="shared" si="46"/>
        <v>Ô tô tự đổ 27 tấn202</v>
      </c>
      <c r="D2706" s="490"/>
      <c r="E2706" s="490"/>
      <c r="F2706" s="490"/>
      <c r="G2706" s="490"/>
    </row>
    <row r="2707" spans="1:7" ht="18.75">
      <c r="A2707" s="489" t="s">
        <v>2802</v>
      </c>
      <c r="B2707" s="490">
        <v>203</v>
      </c>
      <c r="C2707" s="491" t="str">
        <f t="shared" si="46"/>
        <v>Ô tô tự đổ 27 tấn203</v>
      </c>
      <c r="D2707" s="490"/>
      <c r="E2707" s="490"/>
      <c r="F2707" s="490"/>
      <c r="G2707" s="490"/>
    </row>
    <row r="2708" spans="1:7" ht="18.75">
      <c r="A2708" s="489" t="s">
        <v>2802</v>
      </c>
      <c r="B2708" s="490">
        <v>204</v>
      </c>
      <c r="C2708" s="491" t="str">
        <f t="shared" si="46"/>
        <v>Ô tô tự đổ 27 tấn204</v>
      </c>
      <c r="D2708" s="490"/>
      <c r="E2708" s="490"/>
      <c r="F2708" s="490"/>
      <c r="G2708" s="490"/>
    </row>
    <row r="2709" spans="1:7" ht="18.75">
      <c r="A2709" s="489" t="s">
        <v>2802</v>
      </c>
      <c r="B2709" s="490">
        <v>205</v>
      </c>
      <c r="C2709" s="491" t="str">
        <f t="shared" si="46"/>
        <v>Ô tô tự đổ 27 tấn205</v>
      </c>
      <c r="D2709" s="490"/>
      <c r="E2709" s="490"/>
      <c r="F2709" s="490"/>
      <c r="G2709" s="490"/>
    </row>
    <row r="2710" spans="1:7" ht="18.75">
      <c r="A2710" s="489" t="s">
        <v>2802</v>
      </c>
      <c r="B2710" s="490">
        <v>206</v>
      </c>
      <c r="C2710" s="491" t="str">
        <f t="shared" si="46"/>
        <v>Ô tô tự đổ 27 tấn206</v>
      </c>
      <c r="D2710" s="490"/>
      <c r="E2710" s="490"/>
      <c r="F2710" s="490"/>
      <c r="G2710" s="490"/>
    </row>
    <row r="2711" spans="1:7" ht="18.75">
      <c r="A2711" s="489" t="s">
        <v>2802</v>
      </c>
      <c r="B2711" s="490">
        <v>207</v>
      </c>
      <c r="C2711" s="491" t="str">
        <f t="shared" si="46"/>
        <v>Ô tô tự đổ 27 tấn207</v>
      </c>
      <c r="D2711" s="490"/>
      <c r="E2711" s="490"/>
      <c r="F2711" s="490"/>
      <c r="G2711" s="490"/>
    </row>
    <row r="2712" spans="1:7" ht="18.75">
      <c r="A2712" s="489" t="s">
        <v>2802</v>
      </c>
      <c r="B2712" s="490">
        <v>208</v>
      </c>
      <c r="C2712" s="491" t="str">
        <f t="shared" si="46"/>
        <v>Ô tô tự đổ 27 tấn208</v>
      </c>
      <c r="D2712" s="490"/>
      <c r="E2712" s="490"/>
      <c r="F2712" s="490"/>
      <c r="G2712" s="490"/>
    </row>
    <row r="2713" spans="1:7" ht="18.75">
      <c r="A2713" s="489" t="s">
        <v>2802</v>
      </c>
      <c r="B2713" s="490">
        <v>209</v>
      </c>
      <c r="C2713" s="491" t="str">
        <f t="shared" si="46"/>
        <v>Ô tô tự đổ 27 tấn209</v>
      </c>
      <c r="D2713" s="490"/>
      <c r="E2713" s="490"/>
      <c r="F2713" s="490"/>
      <c r="G2713" s="490"/>
    </row>
    <row r="2714" spans="1:7" ht="18.75">
      <c r="A2714" s="489" t="s">
        <v>2802</v>
      </c>
      <c r="B2714" s="490">
        <v>210</v>
      </c>
      <c r="C2714" s="491" t="str">
        <f t="shared" si="46"/>
        <v>Ô tô tự đổ 27 tấn210</v>
      </c>
      <c r="D2714" s="490"/>
      <c r="E2714" s="490"/>
      <c r="F2714" s="490"/>
      <c r="G2714" s="490"/>
    </row>
    <row r="2715" spans="1:7" ht="18.75">
      <c r="A2715" s="489" t="s">
        <v>2802</v>
      </c>
      <c r="B2715" s="490">
        <v>211</v>
      </c>
      <c r="C2715" s="491" t="str">
        <f t="shared" si="46"/>
        <v>Ô tô tự đổ 27 tấn211</v>
      </c>
      <c r="D2715" s="490"/>
      <c r="E2715" s="490"/>
      <c r="F2715" s="490"/>
      <c r="G2715" s="490"/>
    </row>
    <row r="2716" spans="1:7" ht="18.75">
      <c r="A2716" s="489" t="s">
        <v>2802</v>
      </c>
      <c r="B2716" s="490">
        <v>212</v>
      </c>
      <c r="C2716" s="491" t="str">
        <f t="shared" si="46"/>
        <v>Ô tô tự đổ 27 tấn212</v>
      </c>
      <c r="D2716" s="490"/>
      <c r="E2716" s="490"/>
      <c r="F2716" s="490"/>
      <c r="G2716" s="490"/>
    </row>
    <row r="2717" spans="1:7" ht="18.75">
      <c r="A2717" s="489" t="s">
        <v>2802</v>
      </c>
      <c r="B2717" s="490">
        <v>213</v>
      </c>
      <c r="C2717" s="491" t="str">
        <f t="shared" si="46"/>
        <v>Ô tô tự đổ 27 tấn213</v>
      </c>
      <c r="D2717" s="490"/>
      <c r="E2717" s="490"/>
      <c r="F2717" s="490"/>
      <c r="G2717" s="490"/>
    </row>
    <row r="2718" spans="1:7" ht="18.75">
      <c r="A2718" s="489" t="s">
        <v>2802</v>
      </c>
      <c r="B2718" s="490">
        <v>214</v>
      </c>
      <c r="C2718" s="491" t="str">
        <f t="shared" si="46"/>
        <v>Ô tô tự đổ 27 tấn214</v>
      </c>
      <c r="D2718" s="490"/>
      <c r="E2718" s="490"/>
      <c r="F2718" s="490"/>
      <c r="G2718" s="490"/>
    </row>
    <row r="2719" spans="1:7" ht="18.75">
      <c r="A2719" s="489" t="s">
        <v>2802</v>
      </c>
      <c r="B2719" s="490">
        <v>215</v>
      </c>
      <c r="C2719" s="491" t="str">
        <f t="shared" si="46"/>
        <v>Ô tô tự đổ 27 tấn215</v>
      </c>
      <c r="D2719" s="490"/>
      <c r="E2719" s="490"/>
      <c r="F2719" s="490"/>
      <c r="G2719" s="490"/>
    </row>
    <row r="2720" spans="1:7" ht="18.75">
      <c r="A2720" s="489" t="s">
        <v>2802</v>
      </c>
      <c r="B2720" s="490">
        <v>216</v>
      </c>
      <c r="C2720" s="491" t="str">
        <f t="shared" si="46"/>
        <v>Ô tô tự đổ 27 tấn216</v>
      </c>
      <c r="D2720" s="490"/>
      <c r="E2720" s="490"/>
      <c r="F2720" s="490"/>
      <c r="G2720" s="490"/>
    </row>
    <row r="2721" spans="1:7" ht="18.75">
      <c r="A2721" s="489" t="s">
        <v>2802</v>
      </c>
      <c r="B2721" s="490">
        <v>217</v>
      </c>
      <c r="C2721" s="491" t="str">
        <f t="shared" si="46"/>
        <v>Ô tô tự đổ 27 tấn217</v>
      </c>
      <c r="D2721" s="490"/>
      <c r="E2721" s="490"/>
      <c r="F2721" s="490"/>
      <c r="G2721" s="490"/>
    </row>
    <row r="2722" spans="1:7" ht="18.75">
      <c r="A2722" s="489" t="s">
        <v>2802</v>
      </c>
      <c r="B2722" s="490">
        <v>218</v>
      </c>
      <c r="C2722" s="491" t="str">
        <f t="shared" si="46"/>
        <v>Ô tô tự đổ 27 tấn218</v>
      </c>
      <c r="D2722" s="490"/>
      <c r="E2722" s="490"/>
      <c r="F2722" s="490"/>
      <c r="G2722" s="490"/>
    </row>
    <row r="2723" spans="1:7" ht="18.75">
      <c r="A2723" s="489" t="s">
        <v>2802</v>
      </c>
      <c r="B2723" s="490">
        <v>219</v>
      </c>
      <c r="C2723" s="491" t="str">
        <f t="shared" si="46"/>
        <v>Ô tô tự đổ 27 tấn219</v>
      </c>
      <c r="D2723" s="490"/>
      <c r="E2723" s="490"/>
      <c r="F2723" s="490"/>
      <c r="G2723" s="490"/>
    </row>
    <row r="2724" spans="1:7" ht="18.75">
      <c r="A2724" s="489" t="s">
        <v>2802</v>
      </c>
      <c r="B2724" s="490">
        <v>220</v>
      </c>
      <c r="C2724" s="491" t="str">
        <f t="shared" si="46"/>
        <v>Ô tô tự đổ 27 tấn220</v>
      </c>
      <c r="D2724" s="490"/>
      <c r="E2724" s="490"/>
      <c r="F2724" s="490"/>
      <c r="G2724" s="490"/>
    </row>
    <row r="2725" spans="1:7" ht="18.75">
      <c r="A2725" s="489" t="s">
        <v>2802</v>
      </c>
      <c r="B2725" s="490">
        <v>221</v>
      </c>
      <c r="C2725" s="491" t="str">
        <f t="shared" si="46"/>
        <v>Ô tô tự đổ 27 tấn221</v>
      </c>
      <c r="D2725" s="490"/>
      <c r="E2725" s="490"/>
      <c r="F2725" s="490"/>
      <c r="G2725" s="490"/>
    </row>
    <row r="2726" spans="1:7" ht="18.75">
      <c r="A2726" s="489" t="s">
        <v>2802</v>
      </c>
      <c r="B2726" s="490">
        <v>222</v>
      </c>
      <c r="C2726" s="491" t="str">
        <f t="shared" si="46"/>
        <v>Ô tô tự đổ 27 tấn222</v>
      </c>
      <c r="D2726" s="490"/>
      <c r="E2726" s="490"/>
      <c r="F2726" s="490"/>
      <c r="G2726" s="490"/>
    </row>
    <row r="2727" spans="1:7" ht="18.75">
      <c r="A2727" s="489" t="s">
        <v>2802</v>
      </c>
      <c r="B2727" s="490">
        <v>223</v>
      </c>
      <c r="C2727" s="491" t="str">
        <f t="shared" si="46"/>
        <v>Ô tô tự đổ 27 tấn223</v>
      </c>
      <c r="D2727" s="490"/>
      <c r="E2727" s="490"/>
      <c r="F2727" s="490"/>
      <c r="G2727" s="490"/>
    </row>
    <row r="2728" spans="1:7" ht="18.75">
      <c r="A2728" s="489" t="s">
        <v>2802</v>
      </c>
      <c r="B2728" s="490">
        <v>224</v>
      </c>
      <c r="C2728" s="491" t="str">
        <f t="shared" si="46"/>
        <v>Ô tô tự đổ 27 tấn224</v>
      </c>
      <c r="D2728" s="490"/>
      <c r="E2728" s="490"/>
      <c r="F2728" s="490"/>
      <c r="G2728" s="490"/>
    </row>
    <row r="2729" spans="1:7" ht="18.75">
      <c r="A2729" s="489" t="s">
        <v>2802</v>
      </c>
      <c r="B2729" s="490">
        <v>225</v>
      </c>
      <c r="C2729" s="491" t="str">
        <f t="shared" si="46"/>
        <v>Ô tô tự đổ 27 tấn225</v>
      </c>
      <c r="D2729" s="490"/>
      <c r="E2729" s="490"/>
      <c r="F2729" s="490"/>
      <c r="G2729" s="490"/>
    </row>
    <row r="2730" spans="1:7" ht="18.75">
      <c r="A2730" s="489" t="s">
        <v>2802</v>
      </c>
      <c r="B2730" s="490">
        <v>226</v>
      </c>
      <c r="C2730" s="491" t="str">
        <f t="shared" si="46"/>
        <v>Ô tô tự đổ 27 tấn226</v>
      </c>
      <c r="D2730" s="490"/>
      <c r="E2730" s="490"/>
      <c r="F2730" s="490"/>
      <c r="G2730" s="490"/>
    </row>
    <row r="2731" spans="1:7" ht="18.75">
      <c r="A2731" s="489" t="s">
        <v>2802</v>
      </c>
      <c r="B2731" s="490">
        <v>227</v>
      </c>
      <c r="C2731" s="491" t="str">
        <f t="shared" si="46"/>
        <v>Ô tô tự đổ 27 tấn227</v>
      </c>
      <c r="D2731" s="490"/>
      <c r="E2731" s="490"/>
      <c r="F2731" s="490"/>
      <c r="G2731" s="490"/>
    </row>
    <row r="2732" spans="1:7" ht="18.75">
      <c r="A2732" s="489" t="s">
        <v>2802</v>
      </c>
      <c r="B2732" s="490">
        <v>228</v>
      </c>
      <c r="C2732" s="491" t="str">
        <f t="shared" si="46"/>
        <v>Ô tô tự đổ 27 tấn228</v>
      </c>
      <c r="D2732" s="490"/>
      <c r="E2732" s="490"/>
      <c r="F2732" s="490"/>
      <c r="G2732" s="490"/>
    </row>
    <row r="2733" spans="1:7" ht="18.75">
      <c r="A2733" s="489" t="s">
        <v>2802</v>
      </c>
      <c r="B2733" s="490">
        <v>229</v>
      </c>
      <c r="C2733" s="491" t="str">
        <f t="shared" si="46"/>
        <v>Ô tô tự đổ 27 tấn229</v>
      </c>
      <c r="D2733" s="490"/>
      <c r="E2733" s="490"/>
      <c r="F2733" s="490"/>
      <c r="G2733" s="490"/>
    </row>
    <row r="2734" spans="1:7" ht="18.75">
      <c r="A2734" s="489" t="s">
        <v>2802</v>
      </c>
      <c r="B2734" s="490">
        <v>230</v>
      </c>
      <c r="C2734" s="491" t="str">
        <f t="shared" si="46"/>
        <v>Ô tô tự đổ 27 tấn230</v>
      </c>
      <c r="D2734" s="490"/>
      <c r="E2734" s="490"/>
      <c r="F2734" s="490"/>
      <c r="G2734" s="490"/>
    </row>
    <row r="2735" spans="1:7" ht="18.75">
      <c r="A2735" s="489" t="s">
        <v>2802</v>
      </c>
      <c r="B2735" s="490">
        <v>231</v>
      </c>
      <c r="C2735" s="491" t="str">
        <f t="shared" si="46"/>
        <v>Ô tô tự đổ 27 tấn231</v>
      </c>
      <c r="D2735" s="490"/>
      <c r="E2735" s="490"/>
      <c r="F2735" s="490"/>
      <c r="G2735" s="490"/>
    </row>
    <row r="2736" spans="1:7" ht="18.75">
      <c r="A2736" s="489" t="s">
        <v>2802</v>
      </c>
      <c r="B2736" s="490">
        <v>232</v>
      </c>
      <c r="C2736" s="491" t="str">
        <f t="shared" si="46"/>
        <v>Ô tô tự đổ 27 tấn232</v>
      </c>
      <c r="D2736" s="490"/>
      <c r="E2736" s="490"/>
      <c r="F2736" s="490"/>
      <c r="G2736" s="490"/>
    </row>
    <row r="2737" spans="1:7" ht="18.75">
      <c r="A2737" s="489" t="s">
        <v>2802</v>
      </c>
      <c r="B2737" s="490">
        <v>233</v>
      </c>
      <c r="C2737" s="491" t="str">
        <f t="shared" si="46"/>
        <v>Ô tô tự đổ 27 tấn233</v>
      </c>
      <c r="D2737" s="490"/>
      <c r="E2737" s="490"/>
      <c r="F2737" s="490"/>
      <c r="G2737" s="490"/>
    </row>
    <row r="2738" spans="1:7" ht="18.75">
      <c r="A2738" s="489" t="s">
        <v>2802</v>
      </c>
      <c r="B2738" s="490">
        <v>234</v>
      </c>
      <c r="C2738" s="491" t="str">
        <f t="shared" si="46"/>
        <v>Ô tô tự đổ 27 tấn234</v>
      </c>
      <c r="D2738" s="490"/>
      <c r="E2738" s="490"/>
      <c r="F2738" s="490"/>
      <c r="G2738" s="490"/>
    </row>
    <row r="2739" spans="1:7" ht="18.75">
      <c r="A2739" s="489" t="s">
        <v>2802</v>
      </c>
      <c r="B2739" s="490">
        <v>235</v>
      </c>
      <c r="C2739" s="491" t="str">
        <f t="shared" si="46"/>
        <v>Ô tô tự đổ 27 tấn235</v>
      </c>
      <c r="D2739" s="490"/>
      <c r="E2739" s="490"/>
      <c r="F2739" s="490"/>
      <c r="G2739" s="490"/>
    </row>
    <row r="2740" spans="1:7" ht="18.75">
      <c r="A2740" s="489" t="s">
        <v>2802</v>
      </c>
      <c r="B2740" s="490">
        <v>236</v>
      </c>
      <c r="C2740" s="491" t="str">
        <f t="shared" si="46"/>
        <v>Ô tô tự đổ 27 tấn236</v>
      </c>
      <c r="D2740" s="490"/>
      <c r="E2740" s="490"/>
      <c r="F2740" s="490"/>
      <c r="G2740" s="490"/>
    </row>
    <row r="2741" spans="1:7" ht="18.75">
      <c r="A2741" s="489" t="s">
        <v>2802</v>
      </c>
      <c r="B2741" s="490">
        <v>237</v>
      </c>
      <c r="C2741" s="491" t="str">
        <f t="shared" si="46"/>
        <v>Ô tô tự đổ 27 tấn237</v>
      </c>
      <c r="D2741" s="490"/>
      <c r="E2741" s="490"/>
      <c r="F2741" s="490"/>
      <c r="G2741" s="490"/>
    </row>
    <row r="2742" spans="1:7" ht="18.75">
      <c r="A2742" s="489" t="s">
        <v>2802</v>
      </c>
      <c r="B2742" s="490">
        <v>238</v>
      </c>
      <c r="C2742" s="491" t="str">
        <f t="shared" si="46"/>
        <v>Ô tô tự đổ 27 tấn238</v>
      </c>
      <c r="D2742" s="490"/>
      <c r="E2742" s="490"/>
      <c r="F2742" s="490"/>
      <c r="G2742" s="490"/>
    </row>
    <row r="2743" spans="1:7" ht="18.75">
      <c r="A2743" s="489" t="s">
        <v>2802</v>
      </c>
      <c r="B2743" s="490">
        <v>239</v>
      </c>
      <c r="C2743" s="491" t="str">
        <f t="shared" si="46"/>
        <v>Ô tô tự đổ 27 tấn239</v>
      </c>
      <c r="D2743" s="490"/>
      <c r="E2743" s="490"/>
      <c r="F2743" s="490"/>
      <c r="G2743" s="490"/>
    </row>
    <row r="2744" spans="1:7" ht="18.75">
      <c r="A2744" s="489" t="s">
        <v>2802</v>
      </c>
      <c r="B2744" s="490">
        <v>240</v>
      </c>
      <c r="C2744" s="491" t="str">
        <f t="shared" si="46"/>
        <v>Ô tô tự đổ 27 tấn240</v>
      </c>
      <c r="D2744" s="490"/>
      <c r="E2744" s="490"/>
      <c r="F2744" s="490"/>
      <c r="G2744" s="490"/>
    </row>
    <row r="2745" spans="1:7" ht="18.75">
      <c r="A2745" s="489" t="s">
        <v>2802</v>
      </c>
      <c r="B2745" s="490">
        <v>241</v>
      </c>
      <c r="C2745" s="491" t="str">
        <f t="shared" si="46"/>
        <v>Ô tô tự đổ 27 tấn241</v>
      </c>
      <c r="D2745" s="490"/>
      <c r="E2745" s="490"/>
      <c r="F2745" s="490"/>
      <c r="G2745" s="490"/>
    </row>
    <row r="2746" spans="1:7" ht="18.75">
      <c r="A2746" s="489" t="s">
        <v>2802</v>
      </c>
      <c r="B2746" s="490">
        <v>242</v>
      </c>
      <c r="C2746" s="491" t="str">
        <f t="shared" si="46"/>
        <v>Ô tô tự đổ 27 tấn242</v>
      </c>
      <c r="D2746" s="490"/>
      <c r="E2746" s="490"/>
      <c r="F2746" s="490"/>
      <c r="G2746" s="490"/>
    </row>
    <row r="2747" spans="1:7" ht="18.75">
      <c r="A2747" s="489" t="s">
        <v>2802</v>
      </c>
      <c r="B2747" s="490">
        <v>243</v>
      </c>
      <c r="C2747" s="491" t="str">
        <f t="shared" si="46"/>
        <v>Ô tô tự đổ 27 tấn243</v>
      </c>
      <c r="D2747" s="490"/>
      <c r="E2747" s="490"/>
      <c r="F2747" s="490"/>
      <c r="G2747" s="490"/>
    </row>
    <row r="2748" spans="1:7" ht="18.75">
      <c r="A2748" s="489" t="s">
        <v>2802</v>
      </c>
      <c r="B2748" s="490">
        <v>244</v>
      </c>
      <c r="C2748" s="491" t="str">
        <f t="shared" si="46"/>
        <v>Ô tô tự đổ 27 tấn244</v>
      </c>
      <c r="D2748" s="490"/>
      <c r="E2748" s="490"/>
      <c r="F2748" s="490"/>
      <c r="G2748" s="490"/>
    </row>
    <row r="2749" spans="1:7" ht="18.75">
      <c r="A2749" s="489" t="s">
        <v>2802</v>
      </c>
      <c r="B2749" s="490">
        <v>245</v>
      </c>
      <c r="C2749" s="491" t="str">
        <f t="shared" si="46"/>
        <v>Ô tô tự đổ 27 tấn245</v>
      </c>
      <c r="D2749" s="490"/>
      <c r="E2749" s="490"/>
      <c r="F2749" s="490"/>
      <c r="G2749" s="490"/>
    </row>
    <row r="2750" spans="1:7" ht="18.75">
      <c r="A2750" s="489" t="s">
        <v>2802</v>
      </c>
      <c r="B2750" s="490">
        <v>246</v>
      </c>
      <c r="C2750" s="491" t="str">
        <f t="shared" si="46"/>
        <v>Ô tô tự đổ 27 tấn246</v>
      </c>
      <c r="D2750" s="490"/>
      <c r="E2750" s="490"/>
      <c r="F2750" s="490"/>
      <c r="G2750" s="490"/>
    </row>
    <row r="2751" spans="1:7" ht="18.75">
      <c r="A2751" s="489" t="s">
        <v>2802</v>
      </c>
      <c r="B2751" s="490">
        <v>247</v>
      </c>
      <c r="C2751" s="491" t="str">
        <f t="shared" si="46"/>
        <v>Ô tô tự đổ 27 tấn247</v>
      </c>
      <c r="D2751" s="490"/>
      <c r="E2751" s="490"/>
      <c r="F2751" s="490"/>
      <c r="G2751" s="490"/>
    </row>
    <row r="2752" spans="1:7" ht="18.75">
      <c r="A2752" s="489" t="s">
        <v>2802</v>
      </c>
      <c r="B2752" s="490">
        <v>248</v>
      </c>
      <c r="C2752" s="491" t="str">
        <f t="shared" si="46"/>
        <v>Ô tô tự đổ 27 tấn248</v>
      </c>
      <c r="D2752" s="490"/>
      <c r="E2752" s="490"/>
      <c r="F2752" s="490"/>
      <c r="G2752" s="490"/>
    </row>
    <row r="2753" spans="1:7" ht="18.75">
      <c r="A2753" s="489" t="s">
        <v>2802</v>
      </c>
      <c r="B2753" s="490">
        <v>249</v>
      </c>
      <c r="C2753" s="491" t="str">
        <f t="shared" si="46"/>
        <v>Ô tô tự đổ 27 tấn249</v>
      </c>
      <c r="D2753" s="490"/>
      <c r="E2753" s="490"/>
      <c r="F2753" s="490"/>
      <c r="G2753" s="490"/>
    </row>
    <row r="2754" spans="1:7" ht="18.75">
      <c r="A2754" s="489" t="s">
        <v>2802</v>
      </c>
      <c r="B2754" s="490">
        <v>250</v>
      </c>
      <c r="C2754" s="491" t="str">
        <f t="shared" si="46"/>
        <v>Ô tô tự đổ 27 tấn250</v>
      </c>
      <c r="D2754" s="490"/>
      <c r="E2754" s="490"/>
      <c r="F2754" s="490"/>
      <c r="G2754" s="490"/>
    </row>
    <row r="2755" spans="1:7" ht="18.75">
      <c r="A2755" s="489" t="s">
        <v>2802</v>
      </c>
      <c r="B2755" s="490">
        <v>251</v>
      </c>
      <c r="C2755" s="491" t="str">
        <f t="shared" si="46"/>
        <v>Ô tô tự đổ 27 tấn251</v>
      </c>
      <c r="D2755" s="490"/>
      <c r="E2755" s="490"/>
      <c r="F2755" s="490"/>
      <c r="G2755" s="490"/>
    </row>
    <row r="2756" spans="1:7" ht="18.75">
      <c r="A2756" s="489" t="s">
        <v>2802</v>
      </c>
      <c r="B2756" s="490">
        <v>252</v>
      </c>
      <c r="C2756" s="491" t="str">
        <f t="shared" si="46"/>
        <v>Ô tô tự đổ 27 tấn252</v>
      </c>
      <c r="D2756" s="490"/>
      <c r="E2756" s="490"/>
      <c r="F2756" s="490"/>
      <c r="G2756" s="490"/>
    </row>
    <row r="2757" spans="1:7" ht="18.75">
      <c r="A2757" s="489" t="s">
        <v>2802</v>
      </c>
      <c r="B2757" s="490">
        <v>253</v>
      </c>
      <c r="C2757" s="491" t="str">
        <f t="shared" si="46"/>
        <v>Ô tô tự đổ 27 tấn253</v>
      </c>
      <c r="D2757" s="490"/>
      <c r="E2757" s="490"/>
      <c r="F2757" s="490"/>
      <c r="G2757" s="490"/>
    </row>
    <row r="2758" spans="1:7" ht="18.75">
      <c r="A2758" s="489" t="s">
        <v>2802</v>
      </c>
      <c r="B2758" s="490">
        <v>254</v>
      </c>
      <c r="C2758" s="491" t="str">
        <f t="shared" si="46"/>
        <v>Ô tô tự đổ 27 tấn254</v>
      </c>
      <c r="D2758" s="490"/>
      <c r="E2758" s="490"/>
      <c r="F2758" s="490"/>
      <c r="G2758" s="490"/>
    </row>
    <row r="2759" spans="1:7" ht="18.75">
      <c r="A2759" s="489" t="s">
        <v>2802</v>
      </c>
      <c r="B2759" s="490">
        <v>255</v>
      </c>
      <c r="C2759" s="491" t="str">
        <f t="shared" si="46"/>
        <v>Ô tô tự đổ 27 tấn255</v>
      </c>
      <c r="D2759" s="490"/>
      <c r="E2759" s="490"/>
      <c r="F2759" s="490"/>
      <c r="G2759" s="490"/>
    </row>
    <row r="2760" spans="1:7" ht="18.75">
      <c r="A2760" s="489" t="s">
        <v>2802</v>
      </c>
      <c r="B2760" s="490">
        <v>256</v>
      </c>
      <c r="C2760" s="491" t="str">
        <f t="shared" si="46"/>
        <v>Ô tô tự đổ 27 tấn256</v>
      </c>
      <c r="D2760" s="490"/>
      <c r="E2760" s="490"/>
      <c r="F2760" s="490"/>
      <c r="G2760" s="490"/>
    </row>
    <row r="2761" spans="1:7" ht="18.75">
      <c r="A2761" s="489" t="s">
        <v>2802</v>
      </c>
      <c r="B2761" s="490">
        <v>257</v>
      </c>
      <c r="C2761" s="491" t="str">
        <f t="shared" si="46"/>
        <v>Ô tô tự đổ 27 tấn257</v>
      </c>
      <c r="D2761" s="490"/>
      <c r="E2761" s="490"/>
      <c r="F2761" s="490"/>
      <c r="G2761" s="490"/>
    </row>
    <row r="2762" spans="1:7" ht="18.75">
      <c r="A2762" s="489" t="s">
        <v>2802</v>
      </c>
      <c r="B2762" s="490">
        <v>258</v>
      </c>
      <c r="C2762" s="491" t="str">
        <f t="shared" ref="C2762:C2825" si="47">A2762&amp;B2762</f>
        <v>Ô tô tự đổ 27 tấn258</v>
      </c>
      <c r="D2762" s="490"/>
      <c r="E2762" s="490"/>
      <c r="F2762" s="490"/>
      <c r="G2762" s="490"/>
    </row>
    <row r="2763" spans="1:7" ht="18.75">
      <c r="A2763" s="489" t="s">
        <v>2802</v>
      </c>
      <c r="B2763" s="490">
        <v>259</v>
      </c>
      <c r="C2763" s="491" t="str">
        <f t="shared" si="47"/>
        <v>Ô tô tự đổ 27 tấn259</v>
      </c>
      <c r="D2763" s="490"/>
      <c r="E2763" s="490"/>
      <c r="F2763" s="490"/>
      <c r="G2763" s="490"/>
    </row>
    <row r="2764" spans="1:7" ht="18.75">
      <c r="A2764" s="489" t="s">
        <v>2802</v>
      </c>
      <c r="B2764" s="490">
        <v>260</v>
      </c>
      <c r="C2764" s="491" t="str">
        <f t="shared" si="47"/>
        <v>Ô tô tự đổ 27 tấn260</v>
      </c>
      <c r="D2764" s="490"/>
      <c r="E2764" s="490"/>
      <c r="F2764" s="490"/>
      <c r="G2764" s="490"/>
    </row>
    <row r="2765" spans="1:7" ht="18.75">
      <c r="A2765" s="489" t="s">
        <v>2802</v>
      </c>
      <c r="B2765" s="490">
        <v>261</v>
      </c>
      <c r="C2765" s="491" t="str">
        <f t="shared" si="47"/>
        <v>Ô tô tự đổ 27 tấn261</v>
      </c>
      <c r="D2765" s="490"/>
      <c r="E2765" s="490"/>
      <c r="F2765" s="490"/>
      <c r="G2765" s="490"/>
    </row>
    <row r="2766" spans="1:7" ht="18.75">
      <c r="A2766" s="489" t="s">
        <v>2802</v>
      </c>
      <c r="B2766" s="490">
        <v>262</v>
      </c>
      <c r="C2766" s="491" t="str">
        <f t="shared" si="47"/>
        <v>Ô tô tự đổ 27 tấn262</v>
      </c>
      <c r="D2766" s="490"/>
      <c r="E2766" s="490"/>
      <c r="F2766" s="490"/>
      <c r="G2766" s="490"/>
    </row>
    <row r="2767" spans="1:7" ht="18.75">
      <c r="A2767" s="489" t="s">
        <v>2802</v>
      </c>
      <c r="B2767" s="490">
        <v>263</v>
      </c>
      <c r="C2767" s="491" t="str">
        <f t="shared" si="47"/>
        <v>Ô tô tự đổ 27 tấn263</v>
      </c>
      <c r="D2767" s="490"/>
      <c r="E2767" s="490"/>
      <c r="F2767" s="490"/>
      <c r="G2767" s="490"/>
    </row>
    <row r="2768" spans="1:7" ht="18.75">
      <c r="A2768" s="489" t="s">
        <v>2802</v>
      </c>
      <c r="B2768" s="490">
        <v>264</v>
      </c>
      <c r="C2768" s="491" t="str">
        <f t="shared" si="47"/>
        <v>Ô tô tự đổ 27 tấn264</v>
      </c>
      <c r="D2768" s="490"/>
      <c r="E2768" s="490"/>
      <c r="F2768" s="490"/>
      <c r="G2768" s="490"/>
    </row>
    <row r="2769" spans="1:7" ht="18.75">
      <c r="A2769" s="489" t="s">
        <v>2802</v>
      </c>
      <c r="B2769" s="490">
        <v>265</v>
      </c>
      <c r="C2769" s="491" t="str">
        <f t="shared" si="47"/>
        <v>Ô tô tự đổ 27 tấn265</v>
      </c>
      <c r="D2769" s="490"/>
      <c r="E2769" s="490"/>
      <c r="F2769" s="490"/>
      <c r="G2769" s="490"/>
    </row>
    <row r="2770" spans="1:7" ht="18.75">
      <c r="A2770" s="489" t="s">
        <v>2802</v>
      </c>
      <c r="B2770" s="490">
        <v>266</v>
      </c>
      <c r="C2770" s="491" t="str">
        <f t="shared" si="47"/>
        <v>Ô tô tự đổ 27 tấn266</v>
      </c>
      <c r="D2770" s="490"/>
      <c r="E2770" s="490"/>
      <c r="F2770" s="490"/>
      <c r="G2770" s="490"/>
    </row>
    <row r="2771" spans="1:7" ht="18.75">
      <c r="A2771" s="489" t="s">
        <v>2802</v>
      </c>
      <c r="B2771" s="490">
        <v>267</v>
      </c>
      <c r="C2771" s="491" t="str">
        <f t="shared" si="47"/>
        <v>Ô tô tự đổ 27 tấn267</v>
      </c>
      <c r="D2771" s="490"/>
      <c r="E2771" s="490"/>
      <c r="F2771" s="490"/>
      <c r="G2771" s="490"/>
    </row>
    <row r="2772" spans="1:7" ht="18.75">
      <c r="A2772" s="489" t="s">
        <v>2802</v>
      </c>
      <c r="B2772" s="490">
        <v>268</v>
      </c>
      <c r="C2772" s="491" t="str">
        <f t="shared" si="47"/>
        <v>Ô tô tự đổ 27 tấn268</v>
      </c>
      <c r="D2772" s="490"/>
      <c r="E2772" s="490"/>
      <c r="F2772" s="490"/>
      <c r="G2772" s="490"/>
    </row>
    <row r="2773" spans="1:7" ht="18.75">
      <c r="A2773" s="489" t="s">
        <v>2802</v>
      </c>
      <c r="B2773" s="490">
        <v>269</v>
      </c>
      <c r="C2773" s="491" t="str">
        <f t="shared" si="47"/>
        <v>Ô tô tự đổ 27 tấn269</v>
      </c>
      <c r="D2773" s="490"/>
      <c r="E2773" s="490"/>
      <c r="F2773" s="490"/>
      <c r="G2773" s="490"/>
    </row>
    <row r="2774" spans="1:7" ht="18.75">
      <c r="A2774" s="489" t="s">
        <v>2802</v>
      </c>
      <c r="B2774" s="490">
        <v>270</v>
      </c>
      <c r="C2774" s="491" t="str">
        <f t="shared" si="47"/>
        <v>Ô tô tự đổ 27 tấn270</v>
      </c>
      <c r="D2774" s="490"/>
      <c r="E2774" s="490"/>
      <c r="F2774" s="490"/>
      <c r="G2774" s="490"/>
    </row>
    <row r="2775" spans="1:7" ht="18.75">
      <c r="A2775" s="489" t="s">
        <v>2802</v>
      </c>
      <c r="B2775" s="490">
        <v>271</v>
      </c>
      <c r="C2775" s="491" t="str">
        <f t="shared" si="47"/>
        <v>Ô tô tự đổ 27 tấn271</v>
      </c>
      <c r="D2775" s="490"/>
      <c r="E2775" s="490"/>
      <c r="F2775" s="490"/>
      <c r="G2775" s="490"/>
    </row>
    <row r="2776" spans="1:7" ht="18.75">
      <c r="A2776" s="489" t="s">
        <v>2802</v>
      </c>
      <c r="B2776" s="490">
        <v>272</v>
      </c>
      <c r="C2776" s="491" t="str">
        <f t="shared" si="47"/>
        <v>Ô tô tự đổ 27 tấn272</v>
      </c>
      <c r="D2776" s="490"/>
      <c r="E2776" s="490"/>
      <c r="F2776" s="490"/>
      <c r="G2776" s="490"/>
    </row>
    <row r="2777" spans="1:7" ht="18.75">
      <c r="A2777" s="489" t="s">
        <v>2802</v>
      </c>
      <c r="B2777" s="490">
        <v>273</v>
      </c>
      <c r="C2777" s="491" t="str">
        <f t="shared" si="47"/>
        <v>Ô tô tự đổ 27 tấn273</v>
      </c>
      <c r="D2777" s="490"/>
      <c r="E2777" s="490"/>
      <c r="F2777" s="490"/>
      <c r="G2777" s="490"/>
    </row>
    <row r="2778" spans="1:7" ht="18.75">
      <c r="A2778" s="489" t="s">
        <v>2802</v>
      </c>
      <c r="B2778" s="490">
        <v>274</v>
      </c>
      <c r="C2778" s="491" t="str">
        <f t="shared" si="47"/>
        <v>Ô tô tự đổ 27 tấn274</v>
      </c>
      <c r="D2778" s="490"/>
      <c r="E2778" s="490"/>
      <c r="F2778" s="490"/>
      <c r="G2778" s="490"/>
    </row>
    <row r="2779" spans="1:7" ht="18.75">
      <c r="A2779" s="489" t="s">
        <v>2802</v>
      </c>
      <c r="B2779" s="490">
        <v>275</v>
      </c>
      <c r="C2779" s="491" t="str">
        <f t="shared" si="47"/>
        <v>Ô tô tự đổ 27 tấn275</v>
      </c>
      <c r="D2779" s="490"/>
      <c r="E2779" s="490"/>
      <c r="F2779" s="490"/>
      <c r="G2779" s="490"/>
    </row>
    <row r="2780" spans="1:7" ht="18.75">
      <c r="A2780" s="489" t="s">
        <v>2802</v>
      </c>
      <c r="B2780" s="490">
        <v>276</v>
      </c>
      <c r="C2780" s="491" t="str">
        <f t="shared" si="47"/>
        <v>Ô tô tự đổ 27 tấn276</v>
      </c>
      <c r="D2780" s="490"/>
      <c r="E2780" s="490"/>
      <c r="F2780" s="490"/>
      <c r="G2780" s="490"/>
    </row>
    <row r="2781" spans="1:7" ht="18.75">
      <c r="A2781" s="489" t="s">
        <v>2802</v>
      </c>
      <c r="B2781" s="490">
        <v>277</v>
      </c>
      <c r="C2781" s="491" t="str">
        <f t="shared" si="47"/>
        <v>Ô tô tự đổ 27 tấn277</v>
      </c>
      <c r="D2781" s="490"/>
      <c r="E2781" s="490"/>
      <c r="F2781" s="490"/>
      <c r="G2781" s="490"/>
    </row>
    <row r="2782" spans="1:7" ht="18.75">
      <c r="A2782" s="489" t="s">
        <v>2802</v>
      </c>
      <c r="B2782" s="490">
        <v>278</v>
      </c>
      <c r="C2782" s="491" t="str">
        <f t="shared" si="47"/>
        <v>Ô tô tự đổ 27 tấn278</v>
      </c>
      <c r="D2782" s="490"/>
      <c r="E2782" s="490"/>
      <c r="F2782" s="490"/>
      <c r="G2782" s="490"/>
    </row>
    <row r="2783" spans="1:7" ht="18.75">
      <c r="A2783" s="489" t="s">
        <v>2802</v>
      </c>
      <c r="B2783" s="490">
        <v>279</v>
      </c>
      <c r="C2783" s="491" t="str">
        <f t="shared" si="47"/>
        <v>Ô tô tự đổ 27 tấn279</v>
      </c>
      <c r="D2783" s="490"/>
      <c r="E2783" s="490"/>
      <c r="F2783" s="490"/>
      <c r="G2783" s="490"/>
    </row>
    <row r="2784" spans="1:7" ht="18.75">
      <c r="A2784" s="489" t="s">
        <v>2802</v>
      </c>
      <c r="B2784" s="490">
        <v>280</v>
      </c>
      <c r="C2784" s="491" t="str">
        <f t="shared" si="47"/>
        <v>Ô tô tự đổ 27 tấn280</v>
      </c>
      <c r="D2784" s="490"/>
      <c r="E2784" s="490"/>
      <c r="F2784" s="490"/>
      <c r="G2784" s="490"/>
    </row>
    <row r="2785" spans="1:7" ht="18.75">
      <c r="A2785" s="489" t="s">
        <v>2802</v>
      </c>
      <c r="B2785" s="490">
        <v>281</v>
      </c>
      <c r="C2785" s="491" t="str">
        <f t="shared" si="47"/>
        <v>Ô tô tự đổ 27 tấn281</v>
      </c>
      <c r="D2785" s="490"/>
      <c r="E2785" s="490"/>
      <c r="F2785" s="490"/>
      <c r="G2785" s="490"/>
    </row>
    <row r="2786" spans="1:7" ht="18.75">
      <c r="A2786" s="489" t="s">
        <v>2802</v>
      </c>
      <c r="B2786" s="490">
        <v>282</v>
      </c>
      <c r="C2786" s="491" t="str">
        <f t="shared" si="47"/>
        <v>Ô tô tự đổ 27 tấn282</v>
      </c>
      <c r="D2786" s="490"/>
      <c r="E2786" s="490"/>
      <c r="F2786" s="490"/>
      <c r="G2786" s="490"/>
    </row>
    <row r="2787" spans="1:7" ht="18.75">
      <c r="A2787" s="489" t="s">
        <v>2802</v>
      </c>
      <c r="B2787" s="490">
        <v>283</v>
      </c>
      <c r="C2787" s="491" t="str">
        <f t="shared" si="47"/>
        <v>Ô tô tự đổ 27 tấn283</v>
      </c>
      <c r="D2787" s="490"/>
      <c r="E2787" s="490"/>
      <c r="F2787" s="490"/>
      <c r="G2787" s="490"/>
    </row>
    <row r="2788" spans="1:7" ht="18.75">
      <c r="A2788" s="489" t="s">
        <v>2802</v>
      </c>
      <c r="B2788" s="490">
        <v>284</v>
      </c>
      <c r="C2788" s="491" t="str">
        <f t="shared" si="47"/>
        <v>Ô tô tự đổ 27 tấn284</v>
      </c>
      <c r="D2788" s="490"/>
      <c r="E2788" s="490"/>
      <c r="F2788" s="490"/>
      <c r="G2788" s="490"/>
    </row>
    <row r="2789" spans="1:7" ht="18.75">
      <c r="A2789" s="489" t="s">
        <v>2802</v>
      </c>
      <c r="B2789" s="490">
        <v>285</v>
      </c>
      <c r="C2789" s="491" t="str">
        <f t="shared" si="47"/>
        <v>Ô tô tự đổ 27 tấn285</v>
      </c>
      <c r="D2789" s="490"/>
      <c r="E2789" s="490"/>
      <c r="F2789" s="490"/>
      <c r="G2789" s="490"/>
    </row>
    <row r="2790" spans="1:7" ht="18.75">
      <c r="A2790" s="489" t="s">
        <v>2802</v>
      </c>
      <c r="B2790" s="490">
        <v>286</v>
      </c>
      <c r="C2790" s="491" t="str">
        <f t="shared" si="47"/>
        <v>Ô tô tự đổ 27 tấn286</v>
      </c>
      <c r="D2790" s="490"/>
      <c r="E2790" s="490"/>
      <c r="F2790" s="490"/>
      <c r="G2790" s="490"/>
    </row>
    <row r="2791" spans="1:7" ht="18.75">
      <c r="A2791" s="489" t="s">
        <v>2802</v>
      </c>
      <c r="B2791" s="490">
        <v>287</v>
      </c>
      <c r="C2791" s="491" t="str">
        <f t="shared" si="47"/>
        <v>Ô tô tự đổ 27 tấn287</v>
      </c>
      <c r="D2791" s="490"/>
      <c r="E2791" s="490"/>
      <c r="F2791" s="490"/>
      <c r="G2791" s="490"/>
    </row>
    <row r="2792" spans="1:7" ht="18.75">
      <c r="A2792" s="489" t="s">
        <v>2802</v>
      </c>
      <c r="B2792" s="490">
        <v>288</v>
      </c>
      <c r="C2792" s="491" t="str">
        <f t="shared" si="47"/>
        <v>Ô tô tự đổ 27 tấn288</v>
      </c>
      <c r="D2792" s="490"/>
      <c r="E2792" s="490"/>
      <c r="F2792" s="490"/>
      <c r="G2792" s="490"/>
    </row>
    <row r="2793" spans="1:7" ht="18.75">
      <c r="A2793" s="489" t="s">
        <v>2802</v>
      </c>
      <c r="B2793" s="490">
        <v>289</v>
      </c>
      <c r="C2793" s="491" t="str">
        <f t="shared" si="47"/>
        <v>Ô tô tự đổ 27 tấn289</v>
      </c>
      <c r="D2793" s="490"/>
      <c r="E2793" s="490"/>
      <c r="F2793" s="490"/>
      <c r="G2793" s="490"/>
    </row>
    <row r="2794" spans="1:7" ht="18.75">
      <c r="A2794" s="489" t="s">
        <v>2802</v>
      </c>
      <c r="B2794" s="490">
        <v>290</v>
      </c>
      <c r="C2794" s="491" t="str">
        <f t="shared" si="47"/>
        <v>Ô tô tự đổ 27 tấn290</v>
      </c>
      <c r="D2794" s="490"/>
      <c r="E2794" s="490"/>
      <c r="F2794" s="490"/>
      <c r="G2794" s="490"/>
    </row>
    <row r="2795" spans="1:7" ht="18.75">
      <c r="A2795" s="489" t="s">
        <v>2802</v>
      </c>
      <c r="B2795" s="490">
        <v>291</v>
      </c>
      <c r="C2795" s="491" t="str">
        <f t="shared" si="47"/>
        <v>Ô tô tự đổ 27 tấn291</v>
      </c>
      <c r="D2795" s="490"/>
      <c r="E2795" s="490"/>
      <c r="F2795" s="490"/>
      <c r="G2795" s="490"/>
    </row>
    <row r="2796" spans="1:7" ht="18.75">
      <c r="A2796" s="489" t="s">
        <v>2802</v>
      </c>
      <c r="B2796" s="490">
        <v>292</v>
      </c>
      <c r="C2796" s="491" t="str">
        <f t="shared" si="47"/>
        <v>Ô tô tự đổ 27 tấn292</v>
      </c>
      <c r="D2796" s="490"/>
      <c r="E2796" s="490"/>
      <c r="F2796" s="490"/>
      <c r="G2796" s="490"/>
    </row>
    <row r="2797" spans="1:7" ht="18.75">
      <c r="A2797" s="489" t="s">
        <v>2802</v>
      </c>
      <c r="B2797" s="490">
        <v>293</v>
      </c>
      <c r="C2797" s="491" t="str">
        <f t="shared" si="47"/>
        <v>Ô tô tự đổ 27 tấn293</v>
      </c>
      <c r="D2797" s="490"/>
      <c r="E2797" s="490"/>
      <c r="F2797" s="490"/>
      <c r="G2797" s="490"/>
    </row>
    <row r="2798" spans="1:7" ht="18.75">
      <c r="A2798" s="489" t="s">
        <v>2802</v>
      </c>
      <c r="B2798" s="490">
        <v>294</v>
      </c>
      <c r="C2798" s="491" t="str">
        <f t="shared" si="47"/>
        <v>Ô tô tự đổ 27 tấn294</v>
      </c>
      <c r="D2798" s="490"/>
      <c r="E2798" s="490"/>
      <c r="F2798" s="490"/>
      <c r="G2798" s="490"/>
    </row>
    <row r="2799" spans="1:7" ht="18.75">
      <c r="A2799" s="489" t="s">
        <v>2802</v>
      </c>
      <c r="B2799" s="490">
        <v>295</v>
      </c>
      <c r="C2799" s="491" t="str">
        <f t="shared" si="47"/>
        <v>Ô tô tự đổ 27 tấn295</v>
      </c>
      <c r="D2799" s="490"/>
      <c r="E2799" s="490"/>
      <c r="F2799" s="490"/>
      <c r="G2799" s="490"/>
    </row>
    <row r="2800" spans="1:7" ht="18.75">
      <c r="A2800" s="489" t="s">
        <v>2802</v>
      </c>
      <c r="B2800" s="490">
        <v>296</v>
      </c>
      <c r="C2800" s="491" t="str">
        <f t="shared" si="47"/>
        <v>Ô tô tự đổ 27 tấn296</v>
      </c>
      <c r="D2800" s="490"/>
      <c r="E2800" s="490"/>
      <c r="F2800" s="490"/>
      <c r="G2800" s="490"/>
    </row>
    <row r="2801" spans="1:7" ht="18.75">
      <c r="A2801" s="489" t="s">
        <v>2802</v>
      </c>
      <c r="B2801" s="490">
        <v>297</v>
      </c>
      <c r="C2801" s="491" t="str">
        <f t="shared" si="47"/>
        <v>Ô tô tự đổ 27 tấn297</v>
      </c>
      <c r="D2801" s="490"/>
      <c r="E2801" s="490"/>
      <c r="F2801" s="490"/>
      <c r="G2801" s="490"/>
    </row>
    <row r="2802" spans="1:7" ht="18.75">
      <c r="A2802" s="489" t="s">
        <v>2802</v>
      </c>
      <c r="B2802" s="490">
        <v>298</v>
      </c>
      <c r="C2802" s="491" t="str">
        <f t="shared" si="47"/>
        <v>Ô tô tự đổ 27 tấn298</v>
      </c>
      <c r="D2802" s="490"/>
      <c r="E2802" s="490"/>
      <c r="F2802" s="490"/>
      <c r="G2802" s="490"/>
    </row>
    <row r="2803" spans="1:7" ht="18.75">
      <c r="A2803" s="489" t="s">
        <v>2802</v>
      </c>
      <c r="B2803" s="490">
        <v>299</v>
      </c>
      <c r="C2803" s="491" t="str">
        <f t="shared" si="47"/>
        <v>Ô tô tự đổ 27 tấn299</v>
      </c>
      <c r="D2803" s="490"/>
      <c r="E2803" s="490"/>
      <c r="F2803" s="490"/>
      <c r="G2803" s="490"/>
    </row>
    <row r="2804" spans="1:7" ht="18.75">
      <c r="A2804" s="489" t="s">
        <v>2802</v>
      </c>
      <c r="B2804" s="490">
        <v>300</v>
      </c>
      <c r="C2804" s="491" t="str">
        <f t="shared" si="47"/>
        <v>Ô tô tự đổ 27 tấn300</v>
      </c>
      <c r="D2804" s="490"/>
      <c r="E2804" s="490"/>
      <c r="F2804" s="490"/>
      <c r="G2804" s="490"/>
    </row>
    <row r="2805" spans="1:7" ht="18.75">
      <c r="A2805" s="489" t="s">
        <v>2802</v>
      </c>
      <c r="B2805" s="490">
        <v>301</v>
      </c>
      <c r="C2805" s="491" t="str">
        <f t="shared" si="47"/>
        <v>Ô tô tự đổ 27 tấn301</v>
      </c>
      <c r="D2805" s="490"/>
      <c r="E2805" s="490"/>
      <c r="F2805" s="490"/>
      <c r="G2805" s="490"/>
    </row>
    <row r="2806" spans="1:7" ht="18.75">
      <c r="A2806" s="489" t="s">
        <v>2802</v>
      </c>
      <c r="B2806" s="490">
        <v>302</v>
      </c>
      <c r="C2806" s="491" t="str">
        <f t="shared" si="47"/>
        <v>Ô tô tự đổ 27 tấn302</v>
      </c>
      <c r="D2806" s="490"/>
      <c r="E2806" s="490"/>
      <c r="F2806" s="490"/>
      <c r="G2806" s="490"/>
    </row>
    <row r="2807" spans="1:7" ht="18.75">
      <c r="A2807" s="489" t="s">
        <v>2802</v>
      </c>
      <c r="B2807" s="490">
        <v>303</v>
      </c>
      <c r="C2807" s="491" t="str">
        <f t="shared" si="47"/>
        <v>Ô tô tự đổ 27 tấn303</v>
      </c>
      <c r="D2807" s="490"/>
      <c r="E2807" s="490"/>
      <c r="F2807" s="490"/>
      <c r="G2807" s="490"/>
    </row>
    <row r="2808" spans="1:7" ht="18.75">
      <c r="A2808" s="489" t="s">
        <v>2802</v>
      </c>
      <c r="B2808" s="490">
        <v>304</v>
      </c>
      <c r="C2808" s="491" t="str">
        <f t="shared" si="47"/>
        <v>Ô tô tự đổ 27 tấn304</v>
      </c>
      <c r="D2808" s="490"/>
      <c r="E2808" s="490"/>
      <c r="F2808" s="490"/>
      <c r="G2808" s="490"/>
    </row>
    <row r="2809" spans="1:7" ht="18.75">
      <c r="A2809" s="489" t="s">
        <v>2802</v>
      </c>
      <c r="B2809" s="490">
        <v>305</v>
      </c>
      <c r="C2809" s="491" t="str">
        <f t="shared" si="47"/>
        <v>Ô tô tự đổ 27 tấn305</v>
      </c>
      <c r="D2809" s="490"/>
      <c r="E2809" s="490"/>
      <c r="F2809" s="490"/>
      <c r="G2809" s="490"/>
    </row>
    <row r="2810" spans="1:7" ht="18.75">
      <c r="A2810" s="489" t="s">
        <v>2802</v>
      </c>
      <c r="B2810" s="490">
        <v>306</v>
      </c>
      <c r="C2810" s="491" t="str">
        <f t="shared" si="47"/>
        <v>Ô tô tự đổ 27 tấn306</v>
      </c>
      <c r="D2810" s="490"/>
      <c r="E2810" s="490"/>
      <c r="F2810" s="490"/>
      <c r="G2810" s="490"/>
    </row>
    <row r="2811" spans="1:7" ht="18.75">
      <c r="A2811" s="489" t="s">
        <v>2802</v>
      </c>
      <c r="B2811" s="490">
        <v>307</v>
      </c>
      <c r="C2811" s="491" t="str">
        <f t="shared" si="47"/>
        <v>Ô tô tự đổ 27 tấn307</v>
      </c>
      <c r="D2811" s="490"/>
      <c r="E2811" s="490"/>
      <c r="F2811" s="490"/>
      <c r="G2811" s="490"/>
    </row>
    <row r="2812" spans="1:7" ht="18.75">
      <c r="A2812" s="489" t="s">
        <v>2802</v>
      </c>
      <c r="B2812" s="490">
        <v>308</v>
      </c>
      <c r="C2812" s="491" t="str">
        <f t="shared" si="47"/>
        <v>Ô tô tự đổ 27 tấn308</v>
      </c>
      <c r="D2812" s="490"/>
      <c r="E2812" s="490"/>
      <c r="F2812" s="490"/>
      <c r="G2812" s="490"/>
    </row>
    <row r="2813" spans="1:7" ht="18.75">
      <c r="A2813" s="489" t="s">
        <v>2802</v>
      </c>
      <c r="B2813" s="490">
        <v>309</v>
      </c>
      <c r="C2813" s="491" t="str">
        <f t="shared" si="47"/>
        <v>Ô tô tự đổ 27 tấn309</v>
      </c>
      <c r="D2813" s="490"/>
      <c r="E2813" s="490"/>
      <c r="F2813" s="490"/>
      <c r="G2813" s="490"/>
    </row>
    <row r="2814" spans="1:7" ht="18.75">
      <c r="A2814" s="489" t="s">
        <v>2802</v>
      </c>
      <c r="B2814" s="490">
        <v>310</v>
      </c>
      <c r="C2814" s="491" t="str">
        <f t="shared" si="47"/>
        <v>Ô tô tự đổ 27 tấn310</v>
      </c>
      <c r="D2814" s="490"/>
      <c r="E2814" s="490"/>
      <c r="F2814" s="490"/>
      <c r="G2814" s="490"/>
    </row>
    <row r="2815" spans="1:7" ht="18.75">
      <c r="A2815" s="489" t="s">
        <v>2802</v>
      </c>
      <c r="B2815" s="490">
        <v>311</v>
      </c>
      <c r="C2815" s="491" t="str">
        <f t="shared" si="47"/>
        <v>Ô tô tự đổ 27 tấn311</v>
      </c>
      <c r="D2815" s="490"/>
      <c r="E2815" s="490"/>
      <c r="F2815" s="490"/>
      <c r="G2815" s="490"/>
    </row>
    <row r="2816" spans="1:7" ht="18.75">
      <c r="A2816" s="489" t="s">
        <v>2802</v>
      </c>
      <c r="B2816" s="490">
        <v>312</v>
      </c>
      <c r="C2816" s="491" t="str">
        <f t="shared" si="47"/>
        <v>Ô tô tự đổ 27 tấn312</v>
      </c>
      <c r="D2816" s="490"/>
      <c r="E2816" s="490"/>
      <c r="F2816" s="490"/>
      <c r="G2816" s="490"/>
    </row>
    <row r="2817" spans="1:7" ht="18.75">
      <c r="A2817" s="489" t="s">
        <v>2802</v>
      </c>
      <c r="B2817" s="490">
        <v>313</v>
      </c>
      <c r="C2817" s="491" t="str">
        <f t="shared" si="47"/>
        <v>Ô tô tự đổ 27 tấn313</v>
      </c>
      <c r="D2817" s="490"/>
      <c r="E2817" s="490"/>
      <c r="F2817" s="490"/>
      <c r="G2817" s="490"/>
    </row>
    <row r="2818" spans="1:7" ht="18.75">
      <c r="A2818" s="489" t="s">
        <v>2802</v>
      </c>
      <c r="B2818" s="490">
        <v>314</v>
      </c>
      <c r="C2818" s="491" t="str">
        <f t="shared" si="47"/>
        <v>Ô tô tự đổ 27 tấn314</v>
      </c>
      <c r="D2818" s="490"/>
      <c r="E2818" s="490"/>
      <c r="F2818" s="490"/>
      <c r="G2818" s="490"/>
    </row>
    <row r="2819" spans="1:7" ht="18.75">
      <c r="A2819" s="489" t="s">
        <v>2802</v>
      </c>
      <c r="B2819" s="490">
        <v>315</v>
      </c>
      <c r="C2819" s="491" t="str">
        <f t="shared" si="47"/>
        <v>Ô tô tự đổ 27 tấn315</v>
      </c>
      <c r="D2819" s="490"/>
      <c r="E2819" s="490"/>
      <c r="F2819" s="490"/>
      <c r="G2819" s="490"/>
    </row>
    <row r="2820" spans="1:7" ht="18.75">
      <c r="A2820" s="489" t="s">
        <v>2802</v>
      </c>
      <c r="B2820" s="490">
        <v>316</v>
      </c>
      <c r="C2820" s="491" t="str">
        <f t="shared" si="47"/>
        <v>Ô tô tự đổ 27 tấn316</v>
      </c>
      <c r="D2820" s="490"/>
      <c r="E2820" s="490"/>
      <c r="F2820" s="490"/>
      <c r="G2820" s="490"/>
    </row>
    <row r="2821" spans="1:7" ht="18.75">
      <c r="A2821" s="489" t="s">
        <v>2802</v>
      </c>
      <c r="B2821" s="490">
        <v>317</v>
      </c>
      <c r="C2821" s="491" t="str">
        <f t="shared" si="47"/>
        <v>Ô tô tự đổ 27 tấn317</v>
      </c>
      <c r="D2821" s="490"/>
      <c r="E2821" s="490"/>
      <c r="F2821" s="490"/>
      <c r="G2821" s="490"/>
    </row>
    <row r="2822" spans="1:7" ht="18.75">
      <c r="A2822" s="489" t="s">
        <v>2802</v>
      </c>
      <c r="B2822" s="490">
        <v>318</v>
      </c>
      <c r="C2822" s="491" t="str">
        <f t="shared" si="47"/>
        <v>Ô tô tự đổ 27 tấn318</v>
      </c>
      <c r="D2822" s="490"/>
      <c r="E2822" s="490"/>
      <c r="F2822" s="490"/>
      <c r="G2822" s="490"/>
    </row>
    <row r="2823" spans="1:7" ht="18.75">
      <c r="A2823" s="489" t="s">
        <v>2802</v>
      </c>
      <c r="B2823" s="490">
        <v>319</v>
      </c>
      <c r="C2823" s="491" t="str">
        <f t="shared" si="47"/>
        <v>Ô tô tự đổ 27 tấn319</v>
      </c>
      <c r="D2823" s="490"/>
      <c r="E2823" s="490"/>
      <c r="F2823" s="490"/>
      <c r="G2823" s="490"/>
    </row>
    <row r="2824" spans="1:7" ht="18.75">
      <c r="A2824" s="489" t="s">
        <v>2802</v>
      </c>
      <c r="B2824" s="490">
        <v>320</v>
      </c>
      <c r="C2824" s="491" t="str">
        <f t="shared" si="47"/>
        <v>Ô tô tự đổ 27 tấn320</v>
      </c>
      <c r="D2824" s="490"/>
      <c r="E2824" s="490"/>
      <c r="F2824" s="490"/>
      <c r="G2824" s="490"/>
    </row>
    <row r="2825" spans="1:7" ht="18.75">
      <c r="A2825" s="489" t="s">
        <v>2802</v>
      </c>
      <c r="B2825" s="490">
        <v>321</v>
      </c>
      <c r="C2825" s="491" t="str">
        <f t="shared" si="47"/>
        <v>Ô tô tự đổ 27 tấn321</v>
      </c>
      <c r="D2825" s="490"/>
      <c r="E2825" s="490"/>
      <c r="F2825" s="490"/>
      <c r="G2825" s="490"/>
    </row>
    <row r="2826" spans="1:7" ht="18.75">
      <c r="A2826" s="489" t="s">
        <v>2802</v>
      </c>
      <c r="B2826" s="490">
        <v>322</v>
      </c>
      <c r="C2826" s="491" t="str">
        <f t="shared" ref="C2826:C2889" si="48">A2826&amp;B2826</f>
        <v>Ô tô tự đổ 27 tấn322</v>
      </c>
      <c r="D2826" s="490"/>
      <c r="E2826" s="490"/>
      <c r="F2826" s="490"/>
      <c r="G2826" s="490"/>
    </row>
    <row r="2827" spans="1:7" ht="18.75">
      <c r="A2827" s="489" t="s">
        <v>2802</v>
      </c>
      <c r="B2827" s="490">
        <v>323</v>
      </c>
      <c r="C2827" s="491" t="str">
        <f t="shared" si="48"/>
        <v>Ô tô tự đổ 27 tấn323</v>
      </c>
      <c r="D2827" s="490"/>
      <c r="E2827" s="490"/>
      <c r="F2827" s="490"/>
      <c r="G2827" s="490"/>
    </row>
    <row r="2828" spans="1:7" ht="18.75">
      <c r="A2828" s="489" t="s">
        <v>2802</v>
      </c>
      <c r="B2828" s="490">
        <v>324</v>
      </c>
      <c r="C2828" s="491" t="str">
        <f t="shared" si="48"/>
        <v>Ô tô tự đổ 27 tấn324</v>
      </c>
      <c r="D2828" s="490"/>
      <c r="E2828" s="490"/>
      <c r="F2828" s="490"/>
      <c r="G2828" s="490"/>
    </row>
    <row r="2829" spans="1:7" ht="18.75">
      <c r="A2829" s="489" t="s">
        <v>2802</v>
      </c>
      <c r="B2829" s="490">
        <v>325</v>
      </c>
      <c r="C2829" s="491" t="str">
        <f t="shared" si="48"/>
        <v>Ô tô tự đổ 27 tấn325</v>
      </c>
      <c r="D2829" s="490"/>
      <c r="E2829" s="490"/>
      <c r="F2829" s="490"/>
      <c r="G2829" s="490"/>
    </row>
    <row r="2830" spans="1:7" ht="18.75">
      <c r="A2830" s="489" t="s">
        <v>2802</v>
      </c>
      <c r="B2830" s="490">
        <v>326</v>
      </c>
      <c r="C2830" s="491" t="str">
        <f t="shared" si="48"/>
        <v>Ô tô tự đổ 27 tấn326</v>
      </c>
      <c r="D2830" s="490"/>
      <c r="E2830" s="490"/>
      <c r="F2830" s="490"/>
      <c r="G2830" s="490"/>
    </row>
    <row r="2831" spans="1:7" ht="18.75">
      <c r="A2831" s="489" t="s">
        <v>2802</v>
      </c>
      <c r="B2831" s="490">
        <v>327</v>
      </c>
      <c r="C2831" s="491" t="str">
        <f t="shared" si="48"/>
        <v>Ô tô tự đổ 27 tấn327</v>
      </c>
      <c r="D2831" s="490"/>
      <c r="E2831" s="490"/>
      <c r="F2831" s="490"/>
      <c r="G2831" s="490"/>
    </row>
    <row r="2832" spans="1:7" ht="18.75">
      <c r="A2832" s="489" t="s">
        <v>2802</v>
      </c>
      <c r="B2832" s="490">
        <v>328</v>
      </c>
      <c r="C2832" s="491" t="str">
        <f t="shared" si="48"/>
        <v>Ô tô tự đổ 27 tấn328</v>
      </c>
      <c r="D2832" s="490"/>
      <c r="E2832" s="490"/>
      <c r="F2832" s="490"/>
      <c r="G2832" s="490"/>
    </row>
    <row r="2833" spans="1:7" ht="18.75">
      <c r="A2833" s="489" t="s">
        <v>2802</v>
      </c>
      <c r="B2833" s="490">
        <v>329</v>
      </c>
      <c r="C2833" s="491" t="str">
        <f t="shared" si="48"/>
        <v>Ô tô tự đổ 27 tấn329</v>
      </c>
      <c r="D2833" s="490"/>
      <c r="E2833" s="490"/>
      <c r="F2833" s="490"/>
      <c r="G2833" s="490"/>
    </row>
    <row r="2834" spans="1:7" ht="18.75">
      <c r="A2834" s="489" t="s">
        <v>2802</v>
      </c>
      <c r="B2834" s="490">
        <v>330</v>
      </c>
      <c r="C2834" s="491" t="str">
        <f t="shared" si="48"/>
        <v>Ô tô tự đổ 27 tấn330</v>
      </c>
      <c r="D2834" s="490"/>
      <c r="E2834" s="490"/>
      <c r="F2834" s="490"/>
      <c r="G2834" s="490"/>
    </row>
    <row r="2835" spans="1:7" ht="18.75">
      <c r="A2835" s="489" t="s">
        <v>2802</v>
      </c>
      <c r="B2835" s="490">
        <v>331</v>
      </c>
      <c r="C2835" s="491" t="str">
        <f t="shared" si="48"/>
        <v>Ô tô tự đổ 27 tấn331</v>
      </c>
      <c r="D2835" s="490"/>
      <c r="E2835" s="490"/>
      <c r="F2835" s="490"/>
      <c r="G2835" s="490"/>
    </row>
    <row r="2836" spans="1:7" ht="18.75">
      <c r="A2836" s="489" t="s">
        <v>2802</v>
      </c>
      <c r="B2836" s="490">
        <v>332</v>
      </c>
      <c r="C2836" s="491" t="str">
        <f t="shared" si="48"/>
        <v>Ô tô tự đổ 27 tấn332</v>
      </c>
      <c r="D2836" s="490"/>
      <c r="E2836" s="490"/>
      <c r="F2836" s="490"/>
      <c r="G2836" s="490"/>
    </row>
    <row r="2837" spans="1:7" ht="18.75">
      <c r="A2837" s="489" t="s">
        <v>2802</v>
      </c>
      <c r="B2837" s="490">
        <v>333</v>
      </c>
      <c r="C2837" s="491" t="str">
        <f t="shared" si="48"/>
        <v>Ô tô tự đổ 27 tấn333</v>
      </c>
      <c r="D2837" s="490"/>
      <c r="E2837" s="490"/>
      <c r="F2837" s="490"/>
      <c r="G2837" s="490"/>
    </row>
    <row r="2838" spans="1:7" ht="18.75">
      <c r="A2838" s="489" t="s">
        <v>2802</v>
      </c>
      <c r="B2838" s="490">
        <v>334</v>
      </c>
      <c r="C2838" s="491" t="str">
        <f t="shared" si="48"/>
        <v>Ô tô tự đổ 27 tấn334</v>
      </c>
      <c r="D2838" s="490"/>
      <c r="E2838" s="490"/>
      <c r="F2838" s="490"/>
      <c r="G2838" s="490"/>
    </row>
    <row r="2839" spans="1:7" ht="18.75">
      <c r="A2839" s="489" t="s">
        <v>2802</v>
      </c>
      <c r="B2839" s="490">
        <v>335</v>
      </c>
      <c r="C2839" s="491" t="str">
        <f t="shared" si="48"/>
        <v>Ô tô tự đổ 27 tấn335</v>
      </c>
      <c r="D2839" s="490"/>
      <c r="E2839" s="490"/>
      <c r="F2839" s="490"/>
      <c r="G2839" s="490"/>
    </row>
    <row r="2840" spans="1:7" ht="18.75">
      <c r="A2840" s="489" t="s">
        <v>2802</v>
      </c>
      <c r="B2840" s="490">
        <v>336</v>
      </c>
      <c r="C2840" s="491" t="str">
        <f t="shared" si="48"/>
        <v>Ô tô tự đổ 27 tấn336</v>
      </c>
      <c r="D2840" s="490"/>
      <c r="E2840" s="490"/>
      <c r="F2840" s="490"/>
      <c r="G2840" s="490"/>
    </row>
    <row r="2841" spans="1:7" ht="18.75">
      <c r="A2841" s="489" t="s">
        <v>2802</v>
      </c>
      <c r="B2841" s="490">
        <v>337</v>
      </c>
      <c r="C2841" s="491" t="str">
        <f t="shared" si="48"/>
        <v>Ô tô tự đổ 27 tấn337</v>
      </c>
      <c r="D2841" s="490"/>
      <c r="E2841" s="490"/>
      <c r="F2841" s="490"/>
      <c r="G2841" s="490"/>
    </row>
    <row r="2842" spans="1:7" ht="18.75">
      <c r="A2842" s="489" t="s">
        <v>2802</v>
      </c>
      <c r="B2842" s="490">
        <v>338</v>
      </c>
      <c r="C2842" s="491" t="str">
        <f t="shared" si="48"/>
        <v>Ô tô tự đổ 27 tấn338</v>
      </c>
      <c r="D2842" s="490"/>
      <c r="E2842" s="490"/>
      <c r="F2842" s="490"/>
      <c r="G2842" s="490"/>
    </row>
    <row r="2843" spans="1:7" ht="18.75">
      <c r="A2843" s="489" t="s">
        <v>2802</v>
      </c>
      <c r="B2843" s="490">
        <v>339</v>
      </c>
      <c r="C2843" s="491" t="str">
        <f t="shared" si="48"/>
        <v>Ô tô tự đổ 27 tấn339</v>
      </c>
      <c r="D2843" s="490"/>
      <c r="E2843" s="490"/>
      <c r="F2843" s="490"/>
      <c r="G2843" s="490"/>
    </row>
    <row r="2844" spans="1:7" ht="18.75">
      <c r="A2844" s="489" t="s">
        <v>2802</v>
      </c>
      <c r="B2844" s="490">
        <v>340</v>
      </c>
      <c r="C2844" s="491" t="str">
        <f t="shared" si="48"/>
        <v>Ô tô tự đổ 27 tấn340</v>
      </c>
      <c r="D2844" s="490"/>
      <c r="E2844" s="490"/>
      <c r="F2844" s="490"/>
      <c r="G2844" s="490"/>
    </row>
    <row r="2845" spans="1:7" ht="18.75">
      <c r="A2845" s="489" t="s">
        <v>2802</v>
      </c>
      <c r="B2845" s="490">
        <v>341</v>
      </c>
      <c r="C2845" s="491" t="str">
        <f t="shared" si="48"/>
        <v>Ô tô tự đổ 27 tấn341</v>
      </c>
      <c r="D2845" s="490"/>
      <c r="E2845" s="490"/>
      <c r="F2845" s="490"/>
      <c r="G2845" s="490"/>
    </row>
    <row r="2846" spans="1:7" ht="18.75">
      <c r="A2846" s="489" t="s">
        <v>2802</v>
      </c>
      <c r="B2846" s="490">
        <v>342</v>
      </c>
      <c r="C2846" s="491" t="str">
        <f t="shared" si="48"/>
        <v>Ô tô tự đổ 27 tấn342</v>
      </c>
      <c r="D2846" s="490"/>
      <c r="E2846" s="490"/>
      <c r="F2846" s="490"/>
      <c r="G2846" s="490"/>
    </row>
    <row r="2847" spans="1:7" ht="18.75">
      <c r="A2847" s="489" t="s">
        <v>2802</v>
      </c>
      <c r="B2847" s="490">
        <v>343</v>
      </c>
      <c r="C2847" s="491" t="str">
        <f t="shared" si="48"/>
        <v>Ô tô tự đổ 27 tấn343</v>
      </c>
      <c r="D2847" s="490"/>
      <c r="E2847" s="490"/>
      <c r="F2847" s="490"/>
      <c r="G2847" s="490"/>
    </row>
    <row r="2848" spans="1:7" ht="18.75">
      <c r="A2848" s="489" t="s">
        <v>2802</v>
      </c>
      <c r="B2848" s="490">
        <v>344</v>
      </c>
      <c r="C2848" s="491" t="str">
        <f t="shared" si="48"/>
        <v>Ô tô tự đổ 27 tấn344</v>
      </c>
      <c r="D2848" s="490"/>
      <c r="E2848" s="490"/>
      <c r="F2848" s="490"/>
      <c r="G2848" s="490"/>
    </row>
    <row r="2849" spans="1:7" ht="18.75">
      <c r="A2849" s="489" t="s">
        <v>2802</v>
      </c>
      <c r="B2849" s="490">
        <v>345</v>
      </c>
      <c r="C2849" s="491" t="str">
        <f t="shared" si="48"/>
        <v>Ô tô tự đổ 27 tấn345</v>
      </c>
      <c r="D2849" s="490"/>
      <c r="E2849" s="490"/>
      <c r="F2849" s="490"/>
      <c r="G2849" s="490"/>
    </row>
    <row r="2850" spans="1:7" ht="18.75">
      <c r="A2850" s="489" t="s">
        <v>2802</v>
      </c>
      <c r="B2850" s="490">
        <v>346</v>
      </c>
      <c r="C2850" s="491" t="str">
        <f t="shared" si="48"/>
        <v>Ô tô tự đổ 27 tấn346</v>
      </c>
      <c r="D2850" s="490"/>
      <c r="E2850" s="490"/>
      <c r="F2850" s="490"/>
      <c r="G2850" s="490"/>
    </row>
    <row r="2851" spans="1:7" ht="18.75">
      <c r="A2851" s="489" t="s">
        <v>2802</v>
      </c>
      <c r="B2851" s="490">
        <v>347</v>
      </c>
      <c r="C2851" s="491" t="str">
        <f t="shared" si="48"/>
        <v>Ô tô tự đổ 27 tấn347</v>
      </c>
      <c r="D2851" s="490"/>
      <c r="E2851" s="490"/>
      <c r="F2851" s="490"/>
      <c r="G2851" s="490"/>
    </row>
    <row r="2852" spans="1:7" ht="18.75">
      <c r="A2852" s="489" t="s">
        <v>2802</v>
      </c>
      <c r="B2852" s="490">
        <v>348</v>
      </c>
      <c r="C2852" s="491" t="str">
        <f t="shared" si="48"/>
        <v>Ô tô tự đổ 27 tấn348</v>
      </c>
      <c r="D2852" s="490"/>
      <c r="E2852" s="490"/>
      <c r="F2852" s="490"/>
      <c r="G2852" s="490"/>
    </row>
    <row r="2853" spans="1:7" ht="18.75">
      <c r="A2853" s="489" t="s">
        <v>2802</v>
      </c>
      <c r="B2853" s="490">
        <v>349</v>
      </c>
      <c r="C2853" s="491" t="str">
        <f t="shared" si="48"/>
        <v>Ô tô tự đổ 27 tấn349</v>
      </c>
      <c r="D2853" s="490"/>
      <c r="E2853" s="490"/>
      <c r="F2853" s="490"/>
      <c r="G2853" s="490"/>
    </row>
    <row r="2854" spans="1:7" ht="18.75">
      <c r="A2854" s="489" t="s">
        <v>2802</v>
      </c>
      <c r="B2854" s="490">
        <v>350</v>
      </c>
      <c r="C2854" s="491" t="str">
        <f t="shared" si="48"/>
        <v>Ô tô tự đổ 27 tấn350</v>
      </c>
      <c r="D2854" s="490"/>
      <c r="E2854" s="490"/>
      <c r="F2854" s="490"/>
      <c r="G2854" s="490"/>
    </row>
    <row r="2855" spans="1:7" ht="18.75">
      <c r="A2855" s="489" t="s">
        <v>2802</v>
      </c>
      <c r="B2855" s="490">
        <v>351</v>
      </c>
      <c r="C2855" s="491" t="str">
        <f t="shared" si="48"/>
        <v>Ô tô tự đổ 27 tấn351</v>
      </c>
      <c r="D2855" s="490"/>
      <c r="E2855" s="490"/>
      <c r="F2855" s="490"/>
      <c r="G2855" s="490"/>
    </row>
    <row r="2856" spans="1:7" ht="18.75">
      <c r="A2856" s="489" t="s">
        <v>2802</v>
      </c>
      <c r="B2856" s="490">
        <v>352</v>
      </c>
      <c r="C2856" s="491" t="str">
        <f t="shared" si="48"/>
        <v>Ô tô tự đổ 27 tấn352</v>
      </c>
      <c r="D2856" s="490"/>
      <c r="E2856" s="490"/>
      <c r="F2856" s="490"/>
      <c r="G2856" s="490"/>
    </row>
    <row r="2857" spans="1:7" ht="18.75">
      <c r="A2857" s="489" t="s">
        <v>2802</v>
      </c>
      <c r="B2857" s="490">
        <v>353</v>
      </c>
      <c r="C2857" s="491" t="str">
        <f t="shared" si="48"/>
        <v>Ô tô tự đổ 27 tấn353</v>
      </c>
      <c r="D2857" s="490"/>
      <c r="E2857" s="490"/>
      <c r="F2857" s="490"/>
      <c r="G2857" s="490"/>
    </row>
    <row r="2858" spans="1:7" ht="18.75">
      <c r="A2858" s="489" t="s">
        <v>2802</v>
      </c>
      <c r="B2858" s="490">
        <v>354</v>
      </c>
      <c r="C2858" s="491" t="str">
        <f t="shared" si="48"/>
        <v>Ô tô tự đổ 27 tấn354</v>
      </c>
      <c r="D2858" s="490"/>
      <c r="E2858" s="490"/>
      <c r="F2858" s="490"/>
      <c r="G2858" s="490"/>
    </row>
    <row r="2859" spans="1:7" ht="18.75">
      <c r="A2859" s="489" t="s">
        <v>2802</v>
      </c>
      <c r="B2859" s="490">
        <v>355</v>
      </c>
      <c r="C2859" s="491" t="str">
        <f t="shared" si="48"/>
        <v>Ô tô tự đổ 27 tấn355</v>
      </c>
      <c r="D2859" s="490"/>
      <c r="E2859" s="490"/>
      <c r="F2859" s="490"/>
      <c r="G2859" s="490"/>
    </row>
    <row r="2860" spans="1:7" ht="18.75">
      <c r="A2860" s="489" t="s">
        <v>2802</v>
      </c>
      <c r="B2860" s="490">
        <v>356</v>
      </c>
      <c r="C2860" s="491" t="str">
        <f t="shared" si="48"/>
        <v>Ô tô tự đổ 27 tấn356</v>
      </c>
      <c r="D2860" s="490"/>
      <c r="E2860" s="490"/>
      <c r="F2860" s="490"/>
      <c r="G2860" s="490"/>
    </row>
    <row r="2861" spans="1:7" ht="18.75">
      <c r="A2861" s="489" t="s">
        <v>2802</v>
      </c>
      <c r="B2861" s="490">
        <v>357</v>
      </c>
      <c r="C2861" s="491" t="str">
        <f t="shared" si="48"/>
        <v>Ô tô tự đổ 27 tấn357</v>
      </c>
      <c r="D2861" s="490"/>
      <c r="E2861" s="490"/>
      <c r="F2861" s="490"/>
      <c r="G2861" s="490"/>
    </row>
    <row r="2862" spans="1:7" ht="18.75">
      <c r="A2862" s="489" t="s">
        <v>2802</v>
      </c>
      <c r="B2862" s="490">
        <v>358</v>
      </c>
      <c r="C2862" s="491" t="str">
        <f t="shared" si="48"/>
        <v>Ô tô tự đổ 27 tấn358</v>
      </c>
      <c r="D2862" s="490"/>
      <c r="E2862" s="490"/>
      <c r="F2862" s="490"/>
      <c r="G2862" s="490"/>
    </row>
    <row r="2863" spans="1:7" ht="18.75">
      <c r="A2863" s="489" t="s">
        <v>2802</v>
      </c>
      <c r="B2863" s="490">
        <v>359</v>
      </c>
      <c r="C2863" s="491" t="str">
        <f t="shared" si="48"/>
        <v>Ô tô tự đổ 27 tấn359</v>
      </c>
      <c r="D2863" s="490"/>
      <c r="E2863" s="490"/>
      <c r="F2863" s="490"/>
      <c r="G2863" s="490"/>
    </row>
    <row r="2864" spans="1:7" ht="18.75">
      <c r="A2864" s="489" t="s">
        <v>2802</v>
      </c>
      <c r="B2864" s="490">
        <v>360</v>
      </c>
      <c r="C2864" s="491" t="str">
        <f t="shared" si="48"/>
        <v>Ô tô tự đổ 27 tấn360</v>
      </c>
      <c r="D2864" s="490"/>
      <c r="E2864" s="490"/>
      <c r="F2864" s="490"/>
      <c r="G2864" s="490"/>
    </row>
    <row r="2865" spans="1:7" ht="18.75">
      <c r="A2865" s="489" t="s">
        <v>2802</v>
      </c>
      <c r="B2865" s="490">
        <v>361</v>
      </c>
      <c r="C2865" s="491" t="str">
        <f t="shared" si="48"/>
        <v>Ô tô tự đổ 27 tấn361</v>
      </c>
      <c r="D2865" s="490"/>
      <c r="E2865" s="490"/>
      <c r="F2865" s="490"/>
      <c r="G2865" s="490"/>
    </row>
    <row r="2866" spans="1:7" ht="18.75">
      <c r="A2866" s="489" t="s">
        <v>2802</v>
      </c>
      <c r="B2866" s="490">
        <v>362</v>
      </c>
      <c r="C2866" s="491" t="str">
        <f t="shared" si="48"/>
        <v>Ô tô tự đổ 27 tấn362</v>
      </c>
      <c r="D2866" s="490"/>
      <c r="E2866" s="490"/>
      <c r="F2866" s="490"/>
      <c r="G2866" s="490"/>
    </row>
    <row r="2867" spans="1:7" ht="18.75">
      <c r="A2867" s="489" t="s">
        <v>2802</v>
      </c>
      <c r="B2867" s="490">
        <v>363</v>
      </c>
      <c r="C2867" s="491" t="str">
        <f t="shared" si="48"/>
        <v>Ô tô tự đổ 27 tấn363</v>
      </c>
      <c r="D2867" s="490"/>
      <c r="E2867" s="490"/>
      <c r="F2867" s="490"/>
      <c r="G2867" s="490"/>
    </row>
    <row r="2868" spans="1:7" ht="18.75">
      <c r="A2868" s="489" t="s">
        <v>2802</v>
      </c>
      <c r="B2868" s="490">
        <v>364</v>
      </c>
      <c r="C2868" s="491" t="str">
        <f t="shared" si="48"/>
        <v>Ô tô tự đổ 27 tấn364</v>
      </c>
      <c r="D2868" s="490"/>
      <c r="E2868" s="490"/>
      <c r="F2868" s="490"/>
      <c r="G2868" s="490"/>
    </row>
    <row r="2869" spans="1:7" ht="18.75">
      <c r="A2869" s="489" t="s">
        <v>2802</v>
      </c>
      <c r="B2869" s="490">
        <v>365</v>
      </c>
      <c r="C2869" s="491" t="str">
        <f t="shared" si="48"/>
        <v>Ô tô tự đổ 27 tấn365</v>
      </c>
      <c r="D2869" s="490"/>
      <c r="E2869" s="490"/>
      <c r="F2869" s="490"/>
      <c r="G2869" s="490"/>
    </row>
    <row r="2870" spans="1:7" ht="18.75">
      <c r="A2870" s="489" t="s">
        <v>2802</v>
      </c>
      <c r="B2870" s="490">
        <v>366</v>
      </c>
      <c r="C2870" s="491" t="str">
        <f t="shared" si="48"/>
        <v>Ô tô tự đổ 27 tấn366</v>
      </c>
      <c r="D2870" s="490"/>
      <c r="E2870" s="490"/>
      <c r="F2870" s="490"/>
      <c r="G2870" s="490"/>
    </row>
    <row r="2871" spans="1:7" ht="18.75">
      <c r="A2871" s="489" t="s">
        <v>2802</v>
      </c>
      <c r="B2871" s="490">
        <v>367</v>
      </c>
      <c r="C2871" s="491" t="str">
        <f t="shared" si="48"/>
        <v>Ô tô tự đổ 27 tấn367</v>
      </c>
      <c r="D2871" s="490"/>
      <c r="E2871" s="490"/>
      <c r="F2871" s="490"/>
      <c r="G2871" s="490"/>
    </row>
    <row r="2872" spans="1:7" ht="18.75">
      <c r="A2872" s="489" t="s">
        <v>2802</v>
      </c>
      <c r="B2872" s="490">
        <v>368</v>
      </c>
      <c r="C2872" s="491" t="str">
        <f t="shared" si="48"/>
        <v>Ô tô tự đổ 27 tấn368</v>
      </c>
      <c r="D2872" s="490"/>
      <c r="E2872" s="490"/>
      <c r="F2872" s="490"/>
      <c r="G2872" s="490"/>
    </row>
    <row r="2873" spans="1:7" ht="18.75">
      <c r="A2873" s="489" t="s">
        <v>2802</v>
      </c>
      <c r="B2873" s="490">
        <v>369</v>
      </c>
      <c r="C2873" s="491" t="str">
        <f t="shared" si="48"/>
        <v>Ô tô tự đổ 27 tấn369</v>
      </c>
      <c r="D2873" s="490"/>
      <c r="E2873" s="490"/>
      <c r="F2873" s="490"/>
      <c r="G2873" s="490"/>
    </row>
    <row r="2874" spans="1:7" ht="18.75">
      <c r="A2874" s="489" t="s">
        <v>2802</v>
      </c>
      <c r="B2874" s="490">
        <v>370</v>
      </c>
      <c r="C2874" s="491" t="str">
        <f t="shared" si="48"/>
        <v>Ô tô tự đổ 27 tấn370</v>
      </c>
      <c r="D2874" s="490"/>
      <c r="E2874" s="490"/>
      <c r="F2874" s="490"/>
      <c r="G2874" s="490"/>
    </row>
    <row r="2875" spans="1:7" ht="18.75">
      <c r="A2875" s="489" t="s">
        <v>2802</v>
      </c>
      <c r="B2875" s="490">
        <v>371</v>
      </c>
      <c r="C2875" s="491" t="str">
        <f t="shared" si="48"/>
        <v>Ô tô tự đổ 27 tấn371</v>
      </c>
      <c r="D2875" s="490"/>
      <c r="E2875" s="490"/>
      <c r="F2875" s="490"/>
      <c r="G2875" s="490"/>
    </row>
    <row r="2876" spans="1:7" ht="18.75">
      <c r="A2876" s="489" t="s">
        <v>2802</v>
      </c>
      <c r="B2876" s="490">
        <v>372</v>
      </c>
      <c r="C2876" s="491" t="str">
        <f t="shared" si="48"/>
        <v>Ô tô tự đổ 27 tấn372</v>
      </c>
      <c r="D2876" s="490"/>
      <c r="E2876" s="490"/>
      <c r="F2876" s="490"/>
      <c r="G2876" s="490"/>
    </row>
    <row r="2877" spans="1:7" ht="18.75">
      <c r="A2877" s="489" t="s">
        <v>2802</v>
      </c>
      <c r="B2877" s="490">
        <v>373</v>
      </c>
      <c r="C2877" s="491" t="str">
        <f t="shared" si="48"/>
        <v>Ô tô tự đổ 27 tấn373</v>
      </c>
      <c r="D2877" s="490"/>
      <c r="E2877" s="490"/>
      <c r="F2877" s="490"/>
      <c r="G2877" s="490"/>
    </row>
    <row r="2878" spans="1:7" ht="18.75">
      <c r="A2878" s="489" t="s">
        <v>2802</v>
      </c>
      <c r="B2878" s="490">
        <v>374</v>
      </c>
      <c r="C2878" s="491" t="str">
        <f t="shared" si="48"/>
        <v>Ô tô tự đổ 27 tấn374</v>
      </c>
      <c r="D2878" s="490"/>
      <c r="E2878" s="490"/>
      <c r="F2878" s="490"/>
      <c r="G2878" s="490"/>
    </row>
    <row r="2879" spans="1:7" ht="18.75">
      <c r="A2879" s="489" t="s">
        <v>2802</v>
      </c>
      <c r="B2879" s="490">
        <v>375</v>
      </c>
      <c r="C2879" s="491" t="str">
        <f t="shared" si="48"/>
        <v>Ô tô tự đổ 27 tấn375</v>
      </c>
      <c r="D2879" s="490"/>
      <c r="E2879" s="490"/>
      <c r="F2879" s="490"/>
      <c r="G2879" s="490"/>
    </row>
    <row r="2880" spans="1:7" ht="18.75">
      <c r="A2880" s="489" t="s">
        <v>2802</v>
      </c>
      <c r="B2880" s="490">
        <v>376</v>
      </c>
      <c r="C2880" s="491" t="str">
        <f t="shared" si="48"/>
        <v>Ô tô tự đổ 27 tấn376</v>
      </c>
      <c r="D2880" s="490"/>
      <c r="E2880" s="490"/>
      <c r="F2880" s="490"/>
      <c r="G2880" s="490"/>
    </row>
    <row r="2881" spans="1:7" ht="18.75">
      <c r="A2881" s="489" t="s">
        <v>2802</v>
      </c>
      <c r="B2881" s="490">
        <v>377</v>
      </c>
      <c r="C2881" s="491" t="str">
        <f t="shared" si="48"/>
        <v>Ô tô tự đổ 27 tấn377</v>
      </c>
      <c r="D2881" s="490"/>
      <c r="E2881" s="490"/>
      <c r="F2881" s="490"/>
      <c r="G2881" s="490"/>
    </row>
    <row r="2882" spans="1:7" ht="18.75">
      <c r="A2882" s="489" t="s">
        <v>2802</v>
      </c>
      <c r="B2882" s="490">
        <v>378</v>
      </c>
      <c r="C2882" s="491" t="str">
        <f t="shared" si="48"/>
        <v>Ô tô tự đổ 27 tấn378</v>
      </c>
      <c r="D2882" s="490"/>
      <c r="E2882" s="490"/>
      <c r="F2882" s="490"/>
      <c r="G2882" s="490"/>
    </row>
    <row r="2883" spans="1:7" ht="18.75">
      <c r="A2883" s="489" t="s">
        <v>2802</v>
      </c>
      <c r="B2883" s="490">
        <v>379</v>
      </c>
      <c r="C2883" s="491" t="str">
        <f t="shared" si="48"/>
        <v>Ô tô tự đổ 27 tấn379</v>
      </c>
      <c r="D2883" s="490"/>
      <c r="E2883" s="490"/>
      <c r="F2883" s="490"/>
      <c r="G2883" s="490"/>
    </row>
    <row r="2884" spans="1:7" ht="18.75">
      <c r="A2884" s="489" t="s">
        <v>2802</v>
      </c>
      <c r="B2884" s="490">
        <v>380</v>
      </c>
      <c r="C2884" s="491" t="str">
        <f t="shared" si="48"/>
        <v>Ô tô tự đổ 27 tấn380</v>
      </c>
      <c r="D2884" s="490"/>
      <c r="E2884" s="490"/>
      <c r="F2884" s="490"/>
      <c r="G2884" s="490"/>
    </row>
    <row r="2885" spans="1:7" ht="18.75">
      <c r="A2885" s="489" t="s">
        <v>2802</v>
      </c>
      <c r="B2885" s="490">
        <v>381</v>
      </c>
      <c r="C2885" s="491" t="str">
        <f t="shared" si="48"/>
        <v>Ô tô tự đổ 27 tấn381</v>
      </c>
      <c r="D2885" s="490"/>
      <c r="E2885" s="490"/>
      <c r="F2885" s="490"/>
      <c r="G2885" s="490"/>
    </row>
    <row r="2886" spans="1:7" ht="18.75">
      <c r="A2886" s="489" t="s">
        <v>2802</v>
      </c>
      <c r="B2886" s="490">
        <v>382</v>
      </c>
      <c r="C2886" s="491" t="str">
        <f t="shared" si="48"/>
        <v>Ô tô tự đổ 27 tấn382</v>
      </c>
      <c r="D2886" s="490"/>
      <c r="E2886" s="490"/>
      <c r="F2886" s="490"/>
      <c r="G2886" s="490"/>
    </row>
    <row r="2887" spans="1:7" ht="18.75">
      <c r="A2887" s="489" t="s">
        <v>2802</v>
      </c>
      <c r="B2887" s="490">
        <v>383</v>
      </c>
      <c r="C2887" s="491" t="str">
        <f t="shared" si="48"/>
        <v>Ô tô tự đổ 27 tấn383</v>
      </c>
      <c r="D2887" s="490"/>
      <c r="E2887" s="490"/>
      <c r="F2887" s="490"/>
      <c r="G2887" s="490"/>
    </row>
    <row r="2888" spans="1:7" ht="18.75">
      <c r="A2888" s="489" t="s">
        <v>2802</v>
      </c>
      <c r="B2888" s="490">
        <v>384</v>
      </c>
      <c r="C2888" s="491" t="str">
        <f t="shared" si="48"/>
        <v>Ô tô tự đổ 27 tấn384</v>
      </c>
      <c r="D2888" s="490"/>
      <c r="E2888" s="490"/>
      <c r="F2888" s="490"/>
      <c r="G2888" s="490"/>
    </row>
    <row r="2889" spans="1:7" ht="18.75">
      <c r="A2889" s="489" t="s">
        <v>2802</v>
      </c>
      <c r="B2889" s="490">
        <v>385</v>
      </c>
      <c r="C2889" s="491" t="str">
        <f t="shared" si="48"/>
        <v>Ô tô tự đổ 27 tấn385</v>
      </c>
      <c r="D2889" s="490"/>
      <c r="E2889" s="490"/>
      <c r="F2889" s="490"/>
      <c r="G2889" s="490"/>
    </row>
    <row r="2890" spans="1:7" ht="18.75">
      <c r="A2890" s="489" t="s">
        <v>2802</v>
      </c>
      <c r="B2890" s="490">
        <v>386</v>
      </c>
      <c r="C2890" s="491" t="str">
        <f t="shared" ref="C2890:C2953" si="49">A2890&amp;B2890</f>
        <v>Ô tô tự đổ 27 tấn386</v>
      </c>
      <c r="D2890" s="490"/>
      <c r="E2890" s="490"/>
      <c r="F2890" s="490"/>
      <c r="G2890" s="490"/>
    </row>
    <row r="2891" spans="1:7" ht="18.75">
      <c r="A2891" s="489" t="s">
        <v>2802</v>
      </c>
      <c r="B2891" s="490">
        <v>387</v>
      </c>
      <c r="C2891" s="491" t="str">
        <f t="shared" si="49"/>
        <v>Ô tô tự đổ 27 tấn387</v>
      </c>
      <c r="D2891" s="490"/>
      <c r="E2891" s="490"/>
      <c r="F2891" s="490"/>
      <c r="G2891" s="490"/>
    </row>
    <row r="2892" spans="1:7" ht="18.75">
      <c r="A2892" s="489" t="s">
        <v>2802</v>
      </c>
      <c r="B2892" s="490">
        <v>388</v>
      </c>
      <c r="C2892" s="491" t="str">
        <f t="shared" si="49"/>
        <v>Ô tô tự đổ 27 tấn388</v>
      </c>
      <c r="D2892" s="490"/>
      <c r="E2892" s="490"/>
      <c r="F2892" s="490"/>
      <c r="G2892" s="490"/>
    </row>
    <row r="2893" spans="1:7" ht="18.75">
      <c r="A2893" s="489" t="s">
        <v>2802</v>
      </c>
      <c r="B2893" s="490">
        <v>389</v>
      </c>
      <c r="C2893" s="491" t="str">
        <f t="shared" si="49"/>
        <v>Ô tô tự đổ 27 tấn389</v>
      </c>
      <c r="D2893" s="490"/>
      <c r="E2893" s="490"/>
      <c r="F2893" s="490"/>
      <c r="G2893" s="490"/>
    </row>
    <row r="2894" spans="1:7" ht="18.75">
      <c r="A2894" s="489" t="s">
        <v>2802</v>
      </c>
      <c r="B2894" s="490">
        <v>390</v>
      </c>
      <c r="C2894" s="491" t="str">
        <f t="shared" si="49"/>
        <v>Ô tô tự đổ 27 tấn390</v>
      </c>
      <c r="D2894" s="490"/>
      <c r="E2894" s="490"/>
      <c r="F2894" s="490"/>
      <c r="G2894" s="490"/>
    </row>
    <row r="2895" spans="1:7" ht="18.75">
      <c r="A2895" s="489" t="s">
        <v>2802</v>
      </c>
      <c r="B2895" s="490">
        <v>391</v>
      </c>
      <c r="C2895" s="491" t="str">
        <f t="shared" si="49"/>
        <v>Ô tô tự đổ 27 tấn391</v>
      </c>
      <c r="D2895" s="490"/>
      <c r="E2895" s="490"/>
      <c r="F2895" s="490"/>
      <c r="G2895" s="490"/>
    </row>
    <row r="2896" spans="1:7" ht="18.75">
      <c r="A2896" s="489" t="s">
        <v>2802</v>
      </c>
      <c r="B2896" s="490">
        <v>392</v>
      </c>
      <c r="C2896" s="491" t="str">
        <f t="shared" si="49"/>
        <v>Ô tô tự đổ 27 tấn392</v>
      </c>
      <c r="D2896" s="490"/>
      <c r="E2896" s="490"/>
      <c r="F2896" s="490"/>
      <c r="G2896" s="490"/>
    </row>
    <row r="2897" spans="1:7" ht="18.75">
      <c r="A2897" s="489" t="s">
        <v>2802</v>
      </c>
      <c r="B2897" s="490">
        <v>393</v>
      </c>
      <c r="C2897" s="491" t="str">
        <f t="shared" si="49"/>
        <v>Ô tô tự đổ 27 tấn393</v>
      </c>
      <c r="D2897" s="490"/>
      <c r="E2897" s="490"/>
      <c r="F2897" s="490"/>
      <c r="G2897" s="490"/>
    </row>
    <row r="2898" spans="1:7" ht="18.75">
      <c r="A2898" s="489" t="s">
        <v>2802</v>
      </c>
      <c r="B2898" s="490">
        <v>394</v>
      </c>
      <c r="C2898" s="491" t="str">
        <f t="shared" si="49"/>
        <v>Ô tô tự đổ 27 tấn394</v>
      </c>
      <c r="D2898" s="490"/>
      <c r="E2898" s="490"/>
      <c r="F2898" s="490"/>
      <c r="G2898" s="490"/>
    </row>
    <row r="2899" spans="1:7" ht="18.75">
      <c r="A2899" s="489" t="s">
        <v>2802</v>
      </c>
      <c r="B2899" s="490">
        <v>395</v>
      </c>
      <c r="C2899" s="491" t="str">
        <f t="shared" si="49"/>
        <v>Ô tô tự đổ 27 tấn395</v>
      </c>
      <c r="D2899" s="490"/>
      <c r="E2899" s="490"/>
      <c r="F2899" s="490"/>
      <c r="G2899" s="490"/>
    </row>
    <row r="2900" spans="1:7" ht="18.75">
      <c r="A2900" s="489" t="s">
        <v>2802</v>
      </c>
      <c r="B2900" s="490">
        <v>396</v>
      </c>
      <c r="C2900" s="491" t="str">
        <f t="shared" si="49"/>
        <v>Ô tô tự đổ 27 tấn396</v>
      </c>
      <c r="D2900" s="490"/>
      <c r="E2900" s="490"/>
      <c r="F2900" s="490"/>
      <c r="G2900" s="490"/>
    </row>
    <row r="2901" spans="1:7" ht="18.75">
      <c r="A2901" s="489" t="s">
        <v>2802</v>
      </c>
      <c r="B2901" s="490">
        <v>397</v>
      </c>
      <c r="C2901" s="491" t="str">
        <f t="shared" si="49"/>
        <v>Ô tô tự đổ 27 tấn397</v>
      </c>
      <c r="D2901" s="490"/>
      <c r="E2901" s="490"/>
      <c r="F2901" s="490"/>
      <c r="G2901" s="490"/>
    </row>
    <row r="2902" spans="1:7" ht="18.75">
      <c r="A2902" s="489" t="s">
        <v>2802</v>
      </c>
      <c r="B2902" s="490">
        <v>398</v>
      </c>
      <c r="C2902" s="491" t="str">
        <f t="shared" si="49"/>
        <v>Ô tô tự đổ 27 tấn398</v>
      </c>
      <c r="D2902" s="490"/>
      <c r="E2902" s="490"/>
      <c r="F2902" s="490"/>
      <c r="G2902" s="490"/>
    </row>
    <row r="2903" spans="1:7" ht="18.75">
      <c r="A2903" s="489" t="s">
        <v>2802</v>
      </c>
      <c r="B2903" s="490">
        <v>399</v>
      </c>
      <c r="C2903" s="491" t="str">
        <f t="shared" si="49"/>
        <v>Ô tô tự đổ 27 tấn399</v>
      </c>
      <c r="D2903" s="490"/>
      <c r="E2903" s="490"/>
      <c r="F2903" s="490"/>
      <c r="G2903" s="490"/>
    </row>
    <row r="2904" spans="1:7" ht="18.75">
      <c r="A2904" s="489" t="s">
        <v>2802</v>
      </c>
      <c r="B2904" s="490">
        <v>400</v>
      </c>
      <c r="C2904" s="491" t="str">
        <f t="shared" si="49"/>
        <v>Ô tô tự đổ 27 tấn400</v>
      </c>
      <c r="D2904" s="490"/>
      <c r="E2904" s="490"/>
      <c r="F2904" s="490"/>
      <c r="G2904" s="490"/>
    </row>
    <row r="2905" spans="1:7" ht="18.75">
      <c r="A2905" s="489" t="s">
        <v>2802</v>
      </c>
      <c r="B2905" s="490">
        <v>401</v>
      </c>
      <c r="C2905" s="491" t="str">
        <f t="shared" si="49"/>
        <v>Ô tô tự đổ 27 tấn401</v>
      </c>
      <c r="D2905" s="490"/>
      <c r="E2905" s="490"/>
      <c r="F2905" s="490"/>
      <c r="G2905" s="490"/>
    </row>
    <row r="2906" spans="1:7" ht="18.75">
      <c r="A2906" s="489" t="s">
        <v>2802</v>
      </c>
      <c r="B2906" s="490">
        <v>402</v>
      </c>
      <c r="C2906" s="491" t="str">
        <f t="shared" si="49"/>
        <v>Ô tô tự đổ 27 tấn402</v>
      </c>
      <c r="D2906" s="490"/>
      <c r="E2906" s="490"/>
      <c r="F2906" s="490"/>
      <c r="G2906" s="490"/>
    </row>
    <row r="2907" spans="1:7" ht="18.75">
      <c r="A2907" s="489" t="s">
        <v>2802</v>
      </c>
      <c r="B2907" s="490">
        <v>403</v>
      </c>
      <c r="C2907" s="491" t="str">
        <f t="shared" si="49"/>
        <v>Ô tô tự đổ 27 tấn403</v>
      </c>
      <c r="D2907" s="490"/>
      <c r="E2907" s="490"/>
      <c r="F2907" s="490"/>
      <c r="G2907" s="490"/>
    </row>
    <row r="2908" spans="1:7" ht="18.75">
      <c r="A2908" s="489" t="s">
        <v>2802</v>
      </c>
      <c r="B2908" s="490">
        <v>404</v>
      </c>
      <c r="C2908" s="491" t="str">
        <f t="shared" si="49"/>
        <v>Ô tô tự đổ 27 tấn404</v>
      </c>
      <c r="D2908" s="490"/>
      <c r="E2908" s="490"/>
      <c r="F2908" s="490"/>
      <c r="G2908" s="490"/>
    </row>
    <row r="2909" spans="1:7" ht="18.75">
      <c r="A2909" s="489" t="s">
        <v>2802</v>
      </c>
      <c r="B2909" s="490">
        <v>405</v>
      </c>
      <c r="C2909" s="491" t="str">
        <f t="shared" si="49"/>
        <v>Ô tô tự đổ 27 tấn405</v>
      </c>
      <c r="D2909" s="490"/>
      <c r="E2909" s="490"/>
      <c r="F2909" s="490"/>
      <c r="G2909" s="490"/>
    </row>
    <row r="2910" spans="1:7" ht="18.75">
      <c r="A2910" s="489" t="s">
        <v>2802</v>
      </c>
      <c r="B2910" s="490">
        <v>406</v>
      </c>
      <c r="C2910" s="491" t="str">
        <f t="shared" si="49"/>
        <v>Ô tô tự đổ 27 tấn406</v>
      </c>
      <c r="D2910" s="490"/>
      <c r="E2910" s="490"/>
      <c r="F2910" s="490"/>
      <c r="G2910" s="490"/>
    </row>
    <row r="2911" spans="1:7" ht="18.75">
      <c r="A2911" s="489" t="s">
        <v>2802</v>
      </c>
      <c r="B2911" s="490">
        <v>407</v>
      </c>
      <c r="C2911" s="491" t="str">
        <f t="shared" si="49"/>
        <v>Ô tô tự đổ 27 tấn407</v>
      </c>
      <c r="D2911" s="490"/>
      <c r="E2911" s="490"/>
      <c r="F2911" s="490"/>
      <c r="G2911" s="490"/>
    </row>
    <row r="2912" spans="1:7" ht="18.75">
      <c r="A2912" s="489" t="s">
        <v>2802</v>
      </c>
      <c r="B2912" s="490">
        <v>408</v>
      </c>
      <c r="C2912" s="491" t="str">
        <f t="shared" si="49"/>
        <v>Ô tô tự đổ 27 tấn408</v>
      </c>
      <c r="D2912" s="490"/>
      <c r="E2912" s="490"/>
      <c r="F2912" s="490"/>
      <c r="G2912" s="490"/>
    </row>
    <row r="2913" spans="1:7" ht="18.75">
      <c r="A2913" s="489" t="s">
        <v>2802</v>
      </c>
      <c r="B2913" s="490">
        <v>409</v>
      </c>
      <c r="C2913" s="491" t="str">
        <f t="shared" si="49"/>
        <v>Ô tô tự đổ 27 tấn409</v>
      </c>
      <c r="D2913" s="490"/>
      <c r="E2913" s="490"/>
      <c r="F2913" s="490"/>
      <c r="G2913" s="490"/>
    </row>
    <row r="2914" spans="1:7" ht="18.75">
      <c r="A2914" s="489" t="s">
        <v>2802</v>
      </c>
      <c r="B2914" s="490">
        <v>410</v>
      </c>
      <c r="C2914" s="491" t="str">
        <f t="shared" si="49"/>
        <v>Ô tô tự đổ 27 tấn410</v>
      </c>
      <c r="D2914" s="490"/>
      <c r="E2914" s="490"/>
      <c r="F2914" s="490"/>
      <c r="G2914" s="490"/>
    </row>
    <row r="2915" spans="1:7" ht="18.75">
      <c r="A2915" s="489" t="s">
        <v>2802</v>
      </c>
      <c r="B2915" s="490">
        <v>411</v>
      </c>
      <c r="C2915" s="491" t="str">
        <f t="shared" si="49"/>
        <v>Ô tô tự đổ 27 tấn411</v>
      </c>
      <c r="D2915" s="490"/>
      <c r="E2915" s="490"/>
      <c r="F2915" s="490"/>
      <c r="G2915" s="490"/>
    </row>
    <row r="2916" spans="1:7" ht="18.75">
      <c r="A2916" s="489" t="s">
        <v>2802</v>
      </c>
      <c r="B2916" s="490">
        <v>412</v>
      </c>
      <c r="C2916" s="491" t="str">
        <f t="shared" si="49"/>
        <v>Ô tô tự đổ 27 tấn412</v>
      </c>
      <c r="D2916" s="490"/>
      <c r="E2916" s="490"/>
      <c r="F2916" s="490"/>
      <c r="G2916" s="490"/>
    </row>
    <row r="2917" spans="1:7" ht="18.75">
      <c r="A2917" s="489" t="s">
        <v>2802</v>
      </c>
      <c r="B2917" s="490">
        <v>413</v>
      </c>
      <c r="C2917" s="491" t="str">
        <f t="shared" si="49"/>
        <v>Ô tô tự đổ 27 tấn413</v>
      </c>
      <c r="D2917" s="490"/>
      <c r="E2917" s="490"/>
      <c r="F2917" s="490"/>
      <c r="G2917" s="490"/>
    </row>
    <row r="2918" spans="1:7" ht="18.75">
      <c r="A2918" s="489" t="s">
        <v>2802</v>
      </c>
      <c r="B2918" s="490">
        <v>414</v>
      </c>
      <c r="C2918" s="491" t="str">
        <f t="shared" si="49"/>
        <v>Ô tô tự đổ 27 tấn414</v>
      </c>
      <c r="D2918" s="490"/>
      <c r="E2918" s="490"/>
      <c r="F2918" s="490"/>
      <c r="G2918" s="490"/>
    </row>
    <row r="2919" spans="1:7" ht="18.75">
      <c r="A2919" s="489" t="s">
        <v>2802</v>
      </c>
      <c r="B2919" s="490">
        <v>415</v>
      </c>
      <c r="C2919" s="491" t="str">
        <f t="shared" si="49"/>
        <v>Ô tô tự đổ 27 tấn415</v>
      </c>
      <c r="D2919" s="490"/>
      <c r="E2919" s="490"/>
      <c r="F2919" s="490"/>
      <c r="G2919" s="490"/>
    </row>
    <row r="2920" spans="1:7" ht="18.75">
      <c r="A2920" s="489" t="s">
        <v>2802</v>
      </c>
      <c r="B2920" s="490">
        <v>416</v>
      </c>
      <c r="C2920" s="491" t="str">
        <f t="shared" si="49"/>
        <v>Ô tô tự đổ 27 tấn416</v>
      </c>
      <c r="D2920" s="490"/>
      <c r="E2920" s="490"/>
      <c r="F2920" s="490"/>
      <c r="G2920" s="490"/>
    </row>
    <row r="2921" spans="1:7" ht="18.75">
      <c r="A2921" s="489" t="s">
        <v>2802</v>
      </c>
      <c r="B2921" s="490">
        <v>417</v>
      </c>
      <c r="C2921" s="491" t="str">
        <f t="shared" si="49"/>
        <v>Ô tô tự đổ 27 tấn417</v>
      </c>
      <c r="D2921" s="490"/>
      <c r="E2921" s="490"/>
      <c r="F2921" s="490"/>
      <c r="G2921" s="490"/>
    </row>
    <row r="2922" spans="1:7" ht="18.75">
      <c r="A2922" s="489" t="s">
        <v>2802</v>
      </c>
      <c r="B2922" s="490">
        <v>418</v>
      </c>
      <c r="C2922" s="491" t="str">
        <f t="shared" si="49"/>
        <v>Ô tô tự đổ 27 tấn418</v>
      </c>
      <c r="D2922" s="490"/>
      <c r="E2922" s="490"/>
      <c r="F2922" s="490"/>
      <c r="G2922" s="490"/>
    </row>
    <row r="2923" spans="1:7" ht="18.75">
      <c r="A2923" s="489" t="s">
        <v>2802</v>
      </c>
      <c r="B2923" s="490">
        <v>419</v>
      </c>
      <c r="C2923" s="491" t="str">
        <f t="shared" si="49"/>
        <v>Ô tô tự đổ 27 tấn419</v>
      </c>
      <c r="D2923" s="490"/>
      <c r="E2923" s="490"/>
      <c r="F2923" s="490"/>
      <c r="G2923" s="490"/>
    </row>
    <row r="2924" spans="1:7" ht="18.75">
      <c r="A2924" s="489" t="s">
        <v>2802</v>
      </c>
      <c r="B2924" s="490">
        <v>420</v>
      </c>
      <c r="C2924" s="491" t="str">
        <f t="shared" si="49"/>
        <v>Ô tô tự đổ 27 tấn420</v>
      </c>
      <c r="D2924" s="490"/>
      <c r="E2924" s="490"/>
      <c r="F2924" s="490"/>
      <c r="G2924" s="490"/>
    </row>
    <row r="2925" spans="1:7" ht="18.75">
      <c r="A2925" s="489" t="s">
        <v>2802</v>
      </c>
      <c r="B2925" s="490">
        <v>421</v>
      </c>
      <c r="C2925" s="491" t="str">
        <f t="shared" si="49"/>
        <v>Ô tô tự đổ 27 tấn421</v>
      </c>
      <c r="D2925" s="490"/>
      <c r="E2925" s="490"/>
      <c r="F2925" s="490"/>
      <c r="G2925" s="490"/>
    </row>
    <row r="2926" spans="1:7" ht="18.75">
      <c r="A2926" s="489" t="s">
        <v>2802</v>
      </c>
      <c r="B2926" s="490">
        <v>422</v>
      </c>
      <c r="C2926" s="491" t="str">
        <f t="shared" si="49"/>
        <v>Ô tô tự đổ 27 tấn422</v>
      </c>
      <c r="D2926" s="490"/>
      <c r="E2926" s="490"/>
      <c r="F2926" s="490"/>
      <c r="G2926" s="490"/>
    </row>
    <row r="2927" spans="1:7" ht="18.75">
      <c r="A2927" s="489" t="s">
        <v>2802</v>
      </c>
      <c r="B2927" s="490">
        <v>423</v>
      </c>
      <c r="C2927" s="491" t="str">
        <f t="shared" si="49"/>
        <v>Ô tô tự đổ 27 tấn423</v>
      </c>
      <c r="D2927" s="490"/>
      <c r="E2927" s="490"/>
      <c r="F2927" s="490"/>
      <c r="G2927" s="490"/>
    </row>
    <row r="2928" spans="1:7" ht="18.75">
      <c r="A2928" s="489" t="s">
        <v>2802</v>
      </c>
      <c r="B2928" s="490">
        <v>424</v>
      </c>
      <c r="C2928" s="491" t="str">
        <f t="shared" si="49"/>
        <v>Ô tô tự đổ 27 tấn424</v>
      </c>
      <c r="D2928" s="490"/>
      <c r="E2928" s="490"/>
      <c r="F2928" s="490"/>
      <c r="G2928" s="490"/>
    </row>
    <row r="2929" spans="1:7" ht="18.75">
      <c r="A2929" s="489" t="s">
        <v>2802</v>
      </c>
      <c r="B2929" s="490">
        <v>425</v>
      </c>
      <c r="C2929" s="491" t="str">
        <f t="shared" si="49"/>
        <v>Ô tô tự đổ 27 tấn425</v>
      </c>
      <c r="D2929" s="490"/>
      <c r="E2929" s="490"/>
      <c r="F2929" s="490"/>
      <c r="G2929" s="490"/>
    </row>
    <row r="2930" spans="1:7" ht="18.75">
      <c r="A2930" s="489" t="s">
        <v>2802</v>
      </c>
      <c r="B2930" s="490">
        <v>426</v>
      </c>
      <c r="C2930" s="491" t="str">
        <f t="shared" si="49"/>
        <v>Ô tô tự đổ 27 tấn426</v>
      </c>
      <c r="D2930" s="490"/>
      <c r="E2930" s="490"/>
      <c r="F2930" s="490"/>
      <c r="G2930" s="490"/>
    </row>
    <row r="2931" spans="1:7" ht="18.75">
      <c r="A2931" s="489" t="s">
        <v>2802</v>
      </c>
      <c r="B2931" s="490">
        <v>427</v>
      </c>
      <c r="C2931" s="491" t="str">
        <f t="shared" si="49"/>
        <v>Ô tô tự đổ 27 tấn427</v>
      </c>
      <c r="D2931" s="490"/>
      <c r="E2931" s="490"/>
      <c r="F2931" s="490"/>
      <c r="G2931" s="490"/>
    </row>
    <row r="2932" spans="1:7" ht="18.75">
      <c r="A2932" s="489" t="s">
        <v>2802</v>
      </c>
      <c r="B2932" s="490">
        <v>428</v>
      </c>
      <c r="C2932" s="491" t="str">
        <f t="shared" si="49"/>
        <v>Ô tô tự đổ 27 tấn428</v>
      </c>
      <c r="D2932" s="490"/>
      <c r="E2932" s="490"/>
      <c r="F2932" s="490"/>
      <c r="G2932" s="490"/>
    </row>
    <row r="2933" spans="1:7" ht="18.75">
      <c r="A2933" s="489" t="s">
        <v>2802</v>
      </c>
      <c r="B2933" s="490">
        <v>429</v>
      </c>
      <c r="C2933" s="491" t="str">
        <f t="shared" si="49"/>
        <v>Ô tô tự đổ 27 tấn429</v>
      </c>
      <c r="D2933" s="490"/>
      <c r="E2933" s="490"/>
      <c r="F2933" s="490"/>
      <c r="G2933" s="490"/>
    </row>
    <row r="2934" spans="1:7" ht="18.75">
      <c r="A2934" s="489" t="s">
        <v>2802</v>
      </c>
      <c r="B2934" s="490">
        <v>430</v>
      </c>
      <c r="C2934" s="491" t="str">
        <f t="shared" si="49"/>
        <v>Ô tô tự đổ 27 tấn430</v>
      </c>
      <c r="D2934" s="490"/>
      <c r="E2934" s="490"/>
      <c r="F2934" s="490"/>
      <c r="G2934" s="490"/>
    </row>
    <row r="2935" spans="1:7" ht="18.75">
      <c r="A2935" s="489" t="s">
        <v>2802</v>
      </c>
      <c r="B2935" s="490">
        <v>431</v>
      </c>
      <c r="C2935" s="491" t="str">
        <f t="shared" si="49"/>
        <v>Ô tô tự đổ 27 tấn431</v>
      </c>
      <c r="D2935" s="490"/>
      <c r="E2935" s="490"/>
      <c r="F2935" s="490"/>
      <c r="G2935" s="490"/>
    </row>
    <row r="2936" spans="1:7" ht="18.75">
      <c r="A2936" s="489" t="s">
        <v>2802</v>
      </c>
      <c r="B2936" s="490">
        <v>432</v>
      </c>
      <c r="C2936" s="491" t="str">
        <f t="shared" si="49"/>
        <v>Ô tô tự đổ 27 tấn432</v>
      </c>
      <c r="D2936" s="490"/>
      <c r="E2936" s="490"/>
      <c r="F2936" s="490"/>
      <c r="G2936" s="490"/>
    </row>
    <row r="2937" spans="1:7" ht="18.75">
      <c r="A2937" s="489" t="s">
        <v>2802</v>
      </c>
      <c r="B2937" s="490">
        <v>433</v>
      </c>
      <c r="C2937" s="491" t="str">
        <f t="shared" si="49"/>
        <v>Ô tô tự đổ 27 tấn433</v>
      </c>
      <c r="D2937" s="490"/>
      <c r="E2937" s="490"/>
      <c r="F2937" s="490"/>
      <c r="G2937" s="490"/>
    </row>
    <row r="2938" spans="1:7" ht="18.75">
      <c r="A2938" s="489" t="s">
        <v>2802</v>
      </c>
      <c r="B2938" s="490">
        <v>434</v>
      </c>
      <c r="C2938" s="491" t="str">
        <f t="shared" si="49"/>
        <v>Ô tô tự đổ 27 tấn434</v>
      </c>
      <c r="D2938" s="490"/>
      <c r="E2938" s="490"/>
      <c r="F2938" s="490"/>
      <c r="G2938" s="490"/>
    </row>
    <row r="2939" spans="1:7" ht="18.75">
      <c r="A2939" s="489" t="s">
        <v>2802</v>
      </c>
      <c r="B2939" s="490">
        <v>435</v>
      </c>
      <c r="C2939" s="491" t="str">
        <f t="shared" si="49"/>
        <v>Ô tô tự đổ 27 tấn435</v>
      </c>
      <c r="D2939" s="490"/>
      <c r="E2939" s="490"/>
      <c r="F2939" s="490"/>
      <c r="G2939" s="490"/>
    </row>
    <row r="2940" spans="1:7" ht="18.75">
      <c r="A2940" s="489" t="s">
        <v>2802</v>
      </c>
      <c r="B2940" s="490">
        <v>436</v>
      </c>
      <c r="C2940" s="491" t="str">
        <f t="shared" si="49"/>
        <v>Ô tô tự đổ 27 tấn436</v>
      </c>
      <c r="D2940" s="490"/>
      <c r="E2940" s="490"/>
      <c r="F2940" s="490"/>
      <c r="G2940" s="490"/>
    </row>
    <row r="2941" spans="1:7" ht="18.75">
      <c r="A2941" s="489" t="s">
        <v>2802</v>
      </c>
      <c r="B2941" s="490">
        <v>437</v>
      </c>
      <c r="C2941" s="491" t="str">
        <f t="shared" si="49"/>
        <v>Ô tô tự đổ 27 tấn437</v>
      </c>
      <c r="D2941" s="490"/>
      <c r="E2941" s="490"/>
      <c r="F2941" s="490"/>
      <c r="G2941" s="490"/>
    </row>
    <row r="2942" spans="1:7" ht="18.75">
      <c r="A2942" s="489" t="s">
        <v>2802</v>
      </c>
      <c r="B2942" s="490">
        <v>438</v>
      </c>
      <c r="C2942" s="491" t="str">
        <f t="shared" si="49"/>
        <v>Ô tô tự đổ 27 tấn438</v>
      </c>
      <c r="D2942" s="490"/>
      <c r="E2942" s="490"/>
      <c r="F2942" s="490"/>
      <c r="G2942" s="490"/>
    </row>
    <row r="2943" spans="1:7" ht="18.75">
      <c r="A2943" s="489" t="s">
        <v>2802</v>
      </c>
      <c r="B2943" s="490">
        <v>439</v>
      </c>
      <c r="C2943" s="491" t="str">
        <f t="shared" si="49"/>
        <v>Ô tô tự đổ 27 tấn439</v>
      </c>
      <c r="D2943" s="490"/>
      <c r="E2943" s="490"/>
      <c r="F2943" s="490"/>
      <c r="G2943" s="490"/>
    </row>
    <row r="2944" spans="1:7" ht="18.75">
      <c r="A2944" s="489" t="s">
        <v>2802</v>
      </c>
      <c r="B2944" s="490">
        <v>440</v>
      </c>
      <c r="C2944" s="491" t="str">
        <f t="shared" si="49"/>
        <v>Ô tô tự đổ 27 tấn440</v>
      </c>
      <c r="D2944" s="490"/>
      <c r="E2944" s="490"/>
      <c r="F2944" s="490"/>
      <c r="G2944" s="490"/>
    </row>
    <row r="2945" spans="1:7" ht="18.75">
      <c r="A2945" s="489" t="s">
        <v>2802</v>
      </c>
      <c r="B2945" s="490">
        <v>441</v>
      </c>
      <c r="C2945" s="491" t="str">
        <f t="shared" si="49"/>
        <v>Ô tô tự đổ 27 tấn441</v>
      </c>
      <c r="D2945" s="490"/>
      <c r="E2945" s="490"/>
      <c r="F2945" s="490"/>
      <c r="G2945" s="490"/>
    </row>
    <row r="2946" spans="1:7" ht="18.75">
      <c r="A2946" s="489" t="s">
        <v>2802</v>
      </c>
      <c r="B2946" s="490">
        <v>442</v>
      </c>
      <c r="C2946" s="491" t="str">
        <f t="shared" si="49"/>
        <v>Ô tô tự đổ 27 tấn442</v>
      </c>
      <c r="D2946" s="490"/>
      <c r="E2946" s="490"/>
      <c r="F2946" s="490"/>
      <c r="G2946" s="490"/>
    </row>
    <row r="2947" spans="1:7" ht="18.75">
      <c r="A2947" s="489" t="s">
        <v>2802</v>
      </c>
      <c r="B2947" s="490">
        <v>443</v>
      </c>
      <c r="C2947" s="491" t="str">
        <f t="shared" si="49"/>
        <v>Ô tô tự đổ 27 tấn443</v>
      </c>
      <c r="D2947" s="490"/>
      <c r="E2947" s="490"/>
      <c r="F2947" s="490"/>
      <c r="G2947" s="490"/>
    </row>
    <row r="2948" spans="1:7" ht="18.75">
      <c r="A2948" s="489" t="s">
        <v>2802</v>
      </c>
      <c r="B2948" s="490">
        <v>444</v>
      </c>
      <c r="C2948" s="491" t="str">
        <f t="shared" si="49"/>
        <v>Ô tô tự đổ 27 tấn444</v>
      </c>
      <c r="D2948" s="490"/>
      <c r="E2948" s="490"/>
      <c r="F2948" s="490"/>
      <c r="G2948" s="490"/>
    </row>
    <row r="2949" spans="1:7" ht="18.75">
      <c r="A2949" s="489" t="s">
        <v>2802</v>
      </c>
      <c r="B2949" s="490">
        <v>445</v>
      </c>
      <c r="C2949" s="491" t="str">
        <f t="shared" si="49"/>
        <v>Ô tô tự đổ 27 tấn445</v>
      </c>
      <c r="D2949" s="490"/>
      <c r="E2949" s="490"/>
      <c r="F2949" s="490"/>
      <c r="G2949" s="490"/>
    </row>
    <row r="2950" spans="1:7" ht="18.75">
      <c r="A2950" s="489" t="s">
        <v>2802</v>
      </c>
      <c r="B2950" s="490">
        <v>446</v>
      </c>
      <c r="C2950" s="491" t="str">
        <f t="shared" si="49"/>
        <v>Ô tô tự đổ 27 tấn446</v>
      </c>
      <c r="D2950" s="490"/>
      <c r="E2950" s="490"/>
      <c r="F2950" s="490"/>
      <c r="G2950" s="490"/>
    </row>
    <row r="2951" spans="1:7" ht="18.75">
      <c r="A2951" s="489" t="s">
        <v>2802</v>
      </c>
      <c r="B2951" s="490">
        <v>447</v>
      </c>
      <c r="C2951" s="491" t="str">
        <f t="shared" si="49"/>
        <v>Ô tô tự đổ 27 tấn447</v>
      </c>
      <c r="D2951" s="490"/>
      <c r="E2951" s="490"/>
      <c r="F2951" s="490"/>
      <c r="G2951" s="490"/>
    </row>
    <row r="2952" spans="1:7" ht="18.75">
      <c r="A2952" s="489" t="s">
        <v>2802</v>
      </c>
      <c r="B2952" s="490">
        <v>448</v>
      </c>
      <c r="C2952" s="491" t="str">
        <f t="shared" si="49"/>
        <v>Ô tô tự đổ 27 tấn448</v>
      </c>
      <c r="D2952" s="490"/>
      <c r="E2952" s="490"/>
      <c r="F2952" s="490"/>
      <c r="G2952" s="490"/>
    </row>
    <row r="2953" spans="1:7" ht="18.75">
      <c r="A2953" s="489" t="s">
        <v>2802</v>
      </c>
      <c r="B2953" s="490">
        <v>449</v>
      </c>
      <c r="C2953" s="491" t="str">
        <f t="shared" si="49"/>
        <v>Ô tô tự đổ 27 tấn449</v>
      </c>
      <c r="D2953" s="490"/>
      <c r="E2953" s="490"/>
      <c r="F2953" s="490"/>
      <c r="G2953" s="490"/>
    </row>
    <row r="2954" spans="1:7" ht="18.75">
      <c r="A2954" s="489" t="s">
        <v>2802</v>
      </c>
      <c r="B2954" s="490">
        <v>450</v>
      </c>
      <c r="C2954" s="491" t="str">
        <f t="shared" ref="C2954:C3004" si="50">A2954&amp;B2954</f>
        <v>Ô tô tự đổ 27 tấn450</v>
      </c>
      <c r="D2954" s="490"/>
      <c r="E2954" s="490"/>
      <c r="F2954" s="490"/>
      <c r="G2954" s="490"/>
    </row>
    <row r="2955" spans="1:7" ht="18.75">
      <c r="A2955" s="489" t="s">
        <v>2802</v>
      </c>
      <c r="B2955" s="490">
        <v>451</v>
      </c>
      <c r="C2955" s="491" t="str">
        <f t="shared" si="50"/>
        <v>Ô tô tự đổ 27 tấn451</v>
      </c>
      <c r="D2955" s="490"/>
      <c r="E2955" s="490"/>
      <c r="F2955" s="490"/>
      <c r="G2955" s="490"/>
    </row>
    <row r="2956" spans="1:7" ht="18.75">
      <c r="A2956" s="489" t="s">
        <v>2802</v>
      </c>
      <c r="B2956" s="490">
        <v>452</v>
      </c>
      <c r="C2956" s="491" t="str">
        <f t="shared" si="50"/>
        <v>Ô tô tự đổ 27 tấn452</v>
      </c>
      <c r="D2956" s="490"/>
      <c r="E2956" s="490"/>
      <c r="F2956" s="490"/>
      <c r="G2956" s="490"/>
    </row>
    <row r="2957" spans="1:7" ht="18.75">
      <c r="A2957" s="489" t="s">
        <v>2802</v>
      </c>
      <c r="B2957" s="490">
        <v>453</v>
      </c>
      <c r="C2957" s="491" t="str">
        <f t="shared" si="50"/>
        <v>Ô tô tự đổ 27 tấn453</v>
      </c>
      <c r="D2957" s="490"/>
      <c r="E2957" s="490"/>
      <c r="F2957" s="490"/>
      <c r="G2957" s="490"/>
    </row>
    <row r="2958" spans="1:7" ht="18.75">
      <c r="A2958" s="489" t="s">
        <v>2802</v>
      </c>
      <c r="B2958" s="490">
        <v>454</v>
      </c>
      <c r="C2958" s="491" t="str">
        <f t="shared" si="50"/>
        <v>Ô tô tự đổ 27 tấn454</v>
      </c>
      <c r="D2958" s="490"/>
      <c r="E2958" s="490"/>
      <c r="F2958" s="490"/>
      <c r="G2958" s="490"/>
    </row>
    <row r="2959" spans="1:7" ht="18.75">
      <c r="A2959" s="489" t="s">
        <v>2802</v>
      </c>
      <c r="B2959" s="490">
        <v>455</v>
      </c>
      <c r="C2959" s="491" t="str">
        <f t="shared" si="50"/>
        <v>Ô tô tự đổ 27 tấn455</v>
      </c>
      <c r="D2959" s="490"/>
      <c r="E2959" s="490"/>
      <c r="F2959" s="490"/>
      <c r="G2959" s="490"/>
    </row>
    <row r="2960" spans="1:7" ht="18.75">
      <c r="A2960" s="489" t="s">
        <v>2802</v>
      </c>
      <c r="B2960" s="490">
        <v>456</v>
      </c>
      <c r="C2960" s="491" t="str">
        <f t="shared" si="50"/>
        <v>Ô tô tự đổ 27 tấn456</v>
      </c>
      <c r="D2960" s="490"/>
      <c r="E2960" s="490"/>
      <c r="F2960" s="490"/>
      <c r="G2960" s="490"/>
    </row>
    <row r="2961" spans="1:7" ht="18.75">
      <c r="A2961" s="489" t="s">
        <v>2802</v>
      </c>
      <c r="B2961" s="490">
        <v>457</v>
      </c>
      <c r="C2961" s="491" t="str">
        <f t="shared" si="50"/>
        <v>Ô tô tự đổ 27 tấn457</v>
      </c>
      <c r="D2961" s="490"/>
      <c r="E2961" s="490"/>
      <c r="F2961" s="490"/>
      <c r="G2961" s="490"/>
    </row>
    <row r="2962" spans="1:7" ht="18.75">
      <c r="A2962" s="489" t="s">
        <v>2802</v>
      </c>
      <c r="B2962" s="490">
        <v>458</v>
      </c>
      <c r="C2962" s="491" t="str">
        <f t="shared" si="50"/>
        <v>Ô tô tự đổ 27 tấn458</v>
      </c>
      <c r="D2962" s="490"/>
      <c r="E2962" s="490"/>
      <c r="F2962" s="490"/>
      <c r="G2962" s="490"/>
    </row>
    <row r="2963" spans="1:7" ht="18.75">
      <c r="A2963" s="489" t="s">
        <v>2802</v>
      </c>
      <c r="B2963" s="490">
        <v>459</v>
      </c>
      <c r="C2963" s="491" t="str">
        <f t="shared" si="50"/>
        <v>Ô tô tự đổ 27 tấn459</v>
      </c>
      <c r="D2963" s="490"/>
      <c r="E2963" s="490"/>
      <c r="F2963" s="490"/>
      <c r="G2963" s="490"/>
    </row>
    <row r="2964" spans="1:7" ht="18.75">
      <c r="A2964" s="489" t="s">
        <v>2802</v>
      </c>
      <c r="B2964" s="490">
        <v>460</v>
      </c>
      <c r="C2964" s="491" t="str">
        <f t="shared" si="50"/>
        <v>Ô tô tự đổ 27 tấn460</v>
      </c>
      <c r="D2964" s="490"/>
      <c r="E2964" s="490"/>
      <c r="F2964" s="490"/>
      <c r="G2964" s="490"/>
    </row>
    <row r="2965" spans="1:7" ht="18.75">
      <c r="A2965" s="489" t="s">
        <v>2802</v>
      </c>
      <c r="B2965" s="490">
        <v>461</v>
      </c>
      <c r="C2965" s="491" t="str">
        <f t="shared" si="50"/>
        <v>Ô tô tự đổ 27 tấn461</v>
      </c>
      <c r="D2965" s="490"/>
      <c r="E2965" s="490"/>
      <c r="F2965" s="490"/>
      <c r="G2965" s="490"/>
    </row>
    <row r="2966" spans="1:7" ht="18.75">
      <c r="A2966" s="489" t="s">
        <v>2802</v>
      </c>
      <c r="B2966" s="490">
        <v>462</v>
      </c>
      <c r="C2966" s="491" t="str">
        <f t="shared" si="50"/>
        <v>Ô tô tự đổ 27 tấn462</v>
      </c>
      <c r="D2966" s="490"/>
      <c r="E2966" s="490"/>
      <c r="F2966" s="490"/>
      <c r="G2966" s="490"/>
    </row>
    <row r="2967" spans="1:7" ht="18.75">
      <c r="A2967" s="489" t="s">
        <v>2802</v>
      </c>
      <c r="B2967" s="490">
        <v>463</v>
      </c>
      <c r="C2967" s="491" t="str">
        <f t="shared" si="50"/>
        <v>Ô tô tự đổ 27 tấn463</v>
      </c>
      <c r="D2967" s="490"/>
      <c r="E2967" s="490"/>
      <c r="F2967" s="490"/>
      <c r="G2967" s="490"/>
    </row>
    <row r="2968" spans="1:7" ht="18.75">
      <c r="A2968" s="489" t="s">
        <v>2802</v>
      </c>
      <c r="B2968" s="490">
        <v>464</v>
      </c>
      <c r="C2968" s="491" t="str">
        <f t="shared" si="50"/>
        <v>Ô tô tự đổ 27 tấn464</v>
      </c>
      <c r="D2968" s="490"/>
      <c r="E2968" s="490"/>
      <c r="F2968" s="490"/>
      <c r="G2968" s="490"/>
    </row>
    <row r="2969" spans="1:7" ht="18.75">
      <c r="A2969" s="489" t="s">
        <v>2802</v>
      </c>
      <c r="B2969" s="490">
        <v>465</v>
      </c>
      <c r="C2969" s="491" t="str">
        <f t="shared" si="50"/>
        <v>Ô tô tự đổ 27 tấn465</v>
      </c>
      <c r="D2969" s="490"/>
      <c r="E2969" s="490"/>
      <c r="F2969" s="490"/>
      <c r="G2969" s="490"/>
    </row>
    <row r="2970" spans="1:7" ht="18.75">
      <c r="A2970" s="489" t="s">
        <v>2802</v>
      </c>
      <c r="B2970" s="490">
        <v>466</v>
      </c>
      <c r="C2970" s="491" t="str">
        <f t="shared" si="50"/>
        <v>Ô tô tự đổ 27 tấn466</v>
      </c>
      <c r="D2970" s="490"/>
      <c r="E2970" s="490"/>
      <c r="F2970" s="490"/>
      <c r="G2970" s="490"/>
    </row>
    <row r="2971" spans="1:7" ht="18.75">
      <c r="A2971" s="489" t="s">
        <v>2802</v>
      </c>
      <c r="B2971" s="490">
        <v>467</v>
      </c>
      <c r="C2971" s="491" t="str">
        <f t="shared" si="50"/>
        <v>Ô tô tự đổ 27 tấn467</v>
      </c>
      <c r="D2971" s="490"/>
      <c r="E2971" s="490"/>
      <c r="F2971" s="490"/>
      <c r="G2971" s="490"/>
    </row>
    <row r="2972" spans="1:7" ht="18.75">
      <c r="A2972" s="489" t="s">
        <v>2802</v>
      </c>
      <c r="B2972" s="490">
        <v>468</v>
      </c>
      <c r="C2972" s="491" t="str">
        <f t="shared" si="50"/>
        <v>Ô tô tự đổ 27 tấn468</v>
      </c>
      <c r="D2972" s="490"/>
      <c r="E2972" s="490"/>
      <c r="F2972" s="490"/>
      <c r="G2972" s="490"/>
    </row>
    <row r="2973" spans="1:7" ht="18.75">
      <c r="A2973" s="489" t="s">
        <v>2802</v>
      </c>
      <c r="B2973" s="490">
        <v>469</v>
      </c>
      <c r="C2973" s="491" t="str">
        <f t="shared" si="50"/>
        <v>Ô tô tự đổ 27 tấn469</v>
      </c>
      <c r="D2973" s="490"/>
      <c r="E2973" s="490"/>
      <c r="F2973" s="490"/>
      <c r="G2973" s="490"/>
    </row>
    <row r="2974" spans="1:7" ht="18.75">
      <c r="A2974" s="489" t="s">
        <v>2802</v>
      </c>
      <c r="B2974" s="490">
        <v>470</v>
      </c>
      <c r="C2974" s="491" t="str">
        <f t="shared" si="50"/>
        <v>Ô tô tự đổ 27 tấn470</v>
      </c>
      <c r="D2974" s="490"/>
      <c r="E2974" s="490"/>
      <c r="F2974" s="490"/>
      <c r="G2974" s="490"/>
    </row>
    <row r="2975" spans="1:7" ht="18.75">
      <c r="A2975" s="489" t="s">
        <v>2802</v>
      </c>
      <c r="B2975" s="490">
        <v>471</v>
      </c>
      <c r="C2975" s="491" t="str">
        <f t="shared" si="50"/>
        <v>Ô tô tự đổ 27 tấn471</v>
      </c>
      <c r="D2975" s="490"/>
      <c r="E2975" s="490"/>
      <c r="F2975" s="490"/>
      <c r="G2975" s="490"/>
    </row>
    <row r="2976" spans="1:7" ht="18.75">
      <c r="A2976" s="489" t="s">
        <v>2802</v>
      </c>
      <c r="B2976" s="490">
        <v>472</v>
      </c>
      <c r="C2976" s="491" t="str">
        <f t="shared" si="50"/>
        <v>Ô tô tự đổ 27 tấn472</v>
      </c>
      <c r="D2976" s="490"/>
      <c r="E2976" s="490"/>
      <c r="F2976" s="490"/>
      <c r="G2976" s="490"/>
    </row>
    <row r="2977" spans="1:7" ht="18.75">
      <c r="A2977" s="489" t="s">
        <v>2802</v>
      </c>
      <c r="B2977" s="490">
        <v>473</v>
      </c>
      <c r="C2977" s="491" t="str">
        <f t="shared" si="50"/>
        <v>Ô tô tự đổ 27 tấn473</v>
      </c>
      <c r="D2977" s="490"/>
      <c r="E2977" s="490"/>
      <c r="F2977" s="490"/>
      <c r="G2977" s="490"/>
    </row>
    <row r="2978" spans="1:7" ht="18.75">
      <c r="A2978" s="489" t="s">
        <v>2802</v>
      </c>
      <c r="B2978" s="490">
        <v>474</v>
      </c>
      <c r="C2978" s="491" t="str">
        <f t="shared" si="50"/>
        <v>Ô tô tự đổ 27 tấn474</v>
      </c>
      <c r="D2978" s="490"/>
      <c r="E2978" s="490"/>
      <c r="F2978" s="490"/>
      <c r="G2978" s="490"/>
    </row>
    <row r="2979" spans="1:7" ht="18.75">
      <c r="A2979" s="489" t="s">
        <v>2802</v>
      </c>
      <c r="B2979" s="490">
        <v>475</v>
      </c>
      <c r="C2979" s="491" t="str">
        <f t="shared" si="50"/>
        <v>Ô tô tự đổ 27 tấn475</v>
      </c>
      <c r="D2979" s="490"/>
      <c r="E2979" s="490"/>
      <c r="F2979" s="490"/>
      <c r="G2979" s="490"/>
    </row>
    <row r="2980" spans="1:7" ht="18.75">
      <c r="A2980" s="489" t="s">
        <v>2802</v>
      </c>
      <c r="B2980" s="490">
        <v>476</v>
      </c>
      <c r="C2980" s="491" t="str">
        <f t="shared" si="50"/>
        <v>Ô tô tự đổ 27 tấn476</v>
      </c>
      <c r="D2980" s="490"/>
      <c r="E2980" s="490"/>
      <c r="F2980" s="490"/>
      <c r="G2980" s="490"/>
    </row>
    <row r="2981" spans="1:7" ht="18.75">
      <c r="A2981" s="489" t="s">
        <v>2802</v>
      </c>
      <c r="B2981" s="490">
        <v>477</v>
      </c>
      <c r="C2981" s="491" t="str">
        <f t="shared" si="50"/>
        <v>Ô tô tự đổ 27 tấn477</v>
      </c>
      <c r="D2981" s="490"/>
      <c r="E2981" s="490"/>
      <c r="F2981" s="490"/>
      <c r="G2981" s="490"/>
    </row>
    <row r="2982" spans="1:7" ht="18.75">
      <c r="A2982" s="489" t="s">
        <v>2802</v>
      </c>
      <c r="B2982" s="490">
        <v>478</v>
      </c>
      <c r="C2982" s="491" t="str">
        <f t="shared" si="50"/>
        <v>Ô tô tự đổ 27 tấn478</v>
      </c>
      <c r="D2982" s="490"/>
      <c r="E2982" s="490"/>
      <c r="F2982" s="490"/>
      <c r="G2982" s="490"/>
    </row>
    <row r="2983" spans="1:7" ht="18.75">
      <c r="A2983" s="489" t="s">
        <v>2802</v>
      </c>
      <c r="B2983" s="490">
        <v>479</v>
      </c>
      <c r="C2983" s="491" t="str">
        <f t="shared" si="50"/>
        <v>Ô tô tự đổ 27 tấn479</v>
      </c>
      <c r="D2983" s="490"/>
      <c r="E2983" s="490"/>
      <c r="F2983" s="490"/>
      <c r="G2983" s="490"/>
    </row>
    <row r="2984" spans="1:7" ht="18.75">
      <c r="A2984" s="489" t="s">
        <v>2802</v>
      </c>
      <c r="B2984" s="490">
        <v>480</v>
      </c>
      <c r="C2984" s="491" t="str">
        <f t="shared" si="50"/>
        <v>Ô tô tự đổ 27 tấn480</v>
      </c>
      <c r="D2984" s="490"/>
      <c r="E2984" s="490"/>
      <c r="F2984" s="490"/>
      <c r="G2984" s="490"/>
    </row>
    <row r="2985" spans="1:7" ht="18.75">
      <c r="A2985" s="489" t="s">
        <v>2802</v>
      </c>
      <c r="B2985" s="490">
        <v>481</v>
      </c>
      <c r="C2985" s="491" t="str">
        <f t="shared" si="50"/>
        <v>Ô tô tự đổ 27 tấn481</v>
      </c>
      <c r="D2985" s="490"/>
      <c r="E2985" s="490"/>
      <c r="F2985" s="490"/>
      <c r="G2985" s="490"/>
    </row>
    <row r="2986" spans="1:7" ht="18.75">
      <c r="A2986" s="489" t="s">
        <v>2802</v>
      </c>
      <c r="B2986" s="490">
        <v>482</v>
      </c>
      <c r="C2986" s="491" t="str">
        <f t="shared" si="50"/>
        <v>Ô tô tự đổ 27 tấn482</v>
      </c>
      <c r="D2986" s="490"/>
      <c r="E2986" s="490"/>
      <c r="F2986" s="490"/>
      <c r="G2986" s="490"/>
    </row>
    <row r="2987" spans="1:7" ht="18.75">
      <c r="A2987" s="489" t="s">
        <v>2802</v>
      </c>
      <c r="B2987" s="490">
        <v>483</v>
      </c>
      <c r="C2987" s="491" t="str">
        <f t="shared" si="50"/>
        <v>Ô tô tự đổ 27 tấn483</v>
      </c>
      <c r="D2987" s="490"/>
      <c r="E2987" s="490"/>
      <c r="F2987" s="490"/>
      <c r="G2987" s="490"/>
    </row>
    <row r="2988" spans="1:7" ht="18.75">
      <c r="A2988" s="489" t="s">
        <v>2802</v>
      </c>
      <c r="B2988" s="490">
        <v>484</v>
      </c>
      <c r="C2988" s="491" t="str">
        <f t="shared" si="50"/>
        <v>Ô tô tự đổ 27 tấn484</v>
      </c>
      <c r="D2988" s="490"/>
      <c r="E2988" s="490"/>
      <c r="F2988" s="490"/>
      <c r="G2988" s="490"/>
    </row>
    <row r="2989" spans="1:7" ht="18.75">
      <c r="A2989" s="489" t="s">
        <v>2802</v>
      </c>
      <c r="B2989" s="490">
        <v>485</v>
      </c>
      <c r="C2989" s="491" t="str">
        <f t="shared" si="50"/>
        <v>Ô tô tự đổ 27 tấn485</v>
      </c>
      <c r="D2989" s="490"/>
      <c r="E2989" s="490"/>
      <c r="F2989" s="490"/>
      <c r="G2989" s="490"/>
    </row>
    <row r="2990" spans="1:7" ht="18.75">
      <c r="A2990" s="489" t="s">
        <v>2802</v>
      </c>
      <c r="B2990" s="490">
        <v>486</v>
      </c>
      <c r="C2990" s="491" t="str">
        <f t="shared" si="50"/>
        <v>Ô tô tự đổ 27 tấn486</v>
      </c>
      <c r="D2990" s="490"/>
      <c r="E2990" s="490"/>
      <c r="F2990" s="490"/>
      <c r="G2990" s="490"/>
    </row>
    <row r="2991" spans="1:7" ht="18.75">
      <c r="A2991" s="489" t="s">
        <v>2802</v>
      </c>
      <c r="B2991" s="490">
        <v>487</v>
      </c>
      <c r="C2991" s="491" t="str">
        <f t="shared" si="50"/>
        <v>Ô tô tự đổ 27 tấn487</v>
      </c>
      <c r="D2991" s="490"/>
      <c r="E2991" s="490"/>
      <c r="F2991" s="490"/>
      <c r="G2991" s="490"/>
    </row>
    <row r="2992" spans="1:7" ht="18.75">
      <c r="A2992" s="489" t="s">
        <v>2802</v>
      </c>
      <c r="B2992" s="490">
        <v>488</v>
      </c>
      <c r="C2992" s="491" t="str">
        <f t="shared" si="50"/>
        <v>Ô tô tự đổ 27 tấn488</v>
      </c>
      <c r="D2992" s="490"/>
      <c r="E2992" s="490"/>
      <c r="F2992" s="490"/>
      <c r="G2992" s="490"/>
    </row>
    <row r="2993" spans="1:7" ht="18.75">
      <c r="A2993" s="489" t="s">
        <v>2802</v>
      </c>
      <c r="B2993" s="490">
        <v>489</v>
      </c>
      <c r="C2993" s="491" t="str">
        <f t="shared" si="50"/>
        <v>Ô tô tự đổ 27 tấn489</v>
      </c>
      <c r="D2993" s="490"/>
      <c r="E2993" s="490"/>
      <c r="F2993" s="490"/>
      <c r="G2993" s="490"/>
    </row>
    <row r="2994" spans="1:7" ht="18.75">
      <c r="A2994" s="489" t="s">
        <v>2802</v>
      </c>
      <c r="B2994" s="490">
        <v>490</v>
      </c>
      <c r="C2994" s="491" t="str">
        <f t="shared" si="50"/>
        <v>Ô tô tự đổ 27 tấn490</v>
      </c>
      <c r="D2994" s="490"/>
      <c r="E2994" s="490"/>
      <c r="F2994" s="490"/>
      <c r="G2994" s="490"/>
    </row>
    <row r="2995" spans="1:7" ht="18.75">
      <c r="A2995" s="489" t="s">
        <v>2802</v>
      </c>
      <c r="B2995" s="490">
        <v>491</v>
      </c>
      <c r="C2995" s="491" t="str">
        <f t="shared" si="50"/>
        <v>Ô tô tự đổ 27 tấn491</v>
      </c>
      <c r="D2995" s="490"/>
      <c r="E2995" s="490"/>
      <c r="F2995" s="490"/>
      <c r="G2995" s="490"/>
    </row>
    <row r="2996" spans="1:7" ht="18.75">
      <c r="A2996" s="489" t="s">
        <v>2802</v>
      </c>
      <c r="B2996" s="490">
        <v>492</v>
      </c>
      <c r="C2996" s="491" t="str">
        <f t="shared" si="50"/>
        <v>Ô tô tự đổ 27 tấn492</v>
      </c>
      <c r="D2996" s="490"/>
      <c r="E2996" s="490"/>
      <c r="F2996" s="490"/>
      <c r="G2996" s="490"/>
    </row>
    <row r="2997" spans="1:7" ht="18.75">
      <c r="A2997" s="489" t="s">
        <v>2802</v>
      </c>
      <c r="B2997" s="490">
        <v>493</v>
      </c>
      <c r="C2997" s="491" t="str">
        <f t="shared" si="50"/>
        <v>Ô tô tự đổ 27 tấn493</v>
      </c>
      <c r="D2997" s="490"/>
      <c r="E2997" s="490"/>
      <c r="F2997" s="490"/>
      <c r="G2997" s="490"/>
    </row>
    <row r="2998" spans="1:7" ht="18.75">
      <c r="A2998" s="489" t="s">
        <v>2802</v>
      </c>
      <c r="B2998" s="490">
        <v>494</v>
      </c>
      <c r="C2998" s="491" t="str">
        <f t="shared" si="50"/>
        <v>Ô tô tự đổ 27 tấn494</v>
      </c>
      <c r="D2998" s="490"/>
      <c r="E2998" s="490"/>
      <c r="F2998" s="490"/>
      <c r="G2998" s="490"/>
    </row>
    <row r="2999" spans="1:7" ht="18.75">
      <c r="A2999" s="489" t="s">
        <v>2802</v>
      </c>
      <c r="B2999" s="490">
        <v>495</v>
      </c>
      <c r="C2999" s="491" t="str">
        <f t="shared" si="50"/>
        <v>Ô tô tự đổ 27 tấn495</v>
      </c>
      <c r="D2999" s="490"/>
      <c r="E2999" s="490"/>
      <c r="F2999" s="490"/>
      <c r="G2999" s="490"/>
    </row>
    <row r="3000" spans="1:7" ht="18.75">
      <c r="A3000" s="489" t="s">
        <v>2802</v>
      </c>
      <c r="B3000" s="490">
        <v>496</v>
      </c>
      <c r="C3000" s="491" t="str">
        <f t="shared" si="50"/>
        <v>Ô tô tự đổ 27 tấn496</v>
      </c>
      <c r="D3000" s="490"/>
      <c r="E3000" s="490"/>
      <c r="F3000" s="490"/>
      <c r="G3000" s="490"/>
    </row>
    <row r="3001" spans="1:7" ht="18.75">
      <c r="A3001" s="489" t="s">
        <v>2802</v>
      </c>
      <c r="B3001" s="490">
        <v>497</v>
      </c>
      <c r="C3001" s="491" t="str">
        <f t="shared" si="50"/>
        <v>Ô tô tự đổ 27 tấn497</v>
      </c>
      <c r="D3001" s="490"/>
      <c r="E3001" s="490"/>
      <c r="F3001" s="490"/>
      <c r="G3001" s="490"/>
    </row>
    <row r="3002" spans="1:7" ht="18.75">
      <c r="A3002" s="489" t="s">
        <v>2802</v>
      </c>
      <c r="B3002" s="490">
        <v>498</v>
      </c>
      <c r="C3002" s="491" t="str">
        <f t="shared" si="50"/>
        <v>Ô tô tự đổ 27 tấn498</v>
      </c>
      <c r="D3002" s="490"/>
      <c r="E3002" s="490"/>
      <c r="F3002" s="490"/>
      <c r="G3002" s="490"/>
    </row>
    <row r="3003" spans="1:7" ht="18.75">
      <c r="A3003" s="489" t="s">
        <v>2802</v>
      </c>
      <c r="B3003" s="490">
        <v>499</v>
      </c>
      <c r="C3003" s="491" t="str">
        <f t="shared" si="50"/>
        <v>Ô tô tự đổ 27 tấn499</v>
      </c>
      <c r="D3003" s="490"/>
      <c r="E3003" s="490"/>
      <c r="F3003" s="490"/>
      <c r="G3003" s="490"/>
    </row>
    <row r="3004" spans="1:7" ht="18.75">
      <c r="A3004" s="489" t="s">
        <v>2802</v>
      </c>
      <c r="B3004" s="490">
        <v>500</v>
      </c>
      <c r="C3004" s="491" t="str">
        <f t="shared" si="50"/>
        <v>Ô tô tự đổ 27 tấn500</v>
      </c>
      <c r="D3004" s="490"/>
      <c r="E3004" s="490"/>
      <c r="F3004" s="490"/>
      <c r="G3004" s="490"/>
    </row>
    <row r="3005" spans="1:7" ht="18.75">
      <c r="A3005" s="489" t="s">
        <v>2800</v>
      </c>
      <c r="B3005" s="490">
        <v>1</v>
      </c>
      <c r="C3005" s="491" t="str">
        <f>A3005&amp;B3005</f>
        <v>Ô tô vận tải thùng 5 tấn1</v>
      </c>
      <c r="D3005" s="493"/>
      <c r="E3005" s="493"/>
      <c r="F3005" s="493">
        <v>0.56999999999999995</v>
      </c>
      <c r="G3005" s="493">
        <v>0.54</v>
      </c>
    </row>
    <row r="3006" spans="1:7" ht="18.75">
      <c r="A3006" s="489" t="s">
        <v>2800</v>
      </c>
      <c r="B3006" s="490">
        <v>2</v>
      </c>
      <c r="C3006" s="491" t="str">
        <f t="shared" ref="C3006:C3069" si="51">A3006&amp;B3006</f>
        <v>Ô tô vận tải thùng 5 tấn2</v>
      </c>
      <c r="D3006" s="493"/>
      <c r="E3006" s="493"/>
      <c r="F3006" s="493">
        <v>0.28000000000000003</v>
      </c>
      <c r="G3006" s="493">
        <v>0.27</v>
      </c>
    </row>
    <row r="3007" spans="1:7" ht="18.75">
      <c r="A3007" s="489" t="s">
        <v>2800</v>
      </c>
      <c r="B3007" s="490">
        <v>3</v>
      </c>
      <c r="C3007" s="491" t="str">
        <f t="shared" si="51"/>
        <v>Ô tô vận tải thùng 5 tấn3</v>
      </c>
      <c r="D3007" s="493"/>
      <c r="E3007" s="493"/>
      <c r="F3007" s="493">
        <v>0.28000000000000003</v>
      </c>
      <c r="G3007" s="493">
        <v>0.27</v>
      </c>
    </row>
    <row r="3008" spans="1:7" ht="18.75">
      <c r="A3008" s="489" t="s">
        <v>2800</v>
      </c>
      <c r="B3008" s="490">
        <v>4</v>
      </c>
      <c r="C3008" s="491" t="str">
        <f t="shared" si="51"/>
        <v>Ô tô vận tải thùng 5 tấn4</v>
      </c>
      <c r="D3008" s="493"/>
      <c r="E3008" s="493"/>
      <c r="F3008" s="493">
        <v>0.28000000000000003</v>
      </c>
      <c r="G3008" s="493">
        <v>0.27</v>
      </c>
    </row>
    <row r="3009" spans="1:7" ht="18.75">
      <c r="A3009" s="489" t="s">
        <v>2800</v>
      </c>
      <c r="B3009" s="490">
        <v>5</v>
      </c>
      <c r="C3009" s="491" t="str">
        <f t="shared" si="51"/>
        <v>Ô tô vận tải thùng 5 tấn5</v>
      </c>
      <c r="D3009" s="493"/>
      <c r="E3009" s="493"/>
      <c r="F3009" s="493">
        <v>0.28000000000000003</v>
      </c>
      <c r="G3009" s="493">
        <v>0.27</v>
      </c>
    </row>
    <row r="3010" spans="1:7" ht="18.75">
      <c r="A3010" s="489" t="s">
        <v>2800</v>
      </c>
      <c r="B3010" s="490">
        <v>6</v>
      </c>
      <c r="C3010" s="491" t="str">
        <f t="shared" si="51"/>
        <v>Ô tô vận tải thùng 5 tấn6</v>
      </c>
      <c r="D3010" s="493"/>
      <c r="E3010" s="493"/>
      <c r="F3010" s="493">
        <v>0.22</v>
      </c>
      <c r="G3010" s="493">
        <v>0.21</v>
      </c>
    </row>
    <row r="3011" spans="1:7" ht="18.75">
      <c r="A3011" s="489" t="s">
        <v>2800</v>
      </c>
      <c r="B3011" s="490">
        <v>7</v>
      </c>
      <c r="C3011" s="491" t="str">
        <f t="shared" si="51"/>
        <v>Ô tô vận tải thùng 5 tấn7</v>
      </c>
      <c r="D3011" s="493"/>
      <c r="E3011" s="493"/>
      <c r="F3011" s="493">
        <v>0.22</v>
      </c>
      <c r="G3011" s="493">
        <v>0.21</v>
      </c>
    </row>
    <row r="3012" spans="1:7" ht="18.75">
      <c r="A3012" s="489" t="s">
        <v>2800</v>
      </c>
      <c r="B3012" s="490">
        <v>8</v>
      </c>
      <c r="C3012" s="491" t="str">
        <f t="shared" si="51"/>
        <v>Ô tô vận tải thùng 5 tấn8</v>
      </c>
      <c r="D3012" s="493"/>
      <c r="E3012" s="493"/>
      <c r="F3012" s="493">
        <v>0.22</v>
      </c>
      <c r="G3012" s="493">
        <v>0.21</v>
      </c>
    </row>
    <row r="3013" spans="1:7" ht="18.75">
      <c r="A3013" s="489" t="s">
        <v>2800</v>
      </c>
      <c r="B3013" s="490">
        <v>9</v>
      </c>
      <c r="C3013" s="491" t="str">
        <f t="shared" si="51"/>
        <v>Ô tô vận tải thùng 5 tấn9</v>
      </c>
      <c r="D3013" s="493"/>
      <c r="E3013" s="493"/>
      <c r="F3013" s="493">
        <v>0.22</v>
      </c>
      <c r="G3013" s="493">
        <v>0.21</v>
      </c>
    </row>
    <row r="3014" spans="1:7" ht="18.75">
      <c r="A3014" s="489" t="s">
        <v>2800</v>
      </c>
      <c r="B3014" s="490">
        <v>10</v>
      </c>
      <c r="C3014" s="491" t="str">
        <f t="shared" si="51"/>
        <v>Ô tô vận tải thùng 5 tấn10</v>
      </c>
      <c r="D3014" s="493"/>
      <c r="E3014" s="493"/>
      <c r="F3014" s="493">
        <v>0.22</v>
      </c>
      <c r="G3014" s="493">
        <v>0.21</v>
      </c>
    </row>
    <row r="3015" spans="1:7" ht="18.75">
      <c r="A3015" s="489" t="s">
        <v>2800</v>
      </c>
      <c r="B3015" s="490">
        <v>11</v>
      </c>
      <c r="C3015" s="491" t="str">
        <f t="shared" si="51"/>
        <v>Ô tô vận tải thùng 5 tấn11</v>
      </c>
      <c r="D3015" s="493"/>
      <c r="E3015" s="493"/>
      <c r="F3015" s="493">
        <v>0.19</v>
      </c>
      <c r="G3015" s="493">
        <v>0.18</v>
      </c>
    </row>
    <row r="3016" spans="1:7" ht="18.75">
      <c r="A3016" s="489" t="s">
        <v>2800</v>
      </c>
      <c r="B3016" s="490">
        <v>12</v>
      </c>
      <c r="C3016" s="491" t="str">
        <f t="shared" si="51"/>
        <v>Ô tô vận tải thùng 5 tấn12</v>
      </c>
      <c r="D3016" s="493"/>
      <c r="E3016" s="493"/>
      <c r="F3016" s="493">
        <v>0.19</v>
      </c>
      <c r="G3016" s="493">
        <v>0.18</v>
      </c>
    </row>
    <row r="3017" spans="1:7" ht="18.75">
      <c r="A3017" s="489" t="s">
        <v>2800</v>
      </c>
      <c r="B3017" s="490">
        <v>13</v>
      </c>
      <c r="C3017" s="491" t="str">
        <f t="shared" si="51"/>
        <v>Ô tô vận tải thùng 5 tấn13</v>
      </c>
      <c r="D3017" s="493"/>
      <c r="E3017" s="493"/>
      <c r="F3017" s="493">
        <v>0.19</v>
      </c>
      <c r="G3017" s="493">
        <v>0.18</v>
      </c>
    </row>
    <row r="3018" spans="1:7" ht="18.75">
      <c r="A3018" s="489" t="s">
        <v>2800</v>
      </c>
      <c r="B3018" s="490">
        <v>14</v>
      </c>
      <c r="C3018" s="491" t="str">
        <f t="shared" si="51"/>
        <v>Ô tô vận tải thùng 5 tấn14</v>
      </c>
      <c r="D3018" s="493"/>
      <c r="E3018" s="493"/>
      <c r="F3018" s="493">
        <v>0.19</v>
      </c>
      <c r="G3018" s="493">
        <v>0.18</v>
      </c>
    </row>
    <row r="3019" spans="1:7" ht="18.75">
      <c r="A3019" s="489" t="s">
        <v>2800</v>
      </c>
      <c r="B3019" s="490">
        <v>15</v>
      </c>
      <c r="C3019" s="491" t="str">
        <f t="shared" si="51"/>
        <v>Ô tô vận tải thùng 5 tấn15</v>
      </c>
      <c r="D3019" s="493"/>
      <c r="E3019" s="493"/>
      <c r="F3019" s="493">
        <v>0.19</v>
      </c>
      <c r="G3019" s="493">
        <v>0.18</v>
      </c>
    </row>
    <row r="3020" spans="1:7" ht="18.75">
      <c r="A3020" s="489" t="s">
        <v>2800</v>
      </c>
      <c r="B3020" s="490">
        <v>16</v>
      </c>
      <c r="C3020" s="491" t="str">
        <f t="shared" si="51"/>
        <v>Ô tô vận tải thùng 5 tấn16</v>
      </c>
      <c r="D3020" s="493"/>
      <c r="E3020" s="493"/>
      <c r="F3020" s="493">
        <v>0.17</v>
      </c>
      <c r="G3020" s="493">
        <v>0.16</v>
      </c>
    </row>
    <row r="3021" spans="1:7" ht="18.75">
      <c r="A3021" s="489" t="s">
        <v>2800</v>
      </c>
      <c r="B3021" s="490">
        <v>17</v>
      </c>
      <c r="C3021" s="491" t="str">
        <f t="shared" si="51"/>
        <v>Ô tô vận tải thùng 5 tấn17</v>
      </c>
      <c r="D3021" s="493"/>
      <c r="E3021" s="493"/>
      <c r="F3021" s="493">
        <v>0.17</v>
      </c>
      <c r="G3021" s="493">
        <v>0.16</v>
      </c>
    </row>
    <row r="3022" spans="1:7" ht="18.75">
      <c r="A3022" s="489" t="s">
        <v>2800</v>
      </c>
      <c r="B3022" s="490">
        <v>18</v>
      </c>
      <c r="C3022" s="491" t="str">
        <f t="shared" si="51"/>
        <v>Ô tô vận tải thùng 5 tấn18</v>
      </c>
      <c r="D3022" s="493"/>
      <c r="E3022" s="493"/>
      <c r="F3022" s="493">
        <v>0.17</v>
      </c>
      <c r="G3022" s="493">
        <v>0.16</v>
      </c>
    </row>
    <row r="3023" spans="1:7" ht="18.75">
      <c r="A3023" s="489" t="s">
        <v>2800</v>
      </c>
      <c r="B3023" s="490">
        <v>19</v>
      </c>
      <c r="C3023" s="491" t="str">
        <f t="shared" si="51"/>
        <v>Ô tô vận tải thùng 5 tấn19</v>
      </c>
      <c r="D3023" s="493"/>
      <c r="E3023" s="493"/>
      <c r="F3023" s="493">
        <v>0.17</v>
      </c>
      <c r="G3023" s="493">
        <v>0.16</v>
      </c>
    </row>
    <row r="3024" spans="1:7" ht="18.75">
      <c r="A3024" s="489" t="s">
        <v>2800</v>
      </c>
      <c r="B3024" s="490">
        <v>20</v>
      </c>
      <c r="C3024" s="491" t="str">
        <f t="shared" si="51"/>
        <v>Ô tô vận tải thùng 5 tấn20</v>
      </c>
      <c r="D3024" s="493"/>
      <c r="E3024" s="493"/>
      <c r="F3024" s="493">
        <v>0.17</v>
      </c>
      <c r="G3024" s="493">
        <v>0.16</v>
      </c>
    </row>
    <row r="3025" spans="1:7" ht="18.75">
      <c r="A3025" s="489" t="s">
        <v>2800</v>
      </c>
      <c r="B3025" s="490">
        <v>21</v>
      </c>
      <c r="C3025" s="491" t="str">
        <f t="shared" si="51"/>
        <v>Ô tô vận tải thùng 5 tấn21</v>
      </c>
      <c r="D3025" s="490"/>
      <c r="E3025" s="490"/>
      <c r="F3025" s="490"/>
      <c r="G3025" s="490"/>
    </row>
    <row r="3026" spans="1:7" ht="18.75">
      <c r="A3026" s="489" t="s">
        <v>2800</v>
      </c>
      <c r="B3026" s="490">
        <v>22</v>
      </c>
      <c r="C3026" s="491" t="str">
        <f t="shared" si="51"/>
        <v>Ô tô vận tải thùng 5 tấn22</v>
      </c>
      <c r="D3026" s="490"/>
      <c r="E3026" s="490"/>
      <c r="F3026" s="490"/>
      <c r="G3026" s="490"/>
    </row>
    <row r="3027" spans="1:7" ht="18.75">
      <c r="A3027" s="489" t="s">
        <v>2800</v>
      </c>
      <c r="B3027" s="490">
        <v>23</v>
      </c>
      <c r="C3027" s="491" t="str">
        <f t="shared" si="51"/>
        <v>Ô tô vận tải thùng 5 tấn23</v>
      </c>
      <c r="D3027" s="490"/>
      <c r="E3027" s="490"/>
      <c r="F3027" s="490"/>
      <c r="G3027" s="490"/>
    </row>
    <row r="3028" spans="1:7" ht="18.75">
      <c r="A3028" s="489" t="s">
        <v>2800</v>
      </c>
      <c r="B3028" s="490">
        <v>24</v>
      </c>
      <c r="C3028" s="491" t="str">
        <f t="shared" si="51"/>
        <v>Ô tô vận tải thùng 5 tấn24</v>
      </c>
      <c r="D3028" s="490"/>
      <c r="E3028" s="490"/>
      <c r="F3028" s="490"/>
      <c r="G3028" s="490"/>
    </row>
    <row r="3029" spans="1:7" ht="18.75">
      <c r="A3029" s="489" t="s">
        <v>2800</v>
      </c>
      <c r="B3029" s="490">
        <v>25</v>
      </c>
      <c r="C3029" s="491" t="str">
        <f t="shared" si="51"/>
        <v>Ô tô vận tải thùng 5 tấn25</v>
      </c>
      <c r="D3029" s="490"/>
      <c r="E3029" s="490"/>
      <c r="F3029" s="490"/>
      <c r="G3029" s="490"/>
    </row>
    <row r="3030" spans="1:7" ht="18.75">
      <c r="A3030" s="489" t="s">
        <v>2800</v>
      </c>
      <c r="B3030" s="490">
        <v>26</v>
      </c>
      <c r="C3030" s="491" t="str">
        <f t="shared" si="51"/>
        <v>Ô tô vận tải thùng 5 tấn26</v>
      </c>
      <c r="D3030" s="490"/>
      <c r="E3030" s="490"/>
      <c r="F3030" s="490"/>
      <c r="G3030" s="490"/>
    </row>
    <row r="3031" spans="1:7" ht="18.75">
      <c r="A3031" s="489" t="s">
        <v>2800</v>
      </c>
      <c r="B3031" s="490">
        <v>27</v>
      </c>
      <c r="C3031" s="491" t="str">
        <f t="shared" si="51"/>
        <v>Ô tô vận tải thùng 5 tấn27</v>
      </c>
      <c r="D3031" s="490"/>
      <c r="E3031" s="490"/>
      <c r="F3031" s="490"/>
      <c r="G3031" s="490"/>
    </row>
    <row r="3032" spans="1:7" ht="18.75">
      <c r="A3032" s="489" t="s">
        <v>2800</v>
      </c>
      <c r="B3032" s="490">
        <v>28</v>
      </c>
      <c r="C3032" s="491" t="str">
        <f t="shared" si="51"/>
        <v>Ô tô vận tải thùng 5 tấn28</v>
      </c>
      <c r="D3032" s="490"/>
      <c r="E3032" s="490"/>
      <c r="F3032" s="490"/>
      <c r="G3032" s="490"/>
    </row>
    <row r="3033" spans="1:7" ht="18.75">
      <c r="A3033" s="489" t="s">
        <v>2800</v>
      </c>
      <c r="B3033" s="490">
        <v>29</v>
      </c>
      <c r="C3033" s="491" t="str">
        <f t="shared" si="51"/>
        <v>Ô tô vận tải thùng 5 tấn29</v>
      </c>
      <c r="D3033" s="490"/>
      <c r="E3033" s="490"/>
      <c r="F3033" s="490"/>
      <c r="G3033" s="490"/>
    </row>
    <row r="3034" spans="1:7" ht="18.75">
      <c r="A3034" s="489" t="s">
        <v>2800</v>
      </c>
      <c r="B3034" s="490">
        <v>30</v>
      </c>
      <c r="C3034" s="491" t="str">
        <f t="shared" si="51"/>
        <v>Ô tô vận tải thùng 5 tấn30</v>
      </c>
      <c r="D3034" s="490"/>
      <c r="E3034" s="490"/>
      <c r="F3034" s="490"/>
      <c r="G3034" s="490"/>
    </row>
    <row r="3035" spans="1:7" ht="18.75">
      <c r="A3035" s="489" t="s">
        <v>2800</v>
      </c>
      <c r="B3035" s="490">
        <v>31</v>
      </c>
      <c r="C3035" s="491" t="str">
        <f t="shared" si="51"/>
        <v>Ô tô vận tải thùng 5 tấn31</v>
      </c>
      <c r="D3035" s="490"/>
      <c r="E3035" s="490"/>
      <c r="F3035" s="490"/>
      <c r="G3035" s="490"/>
    </row>
    <row r="3036" spans="1:7" ht="18.75">
      <c r="A3036" s="489" t="s">
        <v>2800</v>
      </c>
      <c r="B3036" s="490">
        <v>32</v>
      </c>
      <c r="C3036" s="491" t="str">
        <f t="shared" si="51"/>
        <v>Ô tô vận tải thùng 5 tấn32</v>
      </c>
      <c r="D3036" s="490"/>
      <c r="E3036" s="490"/>
      <c r="F3036" s="490"/>
      <c r="G3036" s="490"/>
    </row>
    <row r="3037" spans="1:7" ht="18.75">
      <c r="A3037" s="489" t="s">
        <v>2800</v>
      </c>
      <c r="B3037" s="490">
        <v>33</v>
      </c>
      <c r="C3037" s="491" t="str">
        <f t="shared" si="51"/>
        <v>Ô tô vận tải thùng 5 tấn33</v>
      </c>
      <c r="D3037" s="490"/>
      <c r="E3037" s="490"/>
      <c r="F3037" s="490"/>
      <c r="G3037" s="490"/>
    </row>
    <row r="3038" spans="1:7" ht="18.75">
      <c r="A3038" s="489" t="s">
        <v>2800</v>
      </c>
      <c r="B3038" s="490">
        <v>34</v>
      </c>
      <c r="C3038" s="491" t="str">
        <f t="shared" si="51"/>
        <v>Ô tô vận tải thùng 5 tấn34</v>
      </c>
      <c r="D3038" s="490"/>
      <c r="E3038" s="490"/>
      <c r="F3038" s="490"/>
      <c r="G3038" s="490"/>
    </row>
    <row r="3039" spans="1:7" ht="18.75">
      <c r="A3039" s="489" t="s">
        <v>2800</v>
      </c>
      <c r="B3039" s="490">
        <v>35</v>
      </c>
      <c r="C3039" s="491" t="str">
        <f t="shared" si="51"/>
        <v>Ô tô vận tải thùng 5 tấn35</v>
      </c>
      <c r="D3039" s="490"/>
      <c r="E3039" s="490"/>
      <c r="F3039" s="490"/>
      <c r="G3039" s="490"/>
    </row>
    <row r="3040" spans="1:7" ht="18.75">
      <c r="A3040" s="489" t="s">
        <v>2800</v>
      </c>
      <c r="B3040" s="490">
        <v>36</v>
      </c>
      <c r="C3040" s="491" t="str">
        <f t="shared" si="51"/>
        <v>Ô tô vận tải thùng 5 tấn36</v>
      </c>
      <c r="D3040" s="490"/>
      <c r="E3040" s="490"/>
      <c r="F3040" s="490"/>
      <c r="G3040" s="490"/>
    </row>
    <row r="3041" spans="1:7" ht="18.75">
      <c r="A3041" s="489" t="s">
        <v>2800</v>
      </c>
      <c r="B3041" s="490">
        <v>37</v>
      </c>
      <c r="C3041" s="491" t="str">
        <f t="shared" si="51"/>
        <v>Ô tô vận tải thùng 5 tấn37</v>
      </c>
      <c r="D3041" s="490"/>
      <c r="E3041" s="490"/>
      <c r="F3041" s="490"/>
      <c r="G3041" s="490"/>
    </row>
    <row r="3042" spans="1:7" ht="18.75">
      <c r="A3042" s="489" t="s">
        <v>2800</v>
      </c>
      <c r="B3042" s="490">
        <v>38</v>
      </c>
      <c r="C3042" s="491" t="str">
        <f t="shared" si="51"/>
        <v>Ô tô vận tải thùng 5 tấn38</v>
      </c>
      <c r="D3042" s="490"/>
      <c r="E3042" s="490"/>
      <c r="F3042" s="490"/>
      <c r="G3042" s="490"/>
    </row>
    <row r="3043" spans="1:7" ht="18.75">
      <c r="A3043" s="489" t="s">
        <v>2800</v>
      </c>
      <c r="B3043" s="490">
        <v>39</v>
      </c>
      <c r="C3043" s="491" t="str">
        <f t="shared" si="51"/>
        <v>Ô tô vận tải thùng 5 tấn39</v>
      </c>
      <c r="D3043" s="490"/>
      <c r="E3043" s="490"/>
      <c r="F3043" s="490"/>
      <c r="G3043" s="490"/>
    </row>
    <row r="3044" spans="1:7" ht="18.75">
      <c r="A3044" s="489" t="s">
        <v>2800</v>
      </c>
      <c r="B3044" s="490">
        <v>40</v>
      </c>
      <c r="C3044" s="491" t="str">
        <f t="shared" si="51"/>
        <v>Ô tô vận tải thùng 5 tấn40</v>
      </c>
      <c r="D3044" s="490"/>
      <c r="E3044" s="490"/>
      <c r="F3044" s="490"/>
      <c r="G3044" s="490"/>
    </row>
    <row r="3045" spans="1:7" ht="18.75">
      <c r="A3045" s="489" t="s">
        <v>2800</v>
      </c>
      <c r="B3045" s="490">
        <v>41</v>
      </c>
      <c r="C3045" s="491" t="str">
        <f t="shared" si="51"/>
        <v>Ô tô vận tải thùng 5 tấn41</v>
      </c>
      <c r="D3045" s="490"/>
      <c r="E3045" s="490"/>
      <c r="F3045" s="490"/>
      <c r="G3045" s="490"/>
    </row>
    <row r="3046" spans="1:7" ht="18.75">
      <c r="A3046" s="489" t="s">
        <v>2800</v>
      </c>
      <c r="B3046" s="490">
        <v>42</v>
      </c>
      <c r="C3046" s="491" t="str">
        <f t="shared" si="51"/>
        <v>Ô tô vận tải thùng 5 tấn42</v>
      </c>
      <c r="D3046" s="490"/>
      <c r="E3046" s="490"/>
      <c r="F3046" s="490"/>
      <c r="G3046" s="490"/>
    </row>
    <row r="3047" spans="1:7" ht="18.75">
      <c r="A3047" s="489" t="s">
        <v>2800</v>
      </c>
      <c r="B3047" s="490">
        <v>43</v>
      </c>
      <c r="C3047" s="491" t="str">
        <f t="shared" si="51"/>
        <v>Ô tô vận tải thùng 5 tấn43</v>
      </c>
      <c r="D3047" s="490"/>
      <c r="E3047" s="490"/>
      <c r="F3047" s="490"/>
      <c r="G3047" s="490"/>
    </row>
    <row r="3048" spans="1:7" ht="18.75">
      <c r="A3048" s="489" t="s">
        <v>2800</v>
      </c>
      <c r="B3048" s="490">
        <v>44</v>
      </c>
      <c r="C3048" s="491" t="str">
        <f t="shared" si="51"/>
        <v>Ô tô vận tải thùng 5 tấn44</v>
      </c>
      <c r="D3048" s="490"/>
      <c r="E3048" s="490"/>
      <c r="F3048" s="490"/>
      <c r="G3048" s="490"/>
    </row>
    <row r="3049" spans="1:7" ht="18.75">
      <c r="A3049" s="489" t="s">
        <v>2800</v>
      </c>
      <c r="B3049" s="490">
        <v>45</v>
      </c>
      <c r="C3049" s="491" t="str">
        <f t="shared" si="51"/>
        <v>Ô tô vận tải thùng 5 tấn45</v>
      </c>
      <c r="D3049" s="490"/>
      <c r="E3049" s="490"/>
      <c r="F3049" s="490"/>
      <c r="G3049" s="490"/>
    </row>
    <row r="3050" spans="1:7" ht="18.75">
      <c r="A3050" s="489" t="s">
        <v>2800</v>
      </c>
      <c r="B3050" s="490">
        <v>46</v>
      </c>
      <c r="C3050" s="491" t="str">
        <f t="shared" si="51"/>
        <v>Ô tô vận tải thùng 5 tấn46</v>
      </c>
      <c r="D3050" s="490"/>
      <c r="E3050" s="490"/>
      <c r="F3050" s="490"/>
      <c r="G3050" s="490"/>
    </row>
    <row r="3051" spans="1:7" ht="18.75">
      <c r="A3051" s="489" t="s">
        <v>2800</v>
      </c>
      <c r="B3051" s="490">
        <v>47</v>
      </c>
      <c r="C3051" s="491" t="str">
        <f t="shared" si="51"/>
        <v>Ô tô vận tải thùng 5 tấn47</v>
      </c>
      <c r="D3051" s="490"/>
      <c r="E3051" s="490"/>
      <c r="F3051" s="490"/>
      <c r="G3051" s="490"/>
    </row>
    <row r="3052" spans="1:7" ht="18.75">
      <c r="A3052" s="489" t="s">
        <v>2800</v>
      </c>
      <c r="B3052" s="490">
        <v>48</v>
      </c>
      <c r="C3052" s="491" t="str">
        <f t="shared" si="51"/>
        <v>Ô tô vận tải thùng 5 tấn48</v>
      </c>
      <c r="D3052" s="490"/>
      <c r="E3052" s="490"/>
      <c r="F3052" s="490"/>
      <c r="G3052" s="490"/>
    </row>
    <row r="3053" spans="1:7" ht="18.75">
      <c r="A3053" s="489" t="s">
        <v>2800</v>
      </c>
      <c r="B3053" s="490">
        <v>49</v>
      </c>
      <c r="C3053" s="491" t="str">
        <f t="shared" si="51"/>
        <v>Ô tô vận tải thùng 5 tấn49</v>
      </c>
      <c r="D3053" s="490"/>
      <c r="E3053" s="490"/>
      <c r="F3053" s="490"/>
      <c r="G3053" s="490"/>
    </row>
    <row r="3054" spans="1:7" ht="18.75">
      <c r="A3054" s="489" t="s">
        <v>2800</v>
      </c>
      <c r="B3054" s="490">
        <v>50</v>
      </c>
      <c r="C3054" s="491" t="str">
        <f t="shared" si="51"/>
        <v>Ô tô vận tải thùng 5 tấn50</v>
      </c>
      <c r="D3054" s="490"/>
      <c r="E3054" s="490"/>
      <c r="F3054" s="490"/>
      <c r="G3054" s="490"/>
    </row>
    <row r="3055" spans="1:7" ht="18.75">
      <c r="A3055" s="489" t="s">
        <v>2800</v>
      </c>
      <c r="B3055" s="490">
        <v>51</v>
      </c>
      <c r="C3055" s="491" t="str">
        <f t="shared" si="51"/>
        <v>Ô tô vận tải thùng 5 tấn51</v>
      </c>
      <c r="D3055" s="490"/>
      <c r="E3055" s="490"/>
      <c r="F3055" s="490"/>
      <c r="G3055" s="490"/>
    </row>
    <row r="3056" spans="1:7" ht="18.75">
      <c r="A3056" s="489" t="s">
        <v>2800</v>
      </c>
      <c r="B3056" s="490">
        <v>52</v>
      </c>
      <c r="C3056" s="491" t="str">
        <f t="shared" si="51"/>
        <v>Ô tô vận tải thùng 5 tấn52</v>
      </c>
      <c r="D3056" s="490"/>
      <c r="E3056" s="490"/>
      <c r="F3056" s="490"/>
      <c r="G3056" s="490"/>
    </row>
    <row r="3057" spans="1:7" ht="18.75">
      <c r="A3057" s="489" t="s">
        <v>2800</v>
      </c>
      <c r="B3057" s="490">
        <v>53</v>
      </c>
      <c r="C3057" s="491" t="str">
        <f t="shared" si="51"/>
        <v>Ô tô vận tải thùng 5 tấn53</v>
      </c>
      <c r="D3057" s="490"/>
      <c r="E3057" s="490"/>
      <c r="F3057" s="490"/>
      <c r="G3057" s="490"/>
    </row>
    <row r="3058" spans="1:7" ht="18.75">
      <c r="A3058" s="489" t="s">
        <v>2800</v>
      </c>
      <c r="B3058" s="490">
        <v>54</v>
      </c>
      <c r="C3058" s="491" t="str">
        <f t="shared" si="51"/>
        <v>Ô tô vận tải thùng 5 tấn54</v>
      </c>
      <c r="D3058" s="490"/>
      <c r="E3058" s="490"/>
      <c r="F3058" s="490"/>
      <c r="G3058" s="490"/>
    </row>
    <row r="3059" spans="1:7" ht="18.75">
      <c r="A3059" s="489" t="s">
        <v>2800</v>
      </c>
      <c r="B3059" s="490">
        <v>55</v>
      </c>
      <c r="C3059" s="491" t="str">
        <f t="shared" si="51"/>
        <v>Ô tô vận tải thùng 5 tấn55</v>
      </c>
      <c r="D3059" s="490"/>
      <c r="E3059" s="490"/>
      <c r="F3059" s="490"/>
      <c r="G3059" s="490"/>
    </row>
    <row r="3060" spans="1:7" ht="18.75">
      <c r="A3060" s="489" t="s">
        <v>2800</v>
      </c>
      <c r="B3060" s="490">
        <v>56</v>
      </c>
      <c r="C3060" s="491" t="str">
        <f t="shared" si="51"/>
        <v>Ô tô vận tải thùng 5 tấn56</v>
      </c>
      <c r="D3060" s="490"/>
      <c r="E3060" s="490"/>
      <c r="F3060" s="490"/>
      <c r="G3060" s="490"/>
    </row>
    <row r="3061" spans="1:7" ht="18.75">
      <c r="A3061" s="489" t="s">
        <v>2800</v>
      </c>
      <c r="B3061" s="490">
        <v>57</v>
      </c>
      <c r="C3061" s="491" t="str">
        <f t="shared" si="51"/>
        <v>Ô tô vận tải thùng 5 tấn57</v>
      </c>
      <c r="D3061" s="490"/>
      <c r="E3061" s="490"/>
      <c r="F3061" s="490"/>
      <c r="G3061" s="490"/>
    </row>
    <row r="3062" spans="1:7" ht="18.75">
      <c r="A3062" s="489" t="s">
        <v>2800</v>
      </c>
      <c r="B3062" s="490">
        <v>58</v>
      </c>
      <c r="C3062" s="491" t="str">
        <f t="shared" si="51"/>
        <v>Ô tô vận tải thùng 5 tấn58</v>
      </c>
      <c r="D3062" s="490"/>
      <c r="E3062" s="490"/>
      <c r="F3062" s="490"/>
      <c r="G3062" s="490"/>
    </row>
    <row r="3063" spans="1:7" ht="18.75">
      <c r="A3063" s="489" t="s">
        <v>2800</v>
      </c>
      <c r="B3063" s="490">
        <v>59</v>
      </c>
      <c r="C3063" s="491" t="str">
        <f t="shared" si="51"/>
        <v>Ô tô vận tải thùng 5 tấn59</v>
      </c>
      <c r="D3063" s="490"/>
      <c r="E3063" s="490"/>
      <c r="F3063" s="490"/>
      <c r="G3063" s="490"/>
    </row>
    <row r="3064" spans="1:7" ht="18.75">
      <c r="A3064" s="489" t="s">
        <v>2800</v>
      </c>
      <c r="B3064" s="490">
        <v>60</v>
      </c>
      <c r="C3064" s="491" t="str">
        <f t="shared" si="51"/>
        <v>Ô tô vận tải thùng 5 tấn60</v>
      </c>
      <c r="D3064" s="490"/>
      <c r="E3064" s="490"/>
      <c r="F3064" s="490"/>
      <c r="G3064" s="490"/>
    </row>
    <row r="3065" spans="1:7" ht="18.75">
      <c r="A3065" s="489" t="s">
        <v>2800</v>
      </c>
      <c r="B3065" s="490">
        <v>61</v>
      </c>
      <c r="C3065" s="491" t="str">
        <f t="shared" si="51"/>
        <v>Ô tô vận tải thùng 5 tấn61</v>
      </c>
      <c r="D3065" s="490"/>
      <c r="E3065" s="490"/>
      <c r="F3065" s="490"/>
      <c r="G3065" s="490"/>
    </row>
    <row r="3066" spans="1:7" ht="18.75">
      <c r="A3066" s="489" t="s">
        <v>2800</v>
      </c>
      <c r="B3066" s="490">
        <v>62</v>
      </c>
      <c r="C3066" s="491" t="str">
        <f t="shared" si="51"/>
        <v>Ô tô vận tải thùng 5 tấn62</v>
      </c>
      <c r="D3066" s="490"/>
      <c r="E3066" s="490"/>
      <c r="F3066" s="490"/>
      <c r="G3066" s="490"/>
    </row>
    <row r="3067" spans="1:7" ht="18.75">
      <c r="A3067" s="489" t="s">
        <v>2800</v>
      </c>
      <c r="B3067" s="490">
        <v>63</v>
      </c>
      <c r="C3067" s="491" t="str">
        <f t="shared" si="51"/>
        <v>Ô tô vận tải thùng 5 tấn63</v>
      </c>
      <c r="D3067" s="490"/>
      <c r="E3067" s="490"/>
      <c r="F3067" s="490"/>
      <c r="G3067" s="490"/>
    </row>
    <row r="3068" spans="1:7" ht="18.75">
      <c r="A3068" s="489" t="s">
        <v>2800</v>
      </c>
      <c r="B3068" s="490">
        <v>64</v>
      </c>
      <c r="C3068" s="491" t="str">
        <f t="shared" si="51"/>
        <v>Ô tô vận tải thùng 5 tấn64</v>
      </c>
      <c r="D3068" s="490"/>
      <c r="E3068" s="490"/>
      <c r="F3068" s="490"/>
      <c r="G3068" s="490"/>
    </row>
    <row r="3069" spans="1:7" ht="18.75">
      <c r="A3069" s="489" t="s">
        <v>2800</v>
      </c>
      <c r="B3069" s="490">
        <v>65</v>
      </c>
      <c r="C3069" s="491" t="str">
        <f t="shared" si="51"/>
        <v>Ô tô vận tải thùng 5 tấn65</v>
      </c>
      <c r="D3069" s="490"/>
      <c r="E3069" s="490"/>
      <c r="F3069" s="490"/>
      <c r="G3069" s="490"/>
    </row>
    <row r="3070" spans="1:7" ht="18.75">
      <c r="A3070" s="489" t="s">
        <v>2800</v>
      </c>
      <c r="B3070" s="490">
        <v>66</v>
      </c>
      <c r="C3070" s="491" t="str">
        <f t="shared" ref="C3070:C3104" si="52">A3070&amp;B3070</f>
        <v>Ô tô vận tải thùng 5 tấn66</v>
      </c>
      <c r="D3070" s="490"/>
      <c r="E3070" s="490"/>
      <c r="F3070" s="490"/>
      <c r="G3070" s="490"/>
    </row>
    <row r="3071" spans="1:7" ht="18.75">
      <c r="A3071" s="489" t="s">
        <v>2800</v>
      </c>
      <c r="B3071" s="490">
        <v>67</v>
      </c>
      <c r="C3071" s="491" t="str">
        <f t="shared" si="52"/>
        <v>Ô tô vận tải thùng 5 tấn67</v>
      </c>
      <c r="D3071" s="490"/>
      <c r="E3071" s="490"/>
      <c r="F3071" s="490"/>
      <c r="G3071" s="490"/>
    </row>
    <row r="3072" spans="1:7" ht="18.75">
      <c r="A3072" s="489" t="s">
        <v>2800</v>
      </c>
      <c r="B3072" s="490">
        <v>68</v>
      </c>
      <c r="C3072" s="491" t="str">
        <f t="shared" si="52"/>
        <v>Ô tô vận tải thùng 5 tấn68</v>
      </c>
      <c r="D3072" s="490"/>
      <c r="E3072" s="490"/>
      <c r="F3072" s="490"/>
      <c r="G3072" s="490"/>
    </row>
    <row r="3073" spans="1:7" ht="18.75">
      <c r="A3073" s="489" t="s">
        <v>2800</v>
      </c>
      <c r="B3073" s="490">
        <v>69</v>
      </c>
      <c r="C3073" s="491" t="str">
        <f t="shared" si="52"/>
        <v>Ô tô vận tải thùng 5 tấn69</v>
      </c>
      <c r="D3073" s="490"/>
      <c r="E3073" s="490"/>
      <c r="F3073" s="490"/>
      <c r="G3073" s="490"/>
    </row>
    <row r="3074" spans="1:7" ht="18.75">
      <c r="A3074" s="489" t="s">
        <v>2800</v>
      </c>
      <c r="B3074" s="490">
        <v>70</v>
      </c>
      <c r="C3074" s="491" t="str">
        <f t="shared" si="52"/>
        <v>Ô tô vận tải thùng 5 tấn70</v>
      </c>
      <c r="D3074" s="490"/>
      <c r="E3074" s="490"/>
      <c r="F3074" s="490"/>
      <c r="G3074" s="490"/>
    </row>
    <row r="3075" spans="1:7" ht="18.75">
      <c r="A3075" s="489" t="s">
        <v>2800</v>
      </c>
      <c r="B3075" s="490">
        <v>71</v>
      </c>
      <c r="C3075" s="491" t="str">
        <f t="shared" si="52"/>
        <v>Ô tô vận tải thùng 5 tấn71</v>
      </c>
      <c r="D3075" s="490"/>
      <c r="E3075" s="490"/>
      <c r="F3075" s="490"/>
      <c r="G3075" s="490"/>
    </row>
    <row r="3076" spans="1:7" ht="18.75">
      <c r="A3076" s="489" t="s">
        <v>2800</v>
      </c>
      <c r="B3076" s="490">
        <v>72</v>
      </c>
      <c r="C3076" s="491" t="str">
        <f t="shared" si="52"/>
        <v>Ô tô vận tải thùng 5 tấn72</v>
      </c>
      <c r="D3076" s="490"/>
      <c r="E3076" s="490"/>
      <c r="F3076" s="490"/>
      <c r="G3076" s="490"/>
    </row>
    <row r="3077" spans="1:7" ht="18.75">
      <c r="A3077" s="489" t="s">
        <v>2800</v>
      </c>
      <c r="B3077" s="490">
        <v>73</v>
      </c>
      <c r="C3077" s="491" t="str">
        <f t="shared" si="52"/>
        <v>Ô tô vận tải thùng 5 tấn73</v>
      </c>
      <c r="D3077" s="490"/>
      <c r="E3077" s="490"/>
      <c r="F3077" s="490"/>
      <c r="G3077" s="490"/>
    </row>
    <row r="3078" spans="1:7" ht="18.75">
      <c r="A3078" s="489" t="s">
        <v>2800</v>
      </c>
      <c r="B3078" s="490">
        <v>74</v>
      </c>
      <c r="C3078" s="491" t="str">
        <f t="shared" si="52"/>
        <v>Ô tô vận tải thùng 5 tấn74</v>
      </c>
      <c r="D3078" s="490"/>
      <c r="E3078" s="490"/>
      <c r="F3078" s="490"/>
      <c r="G3078" s="490"/>
    </row>
    <row r="3079" spans="1:7" ht="18.75">
      <c r="A3079" s="489" t="s">
        <v>2800</v>
      </c>
      <c r="B3079" s="490">
        <v>75</v>
      </c>
      <c r="C3079" s="491" t="str">
        <f t="shared" si="52"/>
        <v>Ô tô vận tải thùng 5 tấn75</v>
      </c>
      <c r="D3079" s="490"/>
      <c r="E3079" s="490"/>
      <c r="F3079" s="490"/>
      <c r="G3079" s="490"/>
    </row>
    <row r="3080" spans="1:7" ht="18.75">
      <c r="A3080" s="489" t="s">
        <v>2800</v>
      </c>
      <c r="B3080" s="490">
        <v>76</v>
      </c>
      <c r="C3080" s="491" t="str">
        <f t="shared" si="52"/>
        <v>Ô tô vận tải thùng 5 tấn76</v>
      </c>
      <c r="D3080" s="490"/>
      <c r="E3080" s="490"/>
      <c r="F3080" s="490"/>
      <c r="G3080" s="490"/>
    </row>
    <row r="3081" spans="1:7" ht="18.75">
      <c r="A3081" s="489" t="s">
        <v>2800</v>
      </c>
      <c r="B3081" s="490">
        <v>77</v>
      </c>
      <c r="C3081" s="491" t="str">
        <f t="shared" si="52"/>
        <v>Ô tô vận tải thùng 5 tấn77</v>
      </c>
      <c r="D3081" s="490"/>
      <c r="E3081" s="490"/>
      <c r="F3081" s="490"/>
      <c r="G3081" s="490"/>
    </row>
    <row r="3082" spans="1:7" ht="18.75">
      <c r="A3082" s="489" t="s">
        <v>2800</v>
      </c>
      <c r="B3082" s="490">
        <v>78</v>
      </c>
      <c r="C3082" s="491" t="str">
        <f t="shared" si="52"/>
        <v>Ô tô vận tải thùng 5 tấn78</v>
      </c>
      <c r="D3082" s="490"/>
      <c r="E3082" s="490"/>
      <c r="F3082" s="490"/>
      <c r="G3082" s="490"/>
    </row>
    <row r="3083" spans="1:7" ht="18.75">
      <c r="A3083" s="489" t="s">
        <v>2800</v>
      </c>
      <c r="B3083" s="490">
        <v>79</v>
      </c>
      <c r="C3083" s="491" t="str">
        <f t="shared" si="52"/>
        <v>Ô tô vận tải thùng 5 tấn79</v>
      </c>
      <c r="D3083" s="490"/>
      <c r="E3083" s="490"/>
      <c r="F3083" s="490"/>
      <c r="G3083" s="490"/>
    </row>
    <row r="3084" spans="1:7" ht="18.75">
      <c r="A3084" s="489" t="s">
        <v>2800</v>
      </c>
      <c r="B3084" s="490">
        <v>80</v>
      </c>
      <c r="C3084" s="491" t="str">
        <f t="shared" si="52"/>
        <v>Ô tô vận tải thùng 5 tấn80</v>
      </c>
      <c r="D3084" s="490"/>
      <c r="E3084" s="490"/>
      <c r="F3084" s="490"/>
      <c r="G3084" s="490"/>
    </row>
    <row r="3085" spans="1:7" ht="18.75">
      <c r="A3085" s="489" t="s">
        <v>2800</v>
      </c>
      <c r="B3085" s="490">
        <v>81</v>
      </c>
      <c r="C3085" s="491" t="str">
        <f t="shared" si="52"/>
        <v>Ô tô vận tải thùng 5 tấn81</v>
      </c>
      <c r="D3085" s="490"/>
      <c r="E3085" s="490"/>
      <c r="F3085" s="490"/>
      <c r="G3085" s="490"/>
    </row>
    <row r="3086" spans="1:7" ht="18.75">
      <c r="A3086" s="489" t="s">
        <v>2800</v>
      </c>
      <c r="B3086" s="490">
        <v>82</v>
      </c>
      <c r="C3086" s="491" t="str">
        <f t="shared" si="52"/>
        <v>Ô tô vận tải thùng 5 tấn82</v>
      </c>
      <c r="D3086" s="490"/>
      <c r="E3086" s="490"/>
      <c r="F3086" s="490"/>
      <c r="G3086" s="490"/>
    </row>
    <row r="3087" spans="1:7" ht="18.75">
      <c r="A3087" s="489" t="s">
        <v>2800</v>
      </c>
      <c r="B3087" s="490">
        <v>83</v>
      </c>
      <c r="C3087" s="491" t="str">
        <f t="shared" si="52"/>
        <v>Ô tô vận tải thùng 5 tấn83</v>
      </c>
      <c r="D3087" s="490"/>
      <c r="E3087" s="490"/>
      <c r="F3087" s="490"/>
      <c r="G3087" s="490"/>
    </row>
    <row r="3088" spans="1:7" ht="18.75">
      <c r="A3088" s="489" t="s">
        <v>2800</v>
      </c>
      <c r="B3088" s="490">
        <v>84</v>
      </c>
      <c r="C3088" s="491" t="str">
        <f t="shared" si="52"/>
        <v>Ô tô vận tải thùng 5 tấn84</v>
      </c>
      <c r="D3088" s="490"/>
      <c r="E3088" s="490"/>
      <c r="F3088" s="490"/>
      <c r="G3088" s="490"/>
    </row>
    <row r="3089" spans="1:7" ht="18.75">
      <c r="A3089" s="489" t="s">
        <v>2800</v>
      </c>
      <c r="B3089" s="490">
        <v>85</v>
      </c>
      <c r="C3089" s="491" t="str">
        <f t="shared" si="52"/>
        <v>Ô tô vận tải thùng 5 tấn85</v>
      </c>
      <c r="D3089" s="490"/>
      <c r="E3089" s="490"/>
      <c r="F3089" s="490"/>
      <c r="G3089" s="490"/>
    </row>
    <row r="3090" spans="1:7" ht="18.75">
      <c r="A3090" s="489" t="s">
        <v>2800</v>
      </c>
      <c r="B3090" s="490">
        <v>86</v>
      </c>
      <c r="C3090" s="491" t="str">
        <f t="shared" si="52"/>
        <v>Ô tô vận tải thùng 5 tấn86</v>
      </c>
      <c r="D3090" s="490"/>
      <c r="E3090" s="490"/>
      <c r="F3090" s="490"/>
      <c r="G3090" s="490"/>
    </row>
    <row r="3091" spans="1:7" ht="18.75">
      <c r="A3091" s="489" t="s">
        <v>2800</v>
      </c>
      <c r="B3091" s="490">
        <v>87</v>
      </c>
      <c r="C3091" s="491" t="str">
        <f t="shared" si="52"/>
        <v>Ô tô vận tải thùng 5 tấn87</v>
      </c>
      <c r="D3091" s="490"/>
      <c r="E3091" s="490"/>
      <c r="F3091" s="490"/>
      <c r="G3091" s="490"/>
    </row>
    <row r="3092" spans="1:7" ht="18.75">
      <c r="A3092" s="489" t="s">
        <v>2800</v>
      </c>
      <c r="B3092" s="490">
        <v>88</v>
      </c>
      <c r="C3092" s="491" t="str">
        <f t="shared" si="52"/>
        <v>Ô tô vận tải thùng 5 tấn88</v>
      </c>
      <c r="D3092" s="490"/>
      <c r="E3092" s="490"/>
      <c r="F3092" s="490"/>
      <c r="G3092" s="490"/>
    </row>
    <row r="3093" spans="1:7" ht="18.75">
      <c r="A3093" s="489" t="s">
        <v>2800</v>
      </c>
      <c r="B3093" s="490">
        <v>89</v>
      </c>
      <c r="C3093" s="491" t="str">
        <f t="shared" si="52"/>
        <v>Ô tô vận tải thùng 5 tấn89</v>
      </c>
      <c r="D3093" s="490"/>
      <c r="E3093" s="490"/>
      <c r="F3093" s="490"/>
      <c r="G3093" s="490"/>
    </row>
    <row r="3094" spans="1:7" ht="18.75">
      <c r="A3094" s="489" t="s">
        <v>2800</v>
      </c>
      <c r="B3094" s="490">
        <v>90</v>
      </c>
      <c r="C3094" s="491" t="str">
        <f t="shared" si="52"/>
        <v>Ô tô vận tải thùng 5 tấn90</v>
      </c>
      <c r="D3094" s="490"/>
      <c r="E3094" s="490"/>
      <c r="F3094" s="490"/>
      <c r="G3094" s="490"/>
    </row>
    <row r="3095" spans="1:7" ht="18.75">
      <c r="A3095" s="489" t="s">
        <v>2800</v>
      </c>
      <c r="B3095" s="490">
        <v>91</v>
      </c>
      <c r="C3095" s="491" t="str">
        <f t="shared" si="52"/>
        <v>Ô tô vận tải thùng 5 tấn91</v>
      </c>
      <c r="D3095" s="490"/>
      <c r="E3095" s="490"/>
      <c r="F3095" s="490"/>
      <c r="G3095" s="490"/>
    </row>
    <row r="3096" spans="1:7" ht="18.75">
      <c r="A3096" s="489" t="s">
        <v>2800</v>
      </c>
      <c r="B3096" s="490">
        <v>92</v>
      </c>
      <c r="C3096" s="491" t="str">
        <f t="shared" si="52"/>
        <v>Ô tô vận tải thùng 5 tấn92</v>
      </c>
      <c r="D3096" s="490"/>
      <c r="E3096" s="490"/>
      <c r="F3096" s="490"/>
      <c r="G3096" s="490"/>
    </row>
    <row r="3097" spans="1:7" ht="18.75">
      <c r="A3097" s="489" t="s">
        <v>2800</v>
      </c>
      <c r="B3097" s="490">
        <v>93</v>
      </c>
      <c r="C3097" s="491" t="str">
        <f t="shared" si="52"/>
        <v>Ô tô vận tải thùng 5 tấn93</v>
      </c>
      <c r="D3097" s="490"/>
      <c r="E3097" s="490"/>
      <c r="F3097" s="490"/>
      <c r="G3097" s="490"/>
    </row>
    <row r="3098" spans="1:7" ht="18.75">
      <c r="A3098" s="489" t="s">
        <v>2800</v>
      </c>
      <c r="B3098" s="490">
        <v>94</v>
      </c>
      <c r="C3098" s="491" t="str">
        <f t="shared" si="52"/>
        <v>Ô tô vận tải thùng 5 tấn94</v>
      </c>
      <c r="D3098" s="490"/>
      <c r="E3098" s="490"/>
      <c r="F3098" s="490"/>
      <c r="G3098" s="490"/>
    </row>
    <row r="3099" spans="1:7" ht="18.75">
      <c r="A3099" s="489" t="s">
        <v>2800</v>
      </c>
      <c r="B3099" s="490">
        <v>95</v>
      </c>
      <c r="C3099" s="491" t="str">
        <f t="shared" si="52"/>
        <v>Ô tô vận tải thùng 5 tấn95</v>
      </c>
      <c r="D3099" s="490"/>
      <c r="E3099" s="490"/>
      <c r="F3099" s="490"/>
      <c r="G3099" s="490"/>
    </row>
    <row r="3100" spans="1:7" ht="18.75">
      <c r="A3100" s="489" t="s">
        <v>2800</v>
      </c>
      <c r="B3100" s="490">
        <v>96</v>
      </c>
      <c r="C3100" s="491" t="str">
        <f t="shared" si="52"/>
        <v>Ô tô vận tải thùng 5 tấn96</v>
      </c>
      <c r="D3100" s="490"/>
      <c r="E3100" s="490"/>
      <c r="F3100" s="490"/>
      <c r="G3100" s="490"/>
    </row>
    <row r="3101" spans="1:7" ht="18.75">
      <c r="A3101" s="489" t="s">
        <v>2800</v>
      </c>
      <c r="B3101" s="490">
        <v>97</v>
      </c>
      <c r="C3101" s="491" t="str">
        <f t="shared" si="52"/>
        <v>Ô tô vận tải thùng 5 tấn97</v>
      </c>
      <c r="D3101" s="490"/>
      <c r="E3101" s="490"/>
      <c r="F3101" s="490"/>
      <c r="G3101" s="490"/>
    </row>
    <row r="3102" spans="1:7" ht="18.75">
      <c r="A3102" s="489" t="s">
        <v>2800</v>
      </c>
      <c r="B3102" s="490">
        <v>98</v>
      </c>
      <c r="C3102" s="491" t="str">
        <f t="shared" si="52"/>
        <v>Ô tô vận tải thùng 5 tấn98</v>
      </c>
      <c r="D3102" s="490"/>
      <c r="E3102" s="490"/>
      <c r="F3102" s="490"/>
      <c r="G3102" s="490"/>
    </row>
    <row r="3103" spans="1:7" ht="18.75">
      <c r="A3103" s="489" t="s">
        <v>2800</v>
      </c>
      <c r="B3103" s="490">
        <v>99</v>
      </c>
      <c r="C3103" s="491" t="str">
        <f t="shared" si="52"/>
        <v>Ô tô vận tải thùng 5 tấn99</v>
      </c>
      <c r="D3103" s="490"/>
      <c r="E3103" s="490"/>
      <c r="F3103" s="490"/>
      <c r="G3103" s="490"/>
    </row>
    <row r="3104" spans="1:7" ht="18.75">
      <c r="A3104" s="489" t="s">
        <v>2800</v>
      </c>
      <c r="B3104" s="490">
        <v>100</v>
      </c>
      <c r="C3104" s="491" t="str">
        <f t="shared" si="52"/>
        <v>Ô tô vận tải thùng 5 tấn100</v>
      </c>
      <c r="D3104" s="490"/>
      <c r="E3104" s="490"/>
      <c r="F3104" s="490"/>
      <c r="G3104" s="490"/>
    </row>
    <row r="3105" spans="1:7" ht="18.75">
      <c r="A3105" s="489" t="s">
        <v>2798</v>
      </c>
      <c r="B3105" s="490">
        <v>1</v>
      </c>
      <c r="C3105" s="491" t="str">
        <f>A3105&amp;B3105</f>
        <v>Ô tô vận tải thùng 7 tấn1</v>
      </c>
      <c r="D3105" s="493">
        <v>0.75</v>
      </c>
      <c r="E3105" s="493">
        <v>0.77</v>
      </c>
      <c r="F3105" s="493">
        <v>0.48</v>
      </c>
      <c r="G3105" s="493">
        <v>0.45</v>
      </c>
    </row>
    <row r="3106" spans="1:7" ht="18.75">
      <c r="A3106" s="489" t="s">
        <v>2798</v>
      </c>
      <c r="B3106" s="490">
        <v>2</v>
      </c>
      <c r="C3106" s="491" t="str">
        <f t="shared" ref="C3106:C3169" si="53">A3106&amp;B3106</f>
        <v>Ô tô vận tải thùng 7 tấn2</v>
      </c>
      <c r="D3106" s="493">
        <v>0.36</v>
      </c>
      <c r="E3106" s="493">
        <v>0.38</v>
      </c>
      <c r="F3106" s="493">
        <v>0.23</v>
      </c>
      <c r="G3106" s="493">
        <v>0.22</v>
      </c>
    </row>
    <row r="3107" spans="1:7" ht="18.75">
      <c r="A3107" s="489" t="s">
        <v>2798</v>
      </c>
      <c r="B3107" s="490">
        <v>3</v>
      </c>
      <c r="C3107" s="491" t="str">
        <f t="shared" si="53"/>
        <v>Ô tô vận tải thùng 7 tấn3</v>
      </c>
      <c r="D3107" s="493">
        <v>0.36</v>
      </c>
      <c r="E3107" s="493">
        <v>0.38</v>
      </c>
      <c r="F3107" s="493">
        <v>0.23</v>
      </c>
      <c r="G3107" s="493">
        <v>0.22</v>
      </c>
    </row>
    <row r="3108" spans="1:7" ht="18.75">
      <c r="A3108" s="489" t="s">
        <v>2798</v>
      </c>
      <c r="B3108" s="490">
        <v>4</v>
      </c>
      <c r="C3108" s="491" t="str">
        <f t="shared" si="53"/>
        <v>Ô tô vận tải thùng 7 tấn4</v>
      </c>
      <c r="D3108" s="493">
        <v>0.36</v>
      </c>
      <c r="E3108" s="493">
        <v>0.38</v>
      </c>
      <c r="F3108" s="493">
        <v>0.23</v>
      </c>
      <c r="G3108" s="493">
        <v>0.22</v>
      </c>
    </row>
    <row r="3109" spans="1:7" ht="18.75">
      <c r="A3109" s="489" t="s">
        <v>2798</v>
      </c>
      <c r="B3109" s="490">
        <v>5</v>
      </c>
      <c r="C3109" s="491" t="str">
        <f t="shared" si="53"/>
        <v>Ô tô vận tải thùng 7 tấn5</v>
      </c>
      <c r="D3109" s="493">
        <v>0.36</v>
      </c>
      <c r="E3109" s="493">
        <v>0.38</v>
      </c>
      <c r="F3109" s="493">
        <v>0.23</v>
      </c>
      <c r="G3109" s="493">
        <v>0.22</v>
      </c>
    </row>
    <row r="3110" spans="1:7" ht="18.75">
      <c r="A3110" s="489" t="s">
        <v>2798</v>
      </c>
      <c r="B3110" s="490">
        <v>6</v>
      </c>
      <c r="C3110" s="491" t="str">
        <f t="shared" si="53"/>
        <v>Ô tô vận tải thùng 7 tấn6</v>
      </c>
      <c r="D3110" s="493">
        <v>0.28000000000000003</v>
      </c>
      <c r="E3110" s="493">
        <v>0.28999999999999998</v>
      </c>
      <c r="F3110" s="493">
        <v>0.18</v>
      </c>
      <c r="G3110" s="493">
        <v>0.17</v>
      </c>
    </row>
    <row r="3111" spans="1:7" ht="18.75">
      <c r="A3111" s="489" t="s">
        <v>2798</v>
      </c>
      <c r="B3111" s="490">
        <v>7</v>
      </c>
      <c r="C3111" s="491" t="str">
        <f t="shared" si="53"/>
        <v>Ô tô vận tải thùng 7 tấn7</v>
      </c>
      <c r="D3111" s="493">
        <v>0.28000000000000003</v>
      </c>
      <c r="E3111" s="493">
        <v>0.28999999999999998</v>
      </c>
      <c r="F3111" s="493">
        <v>0.18</v>
      </c>
      <c r="G3111" s="493">
        <v>0.17</v>
      </c>
    </row>
    <row r="3112" spans="1:7" ht="18.75">
      <c r="A3112" s="489" t="s">
        <v>2798</v>
      </c>
      <c r="B3112" s="490">
        <v>8</v>
      </c>
      <c r="C3112" s="491" t="str">
        <f t="shared" si="53"/>
        <v>Ô tô vận tải thùng 7 tấn8</v>
      </c>
      <c r="D3112" s="493">
        <v>0.28000000000000003</v>
      </c>
      <c r="E3112" s="493">
        <v>0.28999999999999998</v>
      </c>
      <c r="F3112" s="493">
        <v>0.18</v>
      </c>
      <c r="G3112" s="493">
        <v>0.17</v>
      </c>
    </row>
    <row r="3113" spans="1:7" ht="18.75">
      <c r="A3113" s="489" t="s">
        <v>2798</v>
      </c>
      <c r="B3113" s="490">
        <v>9</v>
      </c>
      <c r="C3113" s="491" t="str">
        <f t="shared" si="53"/>
        <v>Ô tô vận tải thùng 7 tấn9</v>
      </c>
      <c r="D3113" s="493">
        <v>0.28000000000000003</v>
      </c>
      <c r="E3113" s="493">
        <v>0.28999999999999998</v>
      </c>
      <c r="F3113" s="493">
        <v>0.18</v>
      </c>
      <c r="G3113" s="493">
        <v>0.17</v>
      </c>
    </row>
    <row r="3114" spans="1:7" ht="18.75">
      <c r="A3114" s="489" t="s">
        <v>2798</v>
      </c>
      <c r="B3114" s="490">
        <v>10</v>
      </c>
      <c r="C3114" s="491" t="str">
        <f t="shared" si="53"/>
        <v>Ô tô vận tải thùng 7 tấn10</v>
      </c>
      <c r="D3114" s="493">
        <v>0.28000000000000003</v>
      </c>
      <c r="E3114" s="493">
        <v>0.28999999999999998</v>
      </c>
      <c r="F3114" s="493">
        <v>0.18</v>
      </c>
      <c r="G3114" s="493">
        <v>0.17</v>
      </c>
    </row>
    <row r="3115" spans="1:7" ht="18.75">
      <c r="A3115" s="489" t="s">
        <v>2798</v>
      </c>
      <c r="B3115" s="490">
        <v>11</v>
      </c>
      <c r="C3115" s="491" t="str">
        <f t="shared" si="53"/>
        <v>Ô tô vận tải thùng 7 tấn11</v>
      </c>
      <c r="D3115" s="493">
        <v>0.24</v>
      </c>
      <c r="E3115" s="493">
        <v>0.25</v>
      </c>
      <c r="F3115" s="493">
        <v>0.16</v>
      </c>
      <c r="G3115" s="493">
        <v>0.15</v>
      </c>
    </row>
    <row r="3116" spans="1:7" ht="18.75">
      <c r="A3116" s="489" t="s">
        <v>2798</v>
      </c>
      <c r="B3116" s="490">
        <v>12</v>
      </c>
      <c r="C3116" s="491" t="str">
        <f t="shared" si="53"/>
        <v>Ô tô vận tải thùng 7 tấn12</v>
      </c>
      <c r="D3116" s="493">
        <v>0.24</v>
      </c>
      <c r="E3116" s="493">
        <v>0.25</v>
      </c>
      <c r="F3116" s="493">
        <v>0.16</v>
      </c>
      <c r="G3116" s="493">
        <v>0.15</v>
      </c>
    </row>
    <row r="3117" spans="1:7" ht="18.75">
      <c r="A3117" s="489" t="s">
        <v>2798</v>
      </c>
      <c r="B3117" s="490">
        <v>13</v>
      </c>
      <c r="C3117" s="491" t="str">
        <f t="shared" si="53"/>
        <v>Ô tô vận tải thùng 7 tấn13</v>
      </c>
      <c r="D3117" s="493">
        <v>0.24</v>
      </c>
      <c r="E3117" s="493">
        <v>0.25</v>
      </c>
      <c r="F3117" s="493">
        <v>0.16</v>
      </c>
      <c r="G3117" s="493">
        <v>0.15</v>
      </c>
    </row>
    <row r="3118" spans="1:7" ht="18.75">
      <c r="A3118" s="489" t="s">
        <v>2798</v>
      </c>
      <c r="B3118" s="490">
        <v>14</v>
      </c>
      <c r="C3118" s="491" t="str">
        <f t="shared" si="53"/>
        <v>Ô tô vận tải thùng 7 tấn14</v>
      </c>
      <c r="D3118" s="493">
        <v>0.24</v>
      </c>
      <c r="E3118" s="493">
        <v>0.25</v>
      </c>
      <c r="F3118" s="493">
        <v>0.16</v>
      </c>
      <c r="G3118" s="493">
        <v>0.15</v>
      </c>
    </row>
    <row r="3119" spans="1:7" ht="18.75">
      <c r="A3119" s="489" t="s">
        <v>2798</v>
      </c>
      <c r="B3119" s="490">
        <v>15</v>
      </c>
      <c r="C3119" s="491" t="str">
        <f t="shared" si="53"/>
        <v>Ô tô vận tải thùng 7 tấn15</v>
      </c>
      <c r="D3119" s="493">
        <v>0.24</v>
      </c>
      <c r="E3119" s="493">
        <v>0.25</v>
      </c>
      <c r="F3119" s="493">
        <v>0.16</v>
      </c>
      <c r="G3119" s="493">
        <v>0.15</v>
      </c>
    </row>
    <row r="3120" spans="1:7" ht="18.75">
      <c r="A3120" s="489" t="s">
        <v>2798</v>
      </c>
      <c r="B3120" s="490">
        <v>16</v>
      </c>
      <c r="C3120" s="491" t="str">
        <f t="shared" si="53"/>
        <v>Ô tô vận tải thùng 7 tấn16</v>
      </c>
      <c r="D3120" s="493">
        <v>0.22</v>
      </c>
      <c r="E3120" s="493">
        <v>0.23</v>
      </c>
      <c r="F3120" s="493">
        <v>0.14000000000000001</v>
      </c>
      <c r="G3120" s="493">
        <v>0.13</v>
      </c>
    </row>
    <row r="3121" spans="1:7" ht="18.75">
      <c r="A3121" s="489" t="s">
        <v>2798</v>
      </c>
      <c r="B3121" s="490">
        <v>17</v>
      </c>
      <c r="C3121" s="491" t="str">
        <f t="shared" si="53"/>
        <v>Ô tô vận tải thùng 7 tấn17</v>
      </c>
      <c r="D3121" s="493">
        <v>0.22</v>
      </c>
      <c r="E3121" s="493">
        <v>0.23</v>
      </c>
      <c r="F3121" s="493">
        <v>0.14000000000000001</v>
      </c>
      <c r="G3121" s="493">
        <v>0.13</v>
      </c>
    </row>
    <row r="3122" spans="1:7" ht="18.75">
      <c r="A3122" s="489" t="s">
        <v>2798</v>
      </c>
      <c r="B3122" s="490">
        <v>18</v>
      </c>
      <c r="C3122" s="491" t="str">
        <f t="shared" si="53"/>
        <v>Ô tô vận tải thùng 7 tấn18</v>
      </c>
      <c r="D3122" s="493">
        <v>0.22</v>
      </c>
      <c r="E3122" s="493">
        <v>0.23</v>
      </c>
      <c r="F3122" s="493">
        <v>0.14000000000000001</v>
      </c>
      <c r="G3122" s="493">
        <v>0.13</v>
      </c>
    </row>
    <row r="3123" spans="1:7" ht="18.75">
      <c r="A3123" s="489" t="s">
        <v>2798</v>
      </c>
      <c r="B3123" s="490">
        <v>19</v>
      </c>
      <c r="C3123" s="491" t="str">
        <f t="shared" si="53"/>
        <v>Ô tô vận tải thùng 7 tấn19</v>
      </c>
      <c r="D3123" s="493">
        <v>0.22</v>
      </c>
      <c r="E3123" s="493">
        <v>0.23</v>
      </c>
      <c r="F3123" s="493">
        <v>0.14000000000000001</v>
      </c>
      <c r="G3123" s="493">
        <v>0.13</v>
      </c>
    </row>
    <row r="3124" spans="1:7" ht="18.75">
      <c r="A3124" s="489" t="s">
        <v>2798</v>
      </c>
      <c r="B3124" s="490">
        <v>20</v>
      </c>
      <c r="C3124" s="491" t="str">
        <f t="shared" si="53"/>
        <v>Ô tô vận tải thùng 7 tấn20</v>
      </c>
      <c r="D3124" s="493">
        <v>0.22</v>
      </c>
      <c r="E3124" s="493">
        <v>0.23</v>
      </c>
      <c r="F3124" s="493">
        <v>0.14000000000000001</v>
      </c>
      <c r="G3124" s="493">
        <v>0.13</v>
      </c>
    </row>
    <row r="3125" spans="1:7" ht="18.75">
      <c r="A3125" s="489" t="s">
        <v>2798</v>
      </c>
      <c r="B3125" s="490">
        <v>21</v>
      </c>
      <c r="C3125" s="491" t="str">
        <f t="shared" si="53"/>
        <v>Ô tô vận tải thùng 7 tấn21</v>
      </c>
      <c r="D3125" s="493">
        <v>0.21099999999999999</v>
      </c>
      <c r="E3125" s="493">
        <v>0.221</v>
      </c>
      <c r="F3125" s="493">
        <v>0.13400000000000001</v>
      </c>
      <c r="G3125" s="493">
        <v>0.125</v>
      </c>
    </row>
    <row r="3126" spans="1:7" ht="18.75">
      <c r="A3126" s="489" t="s">
        <v>2798</v>
      </c>
      <c r="B3126" s="490">
        <v>22</v>
      </c>
      <c r="C3126" s="491" t="str">
        <f t="shared" si="53"/>
        <v>Ô tô vận tải thùng 7 tấn22</v>
      </c>
      <c r="D3126" s="493">
        <v>0.21099999999999999</v>
      </c>
      <c r="E3126" s="493">
        <v>0.221</v>
      </c>
      <c r="F3126" s="493">
        <v>0.13400000000000001</v>
      </c>
      <c r="G3126" s="493">
        <v>0.125</v>
      </c>
    </row>
    <row r="3127" spans="1:7" ht="18.75">
      <c r="A3127" s="489" t="s">
        <v>2798</v>
      </c>
      <c r="B3127" s="490">
        <v>23</v>
      </c>
      <c r="C3127" s="491" t="str">
        <f t="shared" si="53"/>
        <v>Ô tô vận tải thùng 7 tấn23</v>
      </c>
      <c r="D3127" s="493">
        <v>0.21099999999999999</v>
      </c>
      <c r="E3127" s="493">
        <v>0.221</v>
      </c>
      <c r="F3127" s="493">
        <v>0.13400000000000001</v>
      </c>
      <c r="G3127" s="493">
        <v>0.125</v>
      </c>
    </row>
    <row r="3128" spans="1:7" ht="18.75">
      <c r="A3128" s="489" t="s">
        <v>2798</v>
      </c>
      <c r="B3128" s="490">
        <v>24</v>
      </c>
      <c r="C3128" s="491" t="str">
        <f t="shared" si="53"/>
        <v>Ô tô vận tải thùng 7 tấn24</v>
      </c>
      <c r="D3128" s="493">
        <v>0.21099999999999999</v>
      </c>
      <c r="E3128" s="493">
        <v>0.221</v>
      </c>
      <c r="F3128" s="493">
        <v>0.13400000000000001</v>
      </c>
      <c r="G3128" s="493">
        <v>0.125</v>
      </c>
    </row>
    <row r="3129" spans="1:7" ht="18.75">
      <c r="A3129" s="489" t="s">
        <v>2798</v>
      </c>
      <c r="B3129" s="490">
        <v>25</v>
      </c>
      <c r="C3129" s="491" t="str">
        <f t="shared" si="53"/>
        <v>Ô tô vận tải thùng 7 tấn25</v>
      </c>
      <c r="D3129" s="493">
        <v>0.21099999999999999</v>
      </c>
      <c r="E3129" s="493">
        <v>0.221</v>
      </c>
      <c r="F3129" s="493">
        <v>0.13400000000000001</v>
      </c>
      <c r="G3129" s="493">
        <v>0.125</v>
      </c>
    </row>
    <row r="3130" spans="1:7" ht="18.75">
      <c r="A3130" s="489" t="s">
        <v>2798</v>
      </c>
      <c r="B3130" s="490">
        <v>26</v>
      </c>
      <c r="C3130" s="491" t="str">
        <f t="shared" si="53"/>
        <v>Ô tô vận tải thùng 7 tấn26</v>
      </c>
      <c r="D3130" s="493">
        <v>0.21099999999999999</v>
      </c>
      <c r="E3130" s="493">
        <v>0.221</v>
      </c>
      <c r="F3130" s="493">
        <v>0.13400000000000001</v>
      </c>
      <c r="G3130" s="493">
        <v>0.125</v>
      </c>
    </row>
    <row r="3131" spans="1:7" ht="18.75">
      <c r="A3131" s="489" t="s">
        <v>2798</v>
      </c>
      <c r="B3131" s="490">
        <v>27</v>
      </c>
      <c r="C3131" s="491" t="str">
        <f t="shared" si="53"/>
        <v>Ô tô vận tải thùng 7 tấn27</v>
      </c>
      <c r="D3131" s="493">
        <v>0.21099999999999999</v>
      </c>
      <c r="E3131" s="493">
        <v>0.221</v>
      </c>
      <c r="F3131" s="493">
        <v>0.13400000000000001</v>
      </c>
      <c r="G3131" s="493">
        <v>0.125</v>
      </c>
    </row>
    <row r="3132" spans="1:7" ht="18.75">
      <c r="A3132" s="489" t="s">
        <v>2798</v>
      </c>
      <c r="B3132" s="490">
        <v>28</v>
      </c>
      <c r="C3132" s="491" t="str">
        <f t="shared" si="53"/>
        <v>Ô tô vận tải thùng 7 tấn28</v>
      </c>
      <c r="D3132" s="493">
        <v>0.21099999999999999</v>
      </c>
      <c r="E3132" s="493">
        <v>0.221</v>
      </c>
      <c r="F3132" s="493">
        <v>0.13400000000000001</v>
      </c>
      <c r="G3132" s="493">
        <v>0.125</v>
      </c>
    </row>
    <row r="3133" spans="1:7" ht="18.75">
      <c r="A3133" s="489" t="s">
        <v>2798</v>
      </c>
      <c r="B3133" s="490">
        <v>29</v>
      </c>
      <c r="C3133" s="491" t="str">
        <f t="shared" si="53"/>
        <v>Ô tô vận tải thùng 7 tấn29</v>
      </c>
      <c r="D3133" s="493">
        <v>0.21099999999999999</v>
      </c>
      <c r="E3133" s="493">
        <v>0.221</v>
      </c>
      <c r="F3133" s="493">
        <v>0.13400000000000001</v>
      </c>
      <c r="G3133" s="493">
        <v>0.125</v>
      </c>
    </row>
    <row r="3134" spans="1:7" ht="18.75">
      <c r="A3134" s="489" t="s">
        <v>2798</v>
      </c>
      <c r="B3134" s="490">
        <v>30</v>
      </c>
      <c r="C3134" s="491" t="str">
        <f t="shared" si="53"/>
        <v>Ô tô vận tải thùng 7 tấn30</v>
      </c>
      <c r="D3134" s="493">
        <v>0.21099999999999999</v>
      </c>
      <c r="E3134" s="493">
        <v>0.221</v>
      </c>
      <c r="F3134" s="493">
        <v>0.13400000000000001</v>
      </c>
      <c r="G3134" s="493">
        <v>0.125</v>
      </c>
    </row>
    <row r="3135" spans="1:7" ht="18.75">
      <c r="A3135" s="489" t="s">
        <v>2798</v>
      </c>
      <c r="B3135" s="490">
        <v>31</v>
      </c>
      <c r="C3135" s="491" t="str">
        <f t="shared" si="53"/>
        <v>Ô tô vận tải thùng 7 tấn31</v>
      </c>
      <c r="D3135" s="493">
        <v>0.20499999999999999</v>
      </c>
      <c r="E3135" s="493">
        <v>0.214</v>
      </c>
      <c r="F3135" s="493">
        <v>0.13</v>
      </c>
      <c r="G3135" s="493">
        <v>0.121</v>
      </c>
    </row>
    <row r="3136" spans="1:7" ht="18.75">
      <c r="A3136" s="489" t="s">
        <v>2798</v>
      </c>
      <c r="B3136" s="490">
        <v>32</v>
      </c>
      <c r="C3136" s="491" t="str">
        <f t="shared" si="53"/>
        <v>Ô tô vận tải thùng 7 tấn32</v>
      </c>
      <c r="D3136" s="493">
        <v>0.20499999999999999</v>
      </c>
      <c r="E3136" s="493">
        <v>0.214</v>
      </c>
      <c r="F3136" s="493">
        <v>0.13</v>
      </c>
      <c r="G3136" s="493">
        <v>0.121</v>
      </c>
    </row>
    <row r="3137" spans="1:7" ht="18.75">
      <c r="A3137" s="489" t="s">
        <v>2798</v>
      </c>
      <c r="B3137" s="490">
        <v>33</v>
      </c>
      <c r="C3137" s="491" t="str">
        <f t="shared" si="53"/>
        <v>Ô tô vận tải thùng 7 tấn33</v>
      </c>
      <c r="D3137" s="493">
        <v>0.20499999999999999</v>
      </c>
      <c r="E3137" s="493">
        <v>0.214</v>
      </c>
      <c r="F3137" s="493">
        <v>0.13</v>
      </c>
      <c r="G3137" s="493">
        <v>0.121</v>
      </c>
    </row>
    <row r="3138" spans="1:7" ht="18.75">
      <c r="A3138" s="489" t="s">
        <v>2798</v>
      </c>
      <c r="B3138" s="490">
        <v>34</v>
      </c>
      <c r="C3138" s="491" t="str">
        <f t="shared" si="53"/>
        <v>Ô tô vận tải thùng 7 tấn34</v>
      </c>
      <c r="D3138" s="493">
        <v>0.20499999999999999</v>
      </c>
      <c r="E3138" s="493">
        <v>0.214</v>
      </c>
      <c r="F3138" s="493">
        <v>0.13</v>
      </c>
      <c r="G3138" s="493">
        <v>0.121</v>
      </c>
    </row>
    <row r="3139" spans="1:7" ht="18.75">
      <c r="A3139" s="489" t="s">
        <v>2798</v>
      </c>
      <c r="B3139" s="490">
        <v>35</v>
      </c>
      <c r="C3139" s="491" t="str">
        <f t="shared" si="53"/>
        <v>Ô tô vận tải thùng 7 tấn35</v>
      </c>
      <c r="D3139" s="493">
        <v>0.20499999999999999</v>
      </c>
      <c r="E3139" s="493">
        <v>0.214</v>
      </c>
      <c r="F3139" s="493">
        <v>0.13</v>
      </c>
      <c r="G3139" s="493">
        <v>0.121</v>
      </c>
    </row>
    <row r="3140" spans="1:7" ht="18.75">
      <c r="A3140" s="489" t="s">
        <v>2798</v>
      </c>
      <c r="B3140" s="490">
        <v>36</v>
      </c>
      <c r="C3140" s="491" t="str">
        <f t="shared" si="53"/>
        <v>Ô tô vận tải thùng 7 tấn36</v>
      </c>
      <c r="D3140" s="493">
        <v>0.20499999999999999</v>
      </c>
      <c r="E3140" s="493">
        <v>0.214</v>
      </c>
      <c r="F3140" s="493">
        <v>0.13</v>
      </c>
      <c r="G3140" s="493">
        <v>0.121</v>
      </c>
    </row>
    <row r="3141" spans="1:7" ht="18.75">
      <c r="A3141" s="489" t="s">
        <v>2798</v>
      </c>
      <c r="B3141" s="490">
        <v>37</v>
      </c>
      <c r="C3141" s="491" t="str">
        <f t="shared" si="53"/>
        <v>Ô tô vận tải thùng 7 tấn37</v>
      </c>
      <c r="D3141" s="493">
        <v>0.20499999999999999</v>
      </c>
      <c r="E3141" s="493">
        <v>0.214</v>
      </c>
      <c r="F3141" s="493">
        <v>0.13</v>
      </c>
      <c r="G3141" s="493">
        <v>0.121</v>
      </c>
    </row>
    <row r="3142" spans="1:7" ht="18.75">
      <c r="A3142" s="489" t="s">
        <v>2798</v>
      </c>
      <c r="B3142" s="490">
        <v>38</v>
      </c>
      <c r="C3142" s="491" t="str">
        <f t="shared" si="53"/>
        <v>Ô tô vận tải thùng 7 tấn38</v>
      </c>
      <c r="D3142" s="493">
        <v>0.20499999999999999</v>
      </c>
      <c r="E3142" s="493">
        <v>0.214</v>
      </c>
      <c r="F3142" s="493">
        <v>0.13</v>
      </c>
      <c r="G3142" s="493">
        <v>0.121</v>
      </c>
    </row>
    <row r="3143" spans="1:7" ht="18.75">
      <c r="A3143" s="489" t="s">
        <v>2798</v>
      </c>
      <c r="B3143" s="490">
        <v>39</v>
      </c>
      <c r="C3143" s="491" t="str">
        <f t="shared" si="53"/>
        <v>Ô tô vận tải thùng 7 tấn39</v>
      </c>
      <c r="D3143" s="493">
        <v>0.20499999999999999</v>
      </c>
      <c r="E3143" s="493">
        <v>0.214</v>
      </c>
      <c r="F3143" s="493">
        <v>0.13</v>
      </c>
      <c r="G3143" s="493">
        <v>0.121</v>
      </c>
    </row>
    <row r="3144" spans="1:7" ht="18.75">
      <c r="A3144" s="489" t="s">
        <v>2798</v>
      </c>
      <c r="B3144" s="490">
        <v>40</v>
      </c>
      <c r="C3144" s="491" t="str">
        <f t="shared" si="53"/>
        <v>Ô tô vận tải thùng 7 tấn40</v>
      </c>
      <c r="D3144" s="493">
        <v>0.20499999999999999</v>
      </c>
      <c r="E3144" s="493">
        <v>0.214</v>
      </c>
      <c r="F3144" s="493">
        <v>0.13</v>
      </c>
      <c r="G3144" s="493">
        <v>0.121</v>
      </c>
    </row>
    <row r="3145" spans="1:7" ht="18.75">
      <c r="A3145" s="489" t="s">
        <v>2798</v>
      </c>
      <c r="B3145" s="490">
        <v>41</v>
      </c>
      <c r="C3145" s="491" t="str">
        <f t="shared" si="53"/>
        <v>Ô tô vận tải thùng 7 tấn41</v>
      </c>
      <c r="D3145" s="493">
        <v>0.20100000000000001</v>
      </c>
      <c r="E3145" s="493">
        <v>0.21</v>
      </c>
      <c r="F3145" s="493">
        <v>0.128</v>
      </c>
      <c r="G3145" s="493">
        <v>0.11899999999999999</v>
      </c>
    </row>
    <row r="3146" spans="1:7" ht="18.75">
      <c r="A3146" s="489" t="s">
        <v>2798</v>
      </c>
      <c r="B3146" s="490">
        <v>42</v>
      </c>
      <c r="C3146" s="491" t="str">
        <f t="shared" si="53"/>
        <v>Ô tô vận tải thùng 7 tấn42</v>
      </c>
      <c r="D3146" s="493">
        <v>0.20100000000000001</v>
      </c>
      <c r="E3146" s="493">
        <v>0.21</v>
      </c>
      <c r="F3146" s="493">
        <v>0.128</v>
      </c>
      <c r="G3146" s="493">
        <v>0.11899999999999999</v>
      </c>
    </row>
    <row r="3147" spans="1:7" ht="18.75">
      <c r="A3147" s="489" t="s">
        <v>2798</v>
      </c>
      <c r="B3147" s="490">
        <v>43</v>
      </c>
      <c r="C3147" s="491" t="str">
        <f t="shared" si="53"/>
        <v>Ô tô vận tải thùng 7 tấn43</v>
      </c>
      <c r="D3147" s="493">
        <v>0.20100000000000001</v>
      </c>
      <c r="E3147" s="493">
        <v>0.21</v>
      </c>
      <c r="F3147" s="493">
        <v>0.128</v>
      </c>
      <c r="G3147" s="493">
        <v>0.11899999999999999</v>
      </c>
    </row>
    <row r="3148" spans="1:7" ht="18.75">
      <c r="A3148" s="489" t="s">
        <v>2798</v>
      </c>
      <c r="B3148" s="490">
        <v>44</v>
      </c>
      <c r="C3148" s="491" t="str">
        <f t="shared" si="53"/>
        <v>Ô tô vận tải thùng 7 tấn44</v>
      </c>
      <c r="D3148" s="493">
        <v>0.20100000000000001</v>
      </c>
      <c r="E3148" s="493">
        <v>0.21</v>
      </c>
      <c r="F3148" s="493">
        <v>0.128</v>
      </c>
      <c r="G3148" s="493">
        <v>0.11899999999999999</v>
      </c>
    </row>
    <row r="3149" spans="1:7" ht="18.75">
      <c r="A3149" s="489" t="s">
        <v>2798</v>
      </c>
      <c r="B3149" s="490">
        <v>45</v>
      </c>
      <c r="C3149" s="491" t="str">
        <f t="shared" si="53"/>
        <v>Ô tô vận tải thùng 7 tấn45</v>
      </c>
      <c r="D3149" s="493">
        <v>0.20100000000000001</v>
      </c>
      <c r="E3149" s="493">
        <v>0.21</v>
      </c>
      <c r="F3149" s="493">
        <v>0.128</v>
      </c>
      <c r="G3149" s="493">
        <v>0.11899999999999999</v>
      </c>
    </row>
    <row r="3150" spans="1:7" ht="18.75">
      <c r="A3150" s="489" t="s">
        <v>2798</v>
      </c>
      <c r="B3150" s="490">
        <v>46</v>
      </c>
      <c r="C3150" s="491" t="str">
        <f t="shared" si="53"/>
        <v>Ô tô vận tải thùng 7 tấn46</v>
      </c>
      <c r="D3150" s="493">
        <v>0.20100000000000001</v>
      </c>
      <c r="E3150" s="493">
        <v>0.21</v>
      </c>
      <c r="F3150" s="493">
        <v>0.128</v>
      </c>
      <c r="G3150" s="493">
        <v>0.11899999999999999</v>
      </c>
    </row>
    <row r="3151" spans="1:7" ht="18.75">
      <c r="A3151" s="489" t="s">
        <v>2798</v>
      </c>
      <c r="B3151" s="490">
        <v>47</v>
      </c>
      <c r="C3151" s="491" t="str">
        <f t="shared" si="53"/>
        <v>Ô tô vận tải thùng 7 tấn47</v>
      </c>
      <c r="D3151" s="493">
        <v>0.20100000000000001</v>
      </c>
      <c r="E3151" s="493">
        <v>0.21</v>
      </c>
      <c r="F3151" s="493">
        <v>0.128</v>
      </c>
      <c r="G3151" s="493">
        <v>0.11899999999999999</v>
      </c>
    </row>
    <row r="3152" spans="1:7" ht="18.75">
      <c r="A3152" s="489" t="s">
        <v>2798</v>
      </c>
      <c r="B3152" s="490">
        <v>48</v>
      </c>
      <c r="C3152" s="491" t="str">
        <f t="shared" si="53"/>
        <v>Ô tô vận tải thùng 7 tấn48</v>
      </c>
      <c r="D3152" s="493">
        <v>0.20100000000000001</v>
      </c>
      <c r="E3152" s="493">
        <v>0.21</v>
      </c>
      <c r="F3152" s="493">
        <v>0.128</v>
      </c>
      <c r="G3152" s="493">
        <v>0.11899999999999999</v>
      </c>
    </row>
    <row r="3153" spans="1:7" ht="18.75">
      <c r="A3153" s="489" t="s">
        <v>2798</v>
      </c>
      <c r="B3153" s="490">
        <v>49</v>
      </c>
      <c r="C3153" s="491" t="str">
        <f t="shared" si="53"/>
        <v>Ô tô vận tải thùng 7 tấn49</v>
      </c>
      <c r="D3153" s="493">
        <v>0.20100000000000001</v>
      </c>
      <c r="E3153" s="493">
        <v>0.21</v>
      </c>
      <c r="F3153" s="493">
        <v>0.128</v>
      </c>
      <c r="G3153" s="493">
        <v>0.11899999999999999</v>
      </c>
    </row>
    <row r="3154" spans="1:7" ht="18.75">
      <c r="A3154" s="489" t="s">
        <v>2798</v>
      </c>
      <c r="B3154" s="490">
        <v>50</v>
      </c>
      <c r="C3154" s="491" t="str">
        <f t="shared" si="53"/>
        <v>Ô tô vận tải thùng 7 tấn50</v>
      </c>
      <c r="D3154" s="493">
        <v>0.20100000000000001</v>
      </c>
      <c r="E3154" s="493">
        <v>0.21</v>
      </c>
      <c r="F3154" s="493">
        <v>0.128</v>
      </c>
      <c r="G3154" s="493">
        <v>0.11899999999999999</v>
      </c>
    </row>
    <row r="3155" spans="1:7" ht="18.75">
      <c r="A3155" s="489" t="s">
        <v>2798</v>
      </c>
      <c r="B3155" s="490">
        <v>51</v>
      </c>
      <c r="C3155" s="491" t="str">
        <f t="shared" si="53"/>
        <v>Ô tô vận tải thùng 7 tấn51</v>
      </c>
      <c r="D3155" s="493">
        <v>0.19800000000000001</v>
      </c>
      <c r="E3155" s="493">
        <v>0.20699999999999999</v>
      </c>
      <c r="F3155" s="493">
        <v>0.126</v>
      </c>
      <c r="G3155" s="493">
        <v>0.11700000000000001</v>
      </c>
    </row>
    <row r="3156" spans="1:7" ht="18.75">
      <c r="A3156" s="489" t="s">
        <v>2798</v>
      </c>
      <c r="B3156" s="490">
        <v>52</v>
      </c>
      <c r="C3156" s="491" t="str">
        <f t="shared" si="53"/>
        <v>Ô tô vận tải thùng 7 tấn52</v>
      </c>
      <c r="D3156" s="493">
        <v>0.19800000000000001</v>
      </c>
      <c r="E3156" s="493">
        <v>0.20699999999999999</v>
      </c>
      <c r="F3156" s="493">
        <v>0.126</v>
      </c>
      <c r="G3156" s="493">
        <v>0.11700000000000001</v>
      </c>
    </row>
    <row r="3157" spans="1:7" ht="18.75">
      <c r="A3157" s="489" t="s">
        <v>2798</v>
      </c>
      <c r="B3157" s="490">
        <v>53</v>
      </c>
      <c r="C3157" s="491" t="str">
        <f t="shared" si="53"/>
        <v>Ô tô vận tải thùng 7 tấn53</v>
      </c>
      <c r="D3157" s="493">
        <v>0.19800000000000001</v>
      </c>
      <c r="E3157" s="493">
        <v>0.20699999999999999</v>
      </c>
      <c r="F3157" s="493">
        <v>0.126</v>
      </c>
      <c r="G3157" s="493">
        <v>0.11700000000000001</v>
      </c>
    </row>
    <row r="3158" spans="1:7" ht="18.75">
      <c r="A3158" s="489" t="s">
        <v>2798</v>
      </c>
      <c r="B3158" s="490">
        <v>54</v>
      </c>
      <c r="C3158" s="491" t="str">
        <f t="shared" si="53"/>
        <v>Ô tô vận tải thùng 7 tấn54</v>
      </c>
      <c r="D3158" s="493">
        <v>0.19800000000000001</v>
      </c>
      <c r="E3158" s="493">
        <v>0.20699999999999999</v>
      </c>
      <c r="F3158" s="493">
        <v>0.126</v>
      </c>
      <c r="G3158" s="493">
        <v>0.11700000000000001</v>
      </c>
    </row>
    <row r="3159" spans="1:7" ht="18.75">
      <c r="A3159" s="489" t="s">
        <v>2798</v>
      </c>
      <c r="B3159" s="490">
        <v>55</v>
      </c>
      <c r="C3159" s="491" t="str">
        <f t="shared" si="53"/>
        <v>Ô tô vận tải thùng 7 tấn55</v>
      </c>
      <c r="D3159" s="493">
        <v>0.19800000000000001</v>
      </c>
      <c r="E3159" s="493">
        <v>0.20699999999999999</v>
      </c>
      <c r="F3159" s="493">
        <v>0.126</v>
      </c>
      <c r="G3159" s="493">
        <v>0.11700000000000001</v>
      </c>
    </row>
    <row r="3160" spans="1:7" ht="18.75">
      <c r="A3160" s="489" t="s">
        <v>2798</v>
      </c>
      <c r="B3160" s="490">
        <v>56</v>
      </c>
      <c r="C3160" s="491" t="str">
        <f t="shared" si="53"/>
        <v>Ô tô vận tải thùng 7 tấn56</v>
      </c>
      <c r="D3160" s="493">
        <v>0.19800000000000001</v>
      </c>
      <c r="E3160" s="493">
        <v>0.20699999999999999</v>
      </c>
      <c r="F3160" s="493">
        <v>0.126</v>
      </c>
      <c r="G3160" s="493">
        <v>0.11700000000000001</v>
      </c>
    </row>
    <row r="3161" spans="1:7" ht="18.75">
      <c r="A3161" s="489" t="s">
        <v>2798</v>
      </c>
      <c r="B3161" s="490">
        <v>57</v>
      </c>
      <c r="C3161" s="491" t="str">
        <f t="shared" si="53"/>
        <v>Ô tô vận tải thùng 7 tấn57</v>
      </c>
      <c r="D3161" s="493">
        <v>0.19800000000000001</v>
      </c>
      <c r="E3161" s="493">
        <v>0.20699999999999999</v>
      </c>
      <c r="F3161" s="493">
        <v>0.126</v>
      </c>
      <c r="G3161" s="493">
        <v>0.11700000000000001</v>
      </c>
    </row>
    <row r="3162" spans="1:7" ht="18.75">
      <c r="A3162" s="489" t="s">
        <v>2798</v>
      </c>
      <c r="B3162" s="490">
        <v>58</v>
      </c>
      <c r="C3162" s="491" t="str">
        <f t="shared" si="53"/>
        <v>Ô tô vận tải thùng 7 tấn58</v>
      </c>
      <c r="D3162" s="493">
        <v>0.19800000000000001</v>
      </c>
      <c r="E3162" s="493">
        <v>0.20699999999999999</v>
      </c>
      <c r="F3162" s="493">
        <v>0.126</v>
      </c>
      <c r="G3162" s="493">
        <v>0.11700000000000001</v>
      </c>
    </row>
    <row r="3163" spans="1:7" ht="18.75">
      <c r="A3163" s="489" t="s">
        <v>2798</v>
      </c>
      <c r="B3163" s="490">
        <v>59</v>
      </c>
      <c r="C3163" s="491" t="str">
        <f t="shared" si="53"/>
        <v>Ô tô vận tải thùng 7 tấn59</v>
      </c>
      <c r="D3163" s="493">
        <v>0.19800000000000001</v>
      </c>
      <c r="E3163" s="493">
        <v>0.20699999999999999</v>
      </c>
      <c r="F3163" s="493">
        <v>0.126</v>
      </c>
      <c r="G3163" s="493">
        <v>0.11700000000000001</v>
      </c>
    </row>
    <row r="3164" spans="1:7" ht="18.75">
      <c r="A3164" s="489" t="s">
        <v>2798</v>
      </c>
      <c r="B3164" s="490">
        <v>60</v>
      </c>
      <c r="C3164" s="491" t="str">
        <f t="shared" si="53"/>
        <v>Ô tô vận tải thùng 7 tấn60</v>
      </c>
      <c r="D3164" s="493">
        <v>0.19800000000000001</v>
      </c>
      <c r="E3164" s="493">
        <v>0.20699999999999999</v>
      </c>
      <c r="F3164" s="493">
        <v>0.126</v>
      </c>
      <c r="G3164" s="493">
        <v>0.11700000000000001</v>
      </c>
    </row>
    <row r="3165" spans="1:7" ht="18.75">
      <c r="A3165" s="489" t="s">
        <v>2798</v>
      </c>
      <c r="B3165" s="490">
        <v>61</v>
      </c>
      <c r="C3165" s="491" t="str">
        <f t="shared" si="53"/>
        <v>Ô tô vận tải thùng 7 tấn61</v>
      </c>
      <c r="D3165" s="493">
        <v>0.19500000000000001</v>
      </c>
      <c r="E3165" s="493">
        <v>0.20399999999999999</v>
      </c>
      <c r="F3165" s="493">
        <v>0.124</v>
      </c>
      <c r="G3165" s="493">
        <v>0.115</v>
      </c>
    </row>
    <row r="3166" spans="1:7" ht="18.75">
      <c r="A3166" s="489" t="s">
        <v>2798</v>
      </c>
      <c r="B3166" s="490">
        <v>62</v>
      </c>
      <c r="C3166" s="491" t="str">
        <f t="shared" si="53"/>
        <v>Ô tô vận tải thùng 7 tấn62</v>
      </c>
      <c r="D3166" s="493">
        <v>0.19500000000000001</v>
      </c>
      <c r="E3166" s="493">
        <v>0.20399999999999999</v>
      </c>
      <c r="F3166" s="493">
        <v>0.124</v>
      </c>
      <c r="G3166" s="493">
        <v>0.115</v>
      </c>
    </row>
    <row r="3167" spans="1:7" ht="18.75">
      <c r="A3167" s="489" t="s">
        <v>2798</v>
      </c>
      <c r="B3167" s="490">
        <v>63</v>
      </c>
      <c r="C3167" s="491" t="str">
        <f t="shared" si="53"/>
        <v>Ô tô vận tải thùng 7 tấn63</v>
      </c>
      <c r="D3167" s="493">
        <v>0.19500000000000001</v>
      </c>
      <c r="E3167" s="493">
        <v>0.20399999999999999</v>
      </c>
      <c r="F3167" s="493">
        <v>0.124</v>
      </c>
      <c r="G3167" s="493">
        <v>0.115</v>
      </c>
    </row>
    <row r="3168" spans="1:7" ht="18.75">
      <c r="A3168" s="489" t="s">
        <v>2798</v>
      </c>
      <c r="B3168" s="490">
        <v>64</v>
      </c>
      <c r="C3168" s="491" t="str">
        <f t="shared" si="53"/>
        <v>Ô tô vận tải thùng 7 tấn64</v>
      </c>
      <c r="D3168" s="493">
        <v>0.19500000000000001</v>
      </c>
      <c r="E3168" s="493">
        <v>0.20399999999999999</v>
      </c>
      <c r="F3168" s="493">
        <v>0.124</v>
      </c>
      <c r="G3168" s="493">
        <v>0.115</v>
      </c>
    </row>
    <row r="3169" spans="1:7" ht="18.75">
      <c r="A3169" s="489" t="s">
        <v>2798</v>
      </c>
      <c r="B3169" s="490">
        <v>65</v>
      </c>
      <c r="C3169" s="491" t="str">
        <f t="shared" si="53"/>
        <v>Ô tô vận tải thùng 7 tấn65</v>
      </c>
      <c r="D3169" s="493">
        <v>0.19500000000000001</v>
      </c>
      <c r="E3169" s="493">
        <v>0.20399999999999999</v>
      </c>
      <c r="F3169" s="493">
        <v>0.124</v>
      </c>
      <c r="G3169" s="493">
        <v>0.115</v>
      </c>
    </row>
    <row r="3170" spans="1:7" ht="18.75">
      <c r="A3170" s="489" t="s">
        <v>2798</v>
      </c>
      <c r="B3170" s="490">
        <v>66</v>
      </c>
      <c r="C3170" s="491" t="str">
        <f t="shared" ref="C3170:C3233" si="54">A3170&amp;B3170</f>
        <v>Ô tô vận tải thùng 7 tấn66</v>
      </c>
      <c r="D3170" s="493">
        <v>0.19500000000000001</v>
      </c>
      <c r="E3170" s="493">
        <v>0.20399999999999999</v>
      </c>
      <c r="F3170" s="493">
        <v>0.124</v>
      </c>
      <c r="G3170" s="493">
        <v>0.115</v>
      </c>
    </row>
    <row r="3171" spans="1:7" ht="18.75">
      <c r="A3171" s="489" t="s">
        <v>2798</v>
      </c>
      <c r="B3171" s="490">
        <v>67</v>
      </c>
      <c r="C3171" s="491" t="str">
        <f t="shared" si="54"/>
        <v>Ô tô vận tải thùng 7 tấn67</v>
      </c>
      <c r="D3171" s="493">
        <v>0.19500000000000001</v>
      </c>
      <c r="E3171" s="493">
        <v>0.20399999999999999</v>
      </c>
      <c r="F3171" s="493">
        <v>0.124</v>
      </c>
      <c r="G3171" s="493">
        <v>0.115</v>
      </c>
    </row>
    <row r="3172" spans="1:7" ht="18.75">
      <c r="A3172" s="489" t="s">
        <v>2798</v>
      </c>
      <c r="B3172" s="490">
        <v>68</v>
      </c>
      <c r="C3172" s="491" t="str">
        <f t="shared" si="54"/>
        <v>Ô tô vận tải thùng 7 tấn68</v>
      </c>
      <c r="D3172" s="493">
        <v>0.19500000000000001</v>
      </c>
      <c r="E3172" s="493">
        <v>0.20399999999999999</v>
      </c>
      <c r="F3172" s="493">
        <v>0.124</v>
      </c>
      <c r="G3172" s="493">
        <v>0.115</v>
      </c>
    </row>
    <row r="3173" spans="1:7" ht="18.75">
      <c r="A3173" s="489" t="s">
        <v>2798</v>
      </c>
      <c r="B3173" s="490">
        <v>69</v>
      </c>
      <c r="C3173" s="491" t="str">
        <f t="shared" si="54"/>
        <v>Ô tô vận tải thùng 7 tấn69</v>
      </c>
      <c r="D3173" s="493">
        <v>0.19500000000000001</v>
      </c>
      <c r="E3173" s="493">
        <v>0.20399999999999999</v>
      </c>
      <c r="F3173" s="493">
        <v>0.124</v>
      </c>
      <c r="G3173" s="493">
        <v>0.115</v>
      </c>
    </row>
    <row r="3174" spans="1:7" ht="18.75">
      <c r="A3174" s="489" t="s">
        <v>2798</v>
      </c>
      <c r="B3174" s="490">
        <v>70</v>
      </c>
      <c r="C3174" s="491" t="str">
        <f t="shared" si="54"/>
        <v>Ô tô vận tải thùng 7 tấn70</v>
      </c>
      <c r="D3174" s="493">
        <v>0.19500000000000001</v>
      </c>
      <c r="E3174" s="493">
        <v>0.20399999999999999</v>
      </c>
      <c r="F3174" s="493">
        <v>0.124</v>
      </c>
      <c r="G3174" s="493">
        <v>0.115</v>
      </c>
    </row>
    <row r="3175" spans="1:7" ht="18.75">
      <c r="A3175" s="489" t="s">
        <v>2798</v>
      </c>
      <c r="B3175" s="490">
        <v>71</v>
      </c>
      <c r="C3175" s="491" t="str">
        <f t="shared" si="54"/>
        <v>Ô tô vận tải thùng 7 tấn71</v>
      </c>
      <c r="D3175" s="493">
        <v>0.193</v>
      </c>
      <c r="E3175" s="493">
        <v>0.20200000000000001</v>
      </c>
      <c r="F3175" s="493">
        <v>0.123</v>
      </c>
      <c r="G3175" s="493">
        <v>0.114</v>
      </c>
    </row>
    <row r="3176" spans="1:7" ht="18.75">
      <c r="A3176" s="489" t="s">
        <v>2798</v>
      </c>
      <c r="B3176" s="490">
        <v>72</v>
      </c>
      <c r="C3176" s="491" t="str">
        <f t="shared" si="54"/>
        <v>Ô tô vận tải thùng 7 tấn72</v>
      </c>
      <c r="D3176" s="493">
        <v>0.193</v>
      </c>
      <c r="E3176" s="493">
        <v>0.20200000000000001</v>
      </c>
      <c r="F3176" s="493">
        <v>0.123</v>
      </c>
      <c r="G3176" s="493">
        <v>0.114</v>
      </c>
    </row>
    <row r="3177" spans="1:7" ht="18.75">
      <c r="A3177" s="489" t="s">
        <v>2798</v>
      </c>
      <c r="B3177" s="490">
        <v>73</v>
      </c>
      <c r="C3177" s="491" t="str">
        <f t="shared" si="54"/>
        <v>Ô tô vận tải thùng 7 tấn73</v>
      </c>
      <c r="D3177" s="493">
        <v>0.193</v>
      </c>
      <c r="E3177" s="493">
        <v>0.20200000000000001</v>
      </c>
      <c r="F3177" s="493">
        <v>0.123</v>
      </c>
      <c r="G3177" s="493">
        <v>0.114</v>
      </c>
    </row>
    <row r="3178" spans="1:7" ht="18.75">
      <c r="A3178" s="489" t="s">
        <v>2798</v>
      </c>
      <c r="B3178" s="490">
        <v>74</v>
      </c>
      <c r="C3178" s="491" t="str">
        <f t="shared" si="54"/>
        <v>Ô tô vận tải thùng 7 tấn74</v>
      </c>
      <c r="D3178" s="493">
        <v>0.193</v>
      </c>
      <c r="E3178" s="493">
        <v>0.20200000000000001</v>
      </c>
      <c r="F3178" s="493">
        <v>0.123</v>
      </c>
      <c r="G3178" s="493">
        <v>0.114</v>
      </c>
    </row>
    <row r="3179" spans="1:7" ht="18.75">
      <c r="A3179" s="489" t="s">
        <v>2798</v>
      </c>
      <c r="B3179" s="490">
        <v>75</v>
      </c>
      <c r="C3179" s="491" t="str">
        <f t="shared" si="54"/>
        <v>Ô tô vận tải thùng 7 tấn75</v>
      </c>
      <c r="D3179" s="493">
        <v>0.193</v>
      </c>
      <c r="E3179" s="493">
        <v>0.20200000000000001</v>
      </c>
      <c r="F3179" s="493">
        <v>0.123</v>
      </c>
      <c r="G3179" s="493">
        <v>0.114</v>
      </c>
    </row>
    <row r="3180" spans="1:7" ht="18.75">
      <c r="A3180" s="489" t="s">
        <v>2798</v>
      </c>
      <c r="B3180" s="490">
        <v>76</v>
      </c>
      <c r="C3180" s="491" t="str">
        <f t="shared" si="54"/>
        <v>Ô tô vận tải thùng 7 tấn76</v>
      </c>
      <c r="D3180" s="493">
        <v>0.193</v>
      </c>
      <c r="E3180" s="493">
        <v>0.20200000000000001</v>
      </c>
      <c r="F3180" s="493">
        <v>0.123</v>
      </c>
      <c r="G3180" s="493">
        <v>0.114</v>
      </c>
    </row>
    <row r="3181" spans="1:7" ht="18.75">
      <c r="A3181" s="489" t="s">
        <v>2798</v>
      </c>
      <c r="B3181" s="490">
        <v>77</v>
      </c>
      <c r="C3181" s="491" t="str">
        <f t="shared" si="54"/>
        <v>Ô tô vận tải thùng 7 tấn77</v>
      </c>
      <c r="D3181" s="493">
        <v>0.193</v>
      </c>
      <c r="E3181" s="493">
        <v>0.20200000000000001</v>
      </c>
      <c r="F3181" s="493">
        <v>0.123</v>
      </c>
      <c r="G3181" s="493">
        <v>0.114</v>
      </c>
    </row>
    <row r="3182" spans="1:7" ht="18.75">
      <c r="A3182" s="489" t="s">
        <v>2798</v>
      </c>
      <c r="B3182" s="490">
        <v>78</v>
      </c>
      <c r="C3182" s="491" t="str">
        <f t="shared" si="54"/>
        <v>Ô tô vận tải thùng 7 tấn78</v>
      </c>
      <c r="D3182" s="493">
        <v>0.193</v>
      </c>
      <c r="E3182" s="493">
        <v>0.20200000000000001</v>
      </c>
      <c r="F3182" s="493">
        <v>0.123</v>
      </c>
      <c r="G3182" s="493">
        <v>0.114</v>
      </c>
    </row>
    <row r="3183" spans="1:7" ht="18.75">
      <c r="A3183" s="489" t="s">
        <v>2798</v>
      </c>
      <c r="B3183" s="490">
        <v>79</v>
      </c>
      <c r="C3183" s="491" t="str">
        <f t="shared" si="54"/>
        <v>Ô tô vận tải thùng 7 tấn79</v>
      </c>
      <c r="D3183" s="493">
        <v>0.193</v>
      </c>
      <c r="E3183" s="493">
        <v>0.20200000000000001</v>
      </c>
      <c r="F3183" s="493">
        <v>0.123</v>
      </c>
      <c r="G3183" s="493">
        <v>0.114</v>
      </c>
    </row>
    <row r="3184" spans="1:7" ht="18.75">
      <c r="A3184" s="489" t="s">
        <v>2798</v>
      </c>
      <c r="B3184" s="490">
        <v>80</v>
      </c>
      <c r="C3184" s="491" t="str">
        <f t="shared" si="54"/>
        <v>Ô tô vận tải thùng 7 tấn80</v>
      </c>
      <c r="D3184" s="493">
        <v>0.193</v>
      </c>
      <c r="E3184" s="493">
        <v>0.20200000000000001</v>
      </c>
      <c r="F3184" s="493">
        <v>0.123</v>
      </c>
      <c r="G3184" s="493">
        <v>0.114</v>
      </c>
    </row>
    <row r="3185" spans="1:7" ht="18.75">
      <c r="A3185" s="489" t="s">
        <v>2798</v>
      </c>
      <c r="B3185" s="490">
        <v>81</v>
      </c>
      <c r="C3185" s="491" t="str">
        <f t="shared" si="54"/>
        <v>Ô tô vận tải thùng 7 tấn81</v>
      </c>
      <c r="D3185" s="493">
        <v>0.191</v>
      </c>
      <c r="E3185" s="493">
        <v>0.2</v>
      </c>
      <c r="F3185" s="493">
        <v>0.121</v>
      </c>
      <c r="G3185" s="493">
        <v>0.113</v>
      </c>
    </row>
    <row r="3186" spans="1:7" ht="18.75">
      <c r="A3186" s="489" t="s">
        <v>2798</v>
      </c>
      <c r="B3186" s="490">
        <v>82</v>
      </c>
      <c r="C3186" s="491" t="str">
        <f t="shared" si="54"/>
        <v>Ô tô vận tải thùng 7 tấn82</v>
      </c>
      <c r="D3186" s="493">
        <v>0.191</v>
      </c>
      <c r="E3186" s="493">
        <v>0.2</v>
      </c>
      <c r="F3186" s="493">
        <v>0.121</v>
      </c>
      <c r="G3186" s="493">
        <v>0.113</v>
      </c>
    </row>
    <row r="3187" spans="1:7" ht="18.75">
      <c r="A3187" s="489" t="s">
        <v>2798</v>
      </c>
      <c r="B3187" s="490">
        <v>83</v>
      </c>
      <c r="C3187" s="491" t="str">
        <f t="shared" si="54"/>
        <v>Ô tô vận tải thùng 7 tấn83</v>
      </c>
      <c r="D3187" s="493">
        <v>0.191</v>
      </c>
      <c r="E3187" s="493">
        <v>0.2</v>
      </c>
      <c r="F3187" s="493">
        <v>0.121</v>
      </c>
      <c r="G3187" s="493">
        <v>0.113</v>
      </c>
    </row>
    <row r="3188" spans="1:7" ht="18.75">
      <c r="A3188" s="489" t="s">
        <v>2798</v>
      </c>
      <c r="B3188" s="490">
        <v>84</v>
      </c>
      <c r="C3188" s="491" t="str">
        <f t="shared" si="54"/>
        <v>Ô tô vận tải thùng 7 tấn84</v>
      </c>
      <c r="D3188" s="493">
        <v>0.191</v>
      </c>
      <c r="E3188" s="493">
        <v>0.2</v>
      </c>
      <c r="F3188" s="493">
        <v>0.121</v>
      </c>
      <c r="G3188" s="493">
        <v>0.113</v>
      </c>
    </row>
    <row r="3189" spans="1:7" ht="18.75">
      <c r="A3189" s="489" t="s">
        <v>2798</v>
      </c>
      <c r="B3189" s="490">
        <v>85</v>
      </c>
      <c r="C3189" s="491" t="str">
        <f t="shared" si="54"/>
        <v>Ô tô vận tải thùng 7 tấn85</v>
      </c>
      <c r="D3189" s="493">
        <v>0.191</v>
      </c>
      <c r="E3189" s="493">
        <v>0.2</v>
      </c>
      <c r="F3189" s="493">
        <v>0.121</v>
      </c>
      <c r="G3189" s="493">
        <v>0.113</v>
      </c>
    </row>
    <row r="3190" spans="1:7" ht="18.75">
      <c r="A3190" s="489" t="s">
        <v>2798</v>
      </c>
      <c r="B3190" s="490">
        <v>86</v>
      </c>
      <c r="C3190" s="491" t="str">
        <f t="shared" si="54"/>
        <v>Ô tô vận tải thùng 7 tấn86</v>
      </c>
      <c r="D3190" s="493">
        <v>0.191</v>
      </c>
      <c r="E3190" s="493">
        <v>0.2</v>
      </c>
      <c r="F3190" s="493">
        <v>0.121</v>
      </c>
      <c r="G3190" s="493">
        <v>0.113</v>
      </c>
    </row>
    <row r="3191" spans="1:7" ht="18.75">
      <c r="A3191" s="489" t="s">
        <v>2798</v>
      </c>
      <c r="B3191" s="490">
        <v>87</v>
      </c>
      <c r="C3191" s="491" t="str">
        <f t="shared" si="54"/>
        <v>Ô tô vận tải thùng 7 tấn87</v>
      </c>
      <c r="D3191" s="493">
        <v>0.191</v>
      </c>
      <c r="E3191" s="493">
        <v>0.2</v>
      </c>
      <c r="F3191" s="493">
        <v>0.121</v>
      </c>
      <c r="G3191" s="493">
        <v>0.113</v>
      </c>
    </row>
    <row r="3192" spans="1:7" ht="18.75">
      <c r="A3192" s="489" t="s">
        <v>2798</v>
      </c>
      <c r="B3192" s="490">
        <v>88</v>
      </c>
      <c r="C3192" s="491" t="str">
        <f t="shared" si="54"/>
        <v>Ô tô vận tải thùng 7 tấn88</v>
      </c>
      <c r="D3192" s="493">
        <v>0.191</v>
      </c>
      <c r="E3192" s="493">
        <v>0.2</v>
      </c>
      <c r="F3192" s="493">
        <v>0.121</v>
      </c>
      <c r="G3192" s="493">
        <v>0.113</v>
      </c>
    </row>
    <row r="3193" spans="1:7" ht="18.75">
      <c r="A3193" s="489" t="s">
        <v>2798</v>
      </c>
      <c r="B3193" s="490">
        <v>89</v>
      </c>
      <c r="C3193" s="491" t="str">
        <f t="shared" si="54"/>
        <v>Ô tô vận tải thùng 7 tấn89</v>
      </c>
      <c r="D3193" s="493">
        <v>0.191</v>
      </c>
      <c r="E3193" s="493">
        <v>0.2</v>
      </c>
      <c r="F3193" s="493">
        <v>0.121</v>
      </c>
      <c r="G3193" s="493">
        <v>0.113</v>
      </c>
    </row>
    <row r="3194" spans="1:7" ht="18.75">
      <c r="A3194" s="489" t="s">
        <v>2798</v>
      </c>
      <c r="B3194" s="490">
        <v>90</v>
      </c>
      <c r="C3194" s="491" t="str">
        <f t="shared" si="54"/>
        <v>Ô tô vận tải thùng 7 tấn90</v>
      </c>
      <c r="D3194" s="493">
        <v>0.191</v>
      </c>
      <c r="E3194" s="493">
        <v>0.2</v>
      </c>
      <c r="F3194" s="493">
        <v>0.121</v>
      </c>
      <c r="G3194" s="493">
        <v>0.113</v>
      </c>
    </row>
    <row r="3195" spans="1:7" ht="18.75">
      <c r="A3195" s="489" t="s">
        <v>2798</v>
      </c>
      <c r="B3195" s="490">
        <v>91</v>
      </c>
      <c r="C3195" s="491" t="str">
        <f t="shared" si="54"/>
        <v>Ô tô vận tải thùng 7 tấn91</v>
      </c>
      <c r="D3195" s="493">
        <v>0.189</v>
      </c>
      <c r="E3195" s="493">
        <v>0.19800000000000001</v>
      </c>
      <c r="F3195" s="493">
        <v>0.12</v>
      </c>
      <c r="G3195" s="493">
        <v>0.112</v>
      </c>
    </row>
    <row r="3196" spans="1:7" ht="18.75">
      <c r="A3196" s="489" t="s">
        <v>2798</v>
      </c>
      <c r="B3196" s="490">
        <v>92</v>
      </c>
      <c r="C3196" s="491" t="str">
        <f t="shared" si="54"/>
        <v>Ô tô vận tải thùng 7 tấn92</v>
      </c>
      <c r="D3196" s="493">
        <v>0.189</v>
      </c>
      <c r="E3196" s="493">
        <v>0.19800000000000001</v>
      </c>
      <c r="F3196" s="493">
        <v>0.12</v>
      </c>
      <c r="G3196" s="493">
        <v>0.112</v>
      </c>
    </row>
    <row r="3197" spans="1:7" ht="18.75">
      <c r="A3197" s="489" t="s">
        <v>2798</v>
      </c>
      <c r="B3197" s="490">
        <v>93</v>
      </c>
      <c r="C3197" s="491" t="str">
        <f t="shared" si="54"/>
        <v>Ô tô vận tải thùng 7 tấn93</v>
      </c>
      <c r="D3197" s="493">
        <v>0.189</v>
      </c>
      <c r="E3197" s="493">
        <v>0.19800000000000001</v>
      </c>
      <c r="F3197" s="493">
        <v>0.12</v>
      </c>
      <c r="G3197" s="493">
        <v>0.112</v>
      </c>
    </row>
    <row r="3198" spans="1:7" ht="18.75">
      <c r="A3198" s="489" t="s">
        <v>2798</v>
      </c>
      <c r="B3198" s="490">
        <v>94</v>
      </c>
      <c r="C3198" s="491" t="str">
        <f t="shared" si="54"/>
        <v>Ô tô vận tải thùng 7 tấn94</v>
      </c>
      <c r="D3198" s="493">
        <v>0.189</v>
      </c>
      <c r="E3198" s="493">
        <v>0.19800000000000001</v>
      </c>
      <c r="F3198" s="493">
        <v>0.12</v>
      </c>
      <c r="G3198" s="493">
        <v>0.112</v>
      </c>
    </row>
    <row r="3199" spans="1:7" ht="18.75">
      <c r="A3199" s="489" t="s">
        <v>2798</v>
      </c>
      <c r="B3199" s="490">
        <v>95</v>
      </c>
      <c r="C3199" s="491" t="str">
        <f t="shared" si="54"/>
        <v>Ô tô vận tải thùng 7 tấn95</v>
      </c>
      <c r="D3199" s="493">
        <v>0.189</v>
      </c>
      <c r="E3199" s="493">
        <v>0.19800000000000001</v>
      </c>
      <c r="F3199" s="493">
        <v>0.12</v>
      </c>
      <c r="G3199" s="493">
        <v>0.112</v>
      </c>
    </row>
    <row r="3200" spans="1:7" ht="18.75">
      <c r="A3200" s="489" t="s">
        <v>2798</v>
      </c>
      <c r="B3200" s="490">
        <v>96</v>
      </c>
      <c r="C3200" s="491" t="str">
        <f t="shared" si="54"/>
        <v>Ô tô vận tải thùng 7 tấn96</v>
      </c>
      <c r="D3200" s="493">
        <v>0.189</v>
      </c>
      <c r="E3200" s="493">
        <v>0.19800000000000001</v>
      </c>
      <c r="F3200" s="493">
        <v>0.12</v>
      </c>
      <c r="G3200" s="493">
        <v>0.112</v>
      </c>
    </row>
    <row r="3201" spans="1:7" ht="18.75">
      <c r="A3201" s="489" t="s">
        <v>2798</v>
      </c>
      <c r="B3201" s="490">
        <v>97</v>
      </c>
      <c r="C3201" s="491" t="str">
        <f t="shared" si="54"/>
        <v>Ô tô vận tải thùng 7 tấn97</v>
      </c>
      <c r="D3201" s="493">
        <v>0.189</v>
      </c>
      <c r="E3201" s="493">
        <v>0.19800000000000001</v>
      </c>
      <c r="F3201" s="493">
        <v>0.12</v>
      </c>
      <c r="G3201" s="493">
        <v>0.112</v>
      </c>
    </row>
    <row r="3202" spans="1:7" ht="18.75">
      <c r="A3202" s="489" t="s">
        <v>2798</v>
      </c>
      <c r="B3202" s="490">
        <v>98</v>
      </c>
      <c r="C3202" s="491" t="str">
        <f t="shared" si="54"/>
        <v>Ô tô vận tải thùng 7 tấn98</v>
      </c>
      <c r="D3202" s="493">
        <v>0.189</v>
      </c>
      <c r="E3202" s="493">
        <v>0.19800000000000001</v>
      </c>
      <c r="F3202" s="493">
        <v>0.12</v>
      </c>
      <c r="G3202" s="493">
        <v>0.112</v>
      </c>
    </row>
    <row r="3203" spans="1:7" ht="18.75">
      <c r="A3203" s="489" t="s">
        <v>2798</v>
      </c>
      <c r="B3203" s="490">
        <v>99</v>
      </c>
      <c r="C3203" s="491" t="str">
        <f t="shared" si="54"/>
        <v>Ô tô vận tải thùng 7 tấn99</v>
      </c>
      <c r="D3203" s="493">
        <v>0.189</v>
      </c>
      <c r="E3203" s="493">
        <v>0.19800000000000001</v>
      </c>
      <c r="F3203" s="493">
        <v>0.12</v>
      </c>
      <c r="G3203" s="493">
        <v>0.112</v>
      </c>
    </row>
    <row r="3204" spans="1:7" ht="18.75">
      <c r="A3204" s="489" t="s">
        <v>2798</v>
      </c>
      <c r="B3204" s="490">
        <v>100</v>
      </c>
      <c r="C3204" s="491" t="str">
        <f t="shared" si="54"/>
        <v>Ô tô vận tải thùng 7 tấn100</v>
      </c>
      <c r="D3204" s="493">
        <v>0.189</v>
      </c>
      <c r="E3204" s="493">
        <v>0.19800000000000001</v>
      </c>
      <c r="F3204" s="493">
        <v>0.12</v>
      </c>
      <c r="G3204" s="493">
        <v>0.112</v>
      </c>
    </row>
    <row r="3205" spans="1:7" ht="18.75">
      <c r="A3205" s="489" t="s">
        <v>2798</v>
      </c>
      <c r="B3205" s="490">
        <v>101</v>
      </c>
      <c r="C3205" s="491" t="str">
        <f t="shared" si="54"/>
        <v>Ô tô vận tải thùng 7 tấn101</v>
      </c>
      <c r="D3205" s="493">
        <v>0.189</v>
      </c>
      <c r="E3205" s="493">
        <v>0.19800000000000001</v>
      </c>
      <c r="F3205" s="493">
        <v>0.12</v>
      </c>
      <c r="G3205" s="493">
        <v>0.112</v>
      </c>
    </row>
    <row r="3206" spans="1:7" ht="18.75">
      <c r="A3206" s="489" t="s">
        <v>2798</v>
      </c>
      <c r="B3206" s="490">
        <v>102</v>
      </c>
      <c r="C3206" s="491" t="str">
        <f t="shared" si="54"/>
        <v>Ô tô vận tải thùng 7 tấn102</v>
      </c>
      <c r="D3206" s="493">
        <v>0.189</v>
      </c>
      <c r="E3206" s="493">
        <v>0.19800000000000001</v>
      </c>
      <c r="F3206" s="493">
        <v>0.12</v>
      </c>
      <c r="G3206" s="493">
        <v>0.112</v>
      </c>
    </row>
    <row r="3207" spans="1:7" ht="18.75">
      <c r="A3207" s="489" t="s">
        <v>2798</v>
      </c>
      <c r="B3207" s="490">
        <v>103</v>
      </c>
      <c r="C3207" s="491" t="str">
        <f t="shared" si="54"/>
        <v>Ô tô vận tải thùng 7 tấn103</v>
      </c>
      <c r="D3207" s="493">
        <v>0.189</v>
      </c>
      <c r="E3207" s="493">
        <v>0.19800000000000001</v>
      </c>
      <c r="F3207" s="493">
        <v>0.12</v>
      </c>
      <c r="G3207" s="493">
        <v>0.112</v>
      </c>
    </row>
    <row r="3208" spans="1:7" ht="18.75">
      <c r="A3208" s="489" t="s">
        <v>2798</v>
      </c>
      <c r="B3208" s="490">
        <v>104</v>
      </c>
      <c r="C3208" s="491" t="str">
        <f t="shared" si="54"/>
        <v>Ô tô vận tải thùng 7 tấn104</v>
      </c>
      <c r="D3208" s="493">
        <v>0.189</v>
      </c>
      <c r="E3208" s="493">
        <v>0.19800000000000001</v>
      </c>
      <c r="F3208" s="493">
        <v>0.12</v>
      </c>
      <c r="G3208" s="493">
        <v>0.112</v>
      </c>
    </row>
    <row r="3209" spans="1:7" ht="18.75">
      <c r="A3209" s="489" t="s">
        <v>2798</v>
      </c>
      <c r="B3209" s="490">
        <v>105</v>
      </c>
      <c r="C3209" s="491" t="str">
        <f t="shared" si="54"/>
        <v>Ô tô vận tải thùng 7 tấn105</v>
      </c>
      <c r="D3209" s="493">
        <v>0.189</v>
      </c>
      <c r="E3209" s="493">
        <v>0.19800000000000001</v>
      </c>
      <c r="F3209" s="493">
        <v>0.12</v>
      </c>
      <c r="G3209" s="493">
        <v>0.112</v>
      </c>
    </row>
    <row r="3210" spans="1:7" ht="18.75">
      <c r="A3210" s="489" t="s">
        <v>2798</v>
      </c>
      <c r="B3210" s="490">
        <v>106</v>
      </c>
      <c r="C3210" s="491" t="str">
        <f t="shared" si="54"/>
        <v>Ô tô vận tải thùng 7 tấn106</v>
      </c>
      <c r="D3210" s="493">
        <v>0.189</v>
      </c>
      <c r="E3210" s="493">
        <v>0.19800000000000001</v>
      </c>
      <c r="F3210" s="493">
        <v>0.12</v>
      </c>
      <c r="G3210" s="493">
        <v>0.112</v>
      </c>
    </row>
    <row r="3211" spans="1:7" ht="18.75">
      <c r="A3211" s="489" t="s">
        <v>2798</v>
      </c>
      <c r="B3211" s="490">
        <v>107</v>
      </c>
      <c r="C3211" s="491" t="str">
        <f t="shared" si="54"/>
        <v>Ô tô vận tải thùng 7 tấn107</v>
      </c>
      <c r="D3211" s="493">
        <v>0.189</v>
      </c>
      <c r="E3211" s="493">
        <v>0.19800000000000001</v>
      </c>
      <c r="F3211" s="493">
        <v>0.12</v>
      </c>
      <c r="G3211" s="493">
        <v>0.112</v>
      </c>
    </row>
    <row r="3212" spans="1:7" ht="18.75">
      <c r="A3212" s="489" t="s">
        <v>2798</v>
      </c>
      <c r="B3212" s="490">
        <v>108</v>
      </c>
      <c r="C3212" s="491" t="str">
        <f t="shared" si="54"/>
        <v>Ô tô vận tải thùng 7 tấn108</v>
      </c>
      <c r="D3212" s="493">
        <v>0.189</v>
      </c>
      <c r="E3212" s="493">
        <v>0.19800000000000001</v>
      </c>
      <c r="F3212" s="493">
        <v>0.12</v>
      </c>
      <c r="G3212" s="493">
        <v>0.112</v>
      </c>
    </row>
    <row r="3213" spans="1:7" ht="18.75">
      <c r="A3213" s="489" t="s">
        <v>2798</v>
      </c>
      <c r="B3213" s="490">
        <v>109</v>
      </c>
      <c r="C3213" s="491" t="str">
        <f t="shared" si="54"/>
        <v>Ô tô vận tải thùng 7 tấn109</v>
      </c>
      <c r="D3213" s="493">
        <v>0.189</v>
      </c>
      <c r="E3213" s="493">
        <v>0.19800000000000001</v>
      </c>
      <c r="F3213" s="493">
        <v>0.12</v>
      </c>
      <c r="G3213" s="493">
        <v>0.112</v>
      </c>
    </row>
    <row r="3214" spans="1:7" ht="18.75">
      <c r="A3214" s="489" t="s">
        <v>2798</v>
      </c>
      <c r="B3214" s="490">
        <v>110</v>
      </c>
      <c r="C3214" s="491" t="str">
        <f t="shared" si="54"/>
        <v>Ô tô vận tải thùng 7 tấn110</v>
      </c>
      <c r="D3214" s="493">
        <v>0.189</v>
      </c>
      <c r="E3214" s="493">
        <v>0.19800000000000001</v>
      </c>
      <c r="F3214" s="493">
        <v>0.12</v>
      </c>
      <c r="G3214" s="493">
        <v>0.112</v>
      </c>
    </row>
    <row r="3215" spans="1:7" ht="18.75">
      <c r="A3215" s="489" t="s">
        <v>2798</v>
      </c>
      <c r="B3215" s="490">
        <v>111</v>
      </c>
      <c r="C3215" s="491" t="str">
        <f t="shared" si="54"/>
        <v>Ô tô vận tải thùng 7 tấn111</v>
      </c>
      <c r="D3215" s="493">
        <v>0.189</v>
      </c>
      <c r="E3215" s="493">
        <v>0.19800000000000001</v>
      </c>
      <c r="F3215" s="493">
        <v>0.12</v>
      </c>
      <c r="G3215" s="493">
        <v>0.112</v>
      </c>
    </row>
    <row r="3216" spans="1:7" ht="18.75">
      <c r="A3216" s="489" t="s">
        <v>2798</v>
      </c>
      <c r="B3216" s="490">
        <v>112</v>
      </c>
      <c r="C3216" s="491" t="str">
        <f t="shared" si="54"/>
        <v>Ô tô vận tải thùng 7 tấn112</v>
      </c>
      <c r="D3216" s="493">
        <v>0.189</v>
      </c>
      <c r="E3216" s="493">
        <v>0.19800000000000001</v>
      </c>
      <c r="F3216" s="493">
        <v>0.12</v>
      </c>
      <c r="G3216" s="493">
        <v>0.112</v>
      </c>
    </row>
    <row r="3217" spans="1:7" ht="18.75">
      <c r="A3217" s="489" t="s">
        <v>2798</v>
      </c>
      <c r="B3217" s="490">
        <v>113</v>
      </c>
      <c r="C3217" s="491" t="str">
        <f t="shared" si="54"/>
        <v>Ô tô vận tải thùng 7 tấn113</v>
      </c>
      <c r="D3217" s="493">
        <v>0.189</v>
      </c>
      <c r="E3217" s="493">
        <v>0.19800000000000001</v>
      </c>
      <c r="F3217" s="493">
        <v>0.12</v>
      </c>
      <c r="G3217" s="493">
        <v>0.112</v>
      </c>
    </row>
    <row r="3218" spans="1:7" ht="18.75">
      <c r="A3218" s="489" t="s">
        <v>2798</v>
      </c>
      <c r="B3218" s="490">
        <v>114</v>
      </c>
      <c r="C3218" s="491" t="str">
        <f t="shared" si="54"/>
        <v>Ô tô vận tải thùng 7 tấn114</v>
      </c>
      <c r="D3218" s="493">
        <v>0.189</v>
      </c>
      <c r="E3218" s="493">
        <v>0.19800000000000001</v>
      </c>
      <c r="F3218" s="493">
        <v>0.12</v>
      </c>
      <c r="G3218" s="493">
        <v>0.112</v>
      </c>
    </row>
    <row r="3219" spans="1:7" ht="18.75">
      <c r="A3219" s="489" t="s">
        <v>2798</v>
      </c>
      <c r="B3219" s="490">
        <v>115</v>
      </c>
      <c r="C3219" s="491" t="str">
        <f t="shared" si="54"/>
        <v>Ô tô vận tải thùng 7 tấn115</v>
      </c>
      <c r="D3219" s="493">
        <v>0.189</v>
      </c>
      <c r="E3219" s="493">
        <v>0.19800000000000001</v>
      </c>
      <c r="F3219" s="493">
        <v>0.12</v>
      </c>
      <c r="G3219" s="493">
        <v>0.112</v>
      </c>
    </row>
    <row r="3220" spans="1:7" ht="18.75">
      <c r="A3220" s="489" t="s">
        <v>2798</v>
      </c>
      <c r="B3220" s="490">
        <v>116</v>
      </c>
      <c r="C3220" s="491" t="str">
        <f t="shared" si="54"/>
        <v>Ô tô vận tải thùng 7 tấn116</v>
      </c>
      <c r="D3220" s="493">
        <v>0.189</v>
      </c>
      <c r="E3220" s="493">
        <v>0.19800000000000001</v>
      </c>
      <c r="F3220" s="493">
        <v>0.12</v>
      </c>
      <c r="G3220" s="493">
        <v>0.112</v>
      </c>
    </row>
    <row r="3221" spans="1:7" ht="18.75">
      <c r="A3221" s="489" t="s">
        <v>2798</v>
      </c>
      <c r="B3221" s="490">
        <v>117</v>
      </c>
      <c r="C3221" s="491" t="str">
        <f t="shared" si="54"/>
        <v>Ô tô vận tải thùng 7 tấn117</v>
      </c>
      <c r="D3221" s="493">
        <v>0.189</v>
      </c>
      <c r="E3221" s="493">
        <v>0.19800000000000001</v>
      </c>
      <c r="F3221" s="493">
        <v>0.12</v>
      </c>
      <c r="G3221" s="493">
        <v>0.112</v>
      </c>
    </row>
    <row r="3222" spans="1:7" ht="18.75">
      <c r="A3222" s="489" t="s">
        <v>2798</v>
      </c>
      <c r="B3222" s="490">
        <v>118</v>
      </c>
      <c r="C3222" s="491" t="str">
        <f t="shared" si="54"/>
        <v>Ô tô vận tải thùng 7 tấn118</v>
      </c>
      <c r="D3222" s="493">
        <v>0.189</v>
      </c>
      <c r="E3222" s="493">
        <v>0.19800000000000001</v>
      </c>
      <c r="F3222" s="493">
        <v>0.12</v>
      </c>
      <c r="G3222" s="493">
        <v>0.112</v>
      </c>
    </row>
    <row r="3223" spans="1:7" ht="18.75">
      <c r="A3223" s="489" t="s">
        <v>2798</v>
      </c>
      <c r="B3223" s="490">
        <v>119</v>
      </c>
      <c r="C3223" s="491" t="str">
        <f t="shared" si="54"/>
        <v>Ô tô vận tải thùng 7 tấn119</v>
      </c>
      <c r="D3223" s="493">
        <v>0.189</v>
      </c>
      <c r="E3223" s="493">
        <v>0.19800000000000001</v>
      </c>
      <c r="F3223" s="493">
        <v>0.12</v>
      </c>
      <c r="G3223" s="493">
        <v>0.112</v>
      </c>
    </row>
    <row r="3224" spans="1:7" ht="18.75">
      <c r="A3224" s="489" t="s">
        <v>2798</v>
      </c>
      <c r="B3224" s="490">
        <v>120</v>
      </c>
      <c r="C3224" s="491" t="str">
        <f t="shared" si="54"/>
        <v>Ô tô vận tải thùng 7 tấn120</v>
      </c>
      <c r="D3224" s="493">
        <v>0.189</v>
      </c>
      <c r="E3224" s="493">
        <v>0.19800000000000001</v>
      </c>
      <c r="F3224" s="493">
        <v>0.12</v>
      </c>
      <c r="G3224" s="493">
        <v>0.112</v>
      </c>
    </row>
    <row r="3225" spans="1:7" ht="18.75">
      <c r="A3225" s="489" t="s">
        <v>2798</v>
      </c>
      <c r="B3225" s="490">
        <v>121</v>
      </c>
      <c r="C3225" s="491" t="str">
        <f t="shared" si="54"/>
        <v>Ô tô vận tải thùng 7 tấn121</v>
      </c>
      <c r="D3225" s="493">
        <v>0.189</v>
      </c>
      <c r="E3225" s="493">
        <v>0.19800000000000001</v>
      </c>
      <c r="F3225" s="493">
        <v>0.12</v>
      </c>
      <c r="G3225" s="493">
        <v>0.112</v>
      </c>
    </row>
    <row r="3226" spans="1:7" ht="18.75">
      <c r="A3226" s="489" t="s">
        <v>2798</v>
      </c>
      <c r="B3226" s="490">
        <v>122</v>
      </c>
      <c r="C3226" s="491" t="str">
        <f t="shared" si="54"/>
        <v>Ô tô vận tải thùng 7 tấn122</v>
      </c>
      <c r="D3226" s="493">
        <v>0.189</v>
      </c>
      <c r="E3226" s="493">
        <v>0.19800000000000001</v>
      </c>
      <c r="F3226" s="493">
        <v>0.12</v>
      </c>
      <c r="G3226" s="493">
        <v>0.112</v>
      </c>
    </row>
    <row r="3227" spans="1:7" ht="18.75">
      <c r="A3227" s="489" t="s">
        <v>2798</v>
      </c>
      <c r="B3227" s="490">
        <v>123</v>
      </c>
      <c r="C3227" s="491" t="str">
        <f t="shared" si="54"/>
        <v>Ô tô vận tải thùng 7 tấn123</v>
      </c>
      <c r="D3227" s="493">
        <v>0.189</v>
      </c>
      <c r="E3227" s="493">
        <v>0.19800000000000001</v>
      </c>
      <c r="F3227" s="493">
        <v>0.12</v>
      </c>
      <c r="G3227" s="493">
        <v>0.112</v>
      </c>
    </row>
    <row r="3228" spans="1:7" ht="18.75">
      <c r="A3228" s="489" t="s">
        <v>2798</v>
      </c>
      <c r="B3228" s="490">
        <v>124</v>
      </c>
      <c r="C3228" s="491" t="str">
        <f t="shared" si="54"/>
        <v>Ô tô vận tải thùng 7 tấn124</v>
      </c>
      <c r="D3228" s="493">
        <v>0.189</v>
      </c>
      <c r="E3228" s="493">
        <v>0.19800000000000001</v>
      </c>
      <c r="F3228" s="493">
        <v>0.12</v>
      </c>
      <c r="G3228" s="493">
        <v>0.112</v>
      </c>
    </row>
    <row r="3229" spans="1:7" ht="18.75">
      <c r="A3229" s="489" t="s">
        <v>2798</v>
      </c>
      <c r="B3229" s="490">
        <v>125</v>
      </c>
      <c r="C3229" s="491" t="str">
        <f t="shared" si="54"/>
        <v>Ô tô vận tải thùng 7 tấn125</v>
      </c>
      <c r="D3229" s="493">
        <v>0.189</v>
      </c>
      <c r="E3229" s="493">
        <v>0.19800000000000001</v>
      </c>
      <c r="F3229" s="493">
        <v>0.12</v>
      </c>
      <c r="G3229" s="493">
        <v>0.112</v>
      </c>
    </row>
    <row r="3230" spans="1:7" ht="18.75">
      <c r="A3230" s="489" t="s">
        <v>2798</v>
      </c>
      <c r="B3230" s="490">
        <v>126</v>
      </c>
      <c r="C3230" s="491" t="str">
        <f t="shared" si="54"/>
        <v>Ô tô vận tải thùng 7 tấn126</v>
      </c>
      <c r="D3230" s="493">
        <v>0.189</v>
      </c>
      <c r="E3230" s="493">
        <v>0.19800000000000001</v>
      </c>
      <c r="F3230" s="493">
        <v>0.12</v>
      </c>
      <c r="G3230" s="493">
        <v>0.112</v>
      </c>
    </row>
    <row r="3231" spans="1:7" ht="18.75">
      <c r="A3231" s="489" t="s">
        <v>2798</v>
      </c>
      <c r="B3231" s="490">
        <v>127</v>
      </c>
      <c r="C3231" s="491" t="str">
        <f t="shared" si="54"/>
        <v>Ô tô vận tải thùng 7 tấn127</v>
      </c>
      <c r="D3231" s="493">
        <v>0.189</v>
      </c>
      <c r="E3231" s="493">
        <v>0.19800000000000001</v>
      </c>
      <c r="F3231" s="493">
        <v>0.12</v>
      </c>
      <c r="G3231" s="493">
        <v>0.112</v>
      </c>
    </row>
    <row r="3232" spans="1:7" ht="18.75">
      <c r="A3232" s="489" t="s">
        <v>2798</v>
      </c>
      <c r="B3232" s="490">
        <v>128</v>
      </c>
      <c r="C3232" s="491" t="str">
        <f t="shared" si="54"/>
        <v>Ô tô vận tải thùng 7 tấn128</v>
      </c>
      <c r="D3232" s="493">
        <v>0.189</v>
      </c>
      <c r="E3232" s="493">
        <v>0.19800000000000001</v>
      </c>
      <c r="F3232" s="493">
        <v>0.12</v>
      </c>
      <c r="G3232" s="493">
        <v>0.112</v>
      </c>
    </row>
    <row r="3233" spans="1:7" ht="18.75">
      <c r="A3233" s="489" t="s">
        <v>2798</v>
      </c>
      <c r="B3233" s="490">
        <v>129</v>
      </c>
      <c r="C3233" s="491" t="str">
        <f t="shared" si="54"/>
        <v>Ô tô vận tải thùng 7 tấn129</v>
      </c>
      <c r="D3233" s="493">
        <v>0.189</v>
      </c>
      <c r="E3233" s="493">
        <v>0.19800000000000001</v>
      </c>
      <c r="F3233" s="493">
        <v>0.12</v>
      </c>
      <c r="G3233" s="493">
        <v>0.112</v>
      </c>
    </row>
    <row r="3234" spans="1:7" ht="18.75">
      <c r="A3234" s="489" t="s">
        <v>2798</v>
      </c>
      <c r="B3234" s="490">
        <v>130</v>
      </c>
      <c r="C3234" s="491" t="str">
        <f t="shared" ref="C3234:C3297" si="55">A3234&amp;B3234</f>
        <v>Ô tô vận tải thùng 7 tấn130</v>
      </c>
      <c r="D3234" s="493">
        <v>0.189</v>
      </c>
      <c r="E3234" s="493">
        <v>0.19800000000000001</v>
      </c>
      <c r="F3234" s="493">
        <v>0.12</v>
      </c>
      <c r="G3234" s="493">
        <v>0.112</v>
      </c>
    </row>
    <row r="3235" spans="1:7" ht="18.75">
      <c r="A3235" s="489" t="s">
        <v>2798</v>
      </c>
      <c r="B3235" s="490">
        <v>131</v>
      </c>
      <c r="C3235" s="491" t="str">
        <f t="shared" si="55"/>
        <v>Ô tô vận tải thùng 7 tấn131</v>
      </c>
      <c r="D3235" s="493">
        <v>0.189</v>
      </c>
      <c r="E3235" s="493">
        <v>0.19800000000000001</v>
      </c>
      <c r="F3235" s="493">
        <v>0.12</v>
      </c>
      <c r="G3235" s="493">
        <v>0.112</v>
      </c>
    </row>
    <row r="3236" spans="1:7" ht="18.75">
      <c r="A3236" s="489" t="s">
        <v>2798</v>
      </c>
      <c r="B3236" s="490">
        <v>132</v>
      </c>
      <c r="C3236" s="491" t="str">
        <f t="shared" si="55"/>
        <v>Ô tô vận tải thùng 7 tấn132</v>
      </c>
      <c r="D3236" s="493">
        <v>0.189</v>
      </c>
      <c r="E3236" s="493">
        <v>0.19800000000000001</v>
      </c>
      <c r="F3236" s="493">
        <v>0.12</v>
      </c>
      <c r="G3236" s="493">
        <v>0.112</v>
      </c>
    </row>
    <row r="3237" spans="1:7" ht="18.75">
      <c r="A3237" s="489" t="s">
        <v>2798</v>
      </c>
      <c r="B3237" s="490">
        <v>133</v>
      </c>
      <c r="C3237" s="491" t="str">
        <f t="shared" si="55"/>
        <v>Ô tô vận tải thùng 7 tấn133</v>
      </c>
      <c r="D3237" s="493">
        <v>0.189</v>
      </c>
      <c r="E3237" s="493">
        <v>0.19800000000000001</v>
      </c>
      <c r="F3237" s="493">
        <v>0.12</v>
      </c>
      <c r="G3237" s="493">
        <v>0.112</v>
      </c>
    </row>
    <row r="3238" spans="1:7" ht="18.75">
      <c r="A3238" s="489" t="s">
        <v>2798</v>
      </c>
      <c r="B3238" s="490">
        <v>134</v>
      </c>
      <c r="C3238" s="491" t="str">
        <f t="shared" si="55"/>
        <v>Ô tô vận tải thùng 7 tấn134</v>
      </c>
      <c r="D3238" s="493">
        <v>0.189</v>
      </c>
      <c r="E3238" s="493">
        <v>0.19800000000000001</v>
      </c>
      <c r="F3238" s="493">
        <v>0.12</v>
      </c>
      <c r="G3238" s="493">
        <v>0.112</v>
      </c>
    </row>
    <row r="3239" spans="1:7" ht="18.75">
      <c r="A3239" s="489" t="s">
        <v>2798</v>
      </c>
      <c r="B3239" s="490">
        <v>135</v>
      </c>
      <c r="C3239" s="491" t="str">
        <f t="shared" si="55"/>
        <v>Ô tô vận tải thùng 7 tấn135</v>
      </c>
      <c r="D3239" s="493">
        <v>0.189</v>
      </c>
      <c r="E3239" s="493">
        <v>0.19800000000000001</v>
      </c>
      <c r="F3239" s="493">
        <v>0.12</v>
      </c>
      <c r="G3239" s="493">
        <v>0.112</v>
      </c>
    </row>
    <row r="3240" spans="1:7" ht="18.75">
      <c r="A3240" s="489" t="s">
        <v>2798</v>
      </c>
      <c r="B3240" s="490">
        <v>136</v>
      </c>
      <c r="C3240" s="491" t="str">
        <f t="shared" si="55"/>
        <v>Ô tô vận tải thùng 7 tấn136</v>
      </c>
      <c r="D3240" s="493">
        <v>0.189</v>
      </c>
      <c r="E3240" s="493">
        <v>0.19800000000000001</v>
      </c>
      <c r="F3240" s="493">
        <v>0.12</v>
      </c>
      <c r="G3240" s="493">
        <v>0.112</v>
      </c>
    </row>
    <row r="3241" spans="1:7" ht="18.75">
      <c r="A3241" s="489" t="s">
        <v>2798</v>
      </c>
      <c r="B3241" s="490">
        <v>137</v>
      </c>
      <c r="C3241" s="491" t="str">
        <f t="shared" si="55"/>
        <v>Ô tô vận tải thùng 7 tấn137</v>
      </c>
      <c r="D3241" s="493">
        <v>0.189</v>
      </c>
      <c r="E3241" s="493">
        <v>0.19800000000000001</v>
      </c>
      <c r="F3241" s="493">
        <v>0.12</v>
      </c>
      <c r="G3241" s="493">
        <v>0.112</v>
      </c>
    </row>
    <row r="3242" spans="1:7" ht="18.75">
      <c r="A3242" s="489" t="s">
        <v>2798</v>
      </c>
      <c r="B3242" s="490">
        <v>138</v>
      </c>
      <c r="C3242" s="491" t="str">
        <f t="shared" si="55"/>
        <v>Ô tô vận tải thùng 7 tấn138</v>
      </c>
      <c r="D3242" s="493">
        <v>0.189</v>
      </c>
      <c r="E3242" s="493">
        <v>0.19800000000000001</v>
      </c>
      <c r="F3242" s="493">
        <v>0.12</v>
      </c>
      <c r="G3242" s="493">
        <v>0.112</v>
      </c>
    </row>
    <row r="3243" spans="1:7" ht="18.75">
      <c r="A3243" s="489" t="s">
        <v>2798</v>
      </c>
      <c r="B3243" s="490">
        <v>139</v>
      </c>
      <c r="C3243" s="491" t="str">
        <f t="shared" si="55"/>
        <v>Ô tô vận tải thùng 7 tấn139</v>
      </c>
      <c r="D3243" s="493">
        <v>0.189</v>
      </c>
      <c r="E3243" s="493">
        <v>0.19800000000000001</v>
      </c>
      <c r="F3243" s="493">
        <v>0.12</v>
      </c>
      <c r="G3243" s="493">
        <v>0.112</v>
      </c>
    </row>
    <row r="3244" spans="1:7" ht="18.75">
      <c r="A3244" s="489" t="s">
        <v>2798</v>
      </c>
      <c r="B3244" s="490">
        <v>140</v>
      </c>
      <c r="C3244" s="491" t="str">
        <f t="shared" si="55"/>
        <v>Ô tô vận tải thùng 7 tấn140</v>
      </c>
      <c r="D3244" s="493">
        <v>0.189</v>
      </c>
      <c r="E3244" s="493">
        <v>0.19800000000000001</v>
      </c>
      <c r="F3244" s="493">
        <v>0.12</v>
      </c>
      <c r="G3244" s="493">
        <v>0.112</v>
      </c>
    </row>
    <row r="3245" spans="1:7" ht="18.75">
      <c r="A3245" s="489" t="s">
        <v>2798</v>
      </c>
      <c r="B3245" s="490">
        <v>141</v>
      </c>
      <c r="C3245" s="491" t="str">
        <f t="shared" si="55"/>
        <v>Ô tô vận tải thùng 7 tấn141</v>
      </c>
      <c r="D3245" s="493">
        <v>0.189</v>
      </c>
      <c r="E3245" s="493">
        <v>0.19800000000000001</v>
      </c>
      <c r="F3245" s="493">
        <v>0.12</v>
      </c>
      <c r="G3245" s="493">
        <v>0.112</v>
      </c>
    </row>
    <row r="3246" spans="1:7" ht="18.75">
      <c r="A3246" s="489" t="s">
        <v>2798</v>
      </c>
      <c r="B3246" s="490">
        <v>142</v>
      </c>
      <c r="C3246" s="491" t="str">
        <f t="shared" si="55"/>
        <v>Ô tô vận tải thùng 7 tấn142</v>
      </c>
      <c r="D3246" s="493">
        <v>0.189</v>
      </c>
      <c r="E3246" s="493">
        <v>0.19800000000000001</v>
      </c>
      <c r="F3246" s="493">
        <v>0.12</v>
      </c>
      <c r="G3246" s="493">
        <v>0.112</v>
      </c>
    </row>
    <row r="3247" spans="1:7" ht="18.75">
      <c r="A3247" s="489" t="s">
        <v>2798</v>
      </c>
      <c r="B3247" s="490">
        <v>143</v>
      </c>
      <c r="C3247" s="491" t="str">
        <f t="shared" si="55"/>
        <v>Ô tô vận tải thùng 7 tấn143</v>
      </c>
      <c r="D3247" s="493">
        <v>0.189</v>
      </c>
      <c r="E3247" s="493">
        <v>0.19800000000000001</v>
      </c>
      <c r="F3247" s="493">
        <v>0.12</v>
      </c>
      <c r="G3247" s="493">
        <v>0.112</v>
      </c>
    </row>
    <row r="3248" spans="1:7" ht="18.75">
      <c r="A3248" s="489" t="s">
        <v>2798</v>
      </c>
      <c r="B3248" s="490">
        <v>144</v>
      </c>
      <c r="C3248" s="491" t="str">
        <f t="shared" si="55"/>
        <v>Ô tô vận tải thùng 7 tấn144</v>
      </c>
      <c r="D3248" s="493">
        <v>0.189</v>
      </c>
      <c r="E3248" s="493">
        <v>0.19800000000000001</v>
      </c>
      <c r="F3248" s="493">
        <v>0.12</v>
      </c>
      <c r="G3248" s="493">
        <v>0.112</v>
      </c>
    </row>
    <row r="3249" spans="1:7" ht="18.75">
      <c r="A3249" s="489" t="s">
        <v>2798</v>
      </c>
      <c r="B3249" s="490">
        <v>145</v>
      </c>
      <c r="C3249" s="491" t="str">
        <f t="shared" si="55"/>
        <v>Ô tô vận tải thùng 7 tấn145</v>
      </c>
      <c r="D3249" s="493">
        <v>0.189</v>
      </c>
      <c r="E3249" s="493">
        <v>0.19800000000000001</v>
      </c>
      <c r="F3249" s="493">
        <v>0.12</v>
      </c>
      <c r="G3249" s="493">
        <v>0.112</v>
      </c>
    </row>
    <row r="3250" spans="1:7" ht="18.75">
      <c r="A3250" s="489" t="s">
        <v>2798</v>
      </c>
      <c r="B3250" s="490">
        <v>146</v>
      </c>
      <c r="C3250" s="491" t="str">
        <f t="shared" si="55"/>
        <v>Ô tô vận tải thùng 7 tấn146</v>
      </c>
      <c r="D3250" s="493">
        <v>0.189</v>
      </c>
      <c r="E3250" s="493">
        <v>0.19800000000000001</v>
      </c>
      <c r="F3250" s="493">
        <v>0.12</v>
      </c>
      <c r="G3250" s="493">
        <v>0.112</v>
      </c>
    </row>
    <row r="3251" spans="1:7" ht="18.75">
      <c r="A3251" s="489" t="s">
        <v>2798</v>
      </c>
      <c r="B3251" s="490">
        <v>147</v>
      </c>
      <c r="C3251" s="491" t="str">
        <f t="shared" si="55"/>
        <v>Ô tô vận tải thùng 7 tấn147</v>
      </c>
      <c r="D3251" s="493">
        <v>0.189</v>
      </c>
      <c r="E3251" s="493">
        <v>0.19800000000000001</v>
      </c>
      <c r="F3251" s="493">
        <v>0.12</v>
      </c>
      <c r="G3251" s="493">
        <v>0.112</v>
      </c>
    </row>
    <row r="3252" spans="1:7" ht="18.75">
      <c r="A3252" s="489" t="s">
        <v>2798</v>
      </c>
      <c r="B3252" s="490">
        <v>148</v>
      </c>
      <c r="C3252" s="491" t="str">
        <f t="shared" si="55"/>
        <v>Ô tô vận tải thùng 7 tấn148</v>
      </c>
      <c r="D3252" s="493">
        <v>0.189</v>
      </c>
      <c r="E3252" s="493">
        <v>0.19800000000000001</v>
      </c>
      <c r="F3252" s="493">
        <v>0.12</v>
      </c>
      <c r="G3252" s="493">
        <v>0.112</v>
      </c>
    </row>
    <row r="3253" spans="1:7" ht="18.75">
      <c r="A3253" s="489" t="s">
        <v>2798</v>
      </c>
      <c r="B3253" s="490">
        <v>149</v>
      </c>
      <c r="C3253" s="491" t="str">
        <f t="shared" si="55"/>
        <v>Ô tô vận tải thùng 7 tấn149</v>
      </c>
      <c r="D3253" s="493">
        <v>0.189</v>
      </c>
      <c r="E3253" s="493">
        <v>0.19800000000000001</v>
      </c>
      <c r="F3253" s="493">
        <v>0.12</v>
      </c>
      <c r="G3253" s="493">
        <v>0.112</v>
      </c>
    </row>
    <row r="3254" spans="1:7" ht="18.75">
      <c r="A3254" s="489" t="s">
        <v>2798</v>
      </c>
      <c r="B3254" s="490">
        <v>150</v>
      </c>
      <c r="C3254" s="491" t="str">
        <f t="shared" si="55"/>
        <v>Ô tô vận tải thùng 7 tấn150</v>
      </c>
      <c r="D3254" s="493">
        <v>0.189</v>
      </c>
      <c r="E3254" s="493">
        <v>0.19800000000000001</v>
      </c>
      <c r="F3254" s="493">
        <v>0.12</v>
      </c>
      <c r="G3254" s="493">
        <v>0.112</v>
      </c>
    </row>
    <row r="3255" spans="1:7" ht="18.75">
      <c r="A3255" s="489" t="s">
        <v>2798</v>
      </c>
      <c r="B3255" s="490">
        <v>151</v>
      </c>
      <c r="C3255" s="491" t="str">
        <f t="shared" si="55"/>
        <v>Ô tô vận tải thùng 7 tấn151</v>
      </c>
      <c r="D3255" s="493">
        <v>0.189</v>
      </c>
      <c r="E3255" s="493">
        <v>0.19800000000000001</v>
      </c>
      <c r="F3255" s="493">
        <v>0.12</v>
      </c>
      <c r="G3255" s="493">
        <v>0.112</v>
      </c>
    </row>
    <row r="3256" spans="1:7" ht="18.75">
      <c r="A3256" s="489" t="s">
        <v>2798</v>
      </c>
      <c r="B3256" s="490">
        <v>152</v>
      </c>
      <c r="C3256" s="491" t="str">
        <f t="shared" si="55"/>
        <v>Ô tô vận tải thùng 7 tấn152</v>
      </c>
      <c r="D3256" s="493">
        <v>0.189</v>
      </c>
      <c r="E3256" s="493">
        <v>0.19800000000000001</v>
      </c>
      <c r="F3256" s="493">
        <v>0.12</v>
      </c>
      <c r="G3256" s="493">
        <v>0.112</v>
      </c>
    </row>
    <row r="3257" spans="1:7" ht="18.75">
      <c r="A3257" s="489" t="s">
        <v>2798</v>
      </c>
      <c r="B3257" s="490">
        <v>153</v>
      </c>
      <c r="C3257" s="491" t="str">
        <f t="shared" si="55"/>
        <v>Ô tô vận tải thùng 7 tấn153</v>
      </c>
      <c r="D3257" s="493">
        <v>0.189</v>
      </c>
      <c r="E3257" s="493">
        <v>0.19800000000000001</v>
      </c>
      <c r="F3257" s="493">
        <v>0.12</v>
      </c>
      <c r="G3257" s="493">
        <v>0.112</v>
      </c>
    </row>
    <row r="3258" spans="1:7" ht="18.75">
      <c r="A3258" s="489" t="s">
        <v>2798</v>
      </c>
      <c r="B3258" s="490">
        <v>154</v>
      </c>
      <c r="C3258" s="491" t="str">
        <f t="shared" si="55"/>
        <v>Ô tô vận tải thùng 7 tấn154</v>
      </c>
      <c r="D3258" s="493">
        <v>0.189</v>
      </c>
      <c r="E3258" s="493">
        <v>0.19800000000000001</v>
      </c>
      <c r="F3258" s="493">
        <v>0.12</v>
      </c>
      <c r="G3258" s="493">
        <v>0.112</v>
      </c>
    </row>
    <row r="3259" spans="1:7" ht="18.75">
      <c r="A3259" s="489" t="s">
        <v>2798</v>
      </c>
      <c r="B3259" s="490">
        <v>155</v>
      </c>
      <c r="C3259" s="491" t="str">
        <f t="shared" si="55"/>
        <v>Ô tô vận tải thùng 7 tấn155</v>
      </c>
      <c r="D3259" s="493">
        <v>0.189</v>
      </c>
      <c r="E3259" s="493">
        <v>0.19800000000000001</v>
      </c>
      <c r="F3259" s="493">
        <v>0.12</v>
      </c>
      <c r="G3259" s="493">
        <v>0.112</v>
      </c>
    </row>
    <row r="3260" spans="1:7" ht="18.75">
      <c r="A3260" s="489" t="s">
        <v>2798</v>
      </c>
      <c r="B3260" s="490">
        <v>156</v>
      </c>
      <c r="C3260" s="491" t="str">
        <f t="shared" si="55"/>
        <v>Ô tô vận tải thùng 7 tấn156</v>
      </c>
      <c r="D3260" s="493">
        <v>0.189</v>
      </c>
      <c r="E3260" s="493">
        <v>0.19800000000000001</v>
      </c>
      <c r="F3260" s="493">
        <v>0.12</v>
      </c>
      <c r="G3260" s="493">
        <v>0.112</v>
      </c>
    </row>
    <row r="3261" spans="1:7" ht="18.75">
      <c r="A3261" s="489" t="s">
        <v>2798</v>
      </c>
      <c r="B3261" s="490">
        <v>157</v>
      </c>
      <c r="C3261" s="491" t="str">
        <f t="shared" si="55"/>
        <v>Ô tô vận tải thùng 7 tấn157</v>
      </c>
      <c r="D3261" s="493">
        <v>0.189</v>
      </c>
      <c r="E3261" s="493">
        <v>0.19800000000000001</v>
      </c>
      <c r="F3261" s="493">
        <v>0.12</v>
      </c>
      <c r="G3261" s="493">
        <v>0.112</v>
      </c>
    </row>
    <row r="3262" spans="1:7" ht="18.75">
      <c r="A3262" s="489" t="s">
        <v>2798</v>
      </c>
      <c r="B3262" s="490">
        <v>158</v>
      </c>
      <c r="C3262" s="491" t="str">
        <f t="shared" si="55"/>
        <v>Ô tô vận tải thùng 7 tấn158</v>
      </c>
      <c r="D3262" s="493">
        <v>0.189</v>
      </c>
      <c r="E3262" s="493">
        <v>0.19800000000000001</v>
      </c>
      <c r="F3262" s="493">
        <v>0.12</v>
      </c>
      <c r="G3262" s="493">
        <v>0.112</v>
      </c>
    </row>
    <row r="3263" spans="1:7" ht="18.75">
      <c r="A3263" s="489" t="s">
        <v>2798</v>
      </c>
      <c r="B3263" s="490">
        <v>159</v>
      </c>
      <c r="C3263" s="491" t="str">
        <f t="shared" si="55"/>
        <v>Ô tô vận tải thùng 7 tấn159</v>
      </c>
      <c r="D3263" s="493">
        <v>0.189</v>
      </c>
      <c r="E3263" s="493">
        <v>0.19800000000000001</v>
      </c>
      <c r="F3263" s="493">
        <v>0.12</v>
      </c>
      <c r="G3263" s="493">
        <v>0.112</v>
      </c>
    </row>
    <row r="3264" spans="1:7" ht="18.75">
      <c r="A3264" s="489" t="s">
        <v>2798</v>
      </c>
      <c r="B3264" s="490">
        <v>160</v>
      </c>
      <c r="C3264" s="491" t="str">
        <f t="shared" si="55"/>
        <v>Ô tô vận tải thùng 7 tấn160</v>
      </c>
      <c r="D3264" s="493">
        <v>0.189</v>
      </c>
      <c r="E3264" s="493">
        <v>0.19800000000000001</v>
      </c>
      <c r="F3264" s="493">
        <v>0.12</v>
      </c>
      <c r="G3264" s="493">
        <v>0.112</v>
      </c>
    </row>
    <row r="3265" spans="1:7" ht="18.75">
      <c r="A3265" s="489" t="s">
        <v>2798</v>
      </c>
      <c r="B3265" s="490">
        <v>161</v>
      </c>
      <c r="C3265" s="491" t="str">
        <f t="shared" si="55"/>
        <v>Ô tô vận tải thùng 7 tấn161</v>
      </c>
      <c r="D3265" s="493">
        <v>0.189</v>
      </c>
      <c r="E3265" s="493">
        <v>0.19800000000000001</v>
      </c>
      <c r="F3265" s="493">
        <v>0.12</v>
      </c>
      <c r="G3265" s="493">
        <v>0.112</v>
      </c>
    </row>
    <row r="3266" spans="1:7" ht="18.75">
      <c r="A3266" s="489" t="s">
        <v>2798</v>
      </c>
      <c r="B3266" s="490">
        <v>162</v>
      </c>
      <c r="C3266" s="491" t="str">
        <f t="shared" si="55"/>
        <v>Ô tô vận tải thùng 7 tấn162</v>
      </c>
      <c r="D3266" s="493">
        <v>0.189</v>
      </c>
      <c r="E3266" s="493">
        <v>0.19800000000000001</v>
      </c>
      <c r="F3266" s="493">
        <v>0.12</v>
      </c>
      <c r="G3266" s="493">
        <v>0.112</v>
      </c>
    </row>
    <row r="3267" spans="1:7" ht="18.75">
      <c r="A3267" s="489" t="s">
        <v>2798</v>
      </c>
      <c r="B3267" s="490">
        <v>163</v>
      </c>
      <c r="C3267" s="491" t="str">
        <f t="shared" si="55"/>
        <v>Ô tô vận tải thùng 7 tấn163</v>
      </c>
      <c r="D3267" s="493">
        <v>0.189</v>
      </c>
      <c r="E3267" s="493">
        <v>0.19800000000000001</v>
      </c>
      <c r="F3267" s="493">
        <v>0.12</v>
      </c>
      <c r="G3267" s="493">
        <v>0.112</v>
      </c>
    </row>
    <row r="3268" spans="1:7" ht="18.75">
      <c r="A3268" s="489" t="s">
        <v>2798</v>
      </c>
      <c r="B3268" s="490">
        <v>164</v>
      </c>
      <c r="C3268" s="491" t="str">
        <f t="shared" si="55"/>
        <v>Ô tô vận tải thùng 7 tấn164</v>
      </c>
      <c r="D3268" s="493">
        <v>0.189</v>
      </c>
      <c r="E3268" s="493">
        <v>0.19800000000000001</v>
      </c>
      <c r="F3268" s="493">
        <v>0.12</v>
      </c>
      <c r="G3268" s="493">
        <v>0.112</v>
      </c>
    </row>
    <row r="3269" spans="1:7" ht="18.75">
      <c r="A3269" s="489" t="s">
        <v>2798</v>
      </c>
      <c r="B3269" s="490">
        <v>165</v>
      </c>
      <c r="C3269" s="491" t="str">
        <f t="shared" si="55"/>
        <v>Ô tô vận tải thùng 7 tấn165</v>
      </c>
      <c r="D3269" s="493">
        <v>0.189</v>
      </c>
      <c r="E3269" s="493">
        <v>0.19800000000000001</v>
      </c>
      <c r="F3269" s="493">
        <v>0.12</v>
      </c>
      <c r="G3269" s="493">
        <v>0.112</v>
      </c>
    </row>
    <row r="3270" spans="1:7" ht="18.75">
      <c r="A3270" s="489" t="s">
        <v>2798</v>
      </c>
      <c r="B3270" s="490">
        <v>166</v>
      </c>
      <c r="C3270" s="491" t="str">
        <f t="shared" si="55"/>
        <v>Ô tô vận tải thùng 7 tấn166</v>
      </c>
      <c r="D3270" s="493">
        <v>0.189</v>
      </c>
      <c r="E3270" s="493">
        <v>0.19800000000000001</v>
      </c>
      <c r="F3270" s="493">
        <v>0.12</v>
      </c>
      <c r="G3270" s="493">
        <v>0.112</v>
      </c>
    </row>
    <row r="3271" spans="1:7" ht="18.75">
      <c r="A3271" s="489" t="s">
        <v>2798</v>
      </c>
      <c r="B3271" s="490">
        <v>167</v>
      </c>
      <c r="C3271" s="491" t="str">
        <f t="shared" si="55"/>
        <v>Ô tô vận tải thùng 7 tấn167</v>
      </c>
      <c r="D3271" s="493">
        <v>0.189</v>
      </c>
      <c r="E3271" s="493">
        <v>0.19800000000000001</v>
      </c>
      <c r="F3271" s="493">
        <v>0.12</v>
      </c>
      <c r="G3271" s="493">
        <v>0.112</v>
      </c>
    </row>
    <row r="3272" spans="1:7" ht="18.75">
      <c r="A3272" s="489" t="s">
        <v>2798</v>
      </c>
      <c r="B3272" s="490">
        <v>168</v>
      </c>
      <c r="C3272" s="491" t="str">
        <f t="shared" si="55"/>
        <v>Ô tô vận tải thùng 7 tấn168</v>
      </c>
      <c r="D3272" s="493">
        <v>0.189</v>
      </c>
      <c r="E3272" s="493">
        <v>0.19800000000000001</v>
      </c>
      <c r="F3272" s="493">
        <v>0.12</v>
      </c>
      <c r="G3272" s="493">
        <v>0.112</v>
      </c>
    </row>
    <row r="3273" spans="1:7" ht="18.75">
      <c r="A3273" s="489" t="s">
        <v>2798</v>
      </c>
      <c r="B3273" s="490">
        <v>169</v>
      </c>
      <c r="C3273" s="491" t="str">
        <f t="shared" si="55"/>
        <v>Ô tô vận tải thùng 7 tấn169</v>
      </c>
      <c r="D3273" s="493">
        <v>0.189</v>
      </c>
      <c r="E3273" s="493">
        <v>0.19800000000000001</v>
      </c>
      <c r="F3273" s="493">
        <v>0.12</v>
      </c>
      <c r="G3273" s="493">
        <v>0.112</v>
      </c>
    </row>
    <row r="3274" spans="1:7" ht="18.75">
      <c r="A3274" s="489" t="s">
        <v>2798</v>
      </c>
      <c r="B3274" s="490">
        <v>170</v>
      </c>
      <c r="C3274" s="491" t="str">
        <f t="shared" si="55"/>
        <v>Ô tô vận tải thùng 7 tấn170</v>
      </c>
      <c r="D3274" s="493">
        <v>0.189</v>
      </c>
      <c r="E3274" s="493">
        <v>0.19800000000000001</v>
      </c>
      <c r="F3274" s="493">
        <v>0.12</v>
      </c>
      <c r="G3274" s="493">
        <v>0.112</v>
      </c>
    </row>
    <row r="3275" spans="1:7" ht="18.75">
      <c r="A3275" s="489" t="s">
        <v>2798</v>
      </c>
      <c r="B3275" s="490">
        <v>171</v>
      </c>
      <c r="C3275" s="491" t="str">
        <f t="shared" si="55"/>
        <v>Ô tô vận tải thùng 7 tấn171</v>
      </c>
      <c r="D3275" s="493">
        <v>0.189</v>
      </c>
      <c r="E3275" s="493">
        <v>0.19800000000000001</v>
      </c>
      <c r="F3275" s="493">
        <v>0.12</v>
      </c>
      <c r="G3275" s="493">
        <v>0.112</v>
      </c>
    </row>
    <row r="3276" spans="1:7" ht="18.75">
      <c r="A3276" s="489" t="s">
        <v>2798</v>
      </c>
      <c r="B3276" s="490">
        <v>172</v>
      </c>
      <c r="C3276" s="491" t="str">
        <f t="shared" si="55"/>
        <v>Ô tô vận tải thùng 7 tấn172</v>
      </c>
      <c r="D3276" s="493">
        <v>0.189</v>
      </c>
      <c r="E3276" s="493">
        <v>0.19800000000000001</v>
      </c>
      <c r="F3276" s="493">
        <v>0.12</v>
      </c>
      <c r="G3276" s="493">
        <v>0.112</v>
      </c>
    </row>
    <row r="3277" spans="1:7" ht="18.75">
      <c r="A3277" s="489" t="s">
        <v>2798</v>
      </c>
      <c r="B3277" s="490">
        <v>173</v>
      </c>
      <c r="C3277" s="491" t="str">
        <f t="shared" si="55"/>
        <v>Ô tô vận tải thùng 7 tấn173</v>
      </c>
      <c r="D3277" s="493">
        <v>0.189</v>
      </c>
      <c r="E3277" s="493">
        <v>0.19800000000000001</v>
      </c>
      <c r="F3277" s="493">
        <v>0.12</v>
      </c>
      <c r="G3277" s="493">
        <v>0.112</v>
      </c>
    </row>
    <row r="3278" spans="1:7" ht="18.75">
      <c r="A3278" s="489" t="s">
        <v>2798</v>
      </c>
      <c r="B3278" s="490">
        <v>174</v>
      </c>
      <c r="C3278" s="491" t="str">
        <f t="shared" si="55"/>
        <v>Ô tô vận tải thùng 7 tấn174</v>
      </c>
      <c r="D3278" s="493">
        <v>0.189</v>
      </c>
      <c r="E3278" s="493">
        <v>0.19800000000000001</v>
      </c>
      <c r="F3278" s="493">
        <v>0.12</v>
      </c>
      <c r="G3278" s="493">
        <v>0.112</v>
      </c>
    </row>
    <row r="3279" spans="1:7" ht="18.75">
      <c r="A3279" s="489" t="s">
        <v>2798</v>
      </c>
      <c r="B3279" s="490">
        <v>175</v>
      </c>
      <c r="C3279" s="491" t="str">
        <f t="shared" si="55"/>
        <v>Ô tô vận tải thùng 7 tấn175</v>
      </c>
      <c r="D3279" s="493">
        <v>0.189</v>
      </c>
      <c r="E3279" s="493">
        <v>0.19800000000000001</v>
      </c>
      <c r="F3279" s="493">
        <v>0.12</v>
      </c>
      <c r="G3279" s="493">
        <v>0.112</v>
      </c>
    </row>
    <row r="3280" spans="1:7" ht="18.75">
      <c r="A3280" s="489" t="s">
        <v>2798</v>
      </c>
      <c r="B3280" s="490">
        <v>176</v>
      </c>
      <c r="C3280" s="491" t="str">
        <f t="shared" si="55"/>
        <v>Ô tô vận tải thùng 7 tấn176</v>
      </c>
      <c r="D3280" s="493">
        <v>0.189</v>
      </c>
      <c r="E3280" s="493">
        <v>0.19800000000000001</v>
      </c>
      <c r="F3280" s="493">
        <v>0.12</v>
      </c>
      <c r="G3280" s="493">
        <v>0.112</v>
      </c>
    </row>
    <row r="3281" spans="1:7" ht="18.75">
      <c r="A3281" s="489" t="s">
        <v>2798</v>
      </c>
      <c r="B3281" s="490">
        <v>177</v>
      </c>
      <c r="C3281" s="491" t="str">
        <f t="shared" si="55"/>
        <v>Ô tô vận tải thùng 7 tấn177</v>
      </c>
      <c r="D3281" s="493">
        <v>0.189</v>
      </c>
      <c r="E3281" s="493">
        <v>0.19800000000000001</v>
      </c>
      <c r="F3281" s="493">
        <v>0.12</v>
      </c>
      <c r="G3281" s="493">
        <v>0.112</v>
      </c>
    </row>
    <row r="3282" spans="1:7" ht="18.75">
      <c r="A3282" s="489" t="s">
        <v>2798</v>
      </c>
      <c r="B3282" s="490">
        <v>178</v>
      </c>
      <c r="C3282" s="491" t="str">
        <f t="shared" si="55"/>
        <v>Ô tô vận tải thùng 7 tấn178</v>
      </c>
      <c r="D3282" s="493">
        <v>0.189</v>
      </c>
      <c r="E3282" s="493">
        <v>0.19800000000000001</v>
      </c>
      <c r="F3282" s="493">
        <v>0.12</v>
      </c>
      <c r="G3282" s="493">
        <v>0.112</v>
      </c>
    </row>
    <row r="3283" spans="1:7" ht="18.75">
      <c r="A3283" s="489" t="s">
        <v>2798</v>
      </c>
      <c r="B3283" s="490">
        <v>179</v>
      </c>
      <c r="C3283" s="491" t="str">
        <f t="shared" si="55"/>
        <v>Ô tô vận tải thùng 7 tấn179</v>
      </c>
      <c r="D3283" s="493">
        <v>0.189</v>
      </c>
      <c r="E3283" s="493">
        <v>0.19800000000000001</v>
      </c>
      <c r="F3283" s="493">
        <v>0.12</v>
      </c>
      <c r="G3283" s="493">
        <v>0.112</v>
      </c>
    </row>
    <row r="3284" spans="1:7" ht="18.75">
      <c r="A3284" s="489" t="s">
        <v>2798</v>
      </c>
      <c r="B3284" s="490">
        <v>180</v>
      </c>
      <c r="C3284" s="491" t="str">
        <f t="shared" si="55"/>
        <v>Ô tô vận tải thùng 7 tấn180</v>
      </c>
      <c r="D3284" s="493">
        <v>0.189</v>
      </c>
      <c r="E3284" s="493">
        <v>0.19800000000000001</v>
      </c>
      <c r="F3284" s="493">
        <v>0.12</v>
      </c>
      <c r="G3284" s="493">
        <v>0.112</v>
      </c>
    </row>
    <row r="3285" spans="1:7" ht="18.75">
      <c r="A3285" s="489" t="s">
        <v>2798</v>
      </c>
      <c r="B3285" s="490">
        <v>181</v>
      </c>
      <c r="C3285" s="491" t="str">
        <f t="shared" si="55"/>
        <v>Ô tô vận tải thùng 7 tấn181</v>
      </c>
      <c r="D3285" s="493">
        <v>0.189</v>
      </c>
      <c r="E3285" s="493">
        <v>0.19800000000000001</v>
      </c>
      <c r="F3285" s="493">
        <v>0.12</v>
      </c>
      <c r="G3285" s="493">
        <v>0.112</v>
      </c>
    </row>
    <row r="3286" spans="1:7" ht="18.75">
      <c r="A3286" s="489" t="s">
        <v>2798</v>
      </c>
      <c r="B3286" s="490">
        <v>182</v>
      </c>
      <c r="C3286" s="491" t="str">
        <f t="shared" si="55"/>
        <v>Ô tô vận tải thùng 7 tấn182</v>
      </c>
      <c r="D3286" s="493">
        <v>0.189</v>
      </c>
      <c r="E3286" s="493">
        <v>0.19800000000000001</v>
      </c>
      <c r="F3286" s="493">
        <v>0.12</v>
      </c>
      <c r="G3286" s="493">
        <v>0.112</v>
      </c>
    </row>
    <row r="3287" spans="1:7" ht="18.75">
      <c r="A3287" s="489" t="s">
        <v>2798</v>
      </c>
      <c r="B3287" s="490">
        <v>183</v>
      </c>
      <c r="C3287" s="491" t="str">
        <f t="shared" si="55"/>
        <v>Ô tô vận tải thùng 7 tấn183</v>
      </c>
      <c r="D3287" s="493">
        <v>0.189</v>
      </c>
      <c r="E3287" s="493">
        <v>0.19800000000000001</v>
      </c>
      <c r="F3287" s="493">
        <v>0.12</v>
      </c>
      <c r="G3287" s="493">
        <v>0.112</v>
      </c>
    </row>
    <row r="3288" spans="1:7" ht="18.75">
      <c r="A3288" s="489" t="s">
        <v>2798</v>
      </c>
      <c r="B3288" s="490">
        <v>184</v>
      </c>
      <c r="C3288" s="491" t="str">
        <f t="shared" si="55"/>
        <v>Ô tô vận tải thùng 7 tấn184</v>
      </c>
      <c r="D3288" s="493">
        <v>0.189</v>
      </c>
      <c r="E3288" s="493">
        <v>0.19800000000000001</v>
      </c>
      <c r="F3288" s="493">
        <v>0.12</v>
      </c>
      <c r="G3288" s="493">
        <v>0.112</v>
      </c>
    </row>
    <row r="3289" spans="1:7" ht="18.75">
      <c r="A3289" s="489" t="s">
        <v>2798</v>
      </c>
      <c r="B3289" s="490">
        <v>185</v>
      </c>
      <c r="C3289" s="491" t="str">
        <f t="shared" si="55"/>
        <v>Ô tô vận tải thùng 7 tấn185</v>
      </c>
      <c r="D3289" s="493">
        <v>0.189</v>
      </c>
      <c r="E3289" s="493">
        <v>0.19800000000000001</v>
      </c>
      <c r="F3289" s="493">
        <v>0.12</v>
      </c>
      <c r="G3289" s="493">
        <v>0.112</v>
      </c>
    </row>
    <row r="3290" spans="1:7" ht="18.75">
      <c r="A3290" s="489" t="s">
        <v>2798</v>
      </c>
      <c r="B3290" s="490">
        <v>186</v>
      </c>
      <c r="C3290" s="491" t="str">
        <f t="shared" si="55"/>
        <v>Ô tô vận tải thùng 7 tấn186</v>
      </c>
      <c r="D3290" s="493">
        <v>0.189</v>
      </c>
      <c r="E3290" s="493">
        <v>0.19800000000000001</v>
      </c>
      <c r="F3290" s="493">
        <v>0.12</v>
      </c>
      <c r="G3290" s="493">
        <v>0.112</v>
      </c>
    </row>
    <row r="3291" spans="1:7" ht="18.75">
      <c r="A3291" s="489" t="s">
        <v>2798</v>
      </c>
      <c r="B3291" s="490">
        <v>187</v>
      </c>
      <c r="C3291" s="491" t="str">
        <f t="shared" si="55"/>
        <v>Ô tô vận tải thùng 7 tấn187</v>
      </c>
      <c r="D3291" s="493">
        <v>0.189</v>
      </c>
      <c r="E3291" s="493">
        <v>0.19800000000000001</v>
      </c>
      <c r="F3291" s="493">
        <v>0.12</v>
      </c>
      <c r="G3291" s="493">
        <v>0.112</v>
      </c>
    </row>
    <row r="3292" spans="1:7" ht="18.75">
      <c r="A3292" s="489" t="s">
        <v>2798</v>
      </c>
      <c r="B3292" s="490">
        <v>188</v>
      </c>
      <c r="C3292" s="491" t="str">
        <f t="shared" si="55"/>
        <v>Ô tô vận tải thùng 7 tấn188</v>
      </c>
      <c r="D3292" s="493">
        <v>0.189</v>
      </c>
      <c r="E3292" s="493">
        <v>0.19800000000000001</v>
      </c>
      <c r="F3292" s="493">
        <v>0.12</v>
      </c>
      <c r="G3292" s="493">
        <v>0.112</v>
      </c>
    </row>
    <row r="3293" spans="1:7" ht="18.75">
      <c r="A3293" s="489" t="s">
        <v>2798</v>
      </c>
      <c r="B3293" s="490">
        <v>189</v>
      </c>
      <c r="C3293" s="491" t="str">
        <f t="shared" si="55"/>
        <v>Ô tô vận tải thùng 7 tấn189</v>
      </c>
      <c r="D3293" s="493">
        <v>0.189</v>
      </c>
      <c r="E3293" s="493">
        <v>0.19800000000000001</v>
      </c>
      <c r="F3293" s="493">
        <v>0.12</v>
      </c>
      <c r="G3293" s="493">
        <v>0.112</v>
      </c>
    </row>
    <row r="3294" spans="1:7" ht="18.75">
      <c r="A3294" s="489" t="s">
        <v>2798</v>
      </c>
      <c r="B3294" s="490">
        <v>190</v>
      </c>
      <c r="C3294" s="491" t="str">
        <f t="shared" si="55"/>
        <v>Ô tô vận tải thùng 7 tấn190</v>
      </c>
      <c r="D3294" s="493">
        <v>0.189</v>
      </c>
      <c r="E3294" s="493">
        <v>0.19800000000000001</v>
      </c>
      <c r="F3294" s="493">
        <v>0.12</v>
      </c>
      <c r="G3294" s="493">
        <v>0.112</v>
      </c>
    </row>
    <row r="3295" spans="1:7" ht="18.75">
      <c r="A3295" s="489" t="s">
        <v>2798</v>
      </c>
      <c r="B3295" s="490">
        <v>191</v>
      </c>
      <c r="C3295" s="491" t="str">
        <f t="shared" si="55"/>
        <v>Ô tô vận tải thùng 7 tấn191</v>
      </c>
      <c r="D3295" s="493">
        <v>0.189</v>
      </c>
      <c r="E3295" s="493">
        <v>0.19800000000000001</v>
      </c>
      <c r="F3295" s="493">
        <v>0.12</v>
      </c>
      <c r="G3295" s="493">
        <v>0.112</v>
      </c>
    </row>
    <row r="3296" spans="1:7" ht="18.75">
      <c r="A3296" s="489" t="s">
        <v>2798</v>
      </c>
      <c r="B3296" s="490">
        <v>192</v>
      </c>
      <c r="C3296" s="491" t="str">
        <f t="shared" si="55"/>
        <v>Ô tô vận tải thùng 7 tấn192</v>
      </c>
      <c r="D3296" s="493">
        <v>0.189</v>
      </c>
      <c r="E3296" s="493">
        <v>0.19800000000000001</v>
      </c>
      <c r="F3296" s="493">
        <v>0.12</v>
      </c>
      <c r="G3296" s="493">
        <v>0.112</v>
      </c>
    </row>
    <row r="3297" spans="1:7" ht="18.75">
      <c r="A3297" s="489" t="s">
        <v>2798</v>
      </c>
      <c r="B3297" s="490">
        <v>193</v>
      </c>
      <c r="C3297" s="491" t="str">
        <f t="shared" si="55"/>
        <v>Ô tô vận tải thùng 7 tấn193</v>
      </c>
      <c r="D3297" s="493">
        <v>0.189</v>
      </c>
      <c r="E3297" s="493">
        <v>0.19800000000000001</v>
      </c>
      <c r="F3297" s="493">
        <v>0.12</v>
      </c>
      <c r="G3297" s="493">
        <v>0.112</v>
      </c>
    </row>
    <row r="3298" spans="1:7" ht="18.75">
      <c r="A3298" s="489" t="s">
        <v>2798</v>
      </c>
      <c r="B3298" s="490">
        <v>194</v>
      </c>
      <c r="C3298" s="491" t="str">
        <f t="shared" ref="C3298:C3361" si="56">A3298&amp;B3298</f>
        <v>Ô tô vận tải thùng 7 tấn194</v>
      </c>
      <c r="D3298" s="493">
        <v>0.189</v>
      </c>
      <c r="E3298" s="493">
        <v>0.19800000000000001</v>
      </c>
      <c r="F3298" s="493">
        <v>0.12</v>
      </c>
      <c r="G3298" s="493">
        <v>0.112</v>
      </c>
    </row>
    <row r="3299" spans="1:7" ht="18.75">
      <c r="A3299" s="489" t="s">
        <v>2798</v>
      </c>
      <c r="B3299" s="490">
        <v>195</v>
      </c>
      <c r="C3299" s="491" t="str">
        <f t="shared" si="56"/>
        <v>Ô tô vận tải thùng 7 tấn195</v>
      </c>
      <c r="D3299" s="493">
        <v>0.189</v>
      </c>
      <c r="E3299" s="493">
        <v>0.19800000000000001</v>
      </c>
      <c r="F3299" s="493">
        <v>0.12</v>
      </c>
      <c r="G3299" s="493">
        <v>0.112</v>
      </c>
    </row>
    <row r="3300" spans="1:7" ht="18.75">
      <c r="A3300" s="489" t="s">
        <v>2798</v>
      </c>
      <c r="B3300" s="490">
        <v>196</v>
      </c>
      <c r="C3300" s="491" t="str">
        <f t="shared" si="56"/>
        <v>Ô tô vận tải thùng 7 tấn196</v>
      </c>
      <c r="D3300" s="493">
        <v>0.189</v>
      </c>
      <c r="E3300" s="493">
        <v>0.19800000000000001</v>
      </c>
      <c r="F3300" s="493">
        <v>0.12</v>
      </c>
      <c r="G3300" s="493">
        <v>0.112</v>
      </c>
    </row>
    <row r="3301" spans="1:7" ht="18.75">
      <c r="A3301" s="489" t="s">
        <v>2798</v>
      </c>
      <c r="B3301" s="490">
        <v>197</v>
      </c>
      <c r="C3301" s="491" t="str">
        <f t="shared" si="56"/>
        <v>Ô tô vận tải thùng 7 tấn197</v>
      </c>
      <c r="D3301" s="493">
        <v>0.189</v>
      </c>
      <c r="E3301" s="493">
        <v>0.19800000000000001</v>
      </c>
      <c r="F3301" s="493">
        <v>0.12</v>
      </c>
      <c r="G3301" s="493">
        <v>0.112</v>
      </c>
    </row>
    <row r="3302" spans="1:7" ht="18.75">
      <c r="A3302" s="489" t="s">
        <v>2798</v>
      </c>
      <c r="B3302" s="490">
        <v>198</v>
      </c>
      <c r="C3302" s="491" t="str">
        <f t="shared" si="56"/>
        <v>Ô tô vận tải thùng 7 tấn198</v>
      </c>
      <c r="D3302" s="493">
        <v>0.189</v>
      </c>
      <c r="E3302" s="493">
        <v>0.19800000000000001</v>
      </c>
      <c r="F3302" s="493">
        <v>0.12</v>
      </c>
      <c r="G3302" s="493">
        <v>0.112</v>
      </c>
    </row>
    <row r="3303" spans="1:7" ht="18.75">
      <c r="A3303" s="489" t="s">
        <v>2798</v>
      </c>
      <c r="B3303" s="490">
        <v>199</v>
      </c>
      <c r="C3303" s="491" t="str">
        <f t="shared" si="56"/>
        <v>Ô tô vận tải thùng 7 tấn199</v>
      </c>
      <c r="D3303" s="493">
        <v>0.189</v>
      </c>
      <c r="E3303" s="493">
        <v>0.19800000000000001</v>
      </c>
      <c r="F3303" s="493">
        <v>0.12</v>
      </c>
      <c r="G3303" s="493">
        <v>0.112</v>
      </c>
    </row>
    <row r="3304" spans="1:7" ht="18.75">
      <c r="A3304" s="489" t="s">
        <v>2798</v>
      </c>
      <c r="B3304" s="490">
        <v>200</v>
      </c>
      <c r="C3304" s="491" t="str">
        <f t="shared" si="56"/>
        <v>Ô tô vận tải thùng 7 tấn200</v>
      </c>
      <c r="D3304" s="493">
        <v>0.189</v>
      </c>
      <c r="E3304" s="493">
        <v>0.19800000000000001</v>
      </c>
      <c r="F3304" s="493">
        <v>0.12</v>
      </c>
      <c r="G3304" s="493">
        <v>0.112</v>
      </c>
    </row>
    <row r="3305" spans="1:7" ht="18.75">
      <c r="A3305" s="489" t="s">
        <v>2798</v>
      </c>
      <c r="B3305" s="490">
        <v>201</v>
      </c>
      <c r="C3305" s="491" t="str">
        <f t="shared" si="56"/>
        <v>Ô tô vận tải thùng 7 tấn201</v>
      </c>
      <c r="D3305" s="493">
        <v>0.189</v>
      </c>
      <c r="E3305" s="493">
        <v>0.19800000000000001</v>
      </c>
      <c r="F3305" s="493">
        <v>0.12</v>
      </c>
      <c r="G3305" s="493">
        <v>0.112</v>
      </c>
    </row>
    <row r="3306" spans="1:7" ht="18.75">
      <c r="A3306" s="489" t="s">
        <v>2798</v>
      </c>
      <c r="B3306" s="490">
        <v>202</v>
      </c>
      <c r="C3306" s="491" t="str">
        <f t="shared" si="56"/>
        <v>Ô tô vận tải thùng 7 tấn202</v>
      </c>
      <c r="D3306" s="493">
        <v>0.189</v>
      </c>
      <c r="E3306" s="493">
        <v>0.19800000000000001</v>
      </c>
      <c r="F3306" s="493">
        <v>0.12</v>
      </c>
      <c r="G3306" s="493">
        <v>0.112</v>
      </c>
    </row>
    <row r="3307" spans="1:7" ht="18.75">
      <c r="A3307" s="489" t="s">
        <v>2798</v>
      </c>
      <c r="B3307" s="490">
        <v>203</v>
      </c>
      <c r="C3307" s="491" t="str">
        <f t="shared" si="56"/>
        <v>Ô tô vận tải thùng 7 tấn203</v>
      </c>
      <c r="D3307" s="493">
        <v>0.189</v>
      </c>
      <c r="E3307" s="493">
        <v>0.19800000000000001</v>
      </c>
      <c r="F3307" s="493">
        <v>0.12</v>
      </c>
      <c r="G3307" s="493">
        <v>0.112</v>
      </c>
    </row>
    <row r="3308" spans="1:7" ht="18.75">
      <c r="A3308" s="489" t="s">
        <v>2798</v>
      </c>
      <c r="B3308" s="490">
        <v>204</v>
      </c>
      <c r="C3308" s="491" t="str">
        <f t="shared" si="56"/>
        <v>Ô tô vận tải thùng 7 tấn204</v>
      </c>
      <c r="D3308" s="493">
        <v>0.189</v>
      </c>
      <c r="E3308" s="493">
        <v>0.19800000000000001</v>
      </c>
      <c r="F3308" s="493">
        <v>0.12</v>
      </c>
      <c r="G3308" s="493">
        <v>0.112</v>
      </c>
    </row>
    <row r="3309" spans="1:7" ht="18.75">
      <c r="A3309" s="489" t="s">
        <v>2798</v>
      </c>
      <c r="B3309" s="490">
        <v>205</v>
      </c>
      <c r="C3309" s="491" t="str">
        <f t="shared" si="56"/>
        <v>Ô tô vận tải thùng 7 tấn205</v>
      </c>
      <c r="D3309" s="493">
        <v>0.189</v>
      </c>
      <c r="E3309" s="493">
        <v>0.19800000000000001</v>
      </c>
      <c r="F3309" s="493">
        <v>0.12</v>
      </c>
      <c r="G3309" s="493">
        <v>0.112</v>
      </c>
    </row>
    <row r="3310" spans="1:7" ht="18.75">
      <c r="A3310" s="489" t="s">
        <v>2798</v>
      </c>
      <c r="B3310" s="490">
        <v>206</v>
      </c>
      <c r="C3310" s="491" t="str">
        <f t="shared" si="56"/>
        <v>Ô tô vận tải thùng 7 tấn206</v>
      </c>
      <c r="D3310" s="493">
        <v>0.189</v>
      </c>
      <c r="E3310" s="493">
        <v>0.19800000000000001</v>
      </c>
      <c r="F3310" s="493">
        <v>0.12</v>
      </c>
      <c r="G3310" s="493">
        <v>0.112</v>
      </c>
    </row>
    <row r="3311" spans="1:7" ht="18.75">
      <c r="A3311" s="489" t="s">
        <v>2798</v>
      </c>
      <c r="B3311" s="490">
        <v>207</v>
      </c>
      <c r="C3311" s="491" t="str">
        <f t="shared" si="56"/>
        <v>Ô tô vận tải thùng 7 tấn207</v>
      </c>
      <c r="D3311" s="493">
        <v>0.189</v>
      </c>
      <c r="E3311" s="493">
        <v>0.19800000000000001</v>
      </c>
      <c r="F3311" s="493">
        <v>0.12</v>
      </c>
      <c r="G3311" s="493">
        <v>0.112</v>
      </c>
    </row>
    <row r="3312" spans="1:7" ht="18.75">
      <c r="A3312" s="489" t="s">
        <v>2798</v>
      </c>
      <c r="B3312" s="490">
        <v>208</v>
      </c>
      <c r="C3312" s="491" t="str">
        <f t="shared" si="56"/>
        <v>Ô tô vận tải thùng 7 tấn208</v>
      </c>
      <c r="D3312" s="493">
        <v>0.189</v>
      </c>
      <c r="E3312" s="493">
        <v>0.19800000000000001</v>
      </c>
      <c r="F3312" s="493">
        <v>0.12</v>
      </c>
      <c r="G3312" s="493">
        <v>0.112</v>
      </c>
    </row>
    <row r="3313" spans="1:7" ht="18.75">
      <c r="A3313" s="489" t="s">
        <v>2798</v>
      </c>
      <c r="B3313" s="490">
        <v>209</v>
      </c>
      <c r="C3313" s="491" t="str">
        <f t="shared" si="56"/>
        <v>Ô tô vận tải thùng 7 tấn209</v>
      </c>
      <c r="D3313" s="493">
        <v>0.189</v>
      </c>
      <c r="E3313" s="493">
        <v>0.19800000000000001</v>
      </c>
      <c r="F3313" s="493">
        <v>0.12</v>
      </c>
      <c r="G3313" s="493">
        <v>0.112</v>
      </c>
    </row>
    <row r="3314" spans="1:7" ht="18.75">
      <c r="A3314" s="489" t="s">
        <v>2798</v>
      </c>
      <c r="B3314" s="490">
        <v>210</v>
      </c>
      <c r="C3314" s="491" t="str">
        <f t="shared" si="56"/>
        <v>Ô tô vận tải thùng 7 tấn210</v>
      </c>
      <c r="D3314" s="493">
        <v>0.189</v>
      </c>
      <c r="E3314" s="493">
        <v>0.19800000000000001</v>
      </c>
      <c r="F3314" s="493">
        <v>0.12</v>
      </c>
      <c r="G3314" s="493">
        <v>0.112</v>
      </c>
    </row>
    <row r="3315" spans="1:7" ht="18.75">
      <c r="A3315" s="489" t="s">
        <v>2798</v>
      </c>
      <c r="B3315" s="490">
        <v>211</v>
      </c>
      <c r="C3315" s="491" t="str">
        <f t="shared" si="56"/>
        <v>Ô tô vận tải thùng 7 tấn211</v>
      </c>
      <c r="D3315" s="493">
        <v>0.189</v>
      </c>
      <c r="E3315" s="493">
        <v>0.19800000000000001</v>
      </c>
      <c r="F3315" s="493">
        <v>0.12</v>
      </c>
      <c r="G3315" s="493">
        <v>0.112</v>
      </c>
    </row>
    <row r="3316" spans="1:7" ht="18.75">
      <c r="A3316" s="489" t="s">
        <v>2798</v>
      </c>
      <c r="B3316" s="490">
        <v>212</v>
      </c>
      <c r="C3316" s="491" t="str">
        <f t="shared" si="56"/>
        <v>Ô tô vận tải thùng 7 tấn212</v>
      </c>
      <c r="D3316" s="493">
        <v>0.189</v>
      </c>
      <c r="E3316" s="493">
        <v>0.19800000000000001</v>
      </c>
      <c r="F3316" s="493">
        <v>0.12</v>
      </c>
      <c r="G3316" s="493">
        <v>0.112</v>
      </c>
    </row>
    <row r="3317" spans="1:7" ht="18.75">
      <c r="A3317" s="489" t="s">
        <v>2798</v>
      </c>
      <c r="B3317" s="490">
        <v>213</v>
      </c>
      <c r="C3317" s="491" t="str">
        <f t="shared" si="56"/>
        <v>Ô tô vận tải thùng 7 tấn213</v>
      </c>
      <c r="D3317" s="493">
        <v>0.189</v>
      </c>
      <c r="E3317" s="493">
        <v>0.19800000000000001</v>
      </c>
      <c r="F3317" s="493">
        <v>0.12</v>
      </c>
      <c r="G3317" s="493">
        <v>0.112</v>
      </c>
    </row>
    <row r="3318" spans="1:7" ht="18.75">
      <c r="A3318" s="489" t="s">
        <v>2798</v>
      </c>
      <c r="B3318" s="490">
        <v>214</v>
      </c>
      <c r="C3318" s="491" t="str">
        <f t="shared" si="56"/>
        <v>Ô tô vận tải thùng 7 tấn214</v>
      </c>
      <c r="D3318" s="493">
        <v>0.189</v>
      </c>
      <c r="E3318" s="493">
        <v>0.19800000000000001</v>
      </c>
      <c r="F3318" s="493">
        <v>0.12</v>
      </c>
      <c r="G3318" s="493">
        <v>0.112</v>
      </c>
    </row>
    <row r="3319" spans="1:7" ht="18.75">
      <c r="A3319" s="489" t="s">
        <v>2798</v>
      </c>
      <c r="B3319" s="490">
        <v>215</v>
      </c>
      <c r="C3319" s="491" t="str">
        <f t="shared" si="56"/>
        <v>Ô tô vận tải thùng 7 tấn215</v>
      </c>
      <c r="D3319" s="493">
        <v>0.189</v>
      </c>
      <c r="E3319" s="493">
        <v>0.19800000000000001</v>
      </c>
      <c r="F3319" s="493">
        <v>0.12</v>
      </c>
      <c r="G3319" s="493">
        <v>0.112</v>
      </c>
    </row>
    <row r="3320" spans="1:7" ht="18.75">
      <c r="A3320" s="489" t="s">
        <v>2798</v>
      </c>
      <c r="B3320" s="490">
        <v>216</v>
      </c>
      <c r="C3320" s="491" t="str">
        <f t="shared" si="56"/>
        <v>Ô tô vận tải thùng 7 tấn216</v>
      </c>
      <c r="D3320" s="493">
        <v>0.189</v>
      </c>
      <c r="E3320" s="493">
        <v>0.19800000000000001</v>
      </c>
      <c r="F3320" s="493">
        <v>0.12</v>
      </c>
      <c r="G3320" s="493">
        <v>0.112</v>
      </c>
    </row>
    <row r="3321" spans="1:7" ht="18.75">
      <c r="A3321" s="489" t="s">
        <v>2798</v>
      </c>
      <c r="B3321" s="490">
        <v>217</v>
      </c>
      <c r="C3321" s="491" t="str">
        <f t="shared" si="56"/>
        <v>Ô tô vận tải thùng 7 tấn217</v>
      </c>
      <c r="D3321" s="493">
        <v>0.189</v>
      </c>
      <c r="E3321" s="493">
        <v>0.19800000000000001</v>
      </c>
      <c r="F3321" s="493">
        <v>0.12</v>
      </c>
      <c r="G3321" s="493">
        <v>0.112</v>
      </c>
    </row>
    <row r="3322" spans="1:7" ht="18.75">
      <c r="A3322" s="489" t="s">
        <v>2798</v>
      </c>
      <c r="B3322" s="490">
        <v>218</v>
      </c>
      <c r="C3322" s="491" t="str">
        <f t="shared" si="56"/>
        <v>Ô tô vận tải thùng 7 tấn218</v>
      </c>
      <c r="D3322" s="493">
        <v>0.189</v>
      </c>
      <c r="E3322" s="493">
        <v>0.19800000000000001</v>
      </c>
      <c r="F3322" s="493">
        <v>0.12</v>
      </c>
      <c r="G3322" s="493">
        <v>0.112</v>
      </c>
    </row>
    <row r="3323" spans="1:7" ht="18.75">
      <c r="A3323" s="489" t="s">
        <v>2798</v>
      </c>
      <c r="B3323" s="490">
        <v>219</v>
      </c>
      <c r="C3323" s="491" t="str">
        <f t="shared" si="56"/>
        <v>Ô tô vận tải thùng 7 tấn219</v>
      </c>
      <c r="D3323" s="493">
        <v>0.189</v>
      </c>
      <c r="E3323" s="493">
        <v>0.19800000000000001</v>
      </c>
      <c r="F3323" s="493">
        <v>0.12</v>
      </c>
      <c r="G3323" s="493">
        <v>0.112</v>
      </c>
    </row>
    <row r="3324" spans="1:7" ht="18.75">
      <c r="A3324" s="489" t="s">
        <v>2798</v>
      </c>
      <c r="B3324" s="490">
        <v>220</v>
      </c>
      <c r="C3324" s="491" t="str">
        <f t="shared" si="56"/>
        <v>Ô tô vận tải thùng 7 tấn220</v>
      </c>
      <c r="D3324" s="493">
        <v>0.189</v>
      </c>
      <c r="E3324" s="493">
        <v>0.19800000000000001</v>
      </c>
      <c r="F3324" s="493">
        <v>0.12</v>
      </c>
      <c r="G3324" s="493">
        <v>0.112</v>
      </c>
    </row>
    <row r="3325" spans="1:7" ht="18.75">
      <c r="A3325" s="489" t="s">
        <v>2798</v>
      </c>
      <c r="B3325" s="490">
        <v>221</v>
      </c>
      <c r="C3325" s="491" t="str">
        <f t="shared" si="56"/>
        <v>Ô tô vận tải thùng 7 tấn221</v>
      </c>
      <c r="D3325" s="493">
        <v>0.189</v>
      </c>
      <c r="E3325" s="493">
        <v>0.19800000000000001</v>
      </c>
      <c r="F3325" s="493">
        <v>0.12</v>
      </c>
      <c r="G3325" s="493">
        <v>0.112</v>
      </c>
    </row>
    <row r="3326" spans="1:7" ht="18.75">
      <c r="A3326" s="489" t="s">
        <v>2798</v>
      </c>
      <c r="B3326" s="490">
        <v>222</v>
      </c>
      <c r="C3326" s="491" t="str">
        <f t="shared" si="56"/>
        <v>Ô tô vận tải thùng 7 tấn222</v>
      </c>
      <c r="D3326" s="493">
        <v>0.189</v>
      </c>
      <c r="E3326" s="493">
        <v>0.19800000000000001</v>
      </c>
      <c r="F3326" s="493">
        <v>0.12</v>
      </c>
      <c r="G3326" s="493">
        <v>0.112</v>
      </c>
    </row>
    <row r="3327" spans="1:7" ht="18.75">
      <c r="A3327" s="489" t="s">
        <v>2798</v>
      </c>
      <c r="B3327" s="490">
        <v>223</v>
      </c>
      <c r="C3327" s="491" t="str">
        <f t="shared" si="56"/>
        <v>Ô tô vận tải thùng 7 tấn223</v>
      </c>
      <c r="D3327" s="493">
        <v>0.189</v>
      </c>
      <c r="E3327" s="493">
        <v>0.19800000000000001</v>
      </c>
      <c r="F3327" s="493">
        <v>0.12</v>
      </c>
      <c r="G3327" s="493">
        <v>0.112</v>
      </c>
    </row>
    <row r="3328" spans="1:7" ht="18.75">
      <c r="A3328" s="489" t="s">
        <v>2798</v>
      </c>
      <c r="B3328" s="490">
        <v>224</v>
      </c>
      <c r="C3328" s="491" t="str">
        <f t="shared" si="56"/>
        <v>Ô tô vận tải thùng 7 tấn224</v>
      </c>
      <c r="D3328" s="493">
        <v>0.189</v>
      </c>
      <c r="E3328" s="493">
        <v>0.19800000000000001</v>
      </c>
      <c r="F3328" s="493">
        <v>0.12</v>
      </c>
      <c r="G3328" s="493">
        <v>0.112</v>
      </c>
    </row>
    <row r="3329" spans="1:7" ht="18.75">
      <c r="A3329" s="489" t="s">
        <v>2798</v>
      </c>
      <c r="B3329" s="490">
        <v>225</v>
      </c>
      <c r="C3329" s="491" t="str">
        <f t="shared" si="56"/>
        <v>Ô tô vận tải thùng 7 tấn225</v>
      </c>
      <c r="D3329" s="493">
        <v>0.189</v>
      </c>
      <c r="E3329" s="493">
        <v>0.19800000000000001</v>
      </c>
      <c r="F3329" s="493">
        <v>0.12</v>
      </c>
      <c r="G3329" s="493">
        <v>0.112</v>
      </c>
    </row>
    <row r="3330" spans="1:7" ht="18.75">
      <c r="A3330" s="489" t="s">
        <v>2798</v>
      </c>
      <c r="B3330" s="490">
        <v>226</v>
      </c>
      <c r="C3330" s="491" t="str">
        <f t="shared" si="56"/>
        <v>Ô tô vận tải thùng 7 tấn226</v>
      </c>
      <c r="D3330" s="493">
        <v>0.189</v>
      </c>
      <c r="E3330" s="493">
        <v>0.19800000000000001</v>
      </c>
      <c r="F3330" s="493">
        <v>0.12</v>
      </c>
      <c r="G3330" s="493">
        <v>0.112</v>
      </c>
    </row>
    <row r="3331" spans="1:7" ht="18.75">
      <c r="A3331" s="489" t="s">
        <v>2798</v>
      </c>
      <c r="B3331" s="490">
        <v>227</v>
      </c>
      <c r="C3331" s="491" t="str">
        <f t="shared" si="56"/>
        <v>Ô tô vận tải thùng 7 tấn227</v>
      </c>
      <c r="D3331" s="493">
        <v>0.189</v>
      </c>
      <c r="E3331" s="493">
        <v>0.19800000000000001</v>
      </c>
      <c r="F3331" s="493">
        <v>0.12</v>
      </c>
      <c r="G3331" s="493">
        <v>0.112</v>
      </c>
    </row>
    <row r="3332" spans="1:7" ht="18.75">
      <c r="A3332" s="489" t="s">
        <v>2798</v>
      </c>
      <c r="B3332" s="490">
        <v>228</v>
      </c>
      <c r="C3332" s="491" t="str">
        <f t="shared" si="56"/>
        <v>Ô tô vận tải thùng 7 tấn228</v>
      </c>
      <c r="D3332" s="493">
        <v>0.189</v>
      </c>
      <c r="E3332" s="493">
        <v>0.19800000000000001</v>
      </c>
      <c r="F3332" s="493">
        <v>0.12</v>
      </c>
      <c r="G3332" s="493">
        <v>0.112</v>
      </c>
    </row>
    <row r="3333" spans="1:7" ht="18.75">
      <c r="A3333" s="489" t="s">
        <v>2798</v>
      </c>
      <c r="B3333" s="490">
        <v>229</v>
      </c>
      <c r="C3333" s="491" t="str">
        <f t="shared" si="56"/>
        <v>Ô tô vận tải thùng 7 tấn229</v>
      </c>
      <c r="D3333" s="493">
        <v>0.189</v>
      </c>
      <c r="E3333" s="493">
        <v>0.19800000000000001</v>
      </c>
      <c r="F3333" s="493">
        <v>0.12</v>
      </c>
      <c r="G3333" s="493">
        <v>0.112</v>
      </c>
    </row>
    <row r="3334" spans="1:7" ht="18.75">
      <c r="A3334" s="489" t="s">
        <v>2798</v>
      </c>
      <c r="B3334" s="490">
        <v>230</v>
      </c>
      <c r="C3334" s="491" t="str">
        <f t="shared" si="56"/>
        <v>Ô tô vận tải thùng 7 tấn230</v>
      </c>
      <c r="D3334" s="493">
        <v>0.189</v>
      </c>
      <c r="E3334" s="493">
        <v>0.19800000000000001</v>
      </c>
      <c r="F3334" s="493">
        <v>0.12</v>
      </c>
      <c r="G3334" s="493">
        <v>0.112</v>
      </c>
    </row>
    <row r="3335" spans="1:7" ht="18.75">
      <c r="A3335" s="489" t="s">
        <v>2798</v>
      </c>
      <c r="B3335" s="490">
        <v>231</v>
      </c>
      <c r="C3335" s="491" t="str">
        <f t="shared" si="56"/>
        <v>Ô tô vận tải thùng 7 tấn231</v>
      </c>
      <c r="D3335" s="493">
        <v>0.189</v>
      </c>
      <c r="E3335" s="493">
        <v>0.19800000000000001</v>
      </c>
      <c r="F3335" s="493">
        <v>0.12</v>
      </c>
      <c r="G3335" s="493">
        <v>0.112</v>
      </c>
    </row>
    <row r="3336" spans="1:7" ht="18.75">
      <c r="A3336" s="489" t="s">
        <v>2798</v>
      </c>
      <c r="B3336" s="490">
        <v>232</v>
      </c>
      <c r="C3336" s="491" t="str">
        <f t="shared" si="56"/>
        <v>Ô tô vận tải thùng 7 tấn232</v>
      </c>
      <c r="D3336" s="493">
        <v>0.189</v>
      </c>
      <c r="E3336" s="493">
        <v>0.19800000000000001</v>
      </c>
      <c r="F3336" s="493">
        <v>0.12</v>
      </c>
      <c r="G3336" s="493">
        <v>0.112</v>
      </c>
    </row>
    <row r="3337" spans="1:7" ht="18.75">
      <c r="A3337" s="489" t="s">
        <v>2798</v>
      </c>
      <c r="B3337" s="490">
        <v>233</v>
      </c>
      <c r="C3337" s="491" t="str">
        <f t="shared" si="56"/>
        <v>Ô tô vận tải thùng 7 tấn233</v>
      </c>
      <c r="D3337" s="493">
        <v>0.189</v>
      </c>
      <c r="E3337" s="493">
        <v>0.19800000000000001</v>
      </c>
      <c r="F3337" s="493">
        <v>0.12</v>
      </c>
      <c r="G3337" s="493">
        <v>0.112</v>
      </c>
    </row>
    <row r="3338" spans="1:7" ht="18.75">
      <c r="A3338" s="489" t="s">
        <v>2798</v>
      </c>
      <c r="B3338" s="490">
        <v>234</v>
      </c>
      <c r="C3338" s="491" t="str">
        <f t="shared" si="56"/>
        <v>Ô tô vận tải thùng 7 tấn234</v>
      </c>
      <c r="D3338" s="493">
        <v>0.189</v>
      </c>
      <c r="E3338" s="493">
        <v>0.19800000000000001</v>
      </c>
      <c r="F3338" s="493">
        <v>0.12</v>
      </c>
      <c r="G3338" s="493">
        <v>0.112</v>
      </c>
    </row>
    <row r="3339" spans="1:7" ht="18.75">
      <c r="A3339" s="489" t="s">
        <v>2798</v>
      </c>
      <c r="B3339" s="490">
        <v>235</v>
      </c>
      <c r="C3339" s="491" t="str">
        <f t="shared" si="56"/>
        <v>Ô tô vận tải thùng 7 tấn235</v>
      </c>
      <c r="D3339" s="493">
        <v>0.189</v>
      </c>
      <c r="E3339" s="493">
        <v>0.19800000000000001</v>
      </c>
      <c r="F3339" s="493">
        <v>0.12</v>
      </c>
      <c r="G3339" s="493">
        <v>0.112</v>
      </c>
    </row>
    <row r="3340" spans="1:7" ht="18.75">
      <c r="A3340" s="489" t="s">
        <v>2798</v>
      </c>
      <c r="B3340" s="490">
        <v>236</v>
      </c>
      <c r="C3340" s="491" t="str">
        <f t="shared" si="56"/>
        <v>Ô tô vận tải thùng 7 tấn236</v>
      </c>
      <c r="D3340" s="493">
        <v>0.189</v>
      </c>
      <c r="E3340" s="493">
        <v>0.19800000000000001</v>
      </c>
      <c r="F3340" s="493">
        <v>0.12</v>
      </c>
      <c r="G3340" s="493">
        <v>0.112</v>
      </c>
    </row>
    <row r="3341" spans="1:7" ht="18.75">
      <c r="A3341" s="489" t="s">
        <v>2798</v>
      </c>
      <c r="B3341" s="490">
        <v>237</v>
      </c>
      <c r="C3341" s="491" t="str">
        <f t="shared" si="56"/>
        <v>Ô tô vận tải thùng 7 tấn237</v>
      </c>
      <c r="D3341" s="493">
        <v>0.189</v>
      </c>
      <c r="E3341" s="493">
        <v>0.19800000000000001</v>
      </c>
      <c r="F3341" s="493">
        <v>0.12</v>
      </c>
      <c r="G3341" s="493">
        <v>0.112</v>
      </c>
    </row>
    <row r="3342" spans="1:7" ht="18.75">
      <c r="A3342" s="489" t="s">
        <v>2798</v>
      </c>
      <c r="B3342" s="490">
        <v>238</v>
      </c>
      <c r="C3342" s="491" t="str">
        <f t="shared" si="56"/>
        <v>Ô tô vận tải thùng 7 tấn238</v>
      </c>
      <c r="D3342" s="493">
        <v>0.189</v>
      </c>
      <c r="E3342" s="493">
        <v>0.19800000000000001</v>
      </c>
      <c r="F3342" s="493">
        <v>0.12</v>
      </c>
      <c r="G3342" s="493">
        <v>0.112</v>
      </c>
    </row>
    <row r="3343" spans="1:7" ht="18.75">
      <c r="A3343" s="489" t="s">
        <v>2798</v>
      </c>
      <c r="B3343" s="490">
        <v>239</v>
      </c>
      <c r="C3343" s="491" t="str">
        <f t="shared" si="56"/>
        <v>Ô tô vận tải thùng 7 tấn239</v>
      </c>
      <c r="D3343" s="493">
        <v>0.189</v>
      </c>
      <c r="E3343" s="493">
        <v>0.19800000000000001</v>
      </c>
      <c r="F3343" s="493">
        <v>0.12</v>
      </c>
      <c r="G3343" s="493">
        <v>0.112</v>
      </c>
    </row>
    <row r="3344" spans="1:7" ht="18.75">
      <c r="A3344" s="489" t="s">
        <v>2798</v>
      </c>
      <c r="B3344" s="490">
        <v>240</v>
      </c>
      <c r="C3344" s="491" t="str">
        <f t="shared" si="56"/>
        <v>Ô tô vận tải thùng 7 tấn240</v>
      </c>
      <c r="D3344" s="493">
        <v>0.189</v>
      </c>
      <c r="E3344" s="493">
        <v>0.19800000000000001</v>
      </c>
      <c r="F3344" s="493">
        <v>0.12</v>
      </c>
      <c r="G3344" s="493">
        <v>0.112</v>
      </c>
    </row>
    <row r="3345" spans="1:7" ht="18.75">
      <c r="A3345" s="489" t="s">
        <v>2798</v>
      </c>
      <c r="B3345" s="490">
        <v>241</v>
      </c>
      <c r="C3345" s="491" t="str">
        <f t="shared" si="56"/>
        <v>Ô tô vận tải thùng 7 tấn241</v>
      </c>
      <c r="D3345" s="493">
        <v>0.189</v>
      </c>
      <c r="E3345" s="493">
        <v>0.19800000000000001</v>
      </c>
      <c r="F3345" s="493">
        <v>0.12</v>
      </c>
      <c r="G3345" s="493">
        <v>0.112</v>
      </c>
    </row>
    <row r="3346" spans="1:7" ht="18.75">
      <c r="A3346" s="489" t="s">
        <v>2798</v>
      </c>
      <c r="B3346" s="490">
        <v>242</v>
      </c>
      <c r="C3346" s="491" t="str">
        <f t="shared" si="56"/>
        <v>Ô tô vận tải thùng 7 tấn242</v>
      </c>
      <c r="D3346" s="493">
        <v>0.189</v>
      </c>
      <c r="E3346" s="493">
        <v>0.19800000000000001</v>
      </c>
      <c r="F3346" s="493">
        <v>0.12</v>
      </c>
      <c r="G3346" s="493">
        <v>0.112</v>
      </c>
    </row>
    <row r="3347" spans="1:7" ht="18.75">
      <c r="A3347" s="489" t="s">
        <v>2798</v>
      </c>
      <c r="B3347" s="490">
        <v>243</v>
      </c>
      <c r="C3347" s="491" t="str">
        <f t="shared" si="56"/>
        <v>Ô tô vận tải thùng 7 tấn243</v>
      </c>
      <c r="D3347" s="493">
        <v>0.189</v>
      </c>
      <c r="E3347" s="493">
        <v>0.19800000000000001</v>
      </c>
      <c r="F3347" s="493">
        <v>0.12</v>
      </c>
      <c r="G3347" s="493">
        <v>0.112</v>
      </c>
    </row>
    <row r="3348" spans="1:7" ht="18.75">
      <c r="A3348" s="489" t="s">
        <v>2798</v>
      </c>
      <c r="B3348" s="490">
        <v>244</v>
      </c>
      <c r="C3348" s="491" t="str">
        <f t="shared" si="56"/>
        <v>Ô tô vận tải thùng 7 tấn244</v>
      </c>
      <c r="D3348" s="493">
        <v>0.189</v>
      </c>
      <c r="E3348" s="493">
        <v>0.19800000000000001</v>
      </c>
      <c r="F3348" s="493">
        <v>0.12</v>
      </c>
      <c r="G3348" s="493">
        <v>0.112</v>
      </c>
    </row>
    <row r="3349" spans="1:7" ht="18.75">
      <c r="A3349" s="489" t="s">
        <v>2798</v>
      </c>
      <c r="B3349" s="490">
        <v>245</v>
      </c>
      <c r="C3349" s="491" t="str">
        <f t="shared" si="56"/>
        <v>Ô tô vận tải thùng 7 tấn245</v>
      </c>
      <c r="D3349" s="493">
        <v>0.189</v>
      </c>
      <c r="E3349" s="493">
        <v>0.19800000000000001</v>
      </c>
      <c r="F3349" s="493">
        <v>0.12</v>
      </c>
      <c r="G3349" s="493">
        <v>0.112</v>
      </c>
    </row>
    <row r="3350" spans="1:7" ht="18.75">
      <c r="A3350" s="489" t="s">
        <v>2798</v>
      </c>
      <c r="B3350" s="490">
        <v>246</v>
      </c>
      <c r="C3350" s="491" t="str">
        <f t="shared" si="56"/>
        <v>Ô tô vận tải thùng 7 tấn246</v>
      </c>
      <c r="D3350" s="493">
        <v>0.189</v>
      </c>
      <c r="E3350" s="493">
        <v>0.19800000000000001</v>
      </c>
      <c r="F3350" s="493">
        <v>0.12</v>
      </c>
      <c r="G3350" s="493">
        <v>0.112</v>
      </c>
    </row>
    <row r="3351" spans="1:7" ht="18.75">
      <c r="A3351" s="489" t="s">
        <v>2798</v>
      </c>
      <c r="B3351" s="490">
        <v>247</v>
      </c>
      <c r="C3351" s="491" t="str">
        <f t="shared" si="56"/>
        <v>Ô tô vận tải thùng 7 tấn247</v>
      </c>
      <c r="D3351" s="493">
        <v>0.189</v>
      </c>
      <c r="E3351" s="493">
        <v>0.19800000000000001</v>
      </c>
      <c r="F3351" s="493">
        <v>0.12</v>
      </c>
      <c r="G3351" s="493">
        <v>0.112</v>
      </c>
    </row>
    <row r="3352" spans="1:7" ht="18.75">
      <c r="A3352" s="489" t="s">
        <v>2798</v>
      </c>
      <c r="B3352" s="490">
        <v>248</v>
      </c>
      <c r="C3352" s="491" t="str">
        <f t="shared" si="56"/>
        <v>Ô tô vận tải thùng 7 tấn248</v>
      </c>
      <c r="D3352" s="493">
        <v>0.189</v>
      </c>
      <c r="E3352" s="493">
        <v>0.19800000000000001</v>
      </c>
      <c r="F3352" s="493">
        <v>0.12</v>
      </c>
      <c r="G3352" s="493">
        <v>0.112</v>
      </c>
    </row>
    <row r="3353" spans="1:7" ht="18.75">
      <c r="A3353" s="489" t="s">
        <v>2798</v>
      </c>
      <c r="B3353" s="490">
        <v>249</v>
      </c>
      <c r="C3353" s="491" t="str">
        <f t="shared" si="56"/>
        <v>Ô tô vận tải thùng 7 tấn249</v>
      </c>
      <c r="D3353" s="493">
        <v>0.189</v>
      </c>
      <c r="E3353" s="493">
        <v>0.19800000000000001</v>
      </c>
      <c r="F3353" s="493">
        <v>0.12</v>
      </c>
      <c r="G3353" s="493">
        <v>0.112</v>
      </c>
    </row>
    <row r="3354" spans="1:7" ht="18.75">
      <c r="A3354" s="489" t="s">
        <v>2798</v>
      </c>
      <c r="B3354" s="490">
        <v>250</v>
      </c>
      <c r="C3354" s="491" t="str">
        <f t="shared" si="56"/>
        <v>Ô tô vận tải thùng 7 tấn250</v>
      </c>
      <c r="D3354" s="493">
        <v>0.189</v>
      </c>
      <c r="E3354" s="493">
        <v>0.19800000000000001</v>
      </c>
      <c r="F3354" s="493">
        <v>0.12</v>
      </c>
      <c r="G3354" s="493">
        <v>0.112</v>
      </c>
    </row>
    <row r="3355" spans="1:7" ht="18.75">
      <c r="A3355" s="489" t="s">
        <v>2798</v>
      </c>
      <c r="B3355" s="490">
        <v>251</v>
      </c>
      <c r="C3355" s="491" t="str">
        <f t="shared" si="56"/>
        <v>Ô tô vận tải thùng 7 tấn251</v>
      </c>
      <c r="D3355" s="493">
        <v>0.189</v>
      </c>
      <c r="E3355" s="493">
        <v>0.19800000000000001</v>
      </c>
      <c r="F3355" s="493">
        <v>0.12</v>
      </c>
      <c r="G3355" s="493">
        <v>0.112</v>
      </c>
    </row>
    <row r="3356" spans="1:7" ht="18.75">
      <c r="A3356" s="489" t="s">
        <v>2798</v>
      </c>
      <c r="B3356" s="490">
        <v>252</v>
      </c>
      <c r="C3356" s="491" t="str">
        <f t="shared" si="56"/>
        <v>Ô tô vận tải thùng 7 tấn252</v>
      </c>
      <c r="D3356" s="493">
        <v>0.189</v>
      </c>
      <c r="E3356" s="493">
        <v>0.19800000000000001</v>
      </c>
      <c r="F3356" s="493">
        <v>0.12</v>
      </c>
      <c r="G3356" s="493">
        <v>0.112</v>
      </c>
    </row>
    <row r="3357" spans="1:7" ht="18.75">
      <c r="A3357" s="489" t="s">
        <v>2798</v>
      </c>
      <c r="B3357" s="490">
        <v>253</v>
      </c>
      <c r="C3357" s="491" t="str">
        <f t="shared" si="56"/>
        <v>Ô tô vận tải thùng 7 tấn253</v>
      </c>
      <c r="D3357" s="493">
        <v>0.189</v>
      </c>
      <c r="E3357" s="493">
        <v>0.19800000000000001</v>
      </c>
      <c r="F3357" s="493">
        <v>0.12</v>
      </c>
      <c r="G3357" s="493">
        <v>0.112</v>
      </c>
    </row>
    <row r="3358" spans="1:7" ht="18.75">
      <c r="A3358" s="489" t="s">
        <v>2798</v>
      </c>
      <c r="B3358" s="490">
        <v>254</v>
      </c>
      <c r="C3358" s="491" t="str">
        <f t="shared" si="56"/>
        <v>Ô tô vận tải thùng 7 tấn254</v>
      </c>
      <c r="D3358" s="493">
        <v>0.189</v>
      </c>
      <c r="E3358" s="493">
        <v>0.19800000000000001</v>
      </c>
      <c r="F3358" s="493">
        <v>0.12</v>
      </c>
      <c r="G3358" s="493">
        <v>0.112</v>
      </c>
    </row>
    <row r="3359" spans="1:7" ht="18.75">
      <c r="A3359" s="489" t="s">
        <v>2798</v>
      </c>
      <c r="B3359" s="490">
        <v>255</v>
      </c>
      <c r="C3359" s="491" t="str">
        <f t="shared" si="56"/>
        <v>Ô tô vận tải thùng 7 tấn255</v>
      </c>
      <c r="D3359" s="493">
        <v>0.189</v>
      </c>
      <c r="E3359" s="493">
        <v>0.19800000000000001</v>
      </c>
      <c r="F3359" s="493">
        <v>0.12</v>
      </c>
      <c r="G3359" s="493">
        <v>0.112</v>
      </c>
    </row>
    <row r="3360" spans="1:7" ht="18.75">
      <c r="A3360" s="489" t="s">
        <v>2798</v>
      </c>
      <c r="B3360" s="490">
        <v>256</v>
      </c>
      <c r="C3360" s="491" t="str">
        <f t="shared" si="56"/>
        <v>Ô tô vận tải thùng 7 tấn256</v>
      </c>
      <c r="D3360" s="493">
        <v>0.189</v>
      </c>
      <c r="E3360" s="493">
        <v>0.19800000000000001</v>
      </c>
      <c r="F3360" s="493">
        <v>0.12</v>
      </c>
      <c r="G3360" s="493">
        <v>0.112</v>
      </c>
    </row>
    <row r="3361" spans="1:7" ht="18.75">
      <c r="A3361" s="489" t="s">
        <v>2798</v>
      </c>
      <c r="B3361" s="490">
        <v>257</v>
      </c>
      <c r="C3361" s="491" t="str">
        <f t="shared" si="56"/>
        <v>Ô tô vận tải thùng 7 tấn257</v>
      </c>
      <c r="D3361" s="493">
        <v>0.189</v>
      </c>
      <c r="E3361" s="493">
        <v>0.19800000000000001</v>
      </c>
      <c r="F3361" s="493">
        <v>0.12</v>
      </c>
      <c r="G3361" s="493">
        <v>0.112</v>
      </c>
    </row>
    <row r="3362" spans="1:7" ht="18.75">
      <c r="A3362" s="489" t="s">
        <v>2798</v>
      </c>
      <c r="B3362" s="490">
        <v>258</v>
      </c>
      <c r="C3362" s="491" t="str">
        <f t="shared" ref="C3362:C3425" si="57">A3362&amp;B3362</f>
        <v>Ô tô vận tải thùng 7 tấn258</v>
      </c>
      <c r="D3362" s="493">
        <v>0.189</v>
      </c>
      <c r="E3362" s="493">
        <v>0.19800000000000001</v>
      </c>
      <c r="F3362" s="493">
        <v>0.12</v>
      </c>
      <c r="G3362" s="493">
        <v>0.112</v>
      </c>
    </row>
    <row r="3363" spans="1:7" ht="18.75">
      <c r="A3363" s="489" t="s">
        <v>2798</v>
      </c>
      <c r="B3363" s="490">
        <v>259</v>
      </c>
      <c r="C3363" s="491" t="str">
        <f t="shared" si="57"/>
        <v>Ô tô vận tải thùng 7 tấn259</v>
      </c>
      <c r="D3363" s="493">
        <v>0.189</v>
      </c>
      <c r="E3363" s="493">
        <v>0.19800000000000001</v>
      </c>
      <c r="F3363" s="493">
        <v>0.12</v>
      </c>
      <c r="G3363" s="493">
        <v>0.112</v>
      </c>
    </row>
    <row r="3364" spans="1:7" ht="18.75">
      <c r="A3364" s="489" t="s">
        <v>2798</v>
      </c>
      <c r="B3364" s="490">
        <v>260</v>
      </c>
      <c r="C3364" s="491" t="str">
        <f t="shared" si="57"/>
        <v>Ô tô vận tải thùng 7 tấn260</v>
      </c>
      <c r="D3364" s="493">
        <v>0.189</v>
      </c>
      <c r="E3364" s="493">
        <v>0.19800000000000001</v>
      </c>
      <c r="F3364" s="493">
        <v>0.12</v>
      </c>
      <c r="G3364" s="493">
        <v>0.112</v>
      </c>
    </row>
    <row r="3365" spans="1:7" ht="18.75">
      <c r="A3365" s="489" t="s">
        <v>2798</v>
      </c>
      <c r="B3365" s="490">
        <v>261</v>
      </c>
      <c r="C3365" s="491" t="str">
        <f t="shared" si="57"/>
        <v>Ô tô vận tải thùng 7 tấn261</v>
      </c>
      <c r="D3365" s="493">
        <v>0.189</v>
      </c>
      <c r="E3365" s="493">
        <v>0.19800000000000001</v>
      </c>
      <c r="F3365" s="493">
        <v>0.12</v>
      </c>
      <c r="G3365" s="493">
        <v>0.112</v>
      </c>
    </row>
    <row r="3366" spans="1:7" ht="18.75">
      <c r="A3366" s="489" t="s">
        <v>2798</v>
      </c>
      <c r="B3366" s="490">
        <v>262</v>
      </c>
      <c r="C3366" s="491" t="str">
        <f t="shared" si="57"/>
        <v>Ô tô vận tải thùng 7 tấn262</v>
      </c>
      <c r="D3366" s="493">
        <v>0.189</v>
      </c>
      <c r="E3366" s="493">
        <v>0.19800000000000001</v>
      </c>
      <c r="F3366" s="493">
        <v>0.12</v>
      </c>
      <c r="G3366" s="493">
        <v>0.112</v>
      </c>
    </row>
    <row r="3367" spans="1:7" ht="18.75">
      <c r="A3367" s="489" t="s">
        <v>2798</v>
      </c>
      <c r="B3367" s="490">
        <v>263</v>
      </c>
      <c r="C3367" s="491" t="str">
        <f t="shared" si="57"/>
        <v>Ô tô vận tải thùng 7 tấn263</v>
      </c>
      <c r="D3367" s="493">
        <v>0.189</v>
      </c>
      <c r="E3367" s="493">
        <v>0.19800000000000001</v>
      </c>
      <c r="F3367" s="493">
        <v>0.12</v>
      </c>
      <c r="G3367" s="493">
        <v>0.112</v>
      </c>
    </row>
    <row r="3368" spans="1:7" ht="18.75">
      <c r="A3368" s="489" t="s">
        <v>2798</v>
      </c>
      <c r="B3368" s="490">
        <v>264</v>
      </c>
      <c r="C3368" s="491" t="str">
        <f t="shared" si="57"/>
        <v>Ô tô vận tải thùng 7 tấn264</v>
      </c>
      <c r="D3368" s="493">
        <v>0.189</v>
      </c>
      <c r="E3368" s="493">
        <v>0.19800000000000001</v>
      </c>
      <c r="F3368" s="493">
        <v>0.12</v>
      </c>
      <c r="G3368" s="493">
        <v>0.112</v>
      </c>
    </row>
    <row r="3369" spans="1:7" ht="18.75">
      <c r="A3369" s="489" t="s">
        <v>2798</v>
      </c>
      <c r="B3369" s="490">
        <v>265</v>
      </c>
      <c r="C3369" s="491" t="str">
        <f t="shared" si="57"/>
        <v>Ô tô vận tải thùng 7 tấn265</v>
      </c>
      <c r="D3369" s="493">
        <v>0.189</v>
      </c>
      <c r="E3369" s="493">
        <v>0.19800000000000001</v>
      </c>
      <c r="F3369" s="493">
        <v>0.12</v>
      </c>
      <c r="G3369" s="493">
        <v>0.112</v>
      </c>
    </row>
    <row r="3370" spans="1:7" ht="18.75">
      <c r="A3370" s="489" t="s">
        <v>2798</v>
      </c>
      <c r="B3370" s="490">
        <v>266</v>
      </c>
      <c r="C3370" s="491" t="str">
        <f t="shared" si="57"/>
        <v>Ô tô vận tải thùng 7 tấn266</v>
      </c>
      <c r="D3370" s="493">
        <v>0.189</v>
      </c>
      <c r="E3370" s="493">
        <v>0.19800000000000001</v>
      </c>
      <c r="F3370" s="493">
        <v>0.12</v>
      </c>
      <c r="G3370" s="493">
        <v>0.112</v>
      </c>
    </row>
    <row r="3371" spans="1:7" ht="18.75">
      <c r="A3371" s="489" t="s">
        <v>2798</v>
      </c>
      <c r="B3371" s="490">
        <v>267</v>
      </c>
      <c r="C3371" s="491" t="str">
        <f t="shared" si="57"/>
        <v>Ô tô vận tải thùng 7 tấn267</v>
      </c>
      <c r="D3371" s="493">
        <v>0.189</v>
      </c>
      <c r="E3371" s="493">
        <v>0.19800000000000001</v>
      </c>
      <c r="F3371" s="493">
        <v>0.12</v>
      </c>
      <c r="G3371" s="493">
        <v>0.112</v>
      </c>
    </row>
    <row r="3372" spans="1:7" ht="18.75">
      <c r="A3372" s="489" t="s">
        <v>2798</v>
      </c>
      <c r="B3372" s="490">
        <v>268</v>
      </c>
      <c r="C3372" s="491" t="str">
        <f t="shared" si="57"/>
        <v>Ô tô vận tải thùng 7 tấn268</v>
      </c>
      <c r="D3372" s="493">
        <v>0.189</v>
      </c>
      <c r="E3372" s="493">
        <v>0.19800000000000001</v>
      </c>
      <c r="F3372" s="493">
        <v>0.12</v>
      </c>
      <c r="G3372" s="493">
        <v>0.112</v>
      </c>
    </row>
    <row r="3373" spans="1:7" ht="18.75">
      <c r="A3373" s="489" t="s">
        <v>2798</v>
      </c>
      <c r="B3373" s="490">
        <v>269</v>
      </c>
      <c r="C3373" s="491" t="str">
        <f t="shared" si="57"/>
        <v>Ô tô vận tải thùng 7 tấn269</v>
      </c>
      <c r="D3373" s="493">
        <v>0.189</v>
      </c>
      <c r="E3373" s="493">
        <v>0.19800000000000001</v>
      </c>
      <c r="F3373" s="493">
        <v>0.12</v>
      </c>
      <c r="G3373" s="493">
        <v>0.112</v>
      </c>
    </row>
    <row r="3374" spans="1:7" ht="18.75">
      <c r="A3374" s="489" t="s">
        <v>2798</v>
      </c>
      <c r="B3374" s="490">
        <v>270</v>
      </c>
      <c r="C3374" s="491" t="str">
        <f t="shared" si="57"/>
        <v>Ô tô vận tải thùng 7 tấn270</v>
      </c>
      <c r="D3374" s="493">
        <v>0.189</v>
      </c>
      <c r="E3374" s="493">
        <v>0.19800000000000001</v>
      </c>
      <c r="F3374" s="493">
        <v>0.12</v>
      </c>
      <c r="G3374" s="493">
        <v>0.112</v>
      </c>
    </row>
    <row r="3375" spans="1:7" ht="18.75">
      <c r="A3375" s="489" t="s">
        <v>2798</v>
      </c>
      <c r="B3375" s="490">
        <v>271</v>
      </c>
      <c r="C3375" s="491" t="str">
        <f t="shared" si="57"/>
        <v>Ô tô vận tải thùng 7 tấn271</v>
      </c>
      <c r="D3375" s="493">
        <v>0.189</v>
      </c>
      <c r="E3375" s="493">
        <v>0.19800000000000001</v>
      </c>
      <c r="F3375" s="493">
        <v>0.12</v>
      </c>
      <c r="G3375" s="493">
        <v>0.112</v>
      </c>
    </row>
    <row r="3376" spans="1:7" ht="18.75">
      <c r="A3376" s="489" t="s">
        <v>2798</v>
      </c>
      <c r="B3376" s="490">
        <v>272</v>
      </c>
      <c r="C3376" s="491" t="str">
        <f t="shared" si="57"/>
        <v>Ô tô vận tải thùng 7 tấn272</v>
      </c>
      <c r="D3376" s="493">
        <v>0.189</v>
      </c>
      <c r="E3376" s="493">
        <v>0.19800000000000001</v>
      </c>
      <c r="F3376" s="493">
        <v>0.12</v>
      </c>
      <c r="G3376" s="493">
        <v>0.112</v>
      </c>
    </row>
    <row r="3377" spans="1:7" ht="18.75">
      <c r="A3377" s="489" t="s">
        <v>2798</v>
      </c>
      <c r="B3377" s="490">
        <v>273</v>
      </c>
      <c r="C3377" s="491" t="str">
        <f t="shared" si="57"/>
        <v>Ô tô vận tải thùng 7 tấn273</v>
      </c>
      <c r="D3377" s="493">
        <v>0.189</v>
      </c>
      <c r="E3377" s="493">
        <v>0.19800000000000001</v>
      </c>
      <c r="F3377" s="493">
        <v>0.12</v>
      </c>
      <c r="G3377" s="493">
        <v>0.112</v>
      </c>
    </row>
    <row r="3378" spans="1:7" ht="18.75">
      <c r="A3378" s="489" t="s">
        <v>2798</v>
      </c>
      <c r="B3378" s="490">
        <v>274</v>
      </c>
      <c r="C3378" s="491" t="str">
        <f t="shared" si="57"/>
        <v>Ô tô vận tải thùng 7 tấn274</v>
      </c>
      <c r="D3378" s="493">
        <v>0.189</v>
      </c>
      <c r="E3378" s="493">
        <v>0.19800000000000001</v>
      </c>
      <c r="F3378" s="493">
        <v>0.12</v>
      </c>
      <c r="G3378" s="493">
        <v>0.112</v>
      </c>
    </row>
    <row r="3379" spans="1:7" ht="18.75">
      <c r="A3379" s="489" t="s">
        <v>2798</v>
      </c>
      <c r="B3379" s="490">
        <v>275</v>
      </c>
      <c r="C3379" s="491" t="str">
        <f t="shared" si="57"/>
        <v>Ô tô vận tải thùng 7 tấn275</v>
      </c>
      <c r="D3379" s="493">
        <v>0.189</v>
      </c>
      <c r="E3379" s="493">
        <v>0.19800000000000001</v>
      </c>
      <c r="F3379" s="493">
        <v>0.12</v>
      </c>
      <c r="G3379" s="493">
        <v>0.112</v>
      </c>
    </row>
    <row r="3380" spans="1:7" ht="18.75">
      <c r="A3380" s="489" t="s">
        <v>2798</v>
      </c>
      <c r="B3380" s="490">
        <v>276</v>
      </c>
      <c r="C3380" s="491" t="str">
        <f t="shared" si="57"/>
        <v>Ô tô vận tải thùng 7 tấn276</v>
      </c>
      <c r="D3380" s="493">
        <v>0.189</v>
      </c>
      <c r="E3380" s="493">
        <v>0.19800000000000001</v>
      </c>
      <c r="F3380" s="493">
        <v>0.12</v>
      </c>
      <c r="G3380" s="493">
        <v>0.112</v>
      </c>
    </row>
    <row r="3381" spans="1:7" ht="18.75">
      <c r="A3381" s="489" t="s">
        <v>2798</v>
      </c>
      <c r="B3381" s="490">
        <v>277</v>
      </c>
      <c r="C3381" s="491" t="str">
        <f t="shared" si="57"/>
        <v>Ô tô vận tải thùng 7 tấn277</v>
      </c>
      <c r="D3381" s="493">
        <v>0.189</v>
      </c>
      <c r="E3381" s="493">
        <v>0.19800000000000001</v>
      </c>
      <c r="F3381" s="493">
        <v>0.12</v>
      </c>
      <c r="G3381" s="493">
        <v>0.112</v>
      </c>
    </row>
    <row r="3382" spans="1:7" ht="18.75">
      <c r="A3382" s="489" t="s">
        <v>2798</v>
      </c>
      <c r="B3382" s="490">
        <v>278</v>
      </c>
      <c r="C3382" s="491" t="str">
        <f t="shared" si="57"/>
        <v>Ô tô vận tải thùng 7 tấn278</v>
      </c>
      <c r="D3382" s="493">
        <v>0.189</v>
      </c>
      <c r="E3382" s="493">
        <v>0.19800000000000001</v>
      </c>
      <c r="F3382" s="493">
        <v>0.12</v>
      </c>
      <c r="G3382" s="493">
        <v>0.112</v>
      </c>
    </row>
    <row r="3383" spans="1:7" ht="18.75">
      <c r="A3383" s="489" t="s">
        <v>2798</v>
      </c>
      <c r="B3383" s="490">
        <v>279</v>
      </c>
      <c r="C3383" s="491" t="str">
        <f t="shared" si="57"/>
        <v>Ô tô vận tải thùng 7 tấn279</v>
      </c>
      <c r="D3383" s="493">
        <v>0.189</v>
      </c>
      <c r="E3383" s="493">
        <v>0.19800000000000001</v>
      </c>
      <c r="F3383" s="493">
        <v>0.12</v>
      </c>
      <c r="G3383" s="493">
        <v>0.112</v>
      </c>
    </row>
    <row r="3384" spans="1:7" ht="18.75">
      <c r="A3384" s="489" t="s">
        <v>2798</v>
      </c>
      <c r="B3384" s="490">
        <v>280</v>
      </c>
      <c r="C3384" s="491" t="str">
        <f t="shared" si="57"/>
        <v>Ô tô vận tải thùng 7 tấn280</v>
      </c>
      <c r="D3384" s="493">
        <v>0.189</v>
      </c>
      <c r="E3384" s="493">
        <v>0.19800000000000001</v>
      </c>
      <c r="F3384" s="493">
        <v>0.12</v>
      </c>
      <c r="G3384" s="493">
        <v>0.112</v>
      </c>
    </row>
    <row r="3385" spans="1:7" ht="18.75">
      <c r="A3385" s="489" t="s">
        <v>2798</v>
      </c>
      <c r="B3385" s="490">
        <v>281</v>
      </c>
      <c r="C3385" s="491" t="str">
        <f t="shared" si="57"/>
        <v>Ô tô vận tải thùng 7 tấn281</v>
      </c>
      <c r="D3385" s="493">
        <v>0.189</v>
      </c>
      <c r="E3385" s="493">
        <v>0.19800000000000001</v>
      </c>
      <c r="F3385" s="493">
        <v>0.12</v>
      </c>
      <c r="G3385" s="493">
        <v>0.112</v>
      </c>
    </row>
    <row r="3386" spans="1:7" ht="18.75">
      <c r="A3386" s="489" t="s">
        <v>2798</v>
      </c>
      <c r="B3386" s="490">
        <v>282</v>
      </c>
      <c r="C3386" s="491" t="str">
        <f t="shared" si="57"/>
        <v>Ô tô vận tải thùng 7 tấn282</v>
      </c>
      <c r="D3386" s="493">
        <v>0.189</v>
      </c>
      <c r="E3386" s="493">
        <v>0.19800000000000001</v>
      </c>
      <c r="F3386" s="493">
        <v>0.12</v>
      </c>
      <c r="G3386" s="493">
        <v>0.112</v>
      </c>
    </row>
    <row r="3387" spans="1:7" ht="18.75">
      <c r="A3387" s="489" t="s">
        <v>2798</v>
      </c>
      <c r="B3387" s="490">
        <v>283</v>
      </c>
      <c r="C3387" s="491" t="str">
        <f t="shared" si="57"/>
        <v>Ô tô vận tải thùng 7 tấn283</v>
      </c>
      <c r="D3387" s="493">
        <v>0.189</v>
      </c>
      <c r="E3387" s="493">
        <v>0.19800000000000001</v>
      </c>
      <c r="F3387" s="493">
        <v>0.12</v>
      </c>
      <c r="G3387" s="493">
        <v>0.112</v>
      </c>
    </row>
    <row r="3388" spans="1:7" ht="18.75">
      <c r="A3388" s="489" t="s">
        <v>2798</v>
      </c>
      <c r="B3388" s="490">
        <v>284</v>
      </c>
      <c r="C3388" s="491" t="str">
        <f t="shared" si="57"/>
        <v>Ô tô vận tải thùng 7 tấn284</v>
      </c>
      <c r="D3388" s="493">
        <v>0.189</v>
      </c>
      <c r="E3388" s="493">
        <v>0.19800000000000001</v>
      </c>
      <c r="F3388" s="493">
        <v>0.12</v>
      </c>
      <c r="G3388" s="493">
        <v>0.112</v>
      </c>
    </row>
    <row r="3389" spans="1:7" ht="18.75">
      <c r="A3389" s="489" t="s">
        <v>2798</v>
      </c>
      <c r="B3389" s="490">
        <v>285</v>
      </c>
      <c r="C3389" s="491" t="str">
        <f t="shared" si="57"/>
        <v>Ô tô vận tải thùng 7 tấn285</v>
      </c>
      <c r="D3389" s="493">
        <v>0.189</v>
      </c>
      <c r="E3389" s="493">
        <v>0.19800000000000001</v>
      </c>
      <c r="F3389" s="493">
        <v>0.12</v>
      </c>
      <c r="G3389" s="493">
        <v>0.112</v>
      </c>
    </row>
    <row r="3390" spans="1:7" ht="18.75">
      <c r="A3390" s="489" t="s">
        <v>2798</v>
      </c>
      <c r="B3390" s="490">
        <v>286</v>
      </c>
      <c r="C3390" s="491" t="str">
        <f t="shared" si="57"/>
        <v>Ô tô vận tải thùng 7 tấn286</v>
      </c>
      <c r="D3390" s="493">
        <v>0.189</v>
      </c>
      <c r="E3390" s="493">
        <v>0.19800000000000001</v>
      </c>
      <c r="F3390" s="493">
        <v>0.12</v>
      </c>
      <c r="G3390" s="493">
        <v>0.112</v>
      </c>
    </row>
    <row r="3391" spans="1:7" ht="18.75">
      <c r="A3391" s="489" t="s">
        <v>2798</v>
      </c>
      <c r="B3391" s="490">
        <v>287</v>
      </c>
      <c r="C3391" s="491" t="str">
        <f t="shared" si="57"/>
        <v>Ô tô vận tải thùng 7 tấn287</v>
      </c>
      <c r="D3391" s="493">
        <v>0.189</v>
      </c>
      <c r="E3391" s="493">
        <v>0.19800000000000001</v>
      </c>
      <c r="F3391" s="493">
        <v>0.12</v>
      </c>
      <c r="G3391" s="493">
        <v>0.112</v>
      </c>
    </row>
    <row r="3392" spans="1:7" ht="18.75">
      <c r="A3392" s="489" t="s">
        <v>2798</v>
      </c>
      <c r="B3392" s="490">
        <v>288</v>
      </c>
      <c r="C3392" s="491" t="str">
        <f t="shared" si="57"/>
        <v>Ô tô vận tải thùng 7 tấn288</v>
      </c>
      <c r="D3392" s="493">
        <v>0.189</v>
      </c>
      <c r="E3392" s="493">
        <v>0.19800000000000001</v>
      </c>
      <c r="F3392" s="493">
        <v>0.12</v>
      </c>
      <c r="G3392" s="493">
        <v>0.112</v>
      </c>
    </row>
    <row r="3393" spans="1:7" ht="18.75">
      <c r="A3393" s="489" t="s">
        <v>2798</v>
      </c>
      <c r="B3393" s="490">
        <v>289</v>
      </c>
      <c r="C3393" s="491" t="str">
        <f t="shared" si="57"/>
        <v>Ô tô vận tải thùng 7 tấn289</v>
      </c>
      <c r="D3393" s="493">
        <v>0.189</v>
      </c>
      <c r="E3393" s="493">
        <v>0.19800000000000001</v>
      </c>
      <c r="F3393" s="493">
        <v>0.12</v>
      </c>
      <c r="G3393" s="493">
        <v>0.112</v>
      </c>
    </row>
    <row r="3394" spans="1:7" ht="18.75">
      <c r="A3394" s="489" t="s">
        <v>2798</v>
      </c>
      <c r="B3394" s="490">
        <v>290</v>
      </c>
      <c r="C3394" s="491" t="str">
        <f t="shared" si="57"/>
        <v>Ô tô vận tải thùng 7 tấn290</v>
      </c>
      <c r="D3394" s="493">
        <v>0.189</v>
      </c>
      <c r="E3394" s="493">
        <v>0.19800000000000001</v>
      </c>
      <c r="F3394" s="493">
        <v>0.12</v>
      </c>
      <c r="G3394" s="493">
        <v>0.112</v>
      </c>
    </row>
    <row r="3395" spans="1:7" ht="18.75">
      <c r="A3395" s="489" t="s">
        <v>2798</v>
      </c>
      <c r="B3395" s="490">
        <v>291</v>
      </c>
      <c r="C3395" s="491" t="str">
        <f t="shared" si="57"/>
        <v>Ô tô vận tải thùng 7 tấn291</v>
      </c>
      <c r="D3395" s="493">
        <v>0.189</v>
      </c>
      <c r="E3395" s="493">
        <v>0.19800000000000001</v>
      </c>
      <c r="F3395" s="493">
        <v>0.12</v>
      </c>
      <c r="G3395" s="493">
        <v>0.112</v>
      </c>
    </row>
    <row r="3396" spans="1:7" ht="18.75">
      <c r="A3396" s="489" t="s">
        <v>2798</v>
      </c>
      <c r="B3396" s="490">
        <v>292</v>
      </c>
      <c r="C3396" s="491" t="str">
        <f t="shared" si="57"/>
        <v>Ô tô vận tải thùng 7 tấn292</v>
      </c>
      <c r="D3396" s="493">
        <v>0.189</v>
      </c>
      <c r="E3396" s="493">
        <v>0.19800000000000001</v>
      </c>
      <c r="F3396" s="493">
        <v>0.12</v>
      </c>
      <c r="G3396" s="493">
        <v>0.112</v>
      </c>
    </row>
    <row r="3397" spans="1:7" ht="18.75">
      <c r="A3397" s="489" t="s">
        <v>2798</v>
      </c>
      <c r="B3397" s="490">
        <v>293</v>
      </c>
      <c r="C3397" s="491" t="str">
        <f t="shared" si="57"/>
        <v>Ô tô vận tải thùng 7 tấn293</v>
      </c>
      <c r="D3397" s="493">
        <v>0.189</v>
      </c>
      <c r="E3397" s="493">
        <v>0.19800000000000001</v>
      </c>
      <c r="F3397" s="493">
        <v>0.12</v>
      </c>
      <c r="G3397" s="493">
        <v>0.112</v>
      </c>
    </row>
    <row r="3398" spans="1:7" ht="18.75">
      <c r="A3398" s="489" t="s">
        <v>2798</v>
      </c>
      <c r="B3398" s="490">
        <v>294</v>
      </c>
      <c r="C3398" s="491" t="str">
        <f t="shared" si="57"/>
        <v>Ô tô vận tải thùng 7 tấn294</v>
      </c>
      <c r="D3398" s="493">
        <v>0.189</v>
      </c>
      <c r="E3398" s="493">
        <v>0.19800000000000001</v>
      </c>
      <c r="F3398" s="493">
        <v>0.12</v>
      </c>
      <c r="G3398" s="493">
        <v>0.112</v>
      </c>
    </row>
    <row r="3399" spans="1:7" ht="18.75">
      <c r="A3399" s="489" t="s">
        <v>2798</v>
      </c>
      <c r="B3399" s="490">
        <v>295</v>
      </c>
      <c r="C3399" s="491" t="str">
        <f t="shared" si="57"/>
        <v>Ô tô vận tải thùng 7 tấn295</v>
      </c>
      <c r="D3399" s="493">
        <v>0.189</v>
      </c>
      <c r="E3399" s="493">
        <v>0.19800000000000001</v>
      </c>
      <c r="F3399" s="493">
        <v>0.12</v>
      </c>
      <c r="G3399" s="493">
        <v>0.112</v>
      </c>
    </row>
    <row r="3400" spans="1:7" ht="18.75">
      <c r="A3400" s="489" t="s">
        <v>2798</v>
      </c>
      <c r="B3400" s="490">
        <v>296</v>
      </c>
      <c r="C3400" s="491" t="str">
        <f t="shared" si="57"/>
        <v>Ô tô vận tải thùng 7 tấn296</v>
      </c>
      <c r="D3400" s="493">
        <v>0.189</v>
      </c>
      <c r="E3400" s="493">
        <v>0.19800000000000001</v>
      </c>
      <c r="F3400" s="493">
        <v>0.12</v>
      </c>
      <c r="G3400" s="493">
        <v>0.112</v>
      </c>
    </row>
    <row r="3401" spans="1:7" ht="18.75">
      <c r="A3401" s="489" t="s">
        <v>2798</v>
      </c>
      <c r="B3401" s="490">
        <v>297</v>
      </c>
      <c r="C3401" s="491" t="str">
        <f t="shared" si="57"/>
        <v>Ô tô vận tải thùng 7 tấn297</v>
      </c>
      <c r="D3401" s="493">
        <v>0.189</v>
      </c>
      <c r="E3401" s="493">
        <v>0.19800000000000001</v>
      </c>
      <c r="F3401" s="493">
        <v>0.12</v>
      </c>
      <c r="G3401" s="493">
        <v>0.112</v>
      </c>
    </row>
    <row r="3402" spans="1:7" ht="18.75">
      <c r="A3402" s="489" t="s">
        <v>2798</v>
      </c>
      <c r="B3402" s="490">
        <v>298</v>
      </c>
      <c r="C3402" s="491" t="str">
        <f t="shared" si="57"/>
        <v>Ô tô vận tải thùng 7 tấn298</v>
      </c>
      <c r="D3402" s="493">
        <v>0.189</v>
      </c>
      <c r="E3402" s="493">
        <v>0.19800000000000001</v>
      </c>
      <c r="F3402" s="493">
        <v>0.12</v>
      </c>
      <c r="G3402" s="493">
        <v>0.112</v>
      </c>
    </row>
    <row r="3403" spans="1:7" ht="18.75">
      <c r="A3403" s="489" t="s">
        <v>2798</v>
      </c>
      <c r="B3403" s="490">
        <v>299</v>
      </c>
      <c r="C3403" s="491" t="str">
        <f t="shared" si="57"/>
        <v>Ô tô vận tải thùng 7 tấn299</v>
      </c>
      <c r="D3403" s="493">
        <v>0.189</v>
      </c>
      <c r="E3403" s="493">
        <v>0.19800000000000001</v>
      </c>
      <c r="F3403" s="493">
        <v>0.12</v>
      </c>
      <c r="G3403" s="493">
        <v>0.112</v>
      </c>
    </row>
    <row r="3404" spans="1:7" ht="18.75">
      <c r="A3404" s="489" t="s">
        <v>2798</v>
      </c>
      <c r="B3404" s="490">
        <v>300</v>
      </c>
      <c r="C3404" s="491" t="str">
        <f t="shared" si="57"/>
        <v>Ô tô vận tải thùng 7 tấn300</v>
      </c>
      <c r="D3404" s="493">
        <v>0.189</v>
      </c>
      <c r="E3404" s="493">
        <v>0.19800000000000001</v>
      </c>
      <c r="F3404" s="493">
        <v>0.12</v>
      </c>
      <c r="G3404" s="493">
        <v>0.112</v>
      </c>
    </row>
    <row r="3405" spans="1:7" ht="18.75">
      <c r="A3405" s="489" t="s">
        <v>2798</v>
      </c>
      <c r="B3405" s="490">
        <v>301</v>
      </c>
      <c r="C3405" s="491" t="str">
        <f t="shared" si="57"/>
        <v>Ô tô vận tải thùng 7 tấn301</v>
      </c>
      <c r="D3405" s="493">
        <v>0.189</v>
      </c>
      <c r="E3405" s="493">
        <v>0.19800000000000001</v>
      </c>
      <c r="F3405" s="493">
        <v>0.12</v>
      </c>
      <c r="G3405" s="493">
        <v>0.112</v>
      </c>
    </row>
    <row r="3406" spans="1:7" ht="18.75">
      <c r="A3406" s="489" t="s">
        <v>2798</v>
      </c>
      <c r="B3406" s="490">
        <v>302</v>
      </c>
      <c r="C3406" s="491" t="str">
        <f t="shared" si="57"/>
        <v>Ô tô vận tải thùng 7 tấn302</v>
      </c>
      <c r="D3406" s="493">
        <v>0.189</v>
      </c>
      <c r="E3406" s="493">
        <v>0.19800000000000001</v>
      </c>
      <c r="F3406" s="493">
        <v>0.12</v>
      </c>
      <c r="G3406" s="493">
        <v>0.112</v>
      </c>
    </row>
    <row r="3407" spans="1:7" ht="18.75">
      <c r="A3407" s="489" t="s">
        <v>2798</v>
      </c>
      <c r="B3407" s="490">
        <v>303</v>
      </c>
      <c r="C3407" s="491" t="str">
        <f t="shared" si="57"/>
        <v>Ô tô vận tải thùng 7 tấn303</v>
      </c>
      <c r="D3407" s="493">
        <v>0.189</v>
      </c>
      <c r="E3407" s="493">
        <v>0.19800000000000001</v>
      </c>
      <c r="F3407" s="493">
        <v>0.12</v>
      </c>
      <c r="G3407" s="493">
        <v>0.112</v>
      </c>
    </row>
    <row r="3408" spans="1:7" ht="18.75">
      <c r="A3408" s="489" t="s">
        <v>2798</v>
      </c>
      <c r="B3408" s="490">
        <v>304</v>
      </c>
      <c r="C3408" s="491" t="str">
        <f t="shared" si="57"/>
        <v>Ô tô vận tải thùng 7 tấn304</v>
      </c>
      <c r="D3408" s="493">
        <v>0.189</v>
      </c>
      <c r="E3408" s="493">
        <v>0.19800000000000001</v>
      </c>
      <c r="F3408" s="493">
        <v>0.12</v>
      </c>
      <c r="G3408" s="493">
        <v>0.112</v>
      </c>
    </row>
    <row r="3409" spans="1:7" ht="18.75">
      <c r="A3409" s="489" t="s">
        <v>2798</v>
      </c>
      <c r="B3409" s="490">
        <v>305</v>
      </c>
      <c r="C3409" s="491" t="str">
        <f t="shared" si="57"/>
        <v>Ô tô vận tải thùng 7 tấn305</v>
      </c>
      <c r="D3409" s="493">
        <v>0.189</v>
      </c>
      <c r="E3409" s="493">
        <v>0.19800000000000001</v>
      </c>
      <c r="F3409" s="493">
        <v>0.12</v>
      </c>
      <c r="G3409" s="493">
        <v>0.112</v>
      </c>
    </row>
    <row r="3410" spans="1:7" ht="18.75">
      <c r="A3410" s="489" t="s">
        <v>2798</v>
      </c>
      <c r="B3410" s="490">
        <v>306</v>
      </c>
      <c r="C3410" s="491" t="str">
        <f t="shared" si="57"/>
        <v>Ô tô vận tải thùng 7 tấn306</v>
      </c>
      <c r="D3410" s="493">
        <v>0.189</v>
      </c>
      <c r="E3410" s="493">
        <v>0.19800000000000001</v>
      </c>
      <c r="F3410" s="493">
        <v>0.12</v>
      </c>
      <c r="G3410" s="493">
        <v>0.112</v>
      </c>
    </row>
    <row r="3411" spans="1:7" ht="18.75">
      <c r="A3411" s="489" t="s">
        <v>2798</v>
      </c>
      <c r="B3411" s="490">
        <v>307</v>
      </c>
      <c r="C3411" s="491" t="str">
        <f t="shared" si="57"/>
        <v>Ô tô vận tải thùng 7 tấn307</v>
      </c>
      <c r="D3411" s="493">
        <v>0.189</v>
      </c>
      <c r="E3411" s="493">
        <v>0.19800000000000001</v>
      </c>
      <c r="F3411" s="493">
        <v>0.12</v>
      </c>
      <c r="G3411" s="493">
        <v>0.112</v>
      </c>
    </row>
    <row r="3412" spans="1:7" ht="18.75">
      <c r="A3412" s="489" t="s">
        <v>2798</v>
      </c>
      <c r="B3412" s="490">
        <v>308</v>
      </c>
      <c r="C3412" s="491" t="str">
        <f t="shared" si="57"/>
        <v>Ô tô vận tải thùng 7 tấn308</v>
      </c>
      <c r="D3412" s="493">
        <v>0.189</v>
      </c>
      <c r="E3412" s="493">
        <v>0.19800000000000001</v>
      </c>
      <c r="F3412" s="493">
        <v>0.12</v>
      </c>
      <c r="G3412" s="493">
        <v>0.112</v>
      </c>
    </row>
    <row r="3413" spans="1:7" ht="18.75">
      <c r="A3413" s="489" t="s">
        <v>2798</v>
      </c>
      <c r="B3413" s="490">
        <v>309</v>
      </c>
      <c r="C3413" s="491" t="str">
        <f t="shared" si="57"/>
        <v>Ô tô vận tải thùng 7 tấn309</v>
      </c>
      <c r="D3413" s="493">
        <v>0.189</v>
      </c>
      <c r="E3413" s="493">
        <v>0.19800000000000001</v>
      </c>
      <c r="F3413" s="493">
        <v>0.12</v>
      </c>
      <c r="G3413" s="493">
        <v>0.112</v>
      </c>
    </row>
    <row r="3414" spans="1:7" ht="18.75">
      <c r="A3414" s="489" t="s">
        <v>2798</v>
      </c>
      <c r="B3414" s="490">
        <v>310</v>
      </c>
      <c r="C3414" s="491" t="str">
        <f t="shared" si="57"/>
        <v>Ô tô vận tải thùng 7 tấn310</v>
      </c>
      <c r="D3414" s="493">
        <v>0.189</v>
      </c>
      <c r="E3414" s="493">
        <v>0.19800000000000001</v>
      </c>
      <c r="F3414" s="493">
        <v>0.12</v>
      </c>
      <c r="G3414" s="493">
        <v>0.112</v>
      </c>
    </row>
    <row r="3415" spans="1:7" ht="18.75">
      <c r="A3415" s="489" t="s">
        <v>2798</v>
      </c>
      <c r="B3415" s="490">
        <v>311</v>
      </c>
      <c r="C3415" s="491" t="str">
        <f t="shared" si="57"/>
        <v>Ô tô vận tải thùng 7 tấn311</v>
      </c>
      <c r="D3415" s="493">
        <v>0.189</v>
      </c>
      <c r="E3415" s="493">
        <v>0.19800000000000001</v>
      </c>
      <c r="F3415" s="493">
        <v>0.12</v>
      </c>
      <c r="G3415" s="493">
        <v>0.112</v>
      </c>
    </row>
    <row r="3416" spans="1:7" ht="18.75">
      <c r="A3416" s="489" t="s">
        <v>2798</v>
      </c>
      <c r="B3416" s="490">
        <v>312</v>
      </c>
      <c r="C3416" s="491" t="str">
        <f t="shared" si="57"/>
        <v>Ô tô vận tải thùng 7 tấn312</v>
      </c>
      <c r="D3416" s="493">
        <v>0.189</v>
      </c>
      <c r="E3416" s="493">
        <v>0.19800000000000001</v>
      </c>
      <c r="F3416" s="493">
        <v>0.12</v>
      </c>
      <c r="G3416" s="493">
        <v>0.112</v>
      </c>
    </row>
    <row r="3417" spans="1:7" ht="18.75">
      <c r="A3417" s="489" t="s">
        <v>2798</v>
      </c>
      <c r="B3417" s="490">
        <v>313</v>
      </c>
      <c r="C3417" s="491" t="str">
        <f t="shared" si="57"/>
        <v>Ô tô vận tải thùng 7 tấn313</v>
      </c>
      <c r="D3417" s="493">
        <v>0.189</v>
      </c>
      <c r="E3417" s="493">
        <v>0.19800000000000001</v>
      </c>
      <c r="F3417" s="493">
        <v>0.12</v>
      </c>
      <c r="G3417" s="493">
        <v>0.112</v>
      </c>
    </row>
    <row r="3418" spans="1:7" ht="18.75">
      <c r="A3418" s="489" t="s">
        <v>2798</v>
      </c>
      <c r="B3418" s="490">
        <v>314</v>
      </c>
      <c r="C3418" s="491" t="str">
        <f t="shared" si="57"/>
        <v>Ô tô vận tải thùng 7 tấn314</v>
      </c>
      <c r="D3418" s="493">
        <v>0.189</v>
      </c>
      <c r="E3418" s="493">
        <v>0.19800000000000001</v>
      </c>
      <c r="F3418" s="493">
        <v>0.12</v>
      </c>
      <c r="G3418" s="493">
        <v>0.112</v>
      </c>
    </row>
    <row r="3419" spans="1:7" ht="18.75">
      <c r="A3419" s="489" t="s">
        <v>2798</v>
      </c>
      <c r="B3419" s="490">
        <v>315</v>
      </c>
      <c r="C3419" s="491" t="str">
        <f t="shared" si="57"/>
        <v>Ô tô vận tải thùng 7 tấn315</v>
      </c>
      <c r="D3419" s="493">
        <v>0.189</v>
      </c>
      <c r="E3419" s="493">
        <v>0.19800000000000001</v>
      </c>
      <c r="F3419" s="493">
        <v>0.12</v>
      </c>
      <c r="G3419" s="493">
        <v>0.112</v>
      </c>
    </row>
    <row r="3420" spans="1:7" ht="18.75">
      <c r="A3420" s="489" t="s">
        <v>2798</v>
      </c>
      <c r="B3420" s="490">
        <v>316</v>
      </c>
      <c r="C3420" s="491" t="str">
        <f t="shared" si="57"/>
        <v>Ô tô vận tải thùng 7 tấn316</v>
      </c>
      <c r="D3420" s="493">
        <v>0.189</v>
      </c>
      <c r="E3420" s="493">
        <v>0.19800000000000001</v>
      </c>
      <c r="F3420" s="493">
        <v>0.12</v>
      </c>
      <c r="G3420" s="493">
        <v>0.112</v>
      </c>
    </row>
    <row r="3421" spans="1:7" ht="18.75">
      <c r="A3421" s="489" t="s">
        <v>2798</v>
      </c>
      <c r="B3421" s="490">
        <v>317</v>
      </c>
      <c r="C3421" s="491" t="str">
        <f t="shared" si="57"/>
        <v>Ô tô vận tải thùng 7 tấn317</v>
      </c>
      <c r="D3421" s="493">
        <v>0.189</v>
      </c>
      <c r="E3421" s="493">
        <v>0.19800000000000001</v>
      </c>
      <c r="F3421" s="493">
        <v>0.12</v>
      </c>
      <c r="G3421" s="493">
        <v>0.112</v>
      </c>
    </row>
    <row r="3422" spans="1:7" ht="18.75">
      <c r="A3422" s="489" t="s">
        <v>2798</v>
      </c>
      <c r="B3422" s="490">
        <v>318</v>
      </c>
      <c r="C3422" s="491" t="str">
        <f t="shared" si="57"/>
        <v>Ô tô vận tải thùng 7 tấn318</v>
      </c>
      <c r="D3422" s="493">
        <v>0.189</v>
      </c>
      <c r="E3422" s="493">
        <v>0.19800000000000001</v>
      </c>
      <c r="F3422" s="493">
        <v>0.12</v>
      </c>
      <c r="G3422" s="493">
        <v>0.112</v>
      </c>
    </row>
    <row r="3423" spans="1:7" ht="18.75">
      <c r="A3423" s="489" t="s">
        <v>2798</v>
      </c>
      <c r="B3423" s="490">
        <v>319</v>
      </c>
      <c r="C3423" s="491" t="str">
        <f t="shared" si="57"/>
        <v>Ô tô vận tải thùng 7 tấn319</v>
      </c>
      <c r="D3423" s="493">
        <v>0.189</v>
      </c>
      <c r="E3423" s="493">
        <v>0.19800000000000001</v>
      </c>
      <c r="F3423" s="493">
        <v>0.12</v>
      </c>
      <c r="G3423" s="493">
        <v>0.112</v>
      </c>
    </row>
    <row r="3424" spans="1:7" ht="18.75">
      <c r="A3424" s="489" t="s">
        <v>2798</v>
      </c>
      <c r="B3424" s="490">
        <v>320</v>
      </c>
      <c r="C3424" s="491" t="str">
        <f t="shared" si="57"/>
        <v>Ô tô vận tải thùng 7 tấn320</v>
      </c>
      <c r="D3424" s="493">
        <v>0.189</v>
      </c>
      <c r="E3424" s="493">
        <v>0.19800000000000001</v>
      </c>
      <c r="F3424" s="493">
        <v>0.12</v>
      </c>
      <c r="G3424" s="493">
        <v>0.112</v>
      </c>
    </row>
    <row r="3425" spans="1:7" ht="18.75">
      <c r="A3425" s="489" t="s">
        <v>2798</v>
      </c>
      <c r="B3425" s="490">
        <v>321</v>
      </c>
      <c r="C3425" s="491" t="str">
        <f t="shared" si="57"/>
        <v>Ô tô vận tải thùng 7 tấn321</v>
      </c>
      <c r="D3425" s="493">
        <v>0.189</v>
      </c>
      <c r="E3425" s="493">
        <v>0.19800000000000001</v>
      </c>
      <c r="F3425" s="493">
        <v>0.12</v>
      </c>
      <c r="G3425" s="493">
        <v>0.112</v>
      </c>
    </row>
    <row r="3426" spans="1:7" ht="18.75">
      <c r="A3426" s="489" t="s">
        <v>2798</v>
      </c>
      <c r="B3426" s="490">
        <v>322</v>
      </c>
      <c r="C3426" s="491" t="str">
        <f t="shared" ref="C3426:C3489" si="58">A3426&amp;B3426</f>
        <v>Ô tô vận tải thùng 7 tấn322</v>
      </c>
      <c r="D3426" s="493">
        <v>0.189</v>
      </c>
      <c r="E3426" s="493">
        <v>0.19800000000000001</v>
      </c>
      <c r="F3426" s="493">
        <v>0.12</v>
      </c>
      <c r="G3426" s="493">
        <v>0.112</v>
      </c>
    </row>
    <row r="3427" spans="1:7" ht="18.75">
      <c r="A3427" s="489" t="s">
        <v>2798</v>
      </c>
      <c r="B3427" s="490">
        <v>323</v>
      </c>
      <c r="C3427" s="491" t="str">
        <f t="shared" si="58"/>
        <v>Ô tô vận tải thùng 7 tấn323</v>
      </c>
      <c r="D3427" s="493">
        <v>0.189</v>
      </c>
      <c r="E3427" s="493">
        <v>0.19800000000000001</v>
      </c>
      <c r="F3427" s="493">
        <v>0.12</v>
      </c>
      <c r="G3427" s="493">
        <v>0.112</v>
      </c>
    </row>
    <row r="3428" spans="1:7" ht="18.75">
      <c r="A3428" s="489" t="s">
        <v>2798</v>
      </c>
      <c r="B3428" s="490">
        <v>324</v>
      </c>
      <c r="C3428" s="491" t="str">
        <f t="shared" si="58"/>
        <v>Ô tô vận tải thùng 7 tấn324</v>
      </c>
      <c r="D3428" s="493">
        <v>0.189</v>
      </c>
      <c r="E3428" s="493">
        <v>0.19800000000000001</v>
      </c>
      <c r="F3428" s="493">
        <v>0.12</v>
      </c>
      <c r="G3428" s="493">
        <v>0.112</v>
      </c>
    </row>
    <row r="3429" spans="1:7" ht="18.75">
      <c r="A3429" s="489" t="s">
        <v>2798</v>
      </c>
      <c r="B3429" s="490">
        <v>325</v>
      </c>
      <c r="C3429" s="491" t="str">
        <f t="shared" si="58"/>
        <v>Ô tô vận tải thùng 7 tấn325</v>
      </c>
      <c r="D3429" s="493">
        <v>0.189</v>
      </c>
      <c r="E3429" s="493">
        <v>0.19800000000000001</v>
      </c>
      <c r="F3429" s="493">
        <v>0.12</v>
      </c>
      <c r="G3429" s="493">
        <v>0.112</v>
      </c>
    </row>
    <row r="3430" spans="1:7" ht="18.75">
      <c r="A3430" s="489" t="s">
        <v>2798</v>
      </c>
      <c r="B3430" s="490">
        <v>326</v>
      </c>
      <c r="C3430" s="491" t="str">
        <f t="shared" si="58"/>
        <v>Ô tô vận tải thùng 7 tấn326</v>
      </c>
      <c r="D3430" s="493">
        <v>0.189</v>
      </c>
      <c r="E3430" s="493">
        <v>0.19800000000000001</v>
      </c>
      <c r="F3430" s="493">
        <v>0.12</v>
      </c>
      <c r="G3430" s="493">
        <v>0.112</v>
      </c>
    </row>
    <row r="3431" spans="1:7" ht="18.75">
      <c r="A3431" s="489" t="s">
        <v>2798</v>
      </c>
      <c r="B3431" s="490">
        <v>327</v>
      </c>
      <c r="C3431" s="491" t="str">
        <f t="shared" si="58"/>
        <v>Ô tô vận tải thùng 7 tấn327</v>
      </c>
      <c r="D3431" s="493">
        <v>0.189</v>
      </c>
      <c r="E3431" s="493">
        <v>0.19800000000000001</v>
      </c>
      <c r="F3431" s="493">
        <v>0.12</v>
      </c>
      <c r="G3431" s="493">
        <v>0.112</v>
      </c>
    </row>
    <row r="3432" spans="1:7" ht="18.75">
      <c r="A3432" s="489" t="s">
        <v>2798</v>
      </c>
      <c r="B3432" s="490">
        <v>328</v>
      </c>
      <c r="C3432" s="491" t="str">
        <f t="shared" si="58"/>
        <v>Ô tô vận tải thùng 7 tấn328</v>
      </c>
      <c r="D3432" s="493">
        <v>0.189</v>
      </c>
      <c r="E3432" s="493">
        <v>0.19800000000000001</v>
      </c>
      <c r="F3432" s="493">
        <v>0.12</v>
      </c>
      <c r="G3432" s="493">
        <v>0.112</v>
      </c>
    </row>
    <row r="3433" spans="1:7" ht="18.75">
      <c r="A3433" s="489" t="s">
        <v>2798</v>
      </c>
      <c r="B3433" s="490">
        <v>329</v>
      </c>
      <c r="C3433" s="491" t="str">
        <f t="shared" si="58"/>
        <v>Ô tô vận tải thùng 7 tấn329</v>
      </c>
      <c r="D3433" s="493">
        <v>0.189</v>
      </c>
      <c r="E3433" s="493">
        <v>0.19800000000000001</v>
      </c>
      <c r="F3433" s="493">
        <v>0.12</v>
      </c>
      <c r="G3433" s="493">
        <v>0.112</v>
      </c>
    </row>
    <row r="3434" spans="1:7" ht="18.75">
      <c r="A3434" s="489" t="s">
        <v>2798</v>
      </c>
      <c r="B3434" s="490">
        <v>330</v>
      </c>
      <c r="C3434" s="491" t="str">
        <f t="shared" si="58"/>
        <v>Ô tô vận tải thùng 7 tấn330</v>
      </c>
      <c r="D3434" s="493">
        <v>0.189</v>
      </c>
      <c r="E3434" s="493">
        <v>0.19800000000000001</v>
      </c>
      <c r="F3434" s="493">
        <v>0.12</v>
      </c>
      <c r="G3434" s="493">
        <v>0.112</v>
      </c>
    </row>
    <row r="3435" spans="1:7" ht="18.75">
      <c r="A3435" s="489" t="s">
        <v>2798</v>
      </c>
      <c r="B3435" s="490">
        <v>331</v>
      </c>
      <c r="C3435" s="491" t="str">
        <f t="shared" si="58"/>
        <v>Ô tô vận tải thùng 7 tấn331</v>
      </c>
      <c r="D3435" s="493">
        <v>0.189</v>
      </c>
      <c r="E3435" s="493">
        <v>0.19800000000000001</v>
      </c>
      <c r="F3435" s="493">
        <v>0.12</v>
      </c>
      <c r="G3435" s="493">
        <v>0.112</v>
      </c>
    </row>
    <row r="3436" spans="1:7" ht="18.75">
      <c r="A3436" s="489" t="s">
        <v>2798</v>
      </c>
      <c r="B3436" s="490">
        <v>332</v>
      </c>
      <c r="C3436" s="491" t="str">
        <f t="shared" si="58"/>
        <v>Ô tô vận tải thùng 7 tấn332</v>
      </c>
      <c r="D3436" s="493">
        <v>0.189</v>
      </c>
      <c r="E3436" s="493">
        <v>0.19800000000000001</v>
      </c>
      <c r="F3436" s="493">
        <v>0.12</v>
      </c>
      <c r="G3436" s="493">
        <v>0.112</v>
      </c>
    </row>
    <row r="3437" spans="1:7" ht="18.75">
      <c r="A3437" s="489" t="s">
        <v>2798</v>
      </c>
      <c r="B3437" s="490">
        <v>333</v>
      </c>
      <c r="C3437" s="491" t="str">
        <f t="shared" si="58"/>
        <v>Ô tô vận tải thùng 7 tấn333</v>
      </c>
      <c r="D3437" s="493">
        <v>0.189</v>
      </c>
      <c r="E3437" s="493">
        <v>0.19800000000000001</v>
      </c>
      <c r="F3437" s="493">
        <v>0.12</v>
      </c>
      <c r="G3437" s="493">
        <v>0.112</v>
      </c>
    </row>
    <row r="3438" spans="1:7" ht="18.75">
      <c r="A3438" s="489" t="s">
        <v>2798</v>
      </c>
      <c r="B3438" s="490">
        <v>334</v>
      </c>
      <c r="C3438" s="491" t="str">
        <f t="shared" si="58"/>
        <v>Ô tô vận tải thùng 7 tấn334</v>
      </c>
      <c r="D3438" s="493">
        <v>0.189</v>
      </c>
      <c r="E3438" s="493">
        <v>0.19800000000000001</v>
      </c>
      <c r="F3438" s="493">
        <v>0.12</v>
      </c>
      <c r="G3438" s="493">
        <v>0.112</v>
      </c>
    </row>
    <row r="3439" spans="1:7" ht="18.75">
      <c r="A3439" s="489" t="s">
        <v>2798</v>
      </c>
      <c r="B3439" s="490">
        <v>335</v>
      </c>
      <c r="C3439" s="491" t="str">
        <f t="shared" si="58"/>
        <v>Ô tô vận tải thùng 7 tấn335</v>
      </c>
      <c r="D3439" s="493">
        <v>0.189</v>
      </c>
      <c r="E3439" s="493">
        <v>0.19800000000000001</v>
      </c>
      <c r="F3439" s="493">
        <v>0.12</v>
      </c>
      <c r="G3439" s="493">
        <v>0.112</v>
      </c>
    </row>
    <row r="3440" spans="1:7" ht="18.75">
      <c r="A3440" s="489" t="s">
        <v>2798</v>
      </c>
      <c r="B3440" s="490">
        <v>336</v>
      </c>
      <c r="C3440" s="491" t="str">
        <f t="shared" si="58"/>
        <v>Ô tô vận tải thùng 7 tấn336</v>
      </c>
      <c r="D3440" s="493">
        <v>0.189</v>
      </c>
      <c r="E3440" s="493">
        <v>0.19800000000000001</v>
      </c>
      <c r="F3440" s="493">
        <v>0.12</v>
      </c>
      <c r="G3440" s="493">
        <v>0.112</v>
      </c>
    </row>
    <row r="3441" spans="1:7" ht="18.75">
      <c r="A3441" s="489" t="s">
        <v>2798</v>
      </c>
      <c r="B3441" s="490">
        <v>337</v>
      </c>
      <c r="C3441" s="491" t="str">
        <f t="shared" si="58"/>
        <v>Ô tô vận tải thùng 7 tấn337</v>
      </c>
      <c r="D3441" s="493">
        <v>0.189</v>
      </c>
      <c r="E3441" s="493">
        <v>0.19800000000000001</v>
      </c>
      <c r="F3441" s="493">
        <v>0.12</v>
      </c>
      <c r="G3441" s="493">
        <v>0.112</v>
      </c>
    </row>
    <row r="3442" spans="1:7" ht="18.75">
      <c r="A3442" s="489" t="s">
        <v>2798</v>
      </c>
      <c r="B3442" s="490">
        <v>338</v>
      </c>
      <c r="C3442" s="491" t="str">
        <f t="shared" si="58"/>
        <v>Ô tô vận tải thùng 7 tấn338</v>
      </c>
      <c r="D3442" s="493">
        <v>0.189</v>
      </c>
      <c r="E3442" s="493">
        <v>0.19800000000000001</v>
      </c>
      <c r="F3442" s="493">
        <v>0.12</v>
      </c>
      <c r="G3442" s="493">
        <v>0.112</v>
      </c>
    </row>
    <row r="3443" spans="1:7" ht="18.75">
      <c r="A3443" s="489" t="s">
        <v>2798</v>
      </c>
      <c r="B3443" s="490">
        <v>339</v>
      </c>
      <c r="C3443" s="491" t="str">
        <f t="shared" si="58"/>
        <v>Ô tô vận tải thùng 7 tấn339</v>
      </c>
      <c r="D3443" s="493">
        <v>0.189</v>
      </c>
      <c r="E3443" s="493">
        <v>0.19800000000000001</v>
      </c>
      <c r="F3443" s="493">
        <v>0.12</v>
      </c>
      <c r="G3443" s="493">
        <v>0.112</v>
      </c>
    </row>
    <row r="3444" spans="1:7" ht="18.75">
      <c r="A3444" s="489" t="s">
        <v>2798</v>
      </c>
      <c r="B3444" s="490">
        <v>340</v>
      </c>
      <c r="C3444" s="491" t="str">
        <f t="shared" si="58"/>
        <v>Ô tô vận tải thùng 7 tấn340</v>
      </c>
      <c r="D3444" s="493">
        <v>0.189</v>
      </c>
      <c r="E3444" s="493">
        <v>0.19800000000000001</v>
      </c>
      <c r="F3444" s="493">
        <v>0.12</v>
      </c>
      <c r="G3444" s="493">
        <v>0.112</v>
      </c>
    </row>
    <row r="3445" spans="1:7" ht="18.75">
      <c r="A3445" s="489" t="s">
        <v>2798</v>
      </c>
      <c r="B3445" s="490">
        <v>341</v>
      </c>
      <c r="C3445" s="491" t="str">
        <f t="shared" si="58"/>
        <v>Ô tô vận tải thùng 7 tấn341</v>
      </c>
      <c r="D3445" s="493">
        <v>0.189</v>
      </c>
      <c r="E3445" s="493">
        <v>0.19800000000000001</v>
      </c>
      <c r="F3445" s="493">
        <v>0.12</v>
      </c>
      <c r="G3445" s="493">
        <v>0.112</v>
      </c>
    </row>
    <row r="3446" spans="1:7" ht="18.75">
      <c r="A3446" s="489" t="s">
        <v>2798</v>
      </c>
      <c r="B3446" s="490">
        <v>342</v>
      </c>
      <c r="C3446" s="491" t="str">
        <f t="shared" si="58"/>
        <v>Ô tô vận tải thùng 7 tấn342</v>
      </c>
      <c r="D3446" s="493">
        <v>0.189</v>
      </c>
      <c r="E3446" s="493">
        <v>0.19800000000000001</v>
      </c>
      <c r="F3446" s="493">
        <v>0.12</v>
      </c>
      <c r="G3446" s="493">
        <v>0.112</v>
      </c>
    </row>
    <row r="3447" spans="1:7" ht="18.75">
      <c r="A3447" s="489" t="s">
        <v>2798</v>
      </c>
      <c r="B3447" s="490">
        <v>343</v>
      </c>
      <c r="C3447" s="491" t="str">
        <f t="shared" si="58"/>
        <v>Ô tô vận tải thùng 7 tấn343</v>
      </c>
      <c r="D3447" s="493">
        <v>0.189</v>
      </c>
      <c r="E3447" s="493">
        <v>0.19800000000000001</v>
      </c>
      <c r="F3447" s="493">
        <v>0.12</v>
      </c>
      <c r="G3447" s="493">
        <v>0.112</v>
      </c>
    </row>
    <row r="3448" spans="1:7" ht="18.75">
      <c r="A3448" s="489" t="s">
        <v>2798</v>
      </c>
      <c r="B3448" s="490">
        <v>344</v>
      </c>
      <c r="C3448" s="491" t="str">
        <f t="shared" si="58"/>
        <v>Ô tô vận tải thùng 7 tấn344</v>
      </c>
      <c r="D3448" s="493">
        <v>0.189</v>
      </c>
      <c r="E3448" s="493">
        <v>0.19800000000000001</v>
      </c>
      <c r="F3448" s="493">
        <v>0.12</v>
      </c>
      <c r="G3448" s="493">
        <v>0.112</v>
      </c>
    </row>
    <row r="3449" spans="1:7" ht="18.75">
      <c r="A3449" s="489" t="s">
        <v>2798</v>
      </c>
      <c r="B3449" s="490">
        <v>345</v>
      </c>
      <c r="C3449" s="491" t="str">
        <f t="shared" si="58"/>
        <v>Ô tô vận tải thùng 7 tấn345</v>
      </c>
      <c r="D3449" s="493">
        <v>0.189</v>
      </c>
      <c r="E3449" s="493">
        <v>0.19800000000000001</v>
      </c>
      <c r="F3449" s="493">
        <v>0.12</v>
      </c>
      <c r="G3449" s="493">
        <v>0.112</v>
      </c>
    </row>
    <row r="3450" spans="1:7" ht="18.75">
      <c r="A3450" s="489" t="s">
        <v>2798</v>
      </c>
      <c r="B3450" s="490">
        <v>346</v>
      </c>
      <c r="C3450" s="491" t="str">
        <f t="shared" si="58"/>
        <v>Ô tô vận tải thùng 7 tấn346</v>
      </c>
      <c r="D3450" s="493">
        <v>0.189</v>
      </c>
      <c r="E3450" s="493">
        <v>0.19800000000000001</v>
      </c>
      <c r="F3450" s="493">
        <v>0.12</v>
      </c>
      <c r="G3450" s="493">
        <v>0.112</v>
      </c>
    </row>
    <row r="3451" spans="1:7" ht="18.75">
      <c r="A3451" s="489" t="s">
        <v>2798</v>
      </c>
      <c r="B3451" s="490">
        <v>347</v>
      </c>
      <c r="C3451" s="491" t="str">
        <f t="shared" si="58"/>
        <v>Ô tô vận tải thùng 7 tấn347</v>
      </c>
      <c r="D3451" s="493">
        <v>0.189</v>
      </c>
      <c r="E3451" s="493">
        <v>0.19800000000000001</v>
      </c>
      <c r="F3451" s="493">
        <v>0.12</v>
      </c>
      <c r="G3451" s="493">
        <v>0.112</v>
      </c>
    </row>
    <row r="3452" spans="1:7" ht="18.75">
      <c r="A3452" s="489" t="s">
        <v>2798</v>
      </c>
      <c r="B3452" s="490">
        <v>348</v>
      </c>
      <c r="C3452" s="491" t="str">
        <f t="shared" si="58"/>
        <v>Ô tô vận tải thùng 7 tấn348</v>
      </c>
      <c r="D3452" s="493">
        <v>0.189</v>
      </c>
      <c r="E3452" s="493">
        <v>0.19800000000000001</v>
      </c>
      <c r="F3452" s="493">
        <v>0.12</v>
      </c>
      <c r="G3452" s="493">
        <v>0.112</v>
      </c>
    </row>
    <row r="3453" spans="1:7" ht="18.75">
      <c r="A3453" s="489" t="s">
        <v>2798</v>
      </c>
      <c r="B3453" s="490">
        <v>349</v>
      </c>
      <c r="C3453" s="491" t="str">
        <f t="shared" si="58"/>
        <v>Ô tô vận tải thùng 7 tấn349</v>
      </c>
      <c r="D3453" s="493">
        <v>0.189</v>
      </c>
      <c r="E3453" s="493">
        <v>0.19800000000000001</v>
      </c>
      <c r="F3453" s="493">
        <v>0.12</v>
      </c>
      <c r="G3453" s="493">
        <v>0.112</v>
      </c>
    </row>
    <row r="3454" spans="1:7" ht="18.75">
      <c r="A3454" s="489" t="s">
        <v>2798</v>
      </c>
      <c r="B3454" s="490">
        <v>350</v>
      </c>
      <c r="C3454" s="491" t="str">
        <f t="shared" si="58"/>
        <v>Ô tô vận tải thùng 7 tấn350</v>
      </c>
      <c r="D3454" s="493">
        <v>0.189</v>
      </c>
      <c r="E3454" s="493">
        <v>0.19800000000000001</v>
      </c>
      <c r="F3454" s="493">
        <v>0.12</v>
      </c>
      <c r="G3454" s="493">
        <v>0.112</v>
      </c>
    </row>
    <row r="3455" spans="1:7" ht="18.75">
      <c r="A3455" s="489" t="s">
        <v>2798</v>
      </c>
      <c r="B3455" s="490">
        <v>351</v>
      </c>
      <c r="C3455" s="491" t="str">
        <f t="shared" si="58"/>
        <v>Ô tô vận tải thùng 7 tấn351</v>
      </c>
      <c r="D3455" s="493">
        <v>0.189</v>
      </c>
      <c r="E3455" s="493">
        <v>0.19800000000000001</v>
      </c>
      <c r="F3455" s="493">
        <v>0.12</v>
      </c>
      <c r="G3455" s="493">
        <v>0.112</v>
      </c>
    </row>
    <row r="3456" spans="1:7" ht="18.75">
      <c r="A3456" s="489" t="s">
        <v>2798</v>
      </c>
      <c r="B3456" s="490">
        <v>352</v>
      </c>
      <c r="C3456" s="491" t="str">
        <f t="shared" si="58"/>
        <v>Ô tô vận tải thùng 7 tấn352</v>
      </c>
      <c r="D3456" s="493">
        <v>0.189</v>
      </c>
      <c r="E3456" s="493">
        <v>0.19800000000000001</v>
      </c>
      <c r="F3456" s="493">
        <v>0.12</v>
      </c>
      <c r="G3456" s="493">
        <v>0.112</v>
      </c>
    </row>
    <row r="3457" spans="1:7" ht="18.75">
      <c r="A3457" s="489" t="s">
        <v>2798</v>
      </c>
      <c r="B3457" s="490">
        <v>353</v>
      </c>
      <c r="C3457" s="491" t="str">
        <f t="shared" si="58"/>
        <v>Ô tô vận tải thùng 7 tấn353</v>
      </c>
      <c r="D3457" s="493">
        <v>0.189</v>
      </c>
      <c r="E3457" s="493">
        <v>0.19800000000000001</v>
      </c>
      <c r="F3457" s="493">
        <v>0.12</v>
      </c>
      <c r="G3457" s="493">
        <v>0.112</v>
      </c>
    </row>
    <row r="3458" spans="1:7" ht="18.75">
      <c r="A3458" s="489" t="s">
        <v>2798</v>
      </c>
      <c r="B3458" s="490">
        <v>354</v>
      </c>
      <c r="C3458" s="491" t="str">
        <f t="shared" si="58"/>
        <v>Ô tô vận tải thùng 7 tấn354</v>
      </c>
      <c r="D3458" s="493">
        <v>0.189</v>
      </c>
      <c r="E3458" s="493">
        <v>0.19800000000000001</v>
      </c>
      <c r="F3458" s="493">
        <v>0.12</v>
      </c>
      <c r="G3458" s="493">
        <v>0.112</v>
      </c>
    </row>
    <row r="3459" spans="1:7" ht="18.75">
      <c r="A3459" s="489" t="s">
        <v>2798</v>
      </c>
      <c r="B3459" s="490">
        <v>355</v>
      </c>
      <c r="C3459" s="491" t="str">
        <f t="shared" si="58"/>
        <v>Ô tô vận tải thùng 7 tấn355</v>
      </c>
      <c r="D3459" s="493">
        <v>0.189</v>
      </c>
      <c r="E3459" s="493">
        <v>0.19800000000000001</v>
      </c>
      <c r="F3459" s="493">
        <v>0.12</v>
      </c>
      <c r="G3459" s="493">
        <v>0.112</v>
      </c>
    </row>
    <row r="3460" spans="1:7" ht="18.75">
      <c r="A3460" s="489" t="s">
        <v>2798</v>
      </c>
      <c r="B3460" s="490">
        <v>356</v>
      </c>
      <c r="C3460" s="491" t="str">
        <f t="shared" si="58"/>
        <v>Ô tô vận tải thùng 7 tấn356</v>
      </c>
      <c r="D3460" s="493">
        <v>0.189</v>
      </c>
      <c r="E3460" s="493">
        <v>0.19800000000000001</v>
      </c>
      <c r="F3460" s="493">
        <v>0.12</v>
      </c>
      <c r="G3460" s="493">
        <v>0.112</v>
      </c>
    </row>
    <row r="3461" spans="1:7" ht="18.75">
      <c r="A3461" s="489" t="s">
        <v>2798</v>
      </c>
      <c r="B3461" s="490">
        <v>357</v>
      </c>
      <c r="C3461" s="491" t="str">
        <f t="shared" si="58"/>
        <v>Ô tô vận tải thùng 7 tấn357</v>
      </c>
      <c r="D3461" s="493">
        <v>0.189</v>
      </c>
      <c r="E3461" s="493">
        <v>0.19800000000000001</v>
      </c>
      <c r="F3461" s="493">
        <v>0.12</v>
      </c>
      <c r="G3461" s="493">
        <v>0.112</v>
      </c>
    </row>
    <row r="3462" spans="1:7" ht="18.75">
      <c r="A3462" s="489" t="s">
        <v>2798</v>
      </c>
      <c r="B3462" s="490">
        <v>358</v>
      </c>
      <c r="C3462" s="491" t="str">
        <f t="shared" si="58"/>
        <v>Ô tô vận tải thùng 7 tấn358</v>
      </c>
      <c r="D3462" s="493">
        <v>0.189</v>
      </c>
      <c r="E3462" s="493">
        <v>0.19800000000000001</v>
      </c>
      <c r="F3462" s="493">
        <v>0.12</v>
      </c>
      <c r="G3462" s="493">
        <v>0.112</v>
      </c>
    </row>
    <row r="3463" spans="1:7" ht="18.75">
      <c r="A3463" s="489" t="s">
        <v>2798</v>
      </c>
      <c r="B3463" s="490">
        <v>359</v>
      </c>
      <c r="C3463" s="491" t="str">
        <f t="shared" si="58"/>
        <v>Ô tô vận tải thùng 7 tấn359</v>
      </c>
      <c r="D3463" s="493">
        <v>0.189</v>
      </c>
      <c r="E3463" s="493">
        <v>0.19800000000000001</v>
      </c>
      <c r="F3463" s="493">
        <v>0.12</v>
      </c>
      <c r="G3463" s="493">
        <v>0.112</v>
      </c>
    </row>
    <row r="3464" spans="1:7" ht="18.75">
      <c r="A3464" s="489" t="s">
        <v>2798</v>
      </c>
      <c r="B3464" s="490">
        <v>360</v>
      </c>
      <c r="C3464" s="491" t="str">
        <f t="shared" si="58"/>
        <v>Ô tô vận tải thùng 7 tấn360</v>
      </c>
      <c r="D3464" s="493">
        <v>0.189</v>
      </c>
      <c r="E3464" s="493">
        <v>0.19800000000000001</v>
      </c>
      <c r="F3464" s="493">
        <v>0.12</v>
      </c>
      <c r="G3464" s="493">
        <v>0.112</v>
      </c>
    </row>
    <row r="3465" spans="1:7" ht="18.75">
      <c r="A3465" s="489" t="s">
        <v>2798</v>
      </c>
      <c r="B3465" s="490">
        <v>361</v>
      </c>
      <c r="C3465" s="491" t="str">
        <f t="shared" si="58"/>
        <v>Ô tô vận tải thùng 7 tấn361</v>
      </c>
      <c r="D3465" s="493">
        <v>0.189</v>
      </c>
      <c r="E3465" s="493">
        <v>0.19800000000000001</v>
      </c>
      <c r="F3465" s="493">
        <v>0.12</v>
      </c>
      <c r="G3465" s="493">
        <v>0.112</v>
      </c>
    </row>
    <row r="3466" spans="1:7" ht="18.75">
      <c r="A3466" s="489" t="s">
        <v>2798</v>
      </c>
      <c r="B3466" s="490">
        <v>362</v>
      </c>
      <c r="C3466" s="491" t="str">
        <f t="shared" si="58"/>
        <v>Ô tô vận tải thùng 7 tấn362</v>
      </c>
      <c r="D3466" s="493">
        <v>0.189</v>
      </c>
      <c r="E3466" s="493">
        <v>0.19800000000000001</v>
      </c>
      <c r="F3466" s="493">
        <v>0.12</v>
      </c>
      <c r="G3466" s="493">
        <v>0.112</v>
      </c>
    </row>
    <row r="3467" spans="1:7" ht="18.75">
      <c r="A3467" s="489" t="s">
        <v>2798</v>
      </c>
      <c r="B3467" s="490">
        <v>363</v>
      </c>
      <c r="C3467" s="491" t="str">
        <f t="shared" si="58"/>
        <v>Ô tô vận tải thùng 7 tấn363</v>
      </c>
      <c r="D3467" s="493">
        <v>0.189</v>
      </c>
      <c r="E3467" s="493">
        <v>0.19800000000000001</v>
      </c>
      <c r="F3467" s="493">
        <v>0.12</v>
      </c>
      <c r="G3467" s="493">
        <v>0.112</v>
      </c>
    </row>
    <row r="3468" spans="1:7" ht="18.75">
      <c r="A3468" s="489" t="s">
        <v>2798</v>
      </c>
      <c r="B3468" s="490">
        <v>364</v>
      </c>
      <c r="C3468" s="491" t="str">
        <f t="shared" si="58"/>
        <v>Ô tô vận tải thùng 7 tấn364</v>
      </c>
      <c r="D3468" s="493">
        <v>0.189</v>
      </c>
      <c r="E3468" s="493">
        <v>0.19800000000000001</v>
      </c>
      <c r="F3468" s="493">
        <v>0.12</v>
      </c>
      <c r="G3468" s="493">
        <v>0.112</v>
      </c>
    </row>
    <row r="3469" spans="1:7" ht="18.75">
      <c r="A3469" s="489" t="s">
        <v>2798</v>
      </c>
      <c r="B3469" s="490">
        <v>365</v>
      </c>
      <c r="C3469" s="491" t="str">
        <f t="shared" si="58"/>
        <v>Ô tô vận tải thùng 7 tấn365</v>
      </c>
      <c r="D3469" s="493">
        <v>0.189</v>
      </c>
      <c r="E3469" s="493">
        <v>0.19800000000000001</v>
      </c>
      <c r="F3469" s="493">
        <v>0.12</v>
      </c>
      <c r="G3469" s="493">
        <v>0.112</v>
      </c>
    </row>
    <row r="3470" spans="1:7" ht="18.75">
      <c r="A3470" s="489" t="s">
        <v>2798</v>
      </c>
      <c r="B3470" s="490">
        <v>366</v>
      </c>
      <c r="C3470" s="491" t="str">
        <f t="shared" si="58"/>
        <v>Ô tô vận tải thùng 7 tấn366</v>
      </c>
      <c r="D3470" s="493">
        <v>0.189</v>
      </c>
      <c r="E3470" s="493">
        <v>0.19800000000000001</v>
      </c>
      <c r="F3470" s="493">
        <v>0.12</v>
      </c>
      <c r="G3470" s="493">
        <v>0.112</v>
      </c>
    </row>
    <row r="3471" spans="1:7" ht="18.75">
      <c r="A3471" s="489" t="s">
        <v>2798</v>
      </c>
      <c r="B3471" s="490">
        <v>367</v>
      </c>
      <c r="C3471" s="491" t="str">
        <f t="shared" si="58"/>
        <v>Ô tô vận tải thùng 7 tấn367</v>
      </c>
      <c r="D3471" s="493">
        <v>0.189</v>
      </c>
      <c r="E3471" s="493">
        <v>0.19800000000000001</v>
      </c>
      <c r="F3471" s="493">
        <v>0.12</v>
      </c>
      <c r="G3471" s="493">
        <v>0.112</v>
      </c>
    </row>
    <row r="3472" spans="1:7" ht="18.75">
      <c r="A3472" s="489" t="s">
        <v>2798</v>
      </c>
      <c r="B3472" s="490">
        <v>368</v>
      </c>
      <c r="C3472" s="491" t="str">
        <f t="shared" si="58"/>
        <v>Ô tô vận tải thùng 7 tấn368</v>
      </c>
      <c r="D3472" s="493">
        <v>0.189</v>
      </c>
      <c r="E3472" s="493">
        <v>0.19800000000000001</v>
      </c>
      <c r="F3472" s="493">
        <v>0.12</v>
      </c>
      <c r="G3472" s="493">
        <v>0.112</v>
      </c>
    </row>
    <row r="3473" spans="1:7" ht="18.75">
      <c r="A3473" s="489" t="s">
        <v>2798</v>
      </c>
      <c r="B3473" s="490">
        <v>369</v>
      </c>
      <c r="C3473" s="491" t="str">
        <f t="shared" si="58"/>
        <v>Ô tô vận tải thùng 7 tấn369</v>
      </c>
      <c r="D3473" s="493">
        <v>0.189</v>
      </c>
      <c r="E3473" s="493">
        <v>0.19800000000000001</v>
      </c>
      <c r="F3473" s="493">
        <v>0.12</v>
      </c>
      <c r="G3473" s="493">
        <v>0.112</v>
      </c>
    </row>
    <row r="3474" spans="1:7" ht="18.75">
      <c r="A3474" s="489" t="s">
        <v>2798</v>
      </c>
      <c r="B3474" s="490">
        <v>370</v>
      </c>
      <c r="C3474" s="491" t="str">
        <f t="shared" si="58"/>
        <v>Ô tô vận tải thùng 7 tấn370</v>
      </c>
      <c r="D3474" s="493">
        <v>0.189</v>
      </c>
      <c r="E3474" s="493">
        <v>0.19800000000000001</v>
      </c>
      <c r="F3474" s="493">
        <v>0.12</v>
      </c>
      <c r="G3474" s="493">
        <v>0.112</v>
      </c>
    </row>
    <row r="3475" spans="1:7" ht="18.75">
      <c r="A3475" s="489" t="s">
        <v>2798</v>
      </c>
      <c r="B3475" s="490">
        <v>371</v>
      </c>
      <c r="C3475" s="491" t="str">
        <f t="shared" si="58"/>
        <v>Ô tô vận tải thùng 7 tấn371</v>
      </c>
      <c r="D3475" s="493">
        <v>0.189</v>
      </c>
      <c r="E3475" s="493">
        <v>0.19800000000000001</v>
      </c>
      <c r="F3475" s="493">
        <v>0.12</v>
      </c>
      <c r="G3475" s="493">
        <v>0.112</v>
      </c>
    </row>
    <row r="3476" spans="1:7" ht="18.75">
      <c r="A3476" s="489" t="s">
        <v>2798</v>
      </c>
      <c r="B3476" s="490">
        <v>372</v>
      </c>
      <c r="C3476" s="491" t="str">
        <f t="shared" si="58"/>
        <v>Ô tô vận tải thùng 7 tấn372</v>
      </c>
      <c r="D3476" s="493">
        <v>0.189</v>
      </c>
      <c r="E3476" s="493">
        <v>0.19800000000000001</v>
      </c>
      <c r="F3476" s="493">
        <v>0.12</v>
      </c>
      <c r="G3476" s="493">
        <v>0.112</v>
      </c>
    </row>
    <row r="3477" spans="1:7" ht="18.75">
      <c r="A3477" s="489" t="s">
        <v>2798</v>
      </c>
      <c r="B3477" s="490">
        <v>373</v>
      </c>
      <c r="C3477" s="491" t="str">
        <f t="shared" si="58"/>
        <v>Ô tô vận tải thùng 7 tấn373</v>
      </c>
      <c r="D3477" s="493">
        <v>0.189</v>
      </c>
      <c r="E3477" s="493">
        <v>0.19800000000000001</v>
      </c>
      <c r="F3477" s="493">
        <v>0.12</v>
      </c>
      <c r="G3477" s="493">
        <v>0.112</v>
      </c>
    </row>
    <row r="3478" spans="1:7" ht="18.75">
      <c r="A3478" s="489" t="s">
        <v>2798</v>
      </c>
      <c r="B3478" s="490">
        <v>374</v>
      </c>
      <c r="C3478" s="491" t="str">
        <f t="shared" si="58"/>
        <v>Ô tô vận tải thùng 7 tấn374</v>
      </c>
      <c r="D3478" s="493">
        <v>0.189</v>
      </c>
      <c r="E3478" s="493">
        <v>0.19800000000000001</v>
      </c>
      <c r="F3478" s="493">
        <v>0.12</v>
      </c>
      <c r="G3478" s="493">
        <v>0.112</v>
      </c>
    </row>
    <row r="3479" spans="1:7" ht="18.75">
      <c r="A3479" s="489" t="s">
        <v>2798</v>
      </c>
      <c r="B3479" s="490">
        <v>375</v>
      </c>
      <c r="C3479" s="491" t="str">
        <f t="shared" si="58"/>
        <v>Ô tô vận tải thùng 7 tấn375</v>
      </c>
      <c r="D3479" s="493">
        <v>0.189</v>
      </c>
      <c r="E3479" s="493">
        <v>0.19800000000000001</v>
      </c>
      <c r="F3479" s="493">
        <v>0.12</v>
      </c>
      <c r="G3479" s="493">
        <v>0.112</v>
      </c>
    </row>
    <row r="3480" spans="1:7" ht="18.75">
      <c r="A3480" s="489" t="s">
        <v>2798</v>
      </c>
      <c r="B3480" s="490">
        <v>376</v>
      </c>
      <c r="C3480" s="491" t="str">
        <f t="shared" si="58"/>
        <v>Ô tô vận tải thùng 7 tấn376</v>
      </c>
      <c r="D3480" s="493">
        <v>0.189</v>
      </c>
      <c r="E3480" s="493">
        <v>0.19800000000000001</v>
      </c>
      <c r="F3480" s="493">
        <v>0.12</v>
      </c>
      <c r="G3480" s="493">
        <v>0.112</v>
      </c>
    </row>
    <row r="3481" spans="1:7" ht="18.75">
      <c r="A3481" s="489" t="s">
        <v>2798</v>
      </c>
      <c r="B3481" s="490">
        <v>377</v>
      </c>
      <c r="C3481" s="491" t="str">
        <f t="shared" si="58"/>
        <v>Ô tô vận tải thùng 7 tấn377</v>
      </c>
      <c r="D3481" s="493">
        <v>0.189</v>
      </c>
      <c r="E3481" s="493">
        <v>0.19800000000000001</v>
      </c>
      <c r="F3481" s="493">
        <v>0.12</v>
      </c>
      <c r="G3481" s="493">
        <v>0.112</v>
      </c>
    </row>
    <row r="3482" spans="1:7" ht="18.75">
      <c r="A3482" s="489" t="s">
        <v>2798</v>
      </c>
      <c r="B3482" s="490">
        <v>378</v>
      </c>
      <c r="C3482" s="491" t="str">
        <f t="shared" si="58"/>
        <v>Ô tô vận tải thùng 7 tấn378</v>
      </c>
      <c r="D3482" s="493">
        <v>0.189</v>
      </c>
      <c r="E3482" s="493">
        <v>0.19800000000000001</v>
      </c>
      <c r="F3482" s="493">
        <v>0.12</v>
      </c>
      <c r="G3482" s="493">
        <v>0.112</v>
      </c>
    </row>
    <row r="3483" spans="1:7" ht="18.75">
      <c r="A3483" s="489" t="s">
        <v>2798</v>
      </c>
      <c r="B3483" s="490">
        <v>379</v>
      </c>
      <c r="C3483" s="491" t="str">
        <f t="shared" si="58"/>
        <v>Ô tô vận tải thùng 7 tấn379</v>
      </c>
      <c r="D3483" s="493">
        <v>0.189</v>
      </c>
      <c r="E3483" s="493">
        <v>0.19800000000000001</v>
      </c>
      <c r="F3483" s="493">
        <v>0.12</v>
      </c>
      <c r="G3483" s="493">
        <v>0.112</v>
      </c>
    </row>
    <row r="3484" spans="1:7" ht="18.75">
      <c r="A3484" s="489" t="s">
        <v>2798</v>
      </c>
      <c r="B3484" s="490">
        <v>380</v>
      </c>
      <c r="C3484" s="491" t="str">
        <f t="shared" si="58"/>
        <v>Ô tô vận tải thùng 7 tấn380</v>
      </c>
      <c r="D3484" s="493">
        <v>0.189</v>
      </c>
      <c r="E3484" s="493">
        <v>0.19800000000000001</v>
      </c>
      <c r="F3484" s="493">
        <v>0.12</v>
      </c>
      <c r="G3484" s="493">
        <v>0.112</v>
      </c>
    </row>
    <row r="3485" spans="1:7" ht="18.75">
      <c r="A3485" s="489" t="s">
        <v>2798</v>
      </c>
      <c r="B3485" s="490">
        <v>381</v>
      </c>
      <c r="C3485" s="491" t="str">
        <f t="shared" si="58"/>
        <v>Ô tô vận tải thùng 7 tấn381</v>
      </c>
      <c r="D3485" s="493">
        <v>0.189</v>
      </c>
      <c r="E3485" s="493">
        <v>0.19800000000000001</v>
      </c>
      <c r="F3485" s="493">
        <v>0.12</v>
      </c>
      <c r="G3485" s="493">
        <v>0.112</v>
      </c>
    </row>
    <row r="3486" spans="1:7" ht="18.75">
      <c r="A3486" s="489" t="s">
        <v>2798</v>
      </c>
      <c r="B3486" s="490">
        <v>382</v>
      </c>
      <c r="C3486" s="491" t="str">
        <f t="shared" si="58"/>
        <v>Ô tô vận tải thùng 7 tấn382</v>
      </c>
      <c r="D3486" s="493">
        <v>0.189</v>
      </c>
      <c r="E3486" s="493">
        <v>0.19800000000000001</v>
      </c>
      <c r="F3486" s="493">
        <v>0.12</v>
      </c>
      <c r="G3486" s="493">
        <v>0.112</v>
      </c>
    </row>
    <row r="3487" spans="1:7" ht="18.75">
      <c r="A3487" s="489" t="s">
        <v>2798</v>
      </c>
      <c r="B3487" s="490">
        <v>383</v>
      </c>
      <c r="C3487" s="491" t="str">
        <f t="shared" si="58"/>
        <v>Ô tô vận tải thùng 7 tấn383</v>
      </c>
      <c r="D3487" s="493">
        <v>0.189</v>
      </c>
      <c r="E3487" s="493">
        <v>0.19800000000000001</v>
      </c>
      <c r="F3487" s="493">
        <v>0.12</v>
      </c>
      <c r="G3487" s="493">
        <v>0.112</v>
      </c>
    </row>
    <row r="3488" spans="1:7" ht="18.75">
      <c r="A3488" s="489" t="s">
        <v>2798</v>
      </c>
      <c r="B3488" s="490">
        <v>384</v>
      </c>
      <c r="C3488" s="491" t="str">
        <f t="shared" si="58"/>
        <v>Ô tô vận tải thùng 7 tấn384</v>
      </c>
      <c r="D3488" s="493">
        <v>0.189</v>
      </c>
      <c r="E3488" s="493">
        <v>0.19800000000000001</v>
      </c>
      <c r="F3488" s="493">
        <v>0.12</v>
      </c>
      <c r="G3488" s="493">
        <v>0.112</v>
      </c>
    </row>
    <row r="3489" spans="1:7" ht="18.75">
      <c r="A3489" s="489" t="s">
        <v>2798</v>
      </c>
      <c r="B3489" s="490">
        <v>385</v>
      </c>
      <c r="C3489" s="491" t="str">
        <f t="shared" si="58"/>
        <v>Ô tô vận tải thùng 7 tấn385</v>
      </c>
      <c r="D3489" s="493">
        <v>0.189</v>
      </c>
      <c r="E3489" s="493">
        <v>0.19800000000000001</v>
      </c>
      <c r="F3489" s="493">
        <v>0.12</v>
      </c>
      <c r="G3489" s="493">
        <v>0.112</v>
      </c>
    </row>
    <row r="3490" spans="1:7" ht="18.75">
      <c r="A3490" s="489" t="s">
        <v>2798</v>
      </c>
      <c r="B3490" s="490">
        <v>386</v>
      </c>
      <c r="C3490" s="491" t="str">
        <f t="shared" ref="C3490:C3553" si="59">A3490&amp;B3490</f>
        <v>Ô tô vận tải thùng 7 tấn386</v>
      </c>
      <c r="D3490" s="493">
        <v>0.189</v>
      </c>
      <c r="E3490" s="493">
        <v>0.19800000000000001</v>
      </c>
      <c r="F3490" s="493">
        <v>0.12</v>
      </c>
      <c r="G3490" s="493">
        <v>0.112</v>
      </c>
    </row>
    <row r="3491" spans="1:7" ht="18.75">
      <c r="A3491" s="489" t="s">
        <v>2798</v>
      </c>
      <c r="B3491" s="490">
        <v>387</v>
      </c>
      <c r="C3491" s="491" t="str">
        <f t="shared" si="59"/>
        <v>Ô tô vận tải thùng 7 tấn387</v>
      </c>
      <c r="D3491" s="493">
        <v>0.189</v>
      </c>
      <c r="E3491" s="493">
        <v>0.19800000000000001</v>
      </c>
      <c r="F3491" s="493">
        <v>0.12</v>
      </c>
      <c r="G3491" s="493">
        <v>0.112</v>
      </c>
    </row>
    <row r="3492" spans="1:7" ht="18.75">
      <c r="A3492" s="489" t="s">
        <v>2798</v>
      </c>
      <c r="B3492" s="490">
        <v>388</v>
      </c>
      <c r="C3492" s="491" t="str">
        <f t="shared" si="59"/>
        <v>Ô tô vận tải thùng 7 tấn388</v>
      </c>
      <c r="D3492" s="493">
        <v>0.189</v>
      </c>
      <c r="E3492" s="493">
        <v>0.19800000000000001</v>
      </c>
      <c r="F3492" s="493">
        <v>0.12</v>
      </c>
      <c r="G3492" s="493">
        <v>0.112</v>
      </c>
    </row>
    <row r="3493" spans="1:7" ht="18.75">
      <c r="A3493" s="489" t="s">
        <v>2798</v>
      </c>
      <c r="B3493" s="490">
        <v>389</v>
      </c>
      <c r="C3493" s="491" t="str">
        <f t="shared" si="59"/>
        <v>Ô tô vận tải thùng 7 tấn389</v>
      </c>
      <c r="D3493" s="493">
        <v>0.189</v>
      </c>
      <c r="E3493" s="493">
        <v>0.19800000000000001</v>
      </c>
      <c r="F3493" s="493">
        <v>0.12</v>
      </c>
      <c r="G3493" s="493">
        <v>0.112</v>
      </c>
    </row>
    <row r="3494" spans="1:7" ht="18.75">
      <c r="A3494" s="489" t="s">
        <v>2798</v>
      </c>
      <c r="B3494" s="490">
        <v>390</v>
      </c>
      <c r="C3494" s="491" t="str">
        <f t="shared" si="59"/>
        <v>Ô tô vận tải thùng 7 tấn390</v>
      </c>
      <c r="D3494" s="493">
        <v>0.189</v>
      </c>
      <c r="E3494" s="493">
        <v>0.19800000000000001</v>
      </c>
      <c r="F3494" s="493">
        <v>0.12</v>
      </c>
      <c r="G3494" s="493">
        <v>0.112</v>
      </c>
    </row>
    <row r="3495" spans="1:7" ht="18.75">
      <c r="A3495" s="489" t="s">
        <v>2798</v>
      </c>
      <c r="B3495" s="490">
        <v>391</v>
      </c>
      <c r="C3495" s="491" t="str">
        <f t="shared" si="59"/>
        <v>Ô tô vận tải thùng 7 tấn391</v>
      </c>
      <c r="D3495" s="493">
        <v>0.189</v>
      </c>
      <c r="E3495" s="493">
        <v>0.19800000000000001</v>
      </c>
      <c r="F3495" s="493">
        <v>0.12</v>
      </c>
      <c r="G3495" s="493">
        <v>0.112</v>
      </c>
    </row>
    <row r="3496" spans="1:7" ht="18.75">
      <c r="A3496" s="489" t="s">
        <v>2798</v>
      </c>
      <c r="B3496" s="490">
        <v>392</v>
      </c>
      <c r="C3496" s="491" t="str">
        <f t="shared" si="59"/>
        <v>Ô tô vận tải thùng 7 tấn392</v>
      </c>
      <c r="D3496" s="493">
        <v>0.189</v>
      </c>
      <c r="E3496" s="493">
        <v>0.19800000000000001</v>
      </c>
      <c r="F3496" s="493">
        <v>0.12</v>
      </c>
      <c r="G3496" s="493">
        <v>0.112</v>
      </c>
    </row>
    <row r="3497" spans="1:7" ht="18.75">
      <c r="A3497" s="489" t="s">
        <v>2798</v>
      </c>
      <c r="B3497" s="490">
        <v>393</v>
      </c>
      <c r="C3497" s="491" t="str">
        <f t="shared" si="59"/>
        <v>Ô tô vận tải thùng 7 tấn393</v>
      </c>
      <c r="D3497" s="493">
        <v>0.189</v>
      </c>
      <c r="E3497" s="493">
        <v>0.19800000000000001</v>
      </c>
      <c r="F3497" s="493">
        <v>0.12</v>
      </c>
      <c r="G3497" s="493">
        <v>0.112</v>
      </c>
    </row>
    <row r="3498" spans="1:7" ht="18.75">
      <c r="A3498" s="489" t="s">
        <v>2798</v>
      </c>
      <c r="B3498" s="490">
        <v>394</v>
      </c>
      <c r="C3498" s="491" t="str">
        <f t="shared" si="59"/>
        <v>Ô tô vận tải thùng 7 tấn394</v>
      </c>
      <c r="D3498" s="493">
        <v>0.189</v>
      </c>
      <c r="E3498" s="493">
        <v>0.19800000000000001</v>
      </c>
      <c r="F3498" s="493">
        <v>0.12</v>
      </c>
      <c r="G3498" s="493">
        <v>0.112</v>
      </c>
    </row>
    <row r="3499" spans="1:7" ht="18.75">
      <c r="A3499" s="489" t="s">
        <v>2798</v>
      </c>
      <c r="B3499" s="490">
        <v>395</v>
      </c>
      <c r="C3499" s="491" t="str">
        <f t="shared" si="59"/>
        <v>Ô tô vận tải thùng 7 tấn395</v>
      </c>
      <c r="D3499" s="493">
        <v>0.189</v>
      </c>
      <c r="E3499" s="493">
        <v>0.19800000000000001</v>
      </c>
      <c r="F3499" s="493">
        <v>0.12</v>
      </c>
      <c r="G3499" s="493">
        <v>0.112</v>
      </c>
    </row>
    <row r="3500" spans="1:7" ht="18.75">
      <c r="A3500" s="489" t="s">
        <v>2798</v>
      </c>
      <c r="B3500" s="490">
        <v>396</v>
      </c>
      <c r="C3500" s="491" t="str">
        <f t="shared" si="59"/>
        <v>Ô tô vận tải thùng 7 tấn396</v>
      </c>
      <c r="D3500" s="493">
        <v>0.189</v>
      </c>
      <c r="E3500" s="493">
        <v>0.19800000000000001</v>
      </c>
      <c r="F3500" s="493">
        <v>0.12</v>
      </c>
      <c r="G3500" s="493">
        <v>0.112</v>
      </c>
    </row>
    <row r="3501" spans="1:7" ht="18.75">
      <c r="A3501" s="489" t="s">
        <v>2798</v>
      </c>
      <c r="B3501" s="490">
        <v>397</v>
      </c>
      <c r="C3501" s="491" t="str">
        <f t="shared" si="59"/>
        <v>Ô tô vận tải thùng 7 tấn397</v>
      </c>
      <c r="D3501" s="493">
        <v>0.189</v>
      </c>
      <c r="E3501" s="493">
        <v>0.19800000000000001</v>
      </c>
      <c r="F3501" s="493">
        <v>0.12</v>
      </c>
      <c r="G3501" s="493">
        <v>0.112</v>
      </c>
    </row>
    <row r="3502" spans="1:7" ht="18.75">
      <c r="A3502" s="489" t="s">
        <v>2798</v>
      </c>
      <c r="B3502" s="490">
        <v>398</v>
      </c>
      <c r="C3502" s="491" t="str">
        <f t="shared" si="59"/>
        <v>Ô tô vận tải thùng 7 tấn398</v>
      </c>
      <c r="D3502" s="493">
        <v>0.189</v>
      </c>
      <c r="E3502" s="493">
        <v>0.19800000000000001</v>
      </c>
      <c r="F3502" s="493">
        <v>0.12</v>
      </c>
      <c r="G3502" s="493">
        <v>0.112</v>
      </c>
    </row>
    <row r="3503" spans="1:7" ht="18.75">
      <c r="A3503" s="489" t="s">
        <v>2798</v>
      </c>
      <c r="B3503" s="490">
        <v>399</v>
      </c>
      <c r="C3503" s="491" t="str">
        <f t="shared" si="59"/>
        <v>Ô tô vận tải thùng 7 tấn399</v>
      </c>
      <c r="D3503" s="493">
        <v>0.189</v>
      </c>
      <c r="E3503" s="493">
        <v>0.19800000000000001</v>
      </c>
      <c r="F3503" s="493">
        <v>0.12</v>
      </c>
      <c r="G3503" s="493">
        <v>0.112</v>
      </c>
    </row>
    <row r="3504" spans="1:7" ht="18.75">
      <c r="A3504" s="489" t="s">
        <v>2798</v>
      </c>
      <c r="B3504" s="490">
        <v>400</v>
      </c>
      <c r="C3504" s="491" t="str">
        <f t="shared" si="59"/>
        <v>Ô tô vận tải thùng 7 tấn400</v>
      </c>
      <c r="D3504" s="493">
        <v>0.189</v>
      </c>
      <c r="E3504" s="493">
        <v>0.19800000000000001</v>
      </c>
      <c r="F3504" s="493">
        <v>0.12</v>
      </c>
      <c r="G3504" s="493">
        <v>0.112</v>
      </c>
    </row>
    <row r="3505" spans="1:7" ht="18.75">
      <c r="A3505" s="489" t="s">
        <v>2798</v>
      </c>
      <c r="B3505" s="490">
        <v>401</v>
      </c>
      <c r="C3505" s="491" t="str">
        <f t="shared" si="59"/>
        <v>Ô tô vận tải thùng 7 tấn401</v>
      </c>
      <c r="D3505" s="493">
        <v>0.189</v>
      </c>
      <c r="E3505" s="493">
        <v>0.19800000000000001</v>
      </c>
      <c r="F3505" s="493">
        <v>0.12</v>
      </c>
      <c r="G3505" s="493">
        <v>0.112</v>
      </c>
    </row>
    <row r="3506" spans="1:7" ht="18.75">
      <c r="A3506" s="489" t="s">
        <v>2798</v>
      </c>
      <c r="B3506" s="490">
        <v>402</v>
      </c>
      <c r="C3506" s="491" t="str">
        <f t="shared" si="59"/>
        <v>Ô tô vận tải thùng 7 tấn402</v>
      </c>
      <c r="D3506" s="493">
        <v>0.189</v>
      </c>
      <c r="E3506" s="493">
        <v>0.19800000000000001</v>
      </c>
      <c r="F3506" s="493">
        <v>0.12</v>
      </c>
      <c r="G3506" s="493">
        <v>0.112</v>
      </c>
    </row>
    <row r="3507" spans="1:7" ht="18.75">
      <c r="A3507" s="489" t="s">
        <v>2798</v>
      </c>
      <c r="B3507" s="490">
        <v>403</v>
      </c>
      <c r="C3507" s="491" t="str">
        <f t="shared" si="59"/>
        <v>Ô tô vận tải thùng 7 tấn403</v>
      </c>
      <c r="D3507" s="493">
        <v>0.189</v>
      </c>
      <c r="E3507" s="493">
        <v>0.19800000000000001</v>
      </c>
      <c r="F3507" s="493">
        <v>0.12</v>
      </c>
      <c r="G3507" s="493">
        <v>0.112</v>
      </c>
    </row>
    <row r="3508" spans="1:7" ht="18.75">
      <c r="A3508" s="489" t="s">
        <v>2798</v>
      </c>
      <c r="B3508" s="490">
        <v>404</v>
      </c>
      <c r="C3508" s="491" t="str">
        <f t="shared" si="59"/>
        <v>Ô tô vận tải thùng 7 tấn404</v>
      </c>
      <c r="D3508" s="493">
        <v>0.189</v>
      </c>
      <c r="E3508" s="493">
        <v>0.19800000000000001</v>
      </c>
      <c r="F3508" s="493">
        <v>0.12</v>
      </c>
      <c r="G3508" s="493">
        <v>0.112</v>
      </c>
    </row>
    <row r="3509" spans="1:7" ht="18.75">
      <c r="A3509" s="489" t="s">
        <v>2798</v>
      </c>
      <c r="B3509" s="490">
        <v>405</v>
      </c>
      <c r="C3509" s="491" t="str">
        <f t="shared" si="59"/>
        <v>Ô tô vận tải thùng 7 tấn405</v>
      </c>
      <c r="D3509" s="493">
        <v>0.189</v>
      </c>
      <c r="E3509" s="493">
        <v>0.19800000000000001</v>
      </c>
      <c r="F3509" s="493">
        <v>0.12</v>
      </c>
      <c r="G3509" s="493">
        <v>0.112</v>
      </c>
    </row>
    <row r="3510" spans="1:7" ht="18.75">
      <c r="A3510" s="489" t="s">
        <v>2798</v>
      </c>
      <c r="B3510" s="490">
        <v>406</v>
      </c>
      <c r="C3510" s="491" t="str">
        <f t="shared" si="59"/>
        <v>Ô tô vận tải thùng 7 tấn406</v>
      </c>
      <c r="D3510" s="493">
        <v>0.189</v>
      </c>
      <c r="E3510" s="493">
        <v>0.19800000000000001</v>
      </c>
      <c r="F3510" s="493">
        <v>0.12</v>
      </c>
      <c r="G3510" s="493">
        <v>0.112</v>
      </c>
    </row>
    <row r="3511" spans="1:7" ht="18.75">
      <c r="A3511" s="489" t="s">
        <v>2798</v>
      </c>
      <c r="B3511" s="490">
        <v>407</v>
      </c>
      <c r="C3511" s="491" t="str">
        <f t="shared" si="59"/>
        <v>Ô tô vận tải thùng 7 tấn407</v>
      </c>
      <c r="D3511" s="493">
        <v>0.189</v>
      </c>
      <c r="E3511" s="493">
        <v>0.19800000000000001</v>
      </c>
      <c r="F3511" s="493">
        <v>0.12</v>
      </c>
      <c r="G3511" s="493">
        <v>0.112</v>
      </c>
    </row>
    <row r="3512" spans="1:7" ht="18.75">
      <c r="A3512" s="489" t="s">
        <v>2798</v>
      </c>
      <c r="B3512" s="490">
        <v>408</v>
      </c>
      <c r="C3512" s="491" t="str">
        <f t="shared" si="59"/>
        <v>Ô tô vận tải thùng 7 tấn408</v>
      </c>
      <c r="D3512" s="493">
        <v>0.189</v>
      </c>
      <c r="E3512" s="493">
        <v>0.19800000000000001</v>
      </c>
      <c r="F3512" s="493">
        <v>0.12</v>
      </c>
      <c r="G3512" s="493">
        <v>0.112</v>
      </c>
    </row>
    <row r="3513" spans="1:7" ht="18.75">
      <c r="A3513" s="489" t="s">
        <v>2798</v>
      </c>
      <c r="B3513" s="490">
        <v>409</v>
      </c>
      <c r="C3513" s="491" t="str">
        <f t="shared" si="59"/>
        <v>Ô tô vận tải thùng 7 tấn409</v>
      </c>
      <c r="D3513" s="493">
        <v>0.189</v>
      </c>
      <c r="E3513" s="493">
        <v>0.19800000000000001</v>
      </c>
      <c r="F3513" s="493">
        <v>0.12</v>
      </c>
      <c r="G3513" s="493">
        <v>0.112</v>
      </c>
    </row>
    <row r="3514" spans="1:7" ht="18.75">
      <c r="A3514" s="489" t="s">
        <v>2798</v>
      </c>
      <c r="B3514" s="490">
        <v>410</v>
      </c>
      <c r="C3514" s="491" t="str">
        <f t="shared" si="59"/>
        <v>Ô tô vận tải thùng 7 tấn410</v>
      </c>
      <c r="D3514" s="493">
        <v>0.189</v>
      </c>
      <c r="E3514" s="493">
        <v>0.19800000000000001</v>
      </c>
      <c r="F3514" s="493">
        <v>0.12</v>
      </c>
      <c r="G3514" s="493">
        <v>0.112</v>
      </c>
    </row>
    <row r="3515" spans="1:7" ht="18.75">
      <c r="A3515" s="489" t="s">
        <v>2798</v>
      </c>
      <c r="B3515" s="490">
        <v>411</v>
      </c>
      <c r="C3515" s="491" t="str">
        <f t="shared" si="59"/>
        <v>Ô tô vận tải thùng 7 tấn411</v>
      </c>
      <c r="D3515" s="493">
        <v>0.189</v>
      </c>
      <c r="E3515" s="493">
        <v>0.19800000000000001</v>
      </c>
      <c r="F3515" s="493">
        <v>0.12</v>
      </c>
      <c r="G3515" s="493">
        <v>0.112</v>
      </c>
    </row>
    <row r="3516" spans="1:7" ht="18.75">
      <c r="A3516" s="489" t="s">
        <v>2798</v>
      </c>
      <c r="B3516" s="490">
        <v>412</v>
      </c>
      <c r="C3516" s="491" t="str">
        <f t="shared" si="59"/>
        <v>Ô tô vận tải thùng 7 tấn412</v>
      </c>
      <c r="D3516" s="493">
        <v>0.189</v>
      </c>
      <c r="E3516" s="493">
        <v>0.19800000000000001</v>
      </c>
      <c r="F3516" s="493">
        <v>0.12</v>
      </c>
      <c r="G3516" s="493">
        <v>0.112</v>
      </c>
    </row>
    <row r="3517" spans="1:7" ht="18.75">
      <c r="A3517" s="489" t="s">
        <v>2798</v>
      </c>
      <c r="B3517" s="490">
        <v>413</v>
      </c>
      <c r="C3517" s="491" t="str">
        <f t="shared" si="59"/>
        <v>Ô tô vận tải thùng 7 tấn413</v>
      </c>
      <c r="D3517" s="493">
        <v>0.189</v>
      </c>
      <c r="E3517" s="493">
        <v>0.19800000000000001</v>
      </c>
      <c r="F3517" s="493">
        <v>0.12</v>
      </c>
      <c r="G3517" s="493">
        <v>0.112</v>
      </c>
    </row>
    <row r="3518" spans="1:7" ht="18.75">
      <c r="A3518" s="489" t="s">
        <v>2798</v>
      </c>
      <c r="B3518" s="490">
        <v>414</v>
      </c>
      <c r="C3518" s="491" t="str">
        <f t="shared" si="59"/>
        <v>Ô tô vận tải thùng 7 tấn414</v>
      </c>
      <c r="D3518" s="493">
        <v>0.189</v>
      </c>
      <c r="E3518" s="493">
        <v>0.19800000000000001</v>
      </c>
      <c r="F3518" s="493">
        <v>0.12</v>
      </c>
      <c r="G3518" s="493">
        <v>0.112</v>
      </c>
    </row>
    <row r="3519" spans="1:7" ht="18.75">
      <c r="A3519" s="489" t="s">
        <v>2798</v>
      </c>
      <c r="B3519" s="490">
        <v>415</v>
      </c>
      <c r="C3519" s="491" t="str">
        <f t="shared" si="59"/>
        <v>Ô tô vận tải thùng 7 tấn415</v>
      </c>
      <c r="D3519" s="493">
        <v>0.189</v>
      </c>
      <c r="E3519" s="493">
        <v>0.19800000000000001</v>
      </c>
      <c r="F3519" s="493">
        <v>0.12</v>
      </c>
      <c r="G3519" s="493">
        <v>0.112</v>
      </c>
    </row>
    <row r="3520" spans="1:7" ht="18.75">
      <c r="A3520" s="489" t="s">
        <v>2798</v>
      </c>
      <c r="B3520" s="490">
        <v>416</v>
      </c>
      <c r="C3520" s="491" t="str">
        <f t="shared" si="59"/>
        <v>Ô tô vận tải thùng 7 tấn416</v>
      </c>
      <c r="D3520" s="493">
        <v>0.189</v>
      </c>
      <c r="E3520" s="493">
        <v>0.19800000000000001</v>
      </c>
      <c r="F3520" s="493">
        <v>0.12</v>
      </c>
      <c r="G3520" s="493">
        <v>0.112</v>
      </c>
    </row>
    <row r="3521" spans="1:7" ht="18.75">
      <c r="A3521" s="489" t="s">
        <v>2798</v>
      </c>
      <c r="B3521" s="490">
        <v>417</v>
      </c>
      <c r="C3521" s="491" t="str">
        <f t="shared" si="59"/>
        <v>Ô tô vận tải thùng 7 tấn417</v>
      </c>
      <c r="D3521" s="493">
        <v>0.189</v>
      </c>
      <c r="E3521" s="493">
        <v>0.19800000000000001</v>
      </c>
      <c r="F3521" s="493">
        <v>0.12</v>
      </c>
      <c r="G3521" s="493">
        <v>0.112</v>
      </c>
    </row>
    <row r="3522" spans="1:7" ht="18.75">
      <c r="A3522" s="489" t="s">
        <v>2798</v>
      </c>
      <c r="B3522" s="490">
        <v>418</v>
      </c>
      <c r="C3522" s="491" t="str">
        <f t="shared" si="59"/>
        <v>Ô tô vận tải thùng 7 tấn418</v>
      </c>
      <c r="D3522" s="493">
        <v>0.189</v>
      </c>
      <c r="E3522" s="493">
        <v>0.19800000000000001</v>
      </c>
      <c r="F3522" s="493">
        <v>0.12</v>
      </c>
      <c r="G3522" s="493">
        <v>0.112</v>
      </c>
    </row>
    <row r="3523" spans="1:7" ht="18.75">
      <c r="A3523" s="489" t="s">
        <v>2798</v>
      </c>
      <c r="B3523" s="490">
        <v>419</v>
      </c>
      <c r="C3523" s="491" t="str">
        <f t="shared" si="59"/>
        <v>Ô tô vận tải thùng 7 tấn419</v>
      </c>
      <c r="D3523" s="493">
        <v>0.189</v>
      </c>
      <c r="E3523" s="493">
        <v>0.19800000000000001</v>
      </c>
      <c r="F3523" s="493">
        <v>0.12</v>
      </c>
      <c r="G3523" s="493">
        <v>0.112</v>
      </c>
    </row>
    <row r="3524" spans="1:7" ht="18.75">
      <c r="A3524" s="489" t="s">
        <v>2798</v>
      </c>
      <c r="B3524" s="490">
        <v>420</v>
      </c>
      <c r="C3524" s="491" t="str">
        <f t="shared" si="59"/>
        <v>Ô tô vận tải thùng 7 tấn420</v>
      </c>
      <c r="D3524" s="493">
        <v>0.189</v>
      </c>
      <c r="E3524" s="493">
        <v>0.19800000000000001</v>
      </c>
      <c r="F3524" s="493">
        <v>0.12</v>
      </c>
      <c r="G3524" s="493">
        <v>0.112</v>
      </c>
    </row>
    <row r="3525" spans="1:7" ht="18.75">
      <c r="A3525" s="489" t="s">
        <v>2798</v>
      </c>
      <c r="B3525" s="490">
        <v>421</v>
      </c>
      <c r="C3525" s="491" t="str">
        <f t="shared" si="59"/>
        <v>Ô tô vận tải thùng 7 tấn421</v>
      </c>
      <c r="D3525" s="493">
        <v>0.189</v>
      </c>
      <c r="E3525" s="493">
        <v>0.19800000000000001</v>
      </c>
      <c r="F3525" s="493">
        <v>0.12</v>
      </c>
      <c r="G3525" s="493">
        <v>0.112</v>
      </c>
    </row>
    <row r="3526" spans="1:7" ht="18.75">
      <c r="A3526" s="489" t="s">
        <v>2798</v>
      </c>
      <c r="B3526" s="490">
        <v>422</v>
      </c>
      <c r="C3526" s="491" t="str">
        <f t="shared" si="59"/>
        <v>Ô tô vận tải thùng 7 tấn422</v>
      </c>
      <c r="D3526" s="493">
        <v>0.189</v>
      </c>
      <c r="E3526" s="493">
        <v>0.19800000000000001</v>
      </c>
      <c r="F3526" s="493">
        <v>0.12</v>
      </c>
      <c r="G3526" s="493">
        <v>0.112</v>
      </c>
    </row>
    <row r="3527" spans="1:7" ht="18.75">
      <c r="A3527" s="489" t="s">
        <v>2798</v>
      </c>
      <c r="B3527" s="490">
        <v>423</v>
      </c>
      <c r="C3527" s="491" t="str">
        <f t="shared" si="59"/>
        <v>Ô tô vận tải thùng 7 tấn423</v>
      </c>
      <c r="D3527" s="493">
        <v>0.189</v>
      </c>
      <c r="E3527" s="493">
        <v>0.19800000000000001</v>
      </c>
      <c r="F3527" s="493">
        <v>0.12</v>
      </c>
      <c r="G3527" s="493">
        <v>0.112</v>
      </c>
    </row>
    <row r="3528" spans="1:7" ht="18.75">
      <c r="A3528" s="489" t="s">
        <v>2798</v>
      </c>
      <c r="B3528" s="490">
        <v>424</v>
      </c>
      <c r="C3528" s="491" t="str">
        <f t="shared" si="59"/>
        <v>Ô tô vận tải thùng 7 tấn424</v>
      </c>
      <c r="D3528" s="493">
        <v>0.189</v>
      </c>
      <c r="E3528" s="493">
        <v>0.19800000000000001</v>
      </c>
      <c r="F3528" s="493">
        <v>0.12</v>
      </c>
      <c r="G3528" s="493">
        <v>0.112</v>
      </c>
    </row>
    <row r="3529" spans="1:7" ht="18.75">
      <c r="A3529" s="489" t="s">
        <v>2798</v>
      </c>
      <c r="B3529" s="490">
        <v>425</v>
      </c>
      <c r="C3529" s="491" t="str">
        <f t="shared" si="59"/>
        <v>Ô tô vận tải thùng 7 tấn425</v>
      </c>
      <c r="D3529" s="493">
        <v>0.189</v>
      </c>
      <c r="E3529" s="493">
        <v>0.19800000000000001</v>
      </c>
      <c r="F3529" s="493">
        <v>0.12</v>
      </c>
      <c r="G3529" s="493">
        <v>0.112</v>
      </c>
    </row>
    <row r="3530" spans="1:7" ht="18.75">
      <c r="A3530" s="489" t="s">
        <v>2798</v>
      </c>
      <c r="B3530" s="490">
        <v>426</v>
      </c>
      <c r="C3530" s="491" t="str">
        <f t="shared" si="59"/>
        <v>Ô tô vận tải thùng 7 tấn426</v>
      </c>
      <c r="D3530" s="493">
        <v>0.189</v>
      </c>
      <c r="E3530" s="493">
        <v>0.19800000000000001</v>
      </c>
      <c r="F3530" s="493">
        <v>0.12</v>
      </c>
      <c r="G3530" s="493">
        <v>0.112</v>
      </c>
    </row>
    <row r="3531" spans="1:7" ht="18.75">
      <c r="A3531" s="489" t="s">
        <v>2798</v>
      </c>
      <c r="B3531" s="490">
        <v>427</v>
      </c>
      <c r="C3531" s="491" t="str">
        <f t="shared" si="59"/>
        <v>Ô tô vận tải thùng 7 tấn427</v>
      </c>
      <c r="D3531" s="493">
        <v>0.189</v>
      </c>
      <c r="E3531" s="493">
        <v>0.19800000000000001</v>
      </c>
      <c r="F3531" s="493">
        <v>0.12</v>
      </c>
      <c r="G3531" s="493">
        <v>0.112</v>
      </c>
    </row>
    <row r="3532" spans="1:7" ht="18.75">
      <c r="A3532" s="489" t="s">
        <v>2798</v>
      </c>
      <c r="B3532" s="490">
        <v>428</v>
      </c>
      <c r="C3532" s="491" t="str">
        <f t="shared" si="59"/>
        <v>Ô tô vận tải thùng 7 tấn428</v>
      </c>
      <c r="D3532" s="493">
        <v>0.189</v>
      </c>
      <c r="E3532" s="493">
        <v>0.19800000000000001</v>
      </c>
      <c r="F3532" s="493">
        <v>0.12</v>
      </c>
      <c r="G3532" s="493">
        <v>0.112</v>
      </c>
    </row>
    <row r="3533" spans="1:7" ht="18.75">
      <c r="A3533" s="489" t="s">
        <v>2798</v>
      </c>
      <c r="B3533" s="490">
        <v>429</v>
      </c>
      <c r="C3533" s="491" t="str">
        <f t="shared" si="59"/>
        <v>Ô tô vận tải thùng 7 tấn429</v>
      </c>
      <c r="D3533" s="493">
        <v>0.189</v>
      </c>
      <c r="E3533" s="493">
        <v>0.19800000000000001</v>
      </c>
      <c r="F3533" s="493">
        <v>0.12</v>
      </c>
      <c r="G3533" s="493">
        <v>0.112</v>
      </c>
    </row>
    <row r="3534" spans="1:7" ht="18.75">
      <c r="A3534" s="489" t="s">
        <v>2798</v>
      </c>
      <c r="B3534" s="490">
        <v>430</v>
      </c>
      <c r="C3534" s="491" t="str">
        <f t="shared" si="59"/>
        <v>Ô tô vận tải thùng 7 tấn430</v>
      </c>
      <c r="D3534" s="493">
        <v>0.189</v>
      </c>
      <c r="E3534" s="493">
        <v>0.19800000000000001</v>
      </c>
      <c r="F3534" s="493">
        <v>0.12</v>
      </c>
      <c r="G3534" s="493">
        <v>0.112</v>
      </c>
    </row>
    <row r="3535" spans="1:7" ht="18.75">
      <c r="A3535" s="489" t="s">
        <v>2798</v>
      </c>
      <c r="B3535" s="490">
        <v>431</v>
      </c>
      <c r="C3535" s="491" t="str">
        <f t="shared" si="59"/>
        <v>Ô tô vận tải thùng 7 tấn431</v>
      </c>
      <c r="D3535" s="493">
        <v>0.189</v>
      </c>
      <c r="E3535" s="493">
        <v>0.19800000000000001</v>
      </c>
      <c r="F3535" s="493">
        <v>0.12</v>
      </c>
      <c r="G3535" s="493">
        <v>0.112</v>
      </c>
    </row>
    <row r="3536" spans="1:7" ht="18.75">
      <c r="A3536" s="489" t="s">
        <v>2798</v>
      </c>
      <c r="B3536" s="490">
        <v>432</v>
      </c>
      <c r="C3536" s="491" t="str">
        <f t="shared" si="59"/>
        <v>Ô tô vận tải thùng 7 tấn432</v>
      </c>
      <c r="D3536" s="493">
        <v>0.189</v>
      </c>
      <c r="E3536" s="493">
        <v>0.19800000000000001</v>
      </c>
      <c r="F3536" s="493">
        <v>0.12</v>
      </c>
      <c r="G3536" s="493">
        <v>0.112</v>
      </c>
    </row>
    <row r="3537" spans="1:7" ht="18.75">
      <c r="A3537" s="489" t="s">
        <v>2798</v>
      </c>
      <c r="B3537" s="490">
        <v>433</v>
      </c>
      <c r="C3537" s="491" t="str">
        <f t="shared" si="59"/>
        <v>Ô tô vận tải thùng 7 tấn433</v>
      </c>
      <c r="D3537" s="493">
        <v>0.189</v>
      </c>
      <c r="E3537" s="493">
        <v>0.19800000000000001</v>
      </c>
      <c r="F3537" s="493">
        <v>0.12</v>
      </c>
      <c r="G3537" s="493">
        <v>0.112</v>
      </c>
    </row>
    <row r="3538" spans="1:7" ht="18.75">
      <c r="A3538" s="489" t="s">
        <v>2798</v>
      </c>
      <c r="B3538" s="490">
        <v>434</v>
      </c>
      <c r="C3538" s="491" t="str">
        <f t="shared" si="59"/>
        <v>Ô tô vận tải thùng 7 tấn434</v>
      </c>
      <c r="D3538" s="493">
        <v>0.189</v>
      </c>
      <c r="E3538" s="493">
        <v>0.19800000000000001</v>
      </c>
      <c r="F3538" s="493">
        <v>0.12</v>
      </c>
      <c r="G3538" s="493">
        <v>0.112</v>
      </c>
    </row>
    <row r="3539" spans="1:7" ht="18.75">
      <c r="A3539" s="489" t="s">
        <v>2798</v>
      </c>
      <c r="B3539" s="490">
        <v>435</v>
      </c>
      <c r="C3539" s="491" t="str">
        <f t="shared" si="59"/>
        <v>Ô tô vận tải thùng 7 tấn435</v>
      </c>
      <c r="D3539" s="493">
        <v>0.189</v>
      </c>
      <c r="E3539" s="493">
        <v>0.19800000000000001</v>
      </c>
      <c r="F3539" s="493">
        <v>0.12</v>
      </c>
      <c r="G3539" s="493">
        <v>0.112</v>
      </c>
    </row>
    <row r="3540" spans="1:7" ht="18.75">
      <c r="A3540" s="489" t="s">
        <v>2798</v>
      </c>
      <c r="B3540" s="490">
        <v>436</v>
      </c>
      <c r="C3540" s="491" t="str">
        <f t="shared" si="59"/>
        <v>Ô tô vận tải thùng 7 tấn436</v>
      </c>
      <c r="D3540" s="493">
        <v>0.189</v>
      </c>
      <c r="E3540" s="493">
        <v>0.19800000000000001</v>
      </c>
      <c r="F3540" s="493">
        <v>0.12</v>
      </c>
      <c r="G3540" s="493">
        <v>0.112</v>
      </c>
    </row>
    <row r="3541" spans="1:7" ht="18.75">
      <c r="A3541" s="489" t="s">
        <v>2798</v>
      </c>
      <c r="B3541" s="490">
        <v>437</v>
      </c>
      <c r="C3541" s="491" t="str">
        <f t="shared" si="59"/>
        <v>Ô tô vận tải thùng 7 tấn437</v>
      </c>
      <c r="D3541" s="493">
        <v>0.189</v>
      </c>
      <c r="E3541" s="493">
        <v>0.19800000000000001</v>
      </c>
      <c r="F3541" s="493">
        <v>0.12</v>
      </c>
      <c r="G3541" s="493">
        <v>0.112</v>
      </c>
    </row>
    <row r="3542" spans="1:7" ht="18.75">
      <c r="A3542" s="489" t="s">
        <v>2798</v>
      </c>
      <c r="B3542" s="490">
        <v>438</v>
      </c>
      <c r="C3542" s="491" t="str">
        <f t="shared" si="59"/>
        <v>Ô tô vận tải thùng 7 tấn438</v>
      </c>
      <c r="D3542" s="493">
        <v>0.189</v>
      </c>
      <c r="E3542" s="493">
        <v>0.19800000000000001</v>
      </c>
      <c r="F3542" s="493">
        <v>0.12</v>
      </c>
      <c r="G3542" s="493">
        <v>0.112</v>
      </c>
    </row>
    <row r="3543" spans="1:7" ht="18.75">
      <c r="A3543" s="489" t="s">
        <v>2798</v>
      </c>
      <c r="B3543" s="490">
        <v>439</v>
      </c>
      <c r="C3543" s="491" t="str">
        <f t="shared" si="59"/>
        <v>Ô tô vận tải thùng 7 tấn439</v>
      </c>
      <c r="D3543" s="493">
        <v>0.189</v>
      </c>
      <c r="E3543" s="493">
        <v>0.19800000000000001</v>
      </c>
      <c r="F3543" s="493">
        <v>0.12</v>
      </c>
      <c r="G3543" s="493">
        <v>0.112</v>
      </c>
    </row>
    <row r="3544" spans="1:7" ht="18.75">
      <c r="A3544" s="489" t="s">
        <v>2798</v>
      </c>
      <c r="B3544" s="490">
        <v>440</v>
      </c>
      <c r="C3544" s="491" t="str">
        <f t="shared" si="59"/>
        <v>Ô tô vận tải thùng 7 tấn440</v>
      </c>
      <c r="D3544" s="493">
        <v>0.189</v>
      </c>
      <c r="E3544" s="493">
        <v>0.19800000000000001</v>
      </c>
      <c r="F3544" s="493">
        <v>0.12</v>
      </c>
      <c r="G3544" s="493">
        <v>0.112</v>
      </c>
    </row>
    <row r="3545" spans="1:7" ht="18.75">
      <c r="A3545" s="489" t="s">
        <v>2798</v>
      </c>
      <c r="B3545" s="490">
        <v>441</v>
      </c>
      <c r="C3545" s="491" t="str">
        <f t="shared" si="59"/>
        <v>Ô tô vận tải thùng 7 tấn441</v>
      </c>
      <c r="D3545" s="493">
        <v>0.189</v>
      </c>
      <c r="E3545" s="493">
        <v>0.19800000000000001</v>
      </c>
      <c r="F3545" s="493">
        <v>0.12</v>
      </c>
      <c r="G3545" s="493">
        <v>0.112</v>
      </c>
    </row>
    <row r="3546" spans="1:7" ht="18.75">
      <c r="A3546" s="489" t="s">
        <v>2798</v>
      </c>
      <c r="B3546" s="490">
        <v>442</v>
      </c>
      <c r="C3546" s="491" t="str">
        <f t="shared" si="59"/>
        <v>Ô tô vận tải thùng 7 tấn442</v>
      </c>
      <c r="D3546" s="493">
        <v>0.189</v>
      </c>
      <c r="E3546" s="493">
        <v>0.19800000000000001</v>
      </c>
      <c r="F3546" s="493">
        <v>0.12</v>
      </c>
      <c r="G3546" s="493">
        <v>0.112</v>
      </c>
    </row>
    <row r="3547" spans="1:7" ht="18.75">
      <c r="A3547" s="489" t="s">
        <v>2798</v>
      </c>
      <c r="B3547" s="490">
        <v>443</v>
      </c>
      <c r="C3547" s="491" t="str">
        <f t="shared" si="59"/>
        <v>Ô tô vận tải thùng 7 tấn443</v>
      </c>
      <c r="D3547" s="493">
        <v>0.189</v>
      </c>
      <c r="E3547" s="493">
        <v>0.19800000000000001</v>
      </c>
      <c r="F3547" s="493">
        <v>0.12</v>
      </c>
      <c r="G3547" s="493">
        <v>0.112</v>
      </c>
    </row>
    <row r="3548" spans="1:7" ht="18.75">
      <c r="A3548" s="489" t="s">
        <v>2798</v>
      </c>
      <c r="B3548" s="490">
        <v>444</v>
      </c>
      <c r="C3548" s="491" t="str">
        <f t="shared" si="59"/>
        <v>Ô tô vận tải thùng 7 tấn444</v>
      </c>
      <c r="D3548" s="493">
        <v>0.189</v>
      </c>
      <c r="E3548" s="493">
        <v>0.19800000000000001</v>
      </c>
      <c r="F3548" s="493">
        <v>0.12</v>
      </c>
      <c r="G3548" s="493">
        <v>0.112</v>
      </c>
    </row>
    <row r="3549" spans="1:7" ht="18.75">
      <c r="A3549" s="489" t="s">
        <v>2798</v>
      </c>
      <c r="B3549" s="490">
        <v>445</v>
      </c>
      <c r="C3549" s="491" t="str">
        <f t="shared" si="59"/>
        <v>Ô tô vận tải thùng 7 tấn445</v>
      </c>
      <c r="D3549" s="493">
        <v>0.189</v>
      </c>
      <c r="E3549" s="493">
        <v>0.19800000000000001</v>
      </c>
      <c r="F3549" s="493">
        <v>0.12</v>
      </c>
      <c r="G3549" s="493">
        <v>0.112</v>
      </c>
    </row>
    <row r="3550" spans="1:7" ht="18.75">
      <c r="A3550" s="489" t="s">
        <v>2798</v>
      </c>
      <c r="B3550" s="490">
        <v>446</v>
      </c>
      <c r="C3550" s="491" t="str">
        <f t="shared" si="59"/>
        <v>Ô tô vận tải thùng 7 tấn446</v>
      </c>
      <c r="D3550" s="493">
        <v>0.189</v>
      </c>
      <c r="E3550" s="493">
        <v>0.19800000000000001</v>
      </c>
      <c r="F3550" s="493">
        <v>0.12</v>
      </c>
      <c r="G3550" s="493">
        <v>0.112</v>
      </c>
    </row>
    <row r="3551" spans="1:7" ht="18.75">
      <c r="A3551" s="489" t="s">
        <v>2798</v>
      </c>
      <c r="B3551" s="490">
        <v>447</v>
      </c>
      <c r="C3551" s="491" t="str">
        <f t="shared" si="59"/>
        <v>Ô tô vận tải thùng 7 tấn447</v>
      </c>
      <c r="D3551" s="493">
        <v>0.189</v>
      </c>
      <c r="E3551" s="493">
        <v>0.19800000000000001</v>
      </c>
      <c r="F3551" s="493">
        <v>0.12</v>
      </c>
      <c r="G3551" s="493">
        <v>0.112</v>
      </c>
    </row>
    <row r="3552" spans="1:7" ht="18.75">
      <c r="A3552" s="489" t="s">
        <v>2798</v>
      </c>
      <c r="B3552" s="490">
        <v>448</v>
      </c>
      <c r="C3552" s="491" t="str">
        <f t="shared" si="59"/>
        <v>Ô tô vận tải thùng 7 tấn448</v>
      </c>
      <c r="D3552" s="493">
        <v>0.189</v>
      </c>
      <c r="E3552" s="493">
        <v>0.19800000000000001</v>
      </c>
      <c r="F3552" s="493">
        <v>0.12</v>
      </c>
      <c r="G3552" s="493">
        <v>0.112</v>
      </c>
    </row>
    <row r="3553" spans="1:7" ht="18.75">
      <c r="A3553" s="489" t="s">
        <v>2798</v>
      </c>
      <c r="B3553" s="490">
        <v>449</v>
      </c>
      <c r="C3553" s="491" t="str">
        <f t="shared" si="59"/>
        <v>Ô tô vận tải thùng 7 tấn449</v>
      </c>
      <c r="D3553" s="493">
        <v>0.189</v>
      </c>
      <c r="E3553" s="493">
        <v>0.19800000000000001</v>
      </c>
      <c r="F3553" s="493">
        <v>0.12</v>
      </c>
      <c r="G3553" s="493">
        <v>0.112</v>
      </c>
    </row>
    <row r="3554" spans="1:7" ht="18.75">
      <c r="A3554" s="489" t="s">
        <v>2798</v>
      </c>
      <c r="B3554" s="490">
        <v>450</v>
      </c>
      <c r="C3554" s="491" t="str">
        <f t="shared" ref="C3554:C3604" si="60">A3554&amp;B3554</f>
        <v>Ô tô vận tải thùng 7 tấn450</v>
      </c>
      <c r="D3554" s="493">
        <v>0.189</v>
      </c>
      <c r="E3554" s="493">
        <v>0.19800000000000001</v>
      </c>
      <c r="F3554" s="493">
        <v>0.12</v>
      </c>
      <c r="G3554" s="493">
        <v>0.112</v>
      </c>
    </row>
    <row r="3555" spans="1:7" ht="18.75">
      <c r="A3555" s="489" t="s">
        <v>2798</v>
      </c>
      <c r="B3555" s="490">
        <v>451</v>
      </c>
      <c r="C3555" s="491" t="str">
        <f t="shared" si="60"/>
        <v>Ô tô vận tải thùng 7 tấn451</v>
      </c>
      <c r="D3555" s="493">
        <v>0.189</v>
      </c>
      <c r="E3555" s="493">
        <v>0.19800000000000001</v>
      </c>
      <c r="F3555" s="493">
        <v>0.12</v>
      </c>
      <c r="G3555" s="493">
        <v>0.112</v>
      </c>
    </row>
    <row r="3556" spans="1:7" ht="18.75">
      <c r="A3556" s="489" t="s">
        <v>2798</v>
      </c>
      <c r="B3556" s="490">
        <v>452</v>
      </c>
      <c r="C3556" s="491" t="str">
        <f t="shared" si="60"/>
        <v>Ô tô vận tải thùng 7 tấn452</v>
      </c>
      <c r="D3556" s="493">
        <v>0.189</v>
      </c>
      <c r="E3556" s="493">
        <v>0.19800000000000001</v>
      </c>
      <c r="F3556" s="493">
        <v>0.12</v>
      </c>
      <c r="G3556" s="493">
        <v>0.112</v>
      </c>
    </row>
    <row r="3557" spans="1:7" ht="18.75">
      <c r="A3557" s="489" t="s">
        <v>2798</v>
      </c>
      <c r="B3557" s="490">
        <v>453</v>
      </c>
      <c r="C3557" s="491" t="str">
        <f t="shared" si="60"/>
        <v>Ô tô vận tải thùng 7 tấn453</v>
      </c>
      <c r="D3557" s="493">
        <v>0.189</v>
      </c>
      <c r="E3557" s="493">
        <v>0.19800000000000001</v>
      </c>
      <c r="F3557" s="493">
        <v>0.12</v>
      </c>
      <c r="G3557" s="493">
        <v>0.112</v>
      </c>
    </row>
    <row r="3558" spans="1:7" ht="18.75">
      <c r="A3558" s="489" t="s">
        <v>2798</v>
      </c>
      <c r="B3558" s="490">
        <v>454</v>
      </c>
      <c r="C3558" s="491" t="str">
        <f t="shared" si="60"/>
        <v>Ô tô vận tải thùng 7 tấn454</v>
      </c>
      <c r="D3558" s="493">
        <v>0.189</v>
      </c>
      <c r="E3558" s="493">
        <v>0.19800000000000001</v>
      </c>
      <c r="F3558" s="493">
        <v>0.12</v>
      </c>
      <c r="G3558" s="493">
        <v>0.112</v>
      </c>
    </row>
    <row r="3559" spans="1:7" ht="18.75">
      <c r="A3559" s="489" t="s">
        <v>2798</v>
      </c>
      <c r="B3559" s="490">
        <v>455</v>
      </c>
      <c r="C3559" s="491" t="str">
        <f t="shared" si="60"/>
        <v>Ô tô vận tải thùng 7 tấn455</v>
      </c>
      <c r="D3559" s="493">
        <v>0.189</v>
      </c>
      <c r="E3559" s="493">
        <v>0.19800000000000001</v>
      </c>
      <c r="F3559" s="493">
        <v>0.12</v>
      </c>
      <c r="G3559" s="493">
        <v>0.112</v>
      </c>
    </row>
    <row r="3560" spans="1:7" ht="18.75">
      <c r="A3560" s="489" t="s">
        <v>2798</v>
      </c>
      <c r="B3560" s="490">
        <v>456</v>
      </c>
      <c r="C3560" s="491" t="str">
        <f t="shared" si="60"/>
        <v>Ô tô vận tải thùng 7 tấn456</v>
      </c>
      <c r="D3560" s="493">
        <v>0.189</v>
      </c>
      <c r="E3560" s="493">
        <v>0.19800000000000001</v>
      </c>
      <c r="F3560" s="493">
        <v>0.12</v>
      </c>
      <c r="G3560" s="493">
        <v>0.112</v>
      </c>
    </row>
    <row r="3561" spans="1:7" ht="18.75">
      <c r="A3561" s="489" t="s">
        <v>2798</v>
      </c>
      <c r="B3561" s="490">
        <v>457</v>
      </c>
      <c r="C3561" s="491" t="str">
        <f t="shared" si="60"/>
        <v>Ô tô vận tải thùng 7 tấn457</v>
      </c>
      <c r="D3561" s="493">
        <v>0.189</v>
      </c>
      <c r="E3561" s="493">
        <v>0.19800000000000001</v>
      </c>
      <c r="F3561" s="493">
        <v>0.12</v>
      </c>
      <c r="G3561" s="493">
        <v>0.112</v>
      </c>
    </row>
    <row r="3562" spans="1:7" ht="18.75">
      <c r="A3562" s="489" t="s">
        <v>2798</v>
      </c>
      <c r="B3562" s="490">
        <v>458</v>
      </c>
      <c r="C3562" s="491" t="str">
        <f t="shared" si="60"/>
        <v>Ô tô vận tải thùng 7 tấn458</v>
      </c>
      <c r="D3562" s="493">
        <v>0.189</v>
      </c>
      <c r="E3562" s="493">
        <v>0.19800000000000001</v>
      </c>
      <c r="F3562" s="493">
        <v>0.12</v>
      </c>
      <c r="G3562" s="493">
        <v>0.112</v>
      </c>
    </row>
    <row r="3563" spans="1:7" ht="18.75">
      <c r="A3563" s="489" t="s">
        <v>2798</v>
      </c>
      <c r="B3563" s="490">
        <v>459</v>
      </c>
      <c r="C3563" s="491" t="str">
        <f t="shared" si="60"/>
        <v>Ô tô vận tải thùng 7 tấn459</v>
      </c>
      <c r="D3563" s="493">
        <v>0.189</v>
      </c>
      <c r="E3563" s="493">
        <v>0.19800000000000001</v>
      </c>
      <c r="F3563" s="493">
        <v>0.12</v>
      </c>
      <c r="G3563" s="493">
        <v>0.112</v>
      </c>
    </row>
    <row r="3564" spans="1:7" ht="18.75">
      <c r="A3564" s="489" t="s">
        <v>2798</v>
      </c>
      <c r="B3564" s="490">
        <v>460</v>
      </c>
      <c r="C3564" s="491" t="str">
        <f t="shared" si="60"/>
        <v>Ô tô vận tải thùng 7 tấn460</v>
      </c>
      <c r="D3564" s="493">
        <v>0.189</v>
      </c>
      <c r="E3564" s="493">
        <v>0.19800000000000001</v>
      </c>
      <c r="F3564" s="493">
        <v>0.12</v>
      </c>
      <c r="G3564" s="493">
        <v>0.112</v>
      </c>
    </row>
    <row r="3565" spans="1:7" ht="18.75">
      <c r="A3565" s="489" t="s">
        <v>2798</v>
      </c>
      <c r="B3565" s="490">
        <v>461</v>
      </c>
      <c r="C3565" s="491" t="str">
        <f t="shared" si="60"/>
        <v>Ô tô vận tải thùng 7 tấn461</v>
      </c>
      <c r="D3565" s="493">
        <v>0.189</v>
      </c>
      <c r="E3565" s="493">
        <v>0.19800000000000001</v>
      </c>
      <c r="F3565" s="493">
        <v>0.12</v>
      </c>
      <c r="G3565" s="493">
        <v>0.112</v>
      </c>
    </row>
    <row r="3566" spans="1:7" ht="18.75">
      <c r="A3566" s="489" t="s">
        <v>2798</v>
      </c>
      <c r="B3566" s="490">
        <v>462</v>
      </c>
      <c r="C3566" s="491" t="str">
        <f t="shared" si="60"/>
        <v>Ô tô vận tải thùng 7 tấn462</v>
      </c>
      <c r="D3566" s="493">
        <v>0.189</v>
      </c>
      <c r="E3566" s="493">
        <v>0.19800000000000001</v>
      </c>
      <c r="F3566" s="493">
        <v>0.12</v>
      </c>
      <c r="G3566" s="493">
        <v>0.112</v>
      </c>
    </row>
    <row r="3567" spans="1:7" ht="18.75">
      <c r="A3567" s="489" t="s">
        <v>2798</v>
      </c>
      <c r="B3567" s="490">
        <v>463</v>
      </c>
      <c r="C3567" s="491" t="str">
        <f t="shared" si="60"/>
        <v>Ô tô vận tải thùng 7 tấn463</v>
      </c>
      <c r="D3567" s="493">
        <v>0.189</v>
      </c>
      <c r="E3567" s="493">
        <v>0.19800000000000001</v>
      </c>
      <c r="F3567" s="493">
        <v>0.12</v>
      </c>
      <c r="G3567" s="493">
        <v>0.112</v>
      </c>
    </row>
    <row r="3568" spans="1:7" ht="18.75">
      <c r="A3568" s="489" t="s">
        <v>2798</v>
      </c>
      <c r="B3568" s="490">
        <v>464</v>
      </c>
      <c r="C3568" s="491" t="str">
        <f t="shared" si="60"/>
        <v>Ô tô vận tải thùng 7 tấn464</v>
      </c>
      <c r="D3568" s="493">
        <v>0.189</v>
      </c>
      <c r="E3568" s="493">
        <v>0.19800000000000001</v>
      </c>
      <c r="F3568" s="493">
        <v>0.12</v>
      </c>
      <c r="G3568" s="493">
        <v>0.112</v>
      </c>
    </row>
    <row r="3569" spans="1:7" ht="18.75">
      <c r="A3569" s="489" t="s">
        <v>2798</v>
      </c>
      <c r="B3569" s="490">
        <v>465</v>
      </c>
      <c r="C3569" s="491" t="str">
        <f t="shared" si="60"/>
        <v>Ô tô vận tải thùng 7 tấn465</v>
      </c>
      <c r="D3569" s="493">
        <v>0.189</v>
      </c>
      <c r="E3569" s="493">
        <v>0.19800000000000001</v>
      </c>
      <c r="F3569" s="493">
        <v>0.12</v>
      </c>
      <c r="G3569" s="493">
        <v>0.112</v>
      </c>
    </row>
    <row r="3570" spans="1:7" ht="18.75">
      <c r="A3570" s="489" t="s">
        <v>2798</v>
      </c>
      <c r="B3570" s="490">
        <v>466</v>
      </c>
      <c r="C3570" s="491" t="str">
        <f t="shared" si="60"/>
        <v>Ô tô vận tải thùng 7 tấn466</v>
      </c>
      <c r="D3570" s="493">
        <v>0.189</v>
      </c>
      <c r="E3570" s="493">
        <v>0.19800000000000001</v>
      </c>
      <c r="F3570" s="493">
        <v>0.12</v>
      </c>
      <c r="G3570" s="493">
        <v>0.112</v>
      </c>
    </row>
    <row r="3571" spans="1:7" ht="18.75">
      <c r="A3571" s="489" t="s">
        <v>2798</v>
      </c>
      <c r="B3571" s="490">
        <v>467</v>
      </c>
      <c r="C3571" s="491" t="str">
        <f t="shared" si="60"/>
        <v>Ô tô vận tải thùng 7 tấn467</v>
      </c>
      <c r="D3571" s="493">
        <v>0.189</v>
      </c>
      <c r="E3571" s="493">
        <v>0.19800000000000001</v>
      </c>
      <c r="F3571" s="493">
        <v>0.12</v>
      </c>
      <c r="G3571" s="493">
        <v>0.112</v>
      </c>
    </row>
    <row r="3572" spans="1:7" ht="18.75">
      <c r="A3572" s="489" t="s">
        <v>2798</v>
      </c>
      <c r="B3572" s="490">
        <v>468</v>
      </c>
      <c r="C3572" s="491" t="str">
        <f t="shared" si="60"/>
        <v>Ô tô vận tải thùng 7 tấn468</v>
      </c>
      <c r="D3572" s="493">
        <v>0.189</v>
      </c>
      <c r="E3572" s="493">
        <v>0.19800000000000001</v>
      </c>
      <c r="F3572" s="493">
        <v>0.12</v>
      </c>
      <c r="G3572" s="493">
        <v>0.112</v>
      </c>
    </row>
    <row r="3573" spans="1:7" ht="18.75">
      <c r="A3573" s="489" t="s">
        <v>2798</v>
      </c>
      <c r="B3573" s="490">
        <v>469</v>
      </c>
      <c r="C3573" s="491" t="str">
        <f t="shared" si="60"/>
        <v>Ô tô vận tải thùng 7 tấn469</v>
      </c>
      <c r="D3573" s="493">
        <v>0.189</v>
      </c>
      <c r="E3573" s="493">
        <v>0.19800000000000001</v>
      </c>
      <c r="F3573" s="493">
        <v>0.12</v>
      </c>
      <c r="G3573" s="493">
        <v>0.112</v>
      </c>
    </row>
    <row r="3574" spans="1:7" ht="18.75">
      <c r="A3574" s="489" t="s">
        <v>2798</v>
      </c>
      <c r="B3574" s="490">
        <v>470</v>
      </c>
      <c r="C3574" s="491" t="str">
        <f t="shared" si="60"/>
        <v>Ô tô vận tải thùng 7 tấn470</v>
      </c>
      <c r="D3574" s="493">
        <v>0.189</v>
      </c>
      <c r="E3574" s="493">
        <v>0.19800000000000001</v>
      </c>
      <c r="F3574" s="493">
        <v>0.12</v>
      </c>
      <c r="G3574" s="493">
        <v>0.112</v>
      </c>
    </row>
    <row r="3575" spans="1:7" ht="18.75">
      <c r="A3575" s="489" t="s">
        <v>2798</v>
      </c>
      <c r="B3575" s="490">
        <v>471</v>
      </c>
      <c r="C3575" s="491" t="str">
        <f t="shared" si="60"/>
        <v>Ô tô vận tải thùng 7 tấn471</v>
      </c>
      <c r="D3575" s="493">
        <v>0.189</v>
      </c>
      <c r="E3575" s="493">
        <v>0.19800000000000001</v>
      </c>
      <c r="F3575" s="493">
        <v>0.12</v>
      </c>
      <c r="G3575" s="493">
        <v>0.112</v>
      </c>
    </row>
    <row r="3576" spans="1:7" ht="18.75">
      <c r="A3576" s="489" t="s">
        <v>2798</v>
      </c>
      <c r="B3576" s="490">
        <v>472</v>
      </c>
      <c r="C3576" s="491" t="str">
        <f t="shared" si="60"/>
        <v>Ô tô vận tải thùng 7 tấn472</v>
      </c>
      <c r="D3576" s="493">
        <v>0.189</v>
      </c>
      <c r="E3576" s="493">
        <v>0.19800000000000001</v>
      </c>
      <c r="F3576" s="493">
        <v>0.12</v>
      </c>
      <c r="G3576" s="493">
        <v>0.112</v>
      </c>
    </row>
    <row r="3577" spans="1:7" ht="18.75">
      <c r="A3577" s="489" t="s">
        <v>2798</v>
      </c>
      <c r="B3577" s="490">
        <v>473</v>
      </c>
      <c r="C3577" s="491" t="str">
        <f t="shared" si="60"/>
        <v>Ô tô vận tải thùng 7 tấn473</v>
      </c>
      <c r="D3577" s="493">
        <v>0.189</v>
      </c>
      <c r="E3577" s="493">
        <v>0.19800000000000001</v>
      </c>
      <c r="F3577" s="493">
        <v>0.12</v>
      </c>
      <c r="G3577" s="493">
        <v>0.112</v>
      </c>
    </row>
    <row r="3578" spans="1:7" ht="18.75">
      <c r="A3578" s="489" t="s">
        <v>2798</v>
      </c>
      <c r="B3578" s="490">
        <v>474</v>
      </c>
      <c r="C3578" s="491" t="str">
        <f t="shared" si="60"/>
        <v>Ô tô vận tải thùng 7 tấn474</v>
      </c>
      <c r="D3578" s="493">
        <v>0.189</v>
      </c>
      <c r="E3578" s="493">
        <v>0.19800000000000001</v>
      </c>
      <c r="F3578" s="493">
        <v>0.12</v>
      </c>
      <c r="G3578" s="493">
        <v>0.112</v>
      </c>
    </row>
    <row r="3579" spans="1:7" ht="18.75">
      <c r="A3579" s="489" t="s">
        <v>2798</v>
      </c>
      <c r="B3579" s="490">
        <v>475</v>
      </c>
      <c r="C3579" s="491" t="str">
        <f t="shared" si="60"/>
        <v>Ô tô vận tải thùng 7 tấn475</v>
      </c>
      <c r="D3579" s="493">
        <v>0.189</v>
      </c>
      <c r="E3579" s="493">
        <v>0.19800000000000001</v>
      </c>
      <c r="F3579" s="493">
        <v>0.12</v>
      </c>
      <c r="G3579" s="493">
        <v>0.112</v>
      </c>
    </row>
    <row r="3580" spans="1:7" ht="18.75">
      <c r="A3580" s="489" t="s">
        <v>2798</v>
      </c>
      <c r="B3580" s="490">
        <v>476</v>
      </c>
      <c r="C3580" s="491" t="str">
        <f t="shared" si="60"/>
        <v>Ô tô vận tải thùng 7 tấn476</v>
      </c>
      <c r="D3580" s="493">
        <v>0.189</v>
      </c>
      <c r="E3580" s="493">
        <v>0.19800000000000001</v>
      </c>
      <c r="F3580" s="493">
        <v>0.12</v>
      </c>
      <c r="G3580" s="493">
        <v>0.112</v>
      </c>
    </row>
    <row r="3581" spans="1:7" ht="18.75">
      <c r="A3581" s="489" t="s">
        <v>2798</v>
      </c>
      <c r="B3581" s="490">
        <v>477</v>
      </c>
      <c r="C3581" s="491" t="str">
        <f t="shared" si="60"/>
        <v>Ô tô vận tải thùng 7 tấn477</v>
      </c>
      <c r="D3581" s="493">
        <v>0.189</v>
      </c>
      <c r="E3581" s="493">
        <v>0.19800000000000001</v>
      </c>
      <c r="F3581" s="493">
        <v>0.12</v>
      </c>
      <c r="G3581" s="493">
        <v>0.112</v>
      </c>
    </row>
    <row r="3582" spans="1:7" ht="18.75">
      <c r="A3582" s="489" t="s">
        <v>2798</v>
      </c>
      <c r="B3582" s="490">
        <v>478</v>
      </c>
      <c r="C3582" s="491" t="str">
        <f t="shared" si="60"/>
        <v>Ô tô vận tải thùng 7 tấn478</v>
      </c>
      <c r="D3582" s="493">
        <v>0.189</v>
      </c>
      <c r="E3582" s="493">
        <v>0.19800000000000001</v>
      </c>
      <c r="F3582" s="493">
        <v>0.12</v>
      </c>
      <c r="G3582" s="493">
        <v>0.112</v>
      </c>
    </row>
    <row r="3583" spans="1:7" ht="18.75">
      <c r="A3583" s="489" t="s">
        <v>2798</v>
      </c>
      <c r="B3583" s="490">
        <v>479</v>
      </c>
      <c r="C3583" s="491" t="str">
        <f t="shared" si="60"/>
        <v>Ô tô vận tải thùng 7 tấn479</v>
      </c>
      <c r="D3583" s="493">
        <v>0.189</v>
      </c>
      <c r="E3583" s="493">
        <v>0.19800000000000001</v>
      </c>
      <c r="F3583" s="493">
        <v>0.12</v>
      </c>
      <c r="G3583" s="493">
        <v>0.112</v>
      </c>
    </row>
    <row r="3584" spans="1:7" ht="18.75">
      <c r="A3584" s="489" t="s">
        <v>2798</v>
      </c>
      <c r="B3584" s="490">
        <v>480</v>
      </c>
      <c r="C3584" s="491" t="str">
        <f t="shared" si="60"/>
        <v>Ô tô vận tải thùng 7 tấn480</v>
      </c>
      <c r="D3584" s="493">
        <v>0.189</v>
      </c>
      <c r="E3584" s="493">
        <v>0.19800000000000001</v>
      </c>
      <c r="F3584" s="493">
        <v>0.12</v>
      </c>
      <c r="G3584" s="493">
        <v>0.112</v>
      </c>
    </row>
    <row r="3585" spans="1:7" ht="18.75">
      <c r="A3585" s="489" t="s">
        <v>2798</v>
      </c>
      <c r="B3585" s="490">
        <v>481</v>
      </c>
      <c r="C3585" s="491" t="str">
        <f t="shared" si="60"/>
        <v>Ô tô vận tải thùng 7 tấn481</v>
      </c>
      <c r="D3585" s="493">
        <v>0.189</v>
      </c>
      <c r="E3585" s="493">
        <v>0.19800000000000001</v>
      </c>
      <c r="F3585" s="493">
        <v>0.12</v>
      </c>
      <c r="G3585" s="493">
        <v>0.112</v>
      </c>
    </row>
    <row r="3586" spans="1:7" ht="18.75">
      <c r="A3586" s="489" t="s">
        <v>2798</v>
      </c>
      <c r="B3586" s="490">
        <v>482</v>
      </c>
      <c r="C3586" s="491" t="str">
        <f t="shared" si="60"/>
        <v>Ô tô vận tải thùng 7 tấn482</v>
      </c>
      <c r="D3586" s="493">
        <v>0.189</v>
      </c>
      <c r="E3586" s="493">
        <v>0.19800000000000001</v>
      </c>
      <c r="F3586" s="493">
        <v>0.12</v>
      </c>
      <c r="G3586" s="493">
        <v>0.112</v>
      </c>
    </row>
    <row r="3587" spans="1:7" ht="18.75">
      <c r="A3587" s="489" t="s">
        <v>2798</v>
      </c>
      <c r="B3587" s="490">
        <v>483</v>
      </c>
      <c r="C3587" s="491" t="str">
        <f t="shared" si="60"/>
        <v>Ô tô vận tải thùng 7 tấn483</v>
      </c>
      <c r="D3587" s="493">
        <v>0.189</v>
      </c>
      <c r="E3587" s="493">
        <v>0.19800000000000001</v>
      </c>
      <c r="F3587" s="493">
        <v>0.12</v>
      </c>
      <c r="G3587" s="493">
        <v>0.112</v>
      </c>
    </row>
    <row r="3588" spans="1:7" ht="18.75">
      <c r="A3588" s="489" t="s">
        <v>2798</v>
      </c>
      <c r="B3588" s="490">
        <v>484</v>
      </c>
      <c r="C3588" s="491" t="str">
        <f t="shared" si="60"/>
        <v>Ô tô vận tải thùng 7 tấn484</v>
      </c>
      <c r="D3588" s="493">
        <v>0.189</v>
      </c>
      <c r="E3588" s="493">
        <v>0.19800000000000001</v>
      </c>
      <c r="F3588" s="493">
        <v>0.12</v>
      </c>
      <c r="G3588" s="493">
        <v>0.112</v>
      </c>
    </row>
    <row r="3589" spans="1:7" ht="18.75">
      <c r="A3589" s="489" t="s">
        <v>2798</v>
      </c>
      <c r="B3589" s="490">
        <v>485</v>
      </c>
      <c r="C3589" s="491" t="str">
        <f t="shared" si="60"/>
        <v>Ô tô vận tải thùng 7 tấn485</v>
      </c>
      <c r="D3589" s="493">
        <v>0.189</v>
      </c>
      <c r="E3589" s="493">
        <v>0.19800000000000001</v>
      </c>
      <c r="F3589" s="493">
        <v>0.12</v>
      </c>
      <c r="G3589" s="493">
        <v>0.112</v>
      </c>
    </row>
    <row r="3590" spans="1:7" ht="18.75">
      <c r="A3590" s="489" t="s">
        <v>2798</v>
      </c>
      <c r="B3590" s="490">
        <v>486</v>
      </c>
      <c r="C3590" s="491" t="str">
        <f t="shared" si="60"/>
        <v>Ô tô vận tải thùng 7 tấn486</v>
      </c>
      <c r="D3590" s="493">
        <v>0.189</v>
      </c>
      <c r="E3590" s="493">
        <v>0.19800000000000001</v>
      </c>
      <c r="F3590" s="493">
        <v>0.12</v>
      </c>
      <c r="G3590" s="493">
        <v>0.112</v>
      </c>
    </row>
    <row r="3591" spans="1:7" ht="18.75">
      <c r="A3591" s="489" t="s">
        <v>2798</v>
      </c>
      <c r="B3591" s="490">
        <v>487</v>
      </c>
      <c r="C3591" s="491" t="str">
        <f t="shared" si="60"/>
        <v>Ô tô vận tải thùng 7 tấn487</v>
      </c>
      <c r="D3591" s="493">
        <v>0.189</v>
      </c>
      <c r="E3591" s="493">
        <v>0.19800000000000001</v>
      </c>
      <c r="F3591" s="493">
        <v>0.12</v>
      </c>
      <c r="G3591" s="493">
        <v>0.112</v>
      </c>
    </row>
    <row r="3592" spans="1:7" ht="18.75">
      <c r="A3592" s="489" t="s">
        <v>2798</v>
      </c>
      <c r="B3592" s="490">
        <v>488</v>
      </c>
      <c r="C3592" s="491" t="str">
        <f t="shared" si="60"/>
        <v>Ô tô vận tải thùng 7 tấn488</v>
      </c>
      <c r="D3592" s="493">
        <v>0.189</v>
      </c>
      <c r="E3592" s="493">
        <v>0.19800000000000001</v>
      </c>
      <c r="F3592" s="493">
        <v>0.12</v>
      </c>
      <c r="G3592" s="493">
        <v>0.112</v>
      </c>
    </row>
    <row r="3593" spans="1:7" ht="18.75">
      <c r="A3593" s="489" t="s">
        <v>2798</v>
      </c>
      <c r="B3593" s="490">
        <v>489</v>
      </c>
      <c r="C3593" s="491" t="str">
        <f t="shared" si="60"/>
        <v>Ô tô vận tải thùng 7 tấn489</v>
      </c>
      <c r="D3593" s="493">
        <v>0.189</v>
      </c>
      <c r="E3593" s="493">
        <v>0.19800000000000001</v>
      </c>
      <c r="F3593" s="493">
        <v>0.12</v>
      </c>
      <c r="G3593" s="493">
        <v>0.112</v>
      </c>
    </row>
    <row r="3594" spans="1:7" ht="18.75">
      <c r="A3594" s="489" t="s">
        <v>2798</v>
      </c>
      <c r="B3594" s="490">
        <v>490</v>
      </c>
      <c r="C3594" s="491" t="str">
        <f t="shared" si="60"/>
        <v>Ô tô vận tải thùng 7 tấn490</v>
      </c>
      <c r="D3594" s="493">
        <v>0.189</v>
      </c>
      <c r="E3594" s="493">
        <v>0.19800000000000001</v>
      </c>
      <c r="F3594" s="493">
        <v>0.12</v>
      </c>
      <c r="G3594" s="493">
        <v>0.112</v>
      </c>
    </row>
    <row r="3595" spans="1:7" ht="18.75">
      <c r="A3595" s="489" t="s">
        <v>2798</v>
      </c>
      <c r="B3595" s="490">
        <v>491</v>
      </c>
      <c r="C3595" s="491" t="str">
        <f t="shared" si="60"/>
        <v>Ô tô vận tải thùng 7 tấn491</v>
      </c>
      <c r="D3595" s="493">
        <v>0.189</v>
      </c>
      <c r="E3595" s="493">
        <v>0.19800000000000001</v>
      </c>
      <c r="F3595" s="493">
        <v>0.12</v>
      </c>
      <c r="G3595" s="493">
        <v>0.112</v>
      </c>
    </row>
    <row r="3596" spans="1:7" ht="18.75">
      <c r="A3596" s="489" t="s">
        <v>2798</v>
      </c>
      <c r="B3596" s="490">
        <v>492</v>
      </c>
      <c r="C3596" s="491" t="str">
        <f t="shared" si="60"/>
        <v>Ô tô vận tải thùng 7 tấn492</v>
      </c>
      <c r="D3596" s="493">
        <v>0.189</v>
      </c>
      <c r="E3596" s="493">
        <v>0.19800000000000001</v>
      </c>
      <c r="F3596" s="493">
        <v>0.12</v>
      </c>
      <c r="G3596" s="493">
        <v>0.112</v>
      </c>
    </row>
    <row r="3597" spans="1:7" ht="18.75">
      <c r="A3597" s="489" t="s">
        <v>2798</v>
      </c>
      <c r="B3597" s="490">
        <v>493</v>
      </c>
      <c r="C3597" s="491" t="str">
        <f t="shared" si="60"/>
        <v>Ô tô vận tải thùng 7 tấn493</v>
      </c>
      <c r="D3597" s="493">
        <v>0.189</v>
      </c>
      <c r="E3597" s="493">
        <v>0.19800000000000001</v>
      </c>
      <c r="F3597" s="493">
        <v>0.12</v>
      </c>
      <c r="G3597" s="493">
        <v>0.112</v>
      </c>
    </row>
    <row r="3598" spans="1:7" ht="18.75">
      <c r="A3598" s="489" t="s">
        <v>2798</v>
      </c>
      <c r="B3598" s="490">
        <v>494</v>
      </c>
      <c r="C3598" s="491" t="str">
        <f t="shared" si="60"/>
        <v>Ô tô vận tải thùng 7 tấn494</v>
      </c>
      <c r="D3598" s="493">
        <v>0.189</v>
      </c>
      <c r="E3598" s="493">
        <v>0.19800000000000001</v>
      </c>
      <c r="F3598" s="493">
        <v>0.12</v>
      </c>
      <c r="G3598" s="493">
        <v>0.112</v>
      </c>
    </row>
    <row r="3599" spans="1:7" ht="18.75">
      <c r="A3599" s="489" t="s">
        <v>2798</v>
      </c>
      <c r="B3599" s="490">
        <v>495</v>
      </c>
      <c r="C3599" s="491" t="str">
        <f t="shared" si="60"/>
        <v>Ô tô vận tải thùng 7 tấn495</v>
      </c>
      <c r="D3599" s="493">
        <v>0.189</v>
      </c>
      <c r="E3599" s="493">
        <v>0.19800000000000001</v>
      </c>
      <c r="F3599" s="493">
        <v>0.12</v>
      </c>
      <c r="G3599" s="493">
        <v>0.112</v>
      </c>
    </row>
    <row r="3600" spans="1:7" ht="18.75">
      <c r="A3600" s="489" t="s">
        <v>2798</v>
      </c>
      <c r="B3600" s="490">
        <v>496</v>
      </c>
      <c r="C3600" s="491" t="str">
        <f t="shared" si="60"/>
        <v>Ô tô vận tải thùng 7 tấn496</v>
      </c>
      <c r="D3600" s="493">
        <v>0.189</v>
      </c>
      <c r="E3600" s="493">
        <v>0.19800000000000001</v>
      </c>
      <c r="F3600" s="493">
        <v>0.12</v>
      </c>
      <c r="G3600" s="493">
        <v>0.112</v>
      </c>
    </row>
    <row r="3601" spans="1:7" ht="18.75">
      <c r="A3601" s="489" t="s">
        <v>2798</v>
      </c>
      <c r="B3601" s="490">
        <v>497</v>
      </c>
      <c r="C3601" s="491" t="str">
        <f t="shared" si="60"/>
        <v>Ô tô vận tải thùng 7 tấn497</v>
      </c>
      <c r="D3601" s="493">
        <v>0.189</v>
      </c>
      <c r="E3601" s="493">
        <v>0.19800000000000001</v>
      </c>
      <c r="F3601" s="493">
        <v>0.12</v>
      </c>
      <c r="G3601" s="493">
        <v>0.112</v>
      </c>
    </row>
    <row r="3602" spans="1:7" ht="18.75">
      <c r="A3602" s="489" t="s">
        <v>2798</v>
      </c>
      <c r="B3602" s="490">
        <v>498</v>
      </c>
      <c r="C3602" s="491" t="str">
        <f t="shared" si="60"/>
        <v>Ô tô vận tải thùng 7 tấn498</v>
      </c>
      <c r="D3602" s="493">
        <v>0.189</v>
      </c>
      <c r="E3602" s="493">
        <v>0.19800000000000001</v>
      </c>
      <c r="F3602" s="493">
        <v>0.12</v>
      </c>
      <c r="G3602" s="493">
        <v>0.112</v>
      </c>
    </row>
    <row r="3603" spans="1:7" ht="18.75">
      <c r="A3603" s="489" t="s">
        <v>2798</v>
      </c>
      <c r="B3603" s="490">
        <v>499</v>
      </c>
      <c r="C3603" s="491" t="str">
        <f t="shared" si="60"/>
        <v>Ô tô vận tải thùng 7 tấn499</v>
      </c>
      <c r="D3603" s="493">
        <v>0.189</v>
      </c>
      <c r="E3603" s="493">
        <v>0.19800000000000001</v>
      </c>
      <c r="F3603" s="493">
        <v>0.12</v>
      </c>
      <c r="G3603" s="493">
        <v>0.112</v>
      </c>
    </row>
    <row r="3604" spans="1:7" ht="18.75">
      <c r="A3604" s="489" t="s">
        <v>2798</v>
      </c>
      <c r="B3604" s="490">
        <v>500</v>
      </c>
      <c r="C3604" s="491" t="str">
        <f t="shared" si="60"/>
        <v>Ô tô vận tải thùng 7 tấn500</v>
      </c>
      <c r="D3604" s="493">
        <v>0.189</v>
      </c>
      <c r="E3604" s="493">
        <v>0.19800000000000001</v>
      </c>
      <c r="F3604" s="493">
        <v>0.12</v>
      </c>
      <c r="G3604" s="493">
        <v>0.112</v>
      </c>
    </row>
    <row r="3605" spans="1:7" ht="18.75">
      <c r="A3605" s="489" t="s">
        <v>2796</v>
      </c>
      <c r="B3605" s="490">
        <v>1</v>
      </c>
      <c r="C3605" s="491" t="str">
        <f>A3605&amp;B3605</f>
        <v>Ô tô vận tải thùng 10 tấn1</v>
      </c>
      <c r="D3605" s="493"/>
      <c r="E3605" s="493"/>
      <c r="F3605" s="493">
        <v>0.37</v>
      </c>
      <c r="G3605" s="493">
        <v>0.35</v>
      </c>
    </row>
    <row r="3606" spans="1:7" ht="18.75">
      <c r="A3606" s="489" t="s">
        <v>2796</v>
      </c>
      <c r="B3606" s="490">
        <v>2</v>
      </c>
      <c r="C3606" s="491" t="str">
        <f t="shared" ref="C3606:C3669" si="61">A3606&amp;B3606</f>
        <v>Ô tô vận tải thùng 10 tấn2</v>
      </c>
      <c r="D3606" s="493"/>
      <c r="E3606" s="493"/>
      <c r="F3606" s="493">
        <v>0.17</v>
      </c>
      <c r="G3606" s="493">
        <v>0.16</v>
      </c>
    </row>
    <row r="3607" spans="1:7" ht="18.75">
      <c r="A3607" s="489" t="s">
        <v>2796</v>
      </c>
      <c r="B3607" s="490">
        <v>3</v>
      </c>
      <c r="C3607" s="491" t="str">
        <f t="shared" si="61"/>
        <v>Ô tô vận tải thùng 10 tấn3</v>
      </c>
      <c r="D3607" s="493"/>
      <c r="E3607" s="493"/>
      <c r="F3607" s="493">
        <v>0.17</v>
      </c>
      <c r="G3607" s="493">
        <v>0.16</v>
      </c>
    </row>
    <row r="3608" spans="1:7" ht="18.75">
      <c r="A3608" s="489" t="s">
        <v>2796</v>
      </c>
      <c r="B3608" s="490">
        <v>4</v>
      </c>
      <c r="C3608" s="491" t="str">
        <f t="shared" si="61"/>
        <v>Ô tô vận tải thùng 10 tấn4</v>
      </c>
      <c r="D3608" s="493"/>
      <c r="E3608" s="493"/>
      <c r="F3608" s="493">
        <v>0.17</v>
      </c>
      <c r="G3608" s="493">
        <v>0.16</v>
      </c>
    </row>
    <row r="3609" spans="1:7" ht="18.75">
      <c r="A3609" s="489" t="s">
        <v>2796</v>
      </c>
      <c r="B3609" s="490">
        <v>5</v>
      </c>
      <c r="C3609" s="491" t="str">
        <f t="shared" si="61"/>
        <v>Ô tô vận tải thùng 10 tấn5</v>
      </c>
      <c r="D3609" s="493"/>
      <c r="E3609" s="493"/>
      <c r="F3609" s="493">
        <v>0.17</v>
      </c>
      <c r="G3609" s="493">
        <v>0.16</v>
      </c>
    </row>
    <row r="3610" spans="1:7" ht="18.75">
      <c r="A3610" s="489" t="s">
        <v>2796</v>
      </c>
      <c r="B3610" s="490">
        <v>6</v>
      </c>
      <c r="C3610" s="491" t="str">
        <f t="shared" si="61"/>
        <v>Ô tô vận tải thùng 10 tấn6</v>
      </c>
      <c r="D3610" s="493"/>
      <c r="E3610" s="493"/>
      <c r="F3610" s="493">
        <v>0.14000000000000001</v>
      </c>
      <c r="G3610" s="493">
        <v>0.13</v>
      </c>
    </row>
    <row r="3611" spans="1:7" ht="18.75">
      <c r="A3611" s="489" t="s">
        <v>2796</v>
      </c>
      <c r="B3611" s="490">
        <v>7</v>
      </c>
      <c r="C3611" s="491" t="str">
        <f t="shared" si="61"/>
        <v>Ô tô vận tải thùng 10 tấn7</v>
      </c>
      <c r="D3611" s="493"/>
      <c r="E3611" s="493"/>
      <c r="F3611" s="493">
        <v>0.14000000000000001</v>
      </c>
      <c r="G3611" s="493">
        <v>0.13</v>
      </c>
    </row>
    <row r="3612" spans="1:7" ht="18.75">
      <c r="A3612" s="489" t="s">
        <v>2796</v>
      </c>
      <c r="B3612" s="490">
        <v>8</v>
      </c>
      <c r="C3612" s="491" t="str">
        <f t="shared" si="61"/>
        <v>Ô tô vận tải thùng 10 tấn8</v>
      </c>
      <c r="D3612" s="493"/>
      <c r="E3612" s="493"/>
      <c r="F3612" s="493">
        <v>0.14000000000000001</v>
      </c>
      <c r="G3612" s="493">
        <v>0.13</v>
      </c>
    </row>
    <row r="3613" spans="1:7" ht="18.75">
      <c r="A3613" s="489" t="s">
        <v>2796</v>
      </c>
      <c r="B3613" s="490">
        <v>9</v>
      </c>
      <c r="C3613" s="491" t="str">
        <f t="shared" si="61"/>
        <v>Ô tô vận tải thùng 10 tấn9</v>
      </c>
      <c r="D3613" s="493"/>
      <c r="E3613" s="493"/>
      <c r="F3613" s="493">
        <v>0.14000000000000001</v>
      </c>
      <c r="G3613" s="493">
        <v>0.13</v>
      </c>
    </row>
    <row r="3614" spans="1:7" ht="18.75">
      <c r="A3614" s="489" t="s">
        <v>2796</v>
      </c>
      <c r="B3614" s="490">
        <v>10</v>
      </c>
      <c r="C3614" s="491" t="str">
        <f t="shared" si="61"/>
        <v>Ô tô vận tải thùng 10 tấn10</v>
      </c>
      <c r="D3614" s="493"/>
      <c r="E3614" s="493"/>
      <c r="F3614" s="493">
        <v>0.14000000000000001</v>
      </c>
      <c r="G3614" s="493">
        <v>0.13</v>
      </c>
    </row>
    <row r="3615" spans="1:7" ht="18.75">
      <c r="A3615" s="489" t="s">
        <v>2796</v>
      </c>
      <c r="B3615" s="490">
        <v>11</v>
      </c>
      <c r="C3615" s="491" t="str">
        <f t="shared" si="61"/>
        <v>Ô tô vận tải thùng 10 tấn11</v>
      </c>
      <c r="D3615" s="493"/>
      <c r="E3615" s="493"/>
      <c r="F3615" s="493">
        <v>0.12</v>
      </c>
      <c r="G3615" s="493">
        <v>0.11</v>
      </c>
    </row>
    <row r="3616" spans="1:7" ht="18.75">
      <c r="A3616" s="489" t="s">
        <v>2796</v>
      </c>
      <c r="B3616" s="490">
        <v>12</v>
      </c>
      <c r="C3616" s="491" t="str">
        <f t="shared" si="61"/>
        <v>Ô tô vận tải thùng 10 tấn12</v>
      </c>
      <c r="D3616" s="493"/>
      <c r="E3616" s="493"/>
      <c r="F3616" s="493">
        <v>0.12</v>
      </c>
      <c r="G3616" s="493">
        <v>0.11</v>
      </c>
    </row>
    <row r="3617" spans="1:7" ht="18.75">
      <c r="A3617" s="489" t="s">
        <v>2796</v>
      </c>
      <c r="B3617" s="490">
        <v>13</v>
      </c>
      <c r="C3617" s="491" t="str">
        <f t="shared" si="61"/>
        <v>Ô tô vận tải thùng 10 tấn13</v>
      </c>
      <c r="D3617" s="493"/>
      <c r="E3617" s="493"/>
      <c r="F3617" s="493">
        <v>0.12</v>
      </c>
      <c r="G3617" s="493">
        <v>0.11</v>
      </c>
    </row>
    <row r="3618" spans="1:7" ht="18.75">
      <c r="A3618" s="489" t="s">
        <v>2796</v>
      </c>
      <c r="B3618" s="490">
        <v>14</v>
      </c>
      <c r="C3618" s="491" t="str">
        <f t="shared" si="61"/>
        <v>Ô tô vận tải thùng 10 tấn14</v>
      </c>
      <c r="D3618" s="493"/>
      <c r="E3618" s="493"/>
      <c r="F3618" s="493">
        <v>0.12</v>
      </c>
      <c r="G3618" s="493">
        <v>0.11</v>
      </c>
    </row>
    <row r="3619" spans="1:7" ht="18.75">
      <c r="A3619" s="489" t="s">
        <v>2796</v>
      </c>
      <c r="B3619" s="490">
        <v>15</v>
      </c>
      <c r="C3619" s="491" t="str">
        <f t="shared" si="61"/>
        <v>Ô tô vận tải thùng 10 tấn15</v>
      </c>
      <c r="D3619" s="493"/>
      <c r="E3619" s="493"/>
      <c r="F3619" s="493">
        <v>0.12</v>
      </c>
      <c r="G3619" s="493">
        <v>0.11</v>
      </c>
    </row>
    <row r="3620" spans="1:7" ht="18.75">
      <c r="A3620" s="489" t="s">
        <v>2796</v>
      </c>
      <c r="B3620" s="490">
        <v>16</v>
      </c>
      <c r="C3620" s="491" t="str">
        <f t="shared" si="61"/>
        <v>Ô tô vận tải thùng 10 tấn16</v>
      </c>
      <c r="D3620" s="493"/>
      <c r="E3620" s="493"/>
      <c r="F3620" s="493">
        <v>0.11</v>
      </c>
      <c r="G3620" s="493">
        <v>0.1</v>
      </c>
    </row>
    <row r="3621" spans="1:7" ht="18.75">
      <c r="A3621" s="489" t="s">
        <v>2796</v>
      </c>
      <c r="B3621" s="490">
        <v>17</v>
      </c>
      <c r="C3621" s="491" t="str">
        <f t="shared" si="61"/>
        <v>Ô tô vận tải thùng 10 tấn17</v>
      </c>
      <c r="D3621" s="493"/>
      <c r="E3621" s="493"/>
      <c r="F3621" s="493">
        <v>0.11</v>
      </c>
      <c r="G3621" s="493">
        <v>0.1</v>
      </c>
    </row>
    <row r="3622" spans="1:7" ht="18.75">
      <c r="A3622" s="489" t="s">
        <v>2796</v>
      </c>
      <c r="B3622" s="490">
        <v>18</v>
      </c>
      <c r="C3622" s="491" t="str">
        <f t="shared" si="61"/>
        <v>Ô tô vận tải thùng 10 tấn18</v>
      </c>
      <c r="D3622" s="493"/>
      <c r="E3622" s="493"/>
      <c r="F3622" s="493">
        <v>0.11</v>
      </c>
      <c r="G3622" s="493">
        <v>0.1</v>
      </c>
    </row>
    <row r="3623" spans="1:7" ht="18.75">
      <c r="A3623" s="489" t="s">
        <v>2796</v>
      </c>
      <c r="B3623" s="490">
        <v>19</v>
      </c>
      <c r="C3623" s="491" t="str">
        <f t="shared" si="61"/>
        <v>Ô tô vận tải thùng 10 tấn19</v>
      </c>
      <c r="D3623" s="493"/>
      <c r="E3623" s="493"/>
      <c r="F3623" s="493">
        <v>0.11</v>
      </c>
      <c r="G3623" s="493">
        <v>0.1</v>
      </c>
    </row>
    <row r="3624" spans="1:7" ht="18.75">
      <c r="A3624" s="489" t="s">
        <v>2796</v>
      </c>
      <c r="B3624" s="490">
        <v>20</v>
      </c>
      <c r="C3624" s="491" t="str">
        <f t="shared" si="61"/>
        <v>Ô tô vận tải thùng 10 tấn20</v>
      </c>
      <c r="D3624" s="493"/>
      <c r="E3624" s="493"/>
      <c r="F3624" s="493">
        <v>0.11</v>
      </c>
      <c r="G3624" s="493">
        <v>0.1</v>
      </c>
    </row>
    <row r="3625" spans="1:7" ht="18.75">
      <c r="A3625" s="489" t="s">
        <v>2796</v>
      </c>
      <c r="B3625" s="490">
        <v>21</v>
      </c>
      <c r="C3625" s="491" t="str">
        <f t="shared" si="61"/>
        <v>Ô tô vận tải thùng 10 tấn21</v>
      </c>
      <c r="D3625" s="490"/>
      <c r="E3625" s="490"/>
      <c r="F3625" s="490"/>
      <c r="G3625" s="490"/>
    </row>
    <row r="3626" spans="1:7" ht="18.75">
      <c r="A3626" s="489" t="s">
        <v>2796</v>
      </c>
      <c r="B3626" s="490">
        <v>22</v>
      </c>
      <c r="C3626" s="491" t="str">
        <f t="shared" si="61"/>
        <v>Ô tô vận tải thùng 10 tấn22</v>
      </c>
      <c r="D3626" s="490"/>
      <c r="E3626" s="490"/>
      <c r="F3626" s="490"/>
      <c r="G3626" s="490"/>
    </row>
    <row r="3627" spans="1:7" ht="18.75">
      <c r="A3627" s="489" t="s">
        <v>2796</v>
      </c>
      <c r="B3627" s="490">
        <v>23</v>
      </c>
      <c r="C3627" s="491" t="str">
        <f t="shared" si="61"/>
        <v>Ô tô vận tải thùng 10 tấn23</v>
      </c>
      <c r="D3627" s="490"/>
      <c r="E3627" s="490"/>
      <c r="F3627" s="490"/>
      <c r="G3627" s="490"/>
    </row>
    <row r="3628" spans="1:7" ht="18.75">
      <c r="A3628" s="489" t="s">
        <v>2796</v>
      </c>
      <c r="B3628" s="490">
        <v>24</v>
      </c>
      <c r="C3628" s="491" t="str">
        <f t="shared" si="61"/>
        <v>Ô tô vận tải thùng 10 tấn24</v>
      </c>
      <c r="D3628" s="490"/>
      <c r="E3628" s="490"/>
      <c r="F3628" s="490"/>
      <c r="G3628" s="490"/>
    </row>
    <row r="3629" spans="1:7" ht="18.75">
      <c r="A3629" s="489" t="s">
        <v>2796</v>
      </c>
      <c r="B3629" s="490">
        <v>25</v>
      </c>
      <c r="C3629" s="491" t="str">
        <f t="shared" si="61"/>
        <v>Ô tô vận tải thùng 10 tấn25</v>
      </c>
      <c r="D3629" s="490"/>
      <c r="E3629" s="490"/>
      <c r="F3629" s="490"/>
      <c r="G3629" s="490"/>
    </row>
    <row r="3630" spans="1:7" ht="18.75">
      <c r="A3630" s="489" t="s">
        <v>2796</v>
      </c>
      <c r="B3630" s="490">
        <v>26</v>
      </c>
      <c r="C3630" s="491" t="str">
        <f t="shared" si="61"/>
        <v>Ô tô vận tải thùng 10 tấn26</v>
      </c>
      <c r="D3630" s="490"/>
      <c r="E3630" s="490"/>
      <c r="F3630" s="490"/>
      <c r="G3630" s="490"/>
    </row>
    <row r="3631" spans="1:7" ht="18.75">
      <c r="A3631" s="489" t="s">
        <v>2796</v>
      </c>
      <c r="B3631" s="490">
        <v>27</v>
      </c>
      <c r="C3631" s="491" t="str">
        <f t="shared" si="61"/>
        <v>Ô tô vận tải thùng 10 tấn27</v>
      </c>
      <c r="D3631" s="490"/>
      <c r="E3631" s="490"/>
      <c r="F3631" s="490"/>
      <c r="G3631" s="490"/>
    </row>
    <row r="3632" spans="1:7" ht="18.75">
      <c r="A3632" s="489" t="s">
        <v>2796</v>
      </c>
      <c r="B3632" s="490">
        <v>28</v>
      </c>
      <c r="C3632" s="491" t="str">
        <f t="shared" si="61"/>
        <v>Ô tô vận tải thùng 10 tấn28</v>
      </c>
      <c r="D3632" s="490"/>
      <c r="E3632" s="490"/>
      <c r="F3632" s="490"/>
      <c r="G3632" s="490"/>
    </row>
    <row r="3633" spans="1:7" ht="18.75">
      <c r="A3633" s="489" t="s">
        <v>2796</v>
      </c>
      <c r="B3633" s="490">
        <v>29</v>
      </c>
      <c r="C3633" s="491" t="str">
        <f t="shared" si="61"/>
        <v>Ô tô vận tải thùng 10 tấn29</v>
      </c>
      <c r="D3633" s="490"/>
      <c r="E3633" s="490"/>
      <c r="F3633" s="490"/>
      <c r="G3633" s="490"/>
    </row>
    <row r="3634" spans="1:7" ht="18.75">
      <c r="A3634" s="489" t="s">
        <v>2796</v>
      </c>
      <c r="B3634" s="490">
        <v>30</v>
      </c>
      <c r="C3634" s="491" t="str">
        <f t="shared" si="61"/>
        <v>Ô tô vận tải thùng 10 tấn30</v>
      </c>
      <c r="D3634" s="490"/>
      <c r="E3634" s="490"/>
      <c r="F3634" s="490"/>
      <c r="G3634" s="490"/>
    </row>
    <row r="3635" spans="1:7" ht="18.75">
      <c r="A3635" s="489" t="s">
        <v>2796</v>
      </c>
      <c r="B3635" s="490">
        <v>31</v>
      </c>
      <c r="C3635" s="491" t="str">
        <f t="shared" si="61"/>
        <v>Ô tô vận tải thùng 10 tấn31</v>
      </c>
      <c r="D3635" s="490"/>
      <c r="E3635" s="490"/>
      <c r="F3635" s="490"/>
      <c r="G3635" s="490"/>
    </row>
    <row r="3636" spans="1:7" ht="18.75">
      <c r="A3636" s="489" t="s">
        <v>2796</v>
      </c>
      <c r="B3636" s="490">
        <v>32</v>
      </c>
      <c r="C3636" s="491" t="str">
        <f t="shared" si="61"/>
        <v>Ô tô vận tải thùng 10 tấn32</v>
      </c>
      <c r="D3636" s="490"/>
      <c r="E3636" s="490"/>
      <c r="F3636" s="490"/>
      <c r="G3636" s="490"/>
    </row>
    <row r="3637" spans="1:7" ht="18.75">
      <c r="A3637" s="489" t="s">
        <v>2796</v>
      </c>
      <c r="B3637" s="490">
        <v>33</v>
      </c>
      <c r="C3637" s="491" t="str">
        <f t="shared" si="61"/>
        <v>Ô tô vận tải thùng 10 tấn33</v>
      </c>
      <c r="D3637" s="490"/>
      <c r="E3637" s="490"/>
      <c r="F3637" s="490"/>
      <c r="G3637" s="490"/>
    </row>
    <row r="3638" spans="1:7" ht="18.75">
      <c r="A3638" s="489" t="s">
        <v>2796</v>
      </c>
      <c r="B3638" s="490">
        <v>34</v>
      </c>
      <c r="C3638" s="491" t="str">
        <f t="shared" si="61"/>
        <v>Ô tô vận tải thùng 10 tấn34</v>
      </c>
      <c r="D3638" s="490"/>
      <c r="E3638" s="490"/>
      <c r="F3638" s="490"/>
      <c r="G3638" s="490"/>
    </row>
    <row r="3639" spans="1:7" ht="18.75">
      <c r="A3639" s="489" t="s">
        <v>2796</v>
      </c>
      <c r="B3639" s="490">
        <v>35</v>
      </c>
      <c r="C3639" s="491" t="str">
        <f t="shared" si="61"/>
        <v>Ô tô vận tải thùng 10 tấn35</v>
      </c>
      <c r="D3639" s="490"/>
      <c r="E3639" s="490"/>
      <c r="F3639" s="490"/>
      <c r="G3639" s="490"/>
    </row>
    <row r="3640" spans="1:7" ht="18.75">
      <c r="A3640" s="489" t="s">
        <v>2796</v>
      </c>
      <c r="B3640" s="490">
        <v>36</v>
      </c>
      <c r="C3640" s="491" t="str">
        <f t="shared" si="61"/>
        <v>Ô tô vận tải thùng 10 tấn36</v>
      </c>
      <c r="D3640" s="490"/>
      <c r="E3640" s="490"/>
      <c r="F3640" s="490"/>
      <c r="G3640" s="490"/>
    </row>
    <row r="3641" spans="1:7" ht="18.75">
      <c r="A3641" s="489" t="s">
        <v>2796</v>
      </c>
      <c r="B3641" s="490">
        <v>37</v>
      </c>
      <c r="C3641" s="491" t="str">
        <f t="shared" si="61"/>
        <v>Ô tô vận tải thùng 10 tấn37</v>
      </c>
      <c r="D3641" s="490"/>
      <c r="E3641" s="490"/>
      <c r="F3641" s="490"/>
      <c r="G3641" s="490"/>
    </row>
    <row r="3642" spans="1:7" ht="18.75">
      <c r="A3642" s="489" t="s">
        <v>2796</v>
      </c>
      <c r="B3642" s="490">
        <v>38</v>
      </c>
      <c r="C3642" s="491" t="str">
        <f t="shared" si="61"/>
        <v>Ô tô vận tải thùng 10 tấn38</v>
      </c>
      <c r="D3642" s="490"/>
      <c r="E3642" s="490"/>
      <c r="F3642" s="490"/>
      <c r="G3642" s="490"/>
    </row>
    <row r="3643" spans="1:7" ht="18.75">
      <c r="A3643" s="489" t="s">
        <v>2796</v>
      </c>
      <c r="B3643" s="490">
        <v>39</v>
      </c>
      <c r="C3643" s="491" t="str">
        <f t="shared" si="61"/>
        <v>Ô tô vận tải thùng 10 tấn39</v>
      </c>
      <c r="D3643" s="490"/>
      <c r="E3643" s="490"/>
      <c r="F3643" s="490"/>
      <c r="G3643" s="490"/>
    </row>
    <row r="3644" spans="1:7" ht="18.75">
      <c r="A3644" s="489" t="s">
        <v>2796</v>
      </c>
      <c r="B3644" s="490">
        <v>40</v>
      </c>
      <c r="C3644" s="491" t="str">
        <f t="shared" si="61"/>
        <v>Ô tô vận tải thùng 10 tấn40</v>
      </c>
      <c r="D3644" s="490"/>
      <c r="E3644" s="490"/>
      <c r="F3644" s="490"/>
      <c r="G3644" s="490"/>
    </row>
    <row r="3645" spans="1:7" ht="18.75">
      <c r="A3645" s="489" t="s">
        <v>2796</v>
      </c>
      <c r="B3645" s="490">
        <v>41</v>
      </c>
      <c r="C3645" s="491" t="str">
        <f t="shared" si="61"/>
        <v>Ô tô vận tải thùng 10 tấn41</v>
      </c>
      <c r="D3645" s="490"/>
      <c r="E3645" s="490"/>
      <c r="F3645" s="490"/>
      <c r="G3645" s="490"/>
    </row>
    <row r="3646" spans="1:7" ht="18.75">
      <c r="A3646" s="489" t="s">
        <v>2796</v>
      </c>
      <c r="B3646" s="490">
        <v>42</v>
      </c>
      <c r="C3646" s="491" t="str">
        <f t="shared" si="61"/>
        <v>Ô tô vận tải thùng 10 tấn42</v>
      </c>
      <c r="D3646" s="490"/>
      <c r="E3646" s="490"/>
      <c r="F3646" s="490"/>
      <c r="G3646" s="490"/>
    </row>
    <row r="3647" spans="1:7" ht="18.75">
      <c r="A3647" s="489" t="s">
        <v>2796</v>
      </c>
      <c r="B3647" s="490">
        <v>43</v>
      </c>
      <c r="C3647" s="491" t="str">
        <f t="shared" si="61"/>
        <v>Ô tô vận tải thùng 10 tấn43</v>
      </c>
      <c r="D3647" s="490"/>
      <c r="E3647" s="490"/>
      <c r="F3647" s="490"/>
      <c r="G3647" s="490"/>
    </row>
    <row r="3648" spans="1:7" ht="18.75">
      <c r="A3648" s="489" t="s">
        <v>2796</v>
      </c>
      <c r="B3648" s="490">
        <v>44</v>
      </c>
      <c r="C3648" s="491" t="str">
        <f t="shared" si="61"/>
        <v>Ô tô vận tải thùng 10 tấn44</v>
      </c>
      <c r="D3648" s="490"/>
      <c r="E3648" s="490"/>
      <c r="F3648" s="490"/>
      <c r="G3648" s="490"/>
    </row>
    <row r="3649" spans="1:7" ht="18.75">
      <c r="A3649" s="489" t="s">
        <v>2796</v>
      </c>
      <c r="B3649" s="490">
        <v>45</v>
      </c>
      <c r="C3649" s="491" t="str">
        <f t="shared" si="61"/>
        <v>Ô tô vận tải thùng 10 tấn45</v>
      </c>
      <c r="D3649" s="490"/>
      <c r="E3649" s="490"/>
      <c r="F3649" s="490"/>
      <c r="G3649" s="490"/>
    </row>
    <row r="3650" spans="1:7" ht="18.75">
      <c r="A3650" s="489" t="s">
        <v>2796</v>
      </c>
      <c r="B3650" s="490">
        <v>46</v>
      </c>
      <c r="C3650" s="491" t="str">
        <f t="shared" si="61"/>
        <v>Ô tô vận tải thùng 10 tấn46</v>
      </c>
      <c r="D3650" s="490"/>
      <c r="E3650" s="490"/>
      <c r="F3650" s="490"/>
      <c r="G3650" s="490"/>
    </row>
    <row r="3651" spans="1:7" ht="18.75">
      <c r="A3651" s="489" t="s">
        <v>2796</v>
      </c>
      <c r="B3651" s="490">
        <v>47</v>
      </c>
      <c r="C3651" s="491" t="str">
        <f t="shared" si="61"/>
        <v>Ô tô vận tải thùng 10 tấn47</v>
      </c>
      <c r="D3651" s="490"/>
      <c r="E3651" s="490"/>
      <c r="F3651" s="490"/>
      <c r="G3651" s="490"/>
    </row>
    <row r="3652" spans="1:7" ht="18.75">
      <c r="A3652" s="489" t="s">
        <v>2796</v>
      </c>
      <c r="B3652" s="490">
        <v>48</v>
      </c>
      <c r="C3652" s="491" t="str">
        <f t="shared" si="61"/>
        <v>Ô tô vận tải thùng 10 tấn48</v>
      </c>
      <c r="D3652" s="490"/>
      <c r="E3652" s="490"/>
      <c r="F3652" s="490"/>
      <c r="G3652" s="490"/>
    </row>
    <row r="3653" spans="1:7" ht="18.75">
      <c r="A3653" s="489" t="s">
        <v>2796</v>
      </c>
      <c r="B3653" s="490">
        <v>49</v>
      </c>
      <c r="C3653" s="491" t="str">
        <f t="shared" si="61"/>
        <v>Ô tô vận tải thùng 10 tấn49</v>
      </c>
      <c r="D3653" s="490"/>
      <c r="E3653" s="490"/>
      <c r="F3653" s="490"/>
      <c r="G3653" s="490"/>
    </row>
    <row r="3654" spans="1:7" ht="18.75">
      <c r="A3654" s="489" t="s">
        <v>2796</v>
      </c>
      <c r="B3654" s="490">
        <v>50</v>
      </c>
      <c r="C3654" s="491" t="str">
        <f t="shared" si="61"/>
        <v>Ô tô vận tải thùng 10 tấn50</v>
      </c>
      <c r="D3654" s="490"/>
      <c r="E3654" s="490"/>
      <c r="F3654" s="490"/>
      <c r="G3654" s="490"/>
    </row>
    <row r="3655" spans="1:7" ht="18.75">
      <c r="A3655" s="489" t="s">
        <v>2796</v>
      </c>
      <c r="B3655" s="490">
        <v>51</v>
      </c>
      <c r="C3655" s="491" t="str">
        <f t="shared" si="61"/>
        <v>Ô tô vận tải thùng 10 tấn51</v>
      </c>
      <c r="D3655" s="490"/>
      <c r="E3655" s="490"/>
      <c r="F3655" s="490"/>
      <c r="G3655" s="490"/>
    </row>
    <row r="3656" spans="1:7" ht="18.75">
      <c r="A3656" s="489" t="s">
        <v>2796</v>
      </c>
      <c r="B3656" s="490">
        <v>52</v>
      </c>
      <c r="C3656" s="491" t="str">
        <f t="shared" si="61"/>
        <v>Ô tô vận tải thùng 10 tấn52</v>
      </c>
      <c r="D3656" s="490"/>
      <c r="E3656" s="490"/>
      <c r="F3656" s="490"/>
      <c r="G3656" s="490"/>
    </row>
    <row r="3657" spans="1:7" ht="18.75">
      <c r="A3657" s="489" t="s">
        <v>2796</v>
      </c>
      <c r="B3657" s="490">
        <v>53</v>
      </c>
      <c r="C3657" s="491" t="str">
        <f t="shared" si="61"/>
        <v>Ô tô vận tải thùng 10 tấn53</v>
      </c>
      <c r="D3657" s="490"/>
      <c r="E3657" s="490"/>
      <c r="F3657" s="490"/>
      <c r="G3657" s="490"/>
    </row>
    <row r="3658" spans="1:7" ht="18.75">
      <c r="A3658" s="489" t="s">
        <v>2796</v>
      </c>
      <c r="B3658" s="490">
        <v>54</v>
      </c>
      <c r="C3658" s="491" t="str">
        <f t="shared" si="61"/>
        <v>Ô tô vận tải thùng 10 tấn54</v>
      </c>
      <c r="D3658" s="490"/>
      <c r="E3658" s="490"/>
      <c r="F3658" s="490"/>
      <c r="G3658" s="490"/>
    </row>
    <row r="3659" spans="1:7" ht="18.75">
      <c r="A3659" s="489" t="s">
        <v>2796</v>
      </c>
      <c r="B3659" s="490">
        <v>55</v>
      </c>
      <c r="C3659" s="491" t="str">
        <f t="shared" si="61"/>
        <v>Ô tô vận tải thùng 10 tấn55</v>
      </c>
      <c r="D3659" s="490"/>
      <c r="E3659" s="490"/>
      <c r="F3659" s="490"/>
      <c r="G3659" s="490"/>
    </row>
    <row r="3660" spans="1:7" ht="18.75">
      <c r="A3660" s="489" t="s">
        <v>2796</v>
      </c>
      <c r="B3660" s="490">
        <v>56</v>
      </c>
      <c r="C3660" s="491" t="str">
        <f t="shared" si="61"/>
        <v>Ô tô vận tải thùng 10 tấn56</v>
      </c>
      <c r="D3660" s="490"/>
      <c r="E3660" s="490"/>
      <c r="F3660" s="490"/>
      <c r="G3660" s="490"/>
    </row>
    <row r="3661" spans="1:7" ht="18.75">
      <c r="A3661" s="489" t="s">
        <v>2796</v>
      </c>
      <c r="B3661" s="490">
        <v>57</v>
      </c>
      <c r="C3661" s="491" t="str">
        <f t="shared" si="61"/>
        <v>Ô tô vận tải thùng 10 tấn57</v>
      </c>
      <c r="D3661" s="490"/>
      <c r="E3661" s="490"/>
      <c r="F3661" s="490"/>
      <c r="G3661" s="490"/>
    </row>
    <row r="3662" spans="1:7" ht="18.75">
      <c r="A3662" s="489" t="s">
        <v>2796</v>
      </c>
      <c r="B3662" s="490">
        <v>58</v>
      </c>
      <c r="C3662" s="491" t="str">
        <f t="shared" si="61"/>
        <v>Ô tô vận tải thùng 10 tấn58</v>
      </c>
      <c r="D3662" s="490"/>
      <c r="E3662" s="490"/>
      <c r="F3662" s="490"/>
      <c r="G3662" s="490"/>
    </row>
    <row r="3663" spans="1:7" ht="18.75">
      <c r="A3663" s="489" t="s">
        <v>2796</v>
      </c>
      <c r="B3663" s="490">
        <v>59</v>
      </c>
      <c r="C3663" s="491" t="str">
        <f t="shared" si="61"/>
        <v>Ô tô vận tải thùng 10 tấn59</v>
      </c>
      <c r="D3663" s="490"/>
      <c r="E3663" s="490"/>
      <c r="F3663" s="490"/>
      <c r="G3663" s="490"/>
    </row>
    <row r="3664" spans="1:7" ht="18.75">
      <c r="A3664" s="489" t="s">
        <v>2796</v>
      </c>
      <c r="B3664" s="490">
        <v>60</v>
      </c>
      <c r="C3664" s="491" t="str">
        <f t="shared" si="61"/>
        <v>Ô tô vận tải thùng 10 tấn60</v>
      </c>
      <c r="D3664" s="490"/>
      <c r="E3664" s="490"/>
      <c r="F3664" s="490"/>
      <c r="G3664" s="490"/>
    </row>
    <row r="3665" spans="1:7" ht="18.75">
      <c r="A3665" s="489" t="s">
        <v>2796</v>
      </c>
      <c r="B3665" s="490">
        <v>61</v>
      </c>
      <c r="C3665" s="491" t="str">
        <f t="shared" si="61"/>
        <v>Ô tô vận tải thùng 10 tấn61</v>
      </c>
      <c r="D3665" s="490"/>
      <c r="E3665" s="490"/>
      <c r="F3665" s="490"/>
      <c r="G3665" s="490"/>
    </row>
    <row r="3666" spans="1:7" ht="18.75">
      <c r="A3666" s="489" t="s">
        <v>2796</v>
      </c>
      <c r="B3666" s="490">
        <v>62</v>
      </c>
      <c r="C3666" s="491" t="str">
        <f t="shared" si="61"/>
        <v>Ô tô vận tải thùng 10 tấn62</v>
      </c>
      <c r="D3666" s="490"/>
      <c r="E3666" s="490"/>
      <c r="F3666" s="490"/>
      <c r="G3666" s="490"/>
    </row>
    <row r="3667" spans="1:7" ht="18.75">
      <c r="A3667" s="489" t="s">
        <v>2796</v>
      </c>
      <c r="B3667" s="490">
        <v>63</v>
      </c>
      <c r="C3667" s="491" t="str">
        <f t="shared" si="61"/>
        <v>Ô tô vận tải thùng 10 tấn63</v>
      </c>
      <c r="D3667" s="490"/>
      <c r="E3667" s="490"/>
      <c r="F3667" s="490"/>
      <c r="G3667" s="490"/>
    </row>
    <row r="3668" spans="1:7" ht="18.75">
      <c r="A3668" s="489" t="s">
        <v>2796</v>
      </c>
      <c r="B3668" s="490">
        <v>64</v>
      </c>
      <c r="C3668" s="491" t="str">
        <f t="shared" si="61"/>
        <v>Ô tô vận tải thùng 10 tấn64</v>
      </c>
      <c r="D3668" s="490"/>
      <c r="E3668" s="490"/>
      <c r="F3668" s="490"/>
      <c r="G3668" s="490"/>
    </row>
    <row r="3669" spans="1:7" ht="18.75">
      <c r="A3669" s="489" t="s">
        <v>2796</v>
      </c>
      <c r="B3669" s="490">
        <v>65</v>
      </c>
      <c r="C3669" s="491" t="str">
        <f t="shared" si="61"/>
        <v>Ô tô vận tải thùng 10 tấn65</v>
      </c>
      <c r="D3669" s="490"/>
      <c r="E3669" s="490"/>
      <c r="F3669" s="490"/>
      <c r="G3669" s="490"/>
    </row>
    <row r="3670" spans="1:7" ht="18.75">
      <c r="A3670" s="489" t="s">
        <v>2796</v>
      </c>
      <c r="B3670" s="490">
        <v>66</v>
      </c>
      <c r="C3670" s="491" t="str">
        <f t="shared" ref="C3670:C3733" si="62">A3670&amp;B3670</f>
        <v>Ô tô vận tải thùng 10 tấn66</v>
      </c>
      <c r="D3670" s="490"/>
      <c r="E3670" s="490"/>
      <c r="F3670" s="490"/>
      <c r="G3670" s="490"/>
    </row>
    <row r="3671" spans="1:7" ht="18.75">
      <c r="A3671" s="489" t="s">
        <v>2796</v>
      </c>
      <c r="B3671" s="490">
        <v>67</v>
      </c>
      <c r="C3671" s="491" t="str">
        <f t="shared" si="62"/>
        <v>Ô tô vận tải thùng 10 tấn67</v>
      </c>
      <c r="D3671" s="490"/>
      <c r="E3671" s="490"/>
      <c r="F3671" s="490"/>
      <c r="G3671" s="490"/>
    </row>
    <row r="3672" spans="1:7" ht="18.75">
      <c r="A3672" s="489" t="s">
        <v>2796</v>
      </c>
      <c r="B3672" s="490">
        <v>68</v>
      </c>
      <c r="C3672" s="491" t="str">
        <f t="shared" si="62"/>
        <v>Ô tô vận tải thùng 10 tấn68</v>
      </c>
      <c r="D3672" s="490"/>
      <c r="E3672" s="490"/>
      <c r="F3672" s="490"/>
      <c r="G3672" s="490"/>
    </row>
    <row r="3673" spans="1:7" ht="18.75">
      <c r="A3673" s="489" t="s">
        <v>2796</v>
      </c>
      <c r="B3673" s="490">
        <v>69</v>
      </c>
      <c r="C3673" s="491" t="str">
        <f t="shared" si="62"/>
        <v>Ô tô vận tải thùng 10 tấn69</v>
      </c>
      <c r="D3673" s="490"/>
      <c r="E3673" s="490"/>
      <c r="F3673" s="490"/>
      <c r="G3673" s="490"/>
    </row>
    <row r="3674" spans="1:7" ht="18.75">
      <c r="A3674" s="489" t="s">
        <v>2796</v>
      </c>
      <c r="B3674" s="490">
        <v>70</v>
      </c>
      <c r="C3674" s="491" t="str">
        <f t="shared" si="62"/>
        <v>Ô tô vận tải thùng 10 tấn70</v>
      </c>
      <c r="D3674" s="490"/>
      <c r="E3674" s="490"/>
      <c r="F3674" s="490"/>
      <c r="G3674" s="490"/>
    </row>
    <row r="3675" spans="1:7" ht="18.75">
      <c r="A3675" s="489" t="s">
        <v>2796</v>
      </c>
      <c r="B3675" s="490">
        <v>71</v>
      </c>
      <c r="C3675" s="491" t="str">
        <f t="shared" si="62"/>
        <v>Ô tô vận tải thùng 10 tấn71</v>
      </c>
      <c r="D3675" s="490"/>
      <c r="E3675" s="490"/>
      <c r="F3675" s="490"/>
      <c r="G3675" s="490"/>
    </row>
    <row r="3676" spans="1:7" ht="18.75">
      <c r="A3676" s="489" t="s">
        <v>2796</v>
      </c>
      <c r="B3676" s="490">
        <v>72</v>
      </c>
      <c r="C3676" s="491" t="str">
        <f t="shared" si="62"/>
        <v>Ô tô vận tải thùng 10 tấn72</v>
      </c>
      <c r="D3676" s="490"/>
      <c r="E3676" s="490"/>
      <c r="F3676" s="490"/>
      <c r="G3676" s="490"/>
    </row>
    <row r="3677" spans="1:7" ht="18.75">
      <c r="A3677" s="489" t="s">
        <v>2796</v>
      </c>
      <c r="B3677" s="490">
        <v>73</v>
      </c>
      <c r="C3677" s="491" t="str">
        <f t="shared" si="62"/>
        <v>Ô tô vận tải thùng 10 tấn73</v>
      </c>
      <c r="D3677" s="490"/>
      <c r="E3677" s="490"/>
      <c r="F3677" s="490"/>
      <c r="G3677" s="490"/>
    </row>
    <row r="3678" spans="1:7" ht="18.75">
      <c r="A3678" s="489" t="s">
        <v>2796</v>
      </c>
      <c r="B3678" s="490">
        <v>74</v>
      </c>
      <c r="C3678" s="491" t="str">
        <f t="shared" si="62"/>
        <v>Ô tô vận tải thùng 10 tấn74</v>
      </c>
      <c r="D3678" s="490"/>
      <c r="E3678" s="490"/>
      <c r="F3678" s="490"/>
      <c r="G3678" s="490"/>
    </row>
    <row r="3679" spans="1:7" ht="18.75">
      <c r="A3679" s="489" t="s">
        <v>2796</v>
      </c>
      <c r="B3679" s="490">
        <v>75</v>
      </c>
      <c r="C3679" s="491" t="str">
        <f t="shared" si="62"/>
        <v>Ô tô vận tải thùng 10 tấn75</v>
      </c>
      <c r="D3679" s="490"/>
      <c r="E3679" s="490"/>
      <c r="F3679" s="490"/>
      <c r="G3679" s="490"/>
    </row>
    <row r="3680" spans="1:7" ht="18.75">
      <c r="A3680" s="489" t="s">
        <v>2796</v>
      </c>
      <c r="B3680" s="490">
        <v>76</v>
      </c>
      <c r="C3680" s="491" t="str">
        <f t="shared" si="62"/>
        <v>Ô tô vận tải thùng 10 tấn76</v>
      </c>
      <c r="D3680" s="490"/>
      <c r="E3680" s="490"/>
      <c r="F3680" s="490"/>
      <c r="G3680" s="490"/>
    </row>
    <row r="3681" spans="1:7" ht="18.75">
      <c r="A3681" s="489" t="s">
        <v>2796</v>
      </c>
      <c r="B3681" s="490">
        <v>77</v>
      </c>
      <c r="C3681" s="491" t="str">
        <f t="shared" si="62"/>
        <v>Ô tô vận tải thùng 10 tấn77</v>
      </c>
      <c r="D3681" s="490"/>
      <c r="E3681" s="490"/>
      <c r="F3681" s="490"/>
      <c r="G3681" s="490"/>
    </row>
    <row r="3682" spans="1:7" ht="18.75">
      <c r="A3682" s="489" t="s">
        <v>2796</v>
      </c>
      <c r="B3682" s="490">
        <v>78</v>
      </c>
      <c r="C3682" s="491" t="str">
        <f t="shared" si="62"/>
        <v>Ô tô vận tải thùng 10 tấn78</v>
      </c>
      <c r="D3682" s="490"/>
      <c r="E3682" s="490"/>
      <c r="F3682" s="490"/>
      <c r="G3682" s="490"/>
    </row>
    <row r="3683" spans="1:7" ht="18.75">
      <c r="A3683" s="489" t="s">
        <v>2796</v>
      </c>
      <c r="B3683" s="490">
        <v>79</v>
      </c>
      <c r="C3683" s="491" t="str">
        <f t="shared" si="62"/>
        <v>Ô tô vận tải thùng 10 tấn79</v>
      </c>
      <c r="D3683" s="490"/>
      <c r="E3683" s="490"/>
      <c r="F3683" s="490"/>
      <c r="G3683" s="490"/>
    </row>
    <row r="3684" spans="1:7" ht="18.75">
      <c r="A3684" s="489" t="s">
        <v>2796</v>
      </c>
      <c r="B3684" s="490">
        <v>80</v>
      </c>
      <c r="C3684" s="491" t="str">
        <f t="shared" si="62"/>
        <v>Ô tô vận tải thùng 10 tấn80</v>
      </c>
      <c r="D3684" s="490"/>
      <c r="E3684" s="490"/>
      <c r="F3684" s="490"/>
      <c r="G3684" s="490"/>
    </row>
    <row r="3685" spans="1:7" ht="18.75">
      <c r="A3685" s="489" t="s">
        <v>2796</v>
      </c>
      <c r="B3685" s="490">
        <v>81</v>
      </c>
      <c r="C3685" s="491" t="str">
        <f t="shared" si="62"/>
        <v>Ô tô vận tải thùng 10 tấn81</v>
      </c>
      <c r="D3685" s="490"/>
      <c r="E3685" s="490"/>
      <c r="F3685" s="490"/>
      <c r="G3685" s="490"/>
    </row>
    <row r="3686" spans="1:7" ht="18.75">
      <c r="A3686" s="489" t="s">
        <v>2796</v>
      </c>
      <c r="B3686" s="490">
        <v>82</v>
      </c>
      <c r="C3686" s="491" t="str">
        <f t="shared" si="62"/>
        <v>Ô tô vận tải thùng 10 tấn82</v>
      </c>
      <c r="D3686" s="490"/>
      <c r="E3686" s="490"/>
      <c r="F3686" s="490"/>
      <c r="G3686" s="490"/>
    </row>
    <row r="3687" spans="1:7" ht="18.75">
      <c r="A3687" s="489" t="s">
        <v>2796</v>
      </c>
      <c r="B3687" s="490">
        <v>83</v>
      </c>
      <c r="C3687" s="491" t="str">
        <f t="shared" si="62"/>
        <v>Ô tô vận tải thùng 10 tấn83</v>
      </c>
      <c r="D3687" s="490"/>
      <c r="E3687" s="490"/>
      <c r="F3687" s="490"/>
      <c r="G3687" s="490"/>
    </row>
    <row r="3688" spans="1:7" ht="18.75">
      <c r="A3688" s="489" t="s">
        <v>2796</v>
      </c>
      <c r="B3688" s="490">
        <v>84</v>
      </c>
      <c r="C3688" s="491" t="str">
        <f t="shared" si="62"/>
        <v>Ô tô vận tải thùng 10 tấn84</v>
      </c>
      <c r="D3688" s="490"/>
      <c r="E3688" s="490"/>
      <c r="F3688" s="490"/>
      <c r="G3688" s="490"/>
    </row>
    <row r="3689" spans="1:7" ht="18.75">
      <c r="A3689" s="489" t="s">
        <v>2796</v>
      </c>
      <c r="B3689" s="490">
        <v>85</v>
      </c>
      <c r="C3689" s="491" t="str">
        <f t="shared" si="62"/>
        <v>Ô tô vận tải thùng 10 tấn85</v>
      </c>
      <c r="D3689" s="490"/>
      <c r="E3689" s="490"/>
      <c r="F3689" s="490"/>
      <c r="G3689" s="490"/>
    </row>
    <row r="3690" spans="1:7" ht="18.75">
      <c r="A3690" s="489" t="s">
        <v>2796</v>
      </c>
      <c r="B3690" s="490">
        <v>86</v>
      </c>
      <c r="C3690" s="491" t="str">
        <f t="shared" si="62"/>
        <v>Ô tô vận tải thùng 10 tấn86</v>
      </c>
      <c r="D3690" s="490"/>
      <c r="E3690" s="490"/>
      <c r="F3690" s="490"/>
      <c r="G3690" s="490"/>
    </row>
    <row r="3691" spans="1:7" ht="18.75">
      <c r="A3691" s="489" t="s">
        <v>2796</v>
      </c>
      <c r="B3691" s="490">
        <v>87</v>
      </c>
      <c r="C3691" s="491" t="str">
        <f t="shared" si="62"/>
        <v>Ô tô vận tải thùng 10 tấn87</v>
      </c>
      <c r="D3691" s="490"/>
      <c r="E3691" s="490"/>
      <c r="F3691" s="490"/>
      <c r="G3691" s="490"/>
    </row>
    <row r="3692" spans="1:7" ht="18.75">
      <c r="A3692" s="489" t="s">
        <v>2796</v>
      </c>
      <c r="B3692" s="490">
        <v>88</v>
      </c>
      <c r="C3692" s="491" t="str">
        <f t="shared" si="62"/>
        <v>Ô tô vận tải thùng 10 tấn88</v>
      </c>
      <c r="D3692" s="490"/>
      <c r="E3692" s="490"/>
      <c r="F3692" s="490"/>
      <c r="G3692" s="490"/>
    </row>
    <row r="3693" spans="1:7" ht="18.75">
      <c r="A3693" s="489" t="s">
        <v>2796</v>
      </c>
      <c r="B3693" s="490">
        <v>89</v>
      </c>
      <c r="C3693" s="491" t="str">
        <f t="shared" si="62"/>
        <v>Ô tô vận tải thùng 10 tấn89</v>
      </c>
      <c r="D3693" s="490"/>
      <c r="E3693" s="490"/>
      <c r="F3693" s="490"/>
      <c r="G3693" s="490"/>
    </row>
    <row r="3694" spans="1:7" ht="18.75">
      <c r="A3694" s="489" t="s">
        <v>2796</v>
      </c>
      <c r="B3694" s="490">
        <v>90</v>
      </c>
      <c r="C3694" s="491" t="str">
        <f t="shared" si="62"/>
        <v>Ô tô vận tải thùng 10 tấn90</v>
      </c>
      <c r="D3694" s="490"/>
      <c r="E3694" s="490"/>
      <c r="F3694" s="490"/>
      <c r="G3694" s="490"/>
    </row>
    <row r="3695" spans="1:7" ht="18.75">
      <c r="A3695" s="489" t="s">
        <v>2796</v>
      </c>
      <c r="B3695" s="490">
        <v>91</v>
      </c>
      <c r="C3695" s="491" t="str">
        <f t="shared" si="62"/>
        <v>Ô tô vận tải thùng 10 tấn91</v>
      </c>
      <c r="D3695" s="490"/>
      <c r="E3695" s="490"/>
      <c r="F3695" s="490"/>
      <c r="G3695" s="490"/>
    </row>
    <row r="3696" spans="1:7" ht="18.75">
      <c r="A3696" s="489" t="s">
        <v>2796</v>
      </c>
      <c r="B3696" s="490">
        <v>92</v>
      </c>
      <c r="C3696" s="491" t="str">
        <f t="shared" si="62"/>
        <v>Ô tô vận tải thùng 10 tấn92</v>
      </c>
      <c r="D3696" s="490"/>
      <c r="E3696" s="490"/>
      <c r="F3696" s="490"/>
      <c r="G3696" s="490"/>
    </row>
    <row r="3697" spans="1:7" ht="18.75">
      <c r="A3697" s="489" t="s">
        <v>2796</v>
      </c>
      <c r="B3697" s="490">
        <v>93</v>
      </c>
      <c r="C3697" s="491" t="str">
        <f t="shared" si="62"/>
        <v>Ô tô vận tải thùng 10 tấn93</v>
      </c>
      <c r="D3697" s="490"/>
      <c r="E3697" s="490"/>
      <c r="F3697" s="490"/>
      <c r="G3697" s="490"/>
    </row>
    <row r="3698" spans="1:7" ht="18.75">
      <c r="A3698" s="489" t="s">
        <v>2796</v>
      </c>
      <c r="B3698" s="490">
        <v>94</v>
      </c>
      <c r="C3698" s="491" t="str">
        <f t="shared" si="62"/>
        <v>Ô tô vận tải thùng 10 tấn94</v>
      </c>
      <c r="D3698" s="490"/>
      <c r="E3698" s="490"/>
      <c r="F3698" s="490"/>
      <c r="G3698" s="490"/>
    </row>
    <row r="3699" spans="1:7" ht="18.75">
      <c r="A3699" s="489" t="s">
        <v>2796</v>
      </c>
      <c r="B3699" s="490">
        <v>95</v>
      </c>
      <c r="C3699" s="491" t="str">
        <f t="shared" si="62"/>
        <v>Ô tô vận tải thùng 10 tấn95</v>
      </c>
      <c r="D3699" s="490"/>
      <c r="E3699" s="490"/>
      <c r="F3699" s="490"/>
      <c r="G3699" s="490"/>
    </row>
    <row r="3700" spans="1:7" ht="18.75">
      <c r="A3700" s="489" t="s">
        <v>2796</v>
      </c>
      <c r="B3700" s="490">
        <v>96</v>
      </c>
      <c r="C3700" s="491" t="str">
        <f t="shared" si="62"/>
        <v>Ô tô vận tải thùng 10 tấn96</v>
      </c>
      <c r="D3700" s="490"/>
      <c r="E3700" s="490"/>
      <c r="F3700" s="490"/>
      <c r="G3700" s="490"/>
    </row>
    <row r="3701" spans="1:7" ht="18.75">
      <c r="A3701" s="489" t="s">
        <v>2796</v>
      </c>
      <c r="B3701" s="490">
        <v>97</v>
      </c>
      <c r="C3701" s="491" t="str">
        <f t="shared" si="62"/>
        <v>Ô tô vận tải thùng 10 tấn97</v>
      </c>
      <c r="D3701" s="490"/>
      <c r="E3701" s="490"/>
      <c r="F3701" s="490"/>
      <c r="G3701" s="490"/>
    </row>
    <row r="3702" spans="1:7" ht="18.75">
      <c r="A3702" s="489" t="s">
        <v>2796</v>
      </c>
      <c r="B3702" s="490">
        <v>98</v>
      </c>
      <c r="C3702" s="491" t="str">
        <f t="shared" si="62"/>
        <v>Ô tô vận tải thùng 10 tấn98</v>
      </c>
      <c r="D3702" s="490"/>
      <c r="E3702" s="490"/>
      <c r="F3702" s="490"/>
      <c r="G3702" s="490"/>
    </row>
    <row r="3703" spans="1:7" ht="18.75">
      <c r="A3703" s="489" t="s">
        <v>2796</v>
      </c>
      <c r="B3703" s="490">
        <v>99</v>
      </c>
      <c r="C3703" s="491" t="str">
        <f t="shared" si="62"/>
        <v>Ô tô vận tải thùng 10 tấn99</v>
      </c>
      <c r="D3703" s="490"/>
      <c r="E3703" s="490"/>
      <c r="F3703" s="490"/>
      <c r="G3703" s="490"/>
    </row>
    <row r="3704" spans="1:7" ht="18.75">
      <c r="A3704" s="489" t="s">
        <v>2796</v>
      </c>
      <c r="B3704" s="490">
        <v>100</v>
      </c>
      <c r="C3704" s="491" t="str">
        <f t="shared" si="62"/>
        <v>Ô tô vận tải thùng 10 tấn100</v>
      </c>
      <c r="D3704" s="490"/>
      <c r="E3704" s="490"/>
      <c r="F3704" s="490"/>
      <c r="G3704" s="490"/>
    </row>
    <row r="3705" spans="1:7" ht="18.75">
      <c r="A3705" s="489" t="s">
        <v>2796</v>
      </c>
      <c r="B3705" s="490">
        <v>101</v>
      </c>
      <c r="C3705" s="491" t="str">
        <f t="shared" si="62"/>
        <v>Ô tô vận tải thùng 10 tấn101</v>
      </c>
      <c r="D3705" s="490"/>
      <c r="E3705" s="490"/>
      <c r="F3705" s="490"/>
      <c r="G3705" s="490"/>
    </row>
    <row r="3706" spans="1:7" ht="18.75">
      <c r="A3706" s="489" t="s">
        <v>2796</v>
      </c>
      <c r="B3706" s="490">
        <v>102</v>
      </c>
      <c r="C3706" s="491" t="str">
        <f t="shared" si="62"/>
        <v>Ô tô vận tải thùng 10 tấn102</v>
      </c>
      <c r="D3706" s="490"/>
      <c r="E3706" s="490"/>
      <c r="F3706" s="490"/>
      <c r="G3706" s="490"/>
    </row>
    <row r="3707" spans="1:7" ht="18.75">
      <c r="A3707" s="489" t="s">
        <v>2796</v>
      </c>
      <c r="B3707" s="490">
        <v>103</v>
      </c>
      <c r="C3707" s="491" t="str">
        <f t="shared" si="62"/>
        <v>Ô tô vận tải thùng 10 tấn103</v>
      </c>
      <c r="D3707" s="490"/>
      <c r="E3707" s="490"/>
      <c r="F3707" s="490"/>
      <c r="G3707" s="490"/>
    </row>
    <row r="3708" spans="1:7" ht="18.75">
      <c r="A3708" s="489" t="s">
        <v>2796</v>
      </c>
      <c r="B3708" s="490">
        <v>104</v>
      </c>
      <c r="C3708" s="491" t="str">
        <f t="shared" si="62"/>
        <v>Ô tô vận tải thùng 10 tấn104</v>
      </c>
      <c r="D3708" s="490"/>
      <c r="E3708" s="490"/>
      <c r="F3708" s="490"/>
      <c r="G3708" s="490"/>
    </row>
    <row r="3709" spans="1:7" ht="18.75">
      <c r="A3709" s="489" t="s">
        <v>2796</v>
      </c>
      <c r="B3709" s="490">
        <v>105</v>
      </c>
      <c r="C3709" s="491" t="str">
        <f t="shared" si="62"/>
        <v>Ô tô vận tải thùng 10 tấn105</v>
      </c>
      <c r="D3709" s="490"/>
      <c r="E3709" s="490"/>
      <c r="F3709" s="490"/>
      <c r="G3709" s="490"/>
    </row>
    <row r="3710" spans="1:7" ht="18.75">
      <c r="A3710" s="489" t="s">
        <v>2796</v>
      </c>
      <c r="B3710" s="490">
        <v>106</v>
      </c>
      <c r="C3710" s="491" t="str">
        <f t="shared" si="62"/>
        <v>Ô tô vận tải thùng 10 tấn106</v>
      </c>
      <c r="D3710" s="490"/>
      <c r="E3710" s="490"/>
      <c r="F3710" s="490"/>
      <c r="G3710" s="490"/>
    </row>
    <row r="3711" spans="1:7" ht="18.75">
      <c r="A3711" s="489" t="s">
        <v>2796</v>
      </c>
      <c r="B3711" s="490">
        <v>107</v>
      </c>
      <c r="C3711" s="491" t="str">
        <f t="shared" si="62"/>
        <v>Ô tô vận tải thùng 10 tấn107</v>
      </c>
      <c r="D3711" s="490"/>
      <c r="E3711" s="490"/>
      <c r="F3711" s="490"/>
      <c r="G3711" s="490"/>
    </row>
    <row r="3712" spans="1:7" ht="18.75">
      <c r="A3712" s="489" t="s">
        <v>2796</v>
      </c>
      <c r="B3712" s="490">
        <v>108</v>
      </c>
      <c r="C3712" s="491" t="str">
        <f t="shared" si="62"/>
        <v>Ô tô vận tải thùng 10 tấn108</v>
      </c>
      <c r="D3712" s="490"/>
      <c r="E3712" s="490"/>
      <c r="F3712" s="490"/>
      <c r="G3712" s="490"/>
    </row>
    <row r="3713" spans="1:7" ht="18.75">
      <c r="A3713" s="489" t="s">
        <v>2796</v>
      </c>
      <c r="B3713" s="490">
        <v>109</v>
      </c>
      <c r="C3713" s="491" t="str">
        <f t="shared" si="62"/>
        <v>Ô tô vận tải thùng 10 tấn109</v>
      </c>
      <c r="D3713" s="490"/>
      <c r="E3713" s="490"/>
      <c r="F3713" s="490"/>
      <c r="G3713" s="490"/>
    </row>
    <row r="3714" spans="1:7" ht="18.75">
      <c r="A3714" s="489" t="s">
        <v>2796</v>
      </c>
      <c r="B3714" s="490">
        <v>110</v>
      </c>
      <c r="C3714" s="491" t="str">
        <f t="shared" si="62"/>
        <v>Ô tô vận tải thùng 10 tấn110</v>
      </c>
      <c r="D3714" s="490"/>
      <c r="E3714" s="490"/>
      <c r="F3714" s="490"/>
      <c r="G3714" s="490"/>
    </row>
    <row r="3715" spans="1:7" ht="18.75">
      <c r="A3715" s="489" t="s">
        <v>2796</v>
      </c>
      <c r="B3715" s="490">
        <v>111</v>
      </c>
      <c r="C3715" s="491" t="str">
        <f t="shared" si="62"/>
        <v>Ô tô vận tải thùng 10 tấn111</v>
      </c>
      <c r="D3715" s="490"/>
      <c r="E3715" s="490"/>
      <c r="F3715" s="490"/>
      <c r="G3715" s="490"/>
    </row>
    <row r="3716" spans="1:7" ht="18.75">
      <c r="A3716" s="489" t="s">
        <v>2796</v>
      </c>
      <c r="B3716" s="490">
        <v>112</v>
      </c>
      <c r="C3716" s="491" t="str">
        <f t="shared" si="62"/>
        <v>Ô tô vận tải thùng 10 tấn112</v>
      </c>
      <c r="D3716" s="490"/>
      <c r="E3716" s="490"/>
      <c r="F3716" s="490"/>
      <c r="G3716" s="490"/>
    </row>
    <row r="3717" spans="1:7" ht="18.75">
      <c r="A3717" s="489" t="s">
        <v>2796</v>
      </c>
      <c r="B3717" s="490">
        <v>113</v>
      </c>
      <c r="C3717" s="491" t="str">
        <f t="shared" si="62"/>
        <v>Ô tô vận tải thùng 10 tấn113</v>
      </c>
      <c r="D3717" s="490"/>
      <c r="E3717" s="490"/>
      <c r="F3717" s="490"/>
      <c r="G3717" s="490"/>
    </row>
    <row r="3718" spans="1:7" ht="18.75">
      <c r="A3718" s="489" t="s">
        <v>2796</v>
      </c>
      <c r="B3718" s="490">
        <v>114</v>
      </c>
      <c r="C3718" s="491" t="str">
        <f t="shared" si="62"/>
        <v>Ô tô vận tải thùng 10 tấn114</v>
      </c>
      <c r="D3718" s="490"/>
      <c r="E3718" s="490"/>
      <c r="F3718" s="490"/>
      <c r="G3718" s="490"/>
    </row>
    <row r="3719" spans="1:7" ht="18.75">
      <c r="A3719" s="489" t="s">
        <v>2796</v>
      </c>
      <c r="B3719" s="490">
        <v>115</v>
      </c>
      <c r="C3719" s="491" t="str">
        <f t="shared" si="62"/>
        <v>Ô tô vận tải thùng 10 tấn115</v>
      </c>
      <c r="D3719" s="490"/>
      <c r="E3719" s="490"/>
      <c r="F3719" s="490"/>
      <c r="G3719" s="490"/>
    </row>
    <row r="3720" spans="1:7" ht="18.75">
      <c r="A3720" s="489" t="s">
        <v>2796</v>
      </c>
      <c r="B3720" s="490">
        <v>116</v>
      </c>
      <c r="C3720" s="491" t="str">
        <f t="shared" si="62"/>
        <v>Ô tô vận tải thùng 10 tấn116</v>
      </c>
      <c r="D3720" s="490"/>
      <c r="E3720" s="490"/>
      <c r="F3720" s="490"/>
      <c r="G3720" s="490"/>
    </row>
    <row r="3721" spans="1:7" ht="18.75">
      <c r="A3721" s="489" t="s">
        <v>2796</v>
      </c>
      <c r="B3721" s="490">
        <v>117</v>
      </c>
      <c r="C3721" s="491" t="str">
        <f t="shared" si="62"/>
        <v>Ô tô vận tải thùng 10 tấn117</v>
      </c>
      <c r="D3721" s="490"/>
      <c r="E3721" s="490"/>
      <c r="F3721" s="490"/>
      <c r="G3721" s="490"/>
    </row>
    <row r="3722" spans="1:7" ht="18.75">
      <c r="A3722" s="489" t="s">
        <v>2796</v>
      </c>
      <c r="B3722" s="490">
        <v>118</v>
      </c>
      <c r="C3722" s="491" t="str">
        <f t="shared" si="62"/>
        <v>Ô tô vận tải thùng 10 tấn118</v>
      </c>
      <c r="D3722" s="490"/>
      <c r="E3722" s="490"/>
      <c r="F3722" s="490"/>
      <c r="G3722" s="490"/>
    </row>
    <row r="3723" spans="1:7" ht="18.75">
      <c r="A3723" s="489" t="s">
        <v>2796</v>
      </c>
      <c r="B3723" s="490">
        <v>119</v>
      </c>
      <c r="C3723" s="491" t="str">
        <f t="shared" si="62"/>
        <v>Ô tô vận tải thùng 10 tấn119</v>
      </c>
      <c r="D3723" s="490"/>
      <c r="E3723" s="490"/>
      <c r="F3723" s="490"/>
      <c r="G3723" s="490"/>
    </row>
    <row r="3724" spans="1:7" ht="18.75">
      <c r="A3724" s="489" t="s">
        <v>2796</v>
      </c>
      <c r="B3724" s="490">
        <v>120</v>
      </c>
      <c r="C3724" s="491" t="str">
        <f t="shared" si="62"/>
        <v>Ô tô vận tải thùng 10 tấn120</v>
      </c>
      <c r="D3724" s="490"/>
      <c r="E3724" s="490"/>
      <c r="F3724" s="490"/>
      <c r="G3724" s="490"/>
    </row>
    <row r="3725" spans="1:7" ht="18.75">
      <c r="A3725" s="489" t="s">
        <v>2796</v>
      </c>
      <c r="B3725" s="490">
        <v>121</v>
      </c>
      <c r="C3725" s="491" t="str">
        <f t="shared" si="62"/>
        <v>Ô tô vận tải thùng 10 tấn121</v>
      </c>
      <c r="D3725" s="490"/>
      <c r="E3725" s="490"/>
      <c r="F3725" s="490"/>
      <c r="G3725" s="490"/>
    </row>
    <row r="3726" spans="1:7" ht="18.75">
      <c r="A3726" s="489" t="s">
        <v>2796</v>
      </c>
      <c r="B3726" s="490">
        <v>122</v>
      </c>
      <c r="C3726" s="491" t="str">
        <f t="shared" si="62"/>
        <v>Ô tô vận tải thùng 10 tấn122</v>
      </c>
      <c r="D3726" s="490"/>
      <c r="E3726" s="490"/>
      <c r="F3726" s="490"/>
      <c r="G3726" s="490"/>
    </row>
    <row r="3727" spans="1:7" ht="18.75">
      <c r="A3727" s="489" t="s">
        <v>2796</v>
      </c>
      <c r="B3727" s="490">
        <v>123</v>
      </c>
      <c r="C3727" s="491" t="str">
        <f t="shared" si="62"/>
        <v>Ô tô vận tải thùng 10 tấn123</v>
      </c>
      <c r="D3727" s="490"/>
      <c r="E3727" s="490"/>
      <c r="F3727" s="490"/>
      <c r="G3727" s="490"/>
    </row>
    <row r="3728" spans="1:7" ht="18.75">
      <c r="A3728" s="489" t="s">
        <v>2796</v>
      </c>
      <c r="B3728" s="490">
        <v>124</v>
      </c>
      <c r="C3728" s="491" t="str">
        <f t="shared" si="62"/>
        <v>Ô tô vận tải thùng 10 tấn124</v>
      </c>
      <c r="D3728" s="490"/>
      <c r="E3728" s="490"/>
      <c r="F3728" s="490"/>
      <c r="G3728" s="490"/>
    </row>
    <row r="3729" spans="1:7" ht="18.75">
      <c r="A3729" s="489" t="s">
        <v>2796</v>
      </c>
      <c r="B3729" s="490">
        <v>125</v>
      </c>
      <c r="C3729" s="491" t="str">
        <f t="shared" si="62"/>
        <v>Ô tô vận tải thùng 10 tấn125</v>
      </c>
      <c r="D3729" s="490"/>
      <c r="E3729" s="490"/>
      <c r="F3729" s="490"/>
      <c r="G3729" s="490"/>
    </row>
    <row r="3730" spans="1:7" ht="18.75">
      <c r="A3730" s="489" t="s">
        <v>2796</v>
      </c>
      <c r="B3730" s="490">
        <v>126</v>
      </c>
      <c r="C3730" s="491" t="str">
        <f t="shared" si="62"/>
        <v>Ô tô vận tải thùng 10 tấn126</v>
      </c>
      <c r="D3730" s="490"/>
      <c r="E3730" s="490"/>
      <c r="F3730" s="490"/>
      <c r="G3730" s="490"/>
    </row>
    <row r="3731" spans="1:7" ht="18.75">
      <c r="A3731" s="489" t="s">
        <v>2796</v>
      </c>
      <c r="B3731" s="490">
        <v>127</v>
      </c>
      <c r="C3731" s="491" t="str">
        <f t="shared" si="62"/>
        <v>Ô tô vận tải thùng 10 tấn127</v>
      </c>
      <c r="D3731" s="490"/>
      <c r="E3731" s="490"/>
      <c r="F3731" s="490"/>
      <c r="G3731" s="490"/>
    </row>
    <row r="3732" spans="1:7" ht="18.75">
      <c r="A3732" s="489" t="s">
        <v>2796</v>
      </c>
      <c r="B3732" s="490">
        <v>128</v>
      </c>
      <c r="C3732" s="491" t="str">
        <f t="shared" si="62"/>
        <v>Ô tô vận tải thùng 10 tấn128</v>
      </c>
      <c r="D3732" s="490"/>
      <c r="E3732" s="490"/>
      <c r="F3732" s="490"/>
      <c r="G3732" s="490"/>
    </row>
    <row r="3733" spans="1:7" ht="18.75">
      <c r="A3733" s="489" t="s">
        <v>2796</v>
      </c>
      <c r="B3733" s="490">
        <v>129</v>
      </c>
      <c r="C3733" s="491" t="str">
        <f t="shared" si="62"/>
        <v>Ô tô vận tải thùng 10 tấn129</v>
      </c>
      <c r="D3733" s="490"/>
      <c r="E3733" s="490"/>
      <c r="F3733" s="490"/>
      <c r="G3733" s="490"/>
    </row>
    <row r="3734" spans="1:7" ht="18.75">
      <c r="A3734" s="489" t="s">
        <v>2796</v>
      </c>
      <c r="B3734" s="490">
        <v>130</v>
      </c>
      <c r="C3734" s="491" t="str">
        <f t="shared" ref="C3734:C3797" si="63">A3734&amp;B3734</f>
        <v>Ô tô vận tải thùng 10 tấn130</v>
      </c>
      <c r="D3734" s="490"/>
      <c r="E3734" s="490"/>
      <c r="F3734" s="490"/>
      <c r="G3734" s="490"/>
    </row>
    <row r="3735" spans="1:7" ht="18.75">
      <c r="A3735" s="489" t="s">
        <v>2796</v>
      </c>
      <c r="B3735" s="490">
        <v>131</v>
      </c>
      <c r="C3735" s="491" t="str">
        <f t="shared" si="63"/>
        <v>Ô tô vận tải thùng 10 tấn131</v>
      </c>
      <c r="D3735" s="490"/>
      <c r="E3735" s="490"/>
      <c r="F3735" s="490"/>
      <c r="G3735" s="490"/>
    </row>
    <row r="3736" spans="1:7" ht="18.75">
      <c r="A3736" s="489" t="s">
        <v>2796</v>
      </c>
      <c r="B3736" s="490">
        <v>132</v>
      </c>
      <c r="C3736" s="491" t="str">
        <f t="shared" si="63"/>
        <v>Ô tô vận tải thùng 10 tấn132</v>
      </c>
      <c r="D3736" s="490"/>
      <c r="E3736" s="490"/>
      <c r="F3736" s="490"/>
      <c r="G3736" s="490"/>
    </row>
    <row r="3737" spans="1:7" ht="18.75">
      <c r="A3737" s="489" t="s">
        <v>2796</v>
      </c>
      <c r="B3737" s="490">
        <v>133</v>
      </c>
      <c r="C3737" s="491" t="str">
        <f t="shared" si="63"/>
        <v>Ô tô vận tải thùng 10 tấn133</v>
      </c>
      <c r="D3737" s="490"/>
      <c r="E3737" s="490"/>
      <c r="F3737" s="490"/>
      <c r="G3737" s="490"/>
    </row>
    <row r="3738" spans="1:7" ht="18.75">
      <c r="A3738" s="489" t="s">
        <v>2796</v>
      </c>
      <c r="B3738" s="490">
        <v>134</v>
      </c>
      <c r="C3738" s="491" t="str">
        <f t="shared" si="63"/>
        <v>Ô tô vận tải thùng 10 tấn134</v>
      </c>
      <c r="D3738" s="490"/>
      <c r="E3738" s="490"/>
      <c r="F3738" s="490"/>
      <c r="G3738" s="490"/>
    </row>
    <row r="3739" spans="1:7" ht="18.75">
      <c r="A3739" s="489" t="s">
        <v>2796</v>
      </c>
      <c r="B3739" s="490">
        <v>135</v>
      </c>
      <c r="C3739" s="491" t="str">
        <f t="shared" si="63"/>
        <v>Ô tô vận tải thùng 10 tấn135</v>
      </c>
      <c r="D3739" s="490"/>
      <c r="E3739" s="490"/>
      <c r="F3739" s="490"/>
      <c r="G3739" s="490"/>
    </row>
    <row r="3740" spans="1:7" ht="18.75">
      <c r="A3740" s="489" t="s">
        <v>2796</v>
      </c>
      <c r="B3740" s="490">
        <v>136</v>
      </c>
      <c r="C3740" s="491" t="str">
        <f t="shared" si="63"/>
        <v>Ô tô vận tải thùng 10 tấn136</v>
      </c>
      <c r="D3740" s="490"/>
      <c r="E3740" s="490"/>
      <c r="F3740" s="490"/>
      <c r="G3740" s="490"/>
    </row>
    <row r="3741" spans="1:7" ht="18.75">
      <c r="A3741" s="489" t="s">
        <v>2796</v>
      </c>
      <c r="B3741" s="490">
        <v>137</v>
      </c>
      <c r="C3741" s="491" t="str">
        <f t="shared" si="63"/>
        <v>Ô tô vận tải thùng 10 tấn137</v>
      </c>
      <c r="D3741" s="490"/>
      <c r="E3741" s="490"/>
      <c r="F3741" s="490"/>
      <c r="G3741" s="490"/>
    </row>
    <row r="3742" spans="1:7" ht="18.75">
      <c r="A3742" s="489" t="s">
        <v>2796</v>
      </c>
      <c r="B3742" s="490">
        <v>138</v>
      </c>
      <c r="C3742" s="491" t="str">
        <f t="shared" si="63"/>
        <v>Ô tô vận tải thùng 10 tấn138</v>
      </c>
      <c r="D3742" s="490"/>
      <c r="E3742" s="490"/>
      <c r="F3742" s="490"/>
      <c r="G3742" s="490"/>
    </row>
    <row r="3743" spans="1:7" ht="18.75">
      <c r="A3743" s="489" t="s">
        <v>2796</v>
      </c>
      <c r="B3743" s="490">
        <v>139</v>
      </c>
      <c r="C3743" s="491" t="str">
        <f t="shared" si="63"/>
        <v>Ô tô vận tải thùng 10 tấn139</v>
      </c>
      <c r="D3743" s="490"/>
      <c r="E3743" s="490"/>
      <c r="F3743" s="490"/>
      <c r="G3743" s="490"/>
    </row>
    <row r="3744" spans="1:7" ht="18.75">
      <c r="A3744" s="489" t="s">
        <v>2796</v>
      </c>
      <c r="B3744" s="490">
        <v>140</v>
      </c>
      <c r="C3744" s="491" t="str">
        <f t="shared" si="63"/>
        <v>Ô tô vận tải thùng 10 tấn140</v>
      </c>
      <c r="D3744" s="490"/>
      <c r="E3744" s="490"/>
      <c r="F3744" s="490"/>
      <c r="G3744" s="490"/>
    </row>
    <row r="3745" spans="1:7" ht="18.75">
      <c r="A3745" s="489" t="s">
        <v>2796</v>
      </c>
      <c r="B3745" s="490">
        <v>141</v>
      </c>
      <c r="C3745" s="491" t="str">
        <f t="shared" si="63"/>
        <v>Ô tô vận tải thùng 10 tấn141</v>
      </c>
      <c r="D3745" s="490"/>
      <c r="E3745" s="490"/>
      <c r="F3745" s="490"/>
      <c r="G3745" s="490"/>
    </row>
    <row r="3746" spans="1:7" ht="18.75">
      <c r="A3746" s="489" t="s">
        <v>2796</v>
      </c>
      <c r="B3746" s="490">
        <v>142</v>
      </c>
      <c r="C3746" s="491" t="str">
        <f t="shared" si="63"/>
        <v>Ô tô vận tải thùng 10 tấn142</v>
      </c>
      <c r="D3746" s="490"/>
      <c r="E3746" s="490"/>
      <c r="F3746" s="490"/>
      <c r="G3746" s="490"/>
    </row>
    <row r="3747" spans="1:7" ht="18.75">
      <c r="A3747" s="489" t="s">
        <v>2796</v>
      </c>
      <c r="B3747" s="490">
        <v>143</v>
      </c>
      <c r="C3747" s="491" t="str">
        <f t="shared" si="63"/>
        <v>Ô tô vận tải thùng 10 tấn143</v>
      </c>
      <c r="D3747" s="490"/>
      <c r="E3747" s="490"/>
      <c r="F3747" s="490"/>
      <c r="G3747" s="490"/>
    </row>
    <row r="3748" spans="1:7" ht="18.75">
      <c r="A3748" s="489" t="s">
        <v>2796</v>
      </c>
      <c r="B3748" s="490">
        <v>144</v>
      </c>
      <c r="C3748" s="491" t="str">
        <f t="shared" si="63"/>
        <v>Ô tô vận tải thùng 10 tấn144</v>
      </c>
      <c r="D3748" s="490"/>
      <c r="E3748" s="490"/>
      <c r="F3748" s="490"/>
      <c r="G3748" s="490"/>
    </row>
    <row r="3749" spans="1:7" ht="18.75">
      <c r="A3749" s="489" t="s">
        <v>2796</v>
      </c>
      <c r="B3749" s="490">
        <v>145</v>
      </c>
      <c r="C3749" s="491" t="str">
        <f t="shared" si="63"/>
        <v>Ô tô vận tải thùng 10 tấn145</v>
      </c>
      <c r="D3749" s="490"/>
      <c r="E3749" s="490"/>
      <c r="F3749" s="490"/>
      <c r="G3749" s="490"/>
    </row>
    <row r="3750" spans="1:7" ht="18.75">
      <c r="A3750" s="489" t="s">
        <v>2796</v>
      </c>
      <c r="B3750" s="490">
        <v>146</v>
      </c>
      <c r="C3750" s="491" t="str">
        <f t="shared" si="63"/>
        <v>Ô tô vận tải thùng 10 tấn146</v>
      </c>
      <c r="D3750" s="490"/>
      <c r="E3750" s="490"/>
      <c r="F3750" s="490"/>
      <c r="G3750" s="490"/>
    </row>
    <row r="3751" spans="1:7" ht="18.75">
      <c r="A3751" s="489" t="s">
        <v>2796</v>
      </c>
      <c r="B3751" s="490">
        <v>147</v>
      </c>
      <c r="C3751" s="491" t="str">
        <f t="shared" si="63"/>
        <v>Ô tô vận tải thùng 10 tấn147</v>
      </c>
      <c r="D3751" s="490"/>
      <c r="E3751" s="490"/>
      <c r="F3751" s="490"/>
      <c r="G3751" s="490"/>
    </row>
    <row r="3752" spans="1:7" ht="18.75">
      <c r="A3752" s="489" t="s">
        <v>2796</v>
      </c>
      <c r="B3752" s="490">
        <v>148</v>
      </c>
      <c r="C3752" s="491" t="str">
        <f t="shared" si="63"/>
        <v>Ô tô vận tải thùng 10 tấn148</v>
      </c>
      <c r="D3752" s="490"/>
      <c r="E3752" s="490"/>
      <c r="F3752" s="490"/>
      <c r="G3752" s="490"/>
    </row>
    <row r="3753" spans="1:7" ht="18.75">
      <c r="A3753" s="489" t="s">
        <v>2796</v>
      </c>
      <c r="B3753" s="490">
        <v>149</v>
      </c>
      <c r="C3753" s="491" t="str">
        <f t="shared" si="63"/>
        <v>Ô tô vận tải thùng 10 tấn149</v>
      </c>
      <c r="D3753" s="490"/>
      <c r="E3753" s="490"/>
      <c r="F3753" s="490"/>
      <c r="G3753" s="490"/>
    </row>
    <row r="3754" spans="1:7" ht="18.75">
      <c r="A3754" s="489" t="s">
        <v>2796</v>
      </c>
      <c r="B3754" s="490">
        <v>150</v>
      </c>
      <c r="C3754" s="491" t="str">
        <f t="shared" si="63"/>
        <v>Ô tô vận tải thùng 10 tấn150</v>
      </c>
      <c r="D3754" s="490"/>
      <c r="E3754" s="490"/>
      <c r="F3754" s="490"/>
      <c r="G3754" s="490"/>
    </row>
    <row r="3755" spans="1:7" ht="18.75">
      <c r="A3755" s="489" t="s">
        <v>2796</v>
      </c>
      <c r="B3755" s="490">
        <v>151</v>
      </c>
      <c r="C3755" s="491" t="str">
        <f t="shared" si="63"/>
        <v>Ô tô vận tải thùng 10 tấn151</v>
      </c>
      <c r="D3755" s="490"/>
      <c r="E3755" s="490"/>
      <c r="F3755" s="490"/>
      <c r="G3755" s="490"/>
    </row>
    <row r="3756" spans="1:7" ht="18.75">
      <c r="A3756" s="489" t="s">
        <v>2796</v>
      </c>
      <c r="B3756" s="490">
        <v>152</v>
      </c>
      <c r="C3756" s="491" t="str">
        <f t="shared" si="63"/>
        <v>Ô tô vận tải thùng 10 tấn152</v>
      </c>
      <c r="D3756" s="490"/>
      <c r="E3756" s="490"/>
      <c r="F3756" s="490"/>
      <c r="G3756" s="490"/>
    </row>
    <row r="3757" spans="1:7" ht="18.75">
      <c r="A3757" s="489" t="s">
        <v>2796</v>
      </c>
      <c r="B3757" s="490">
        <v>153</v>
      </c>
      <c r="C3757" s="491" t="str">
        <f t="shared" si="63"/>
        <v>Ô tô vận tải thùng 10 tấn153</v>
      </c>
      <c r="D3757" s="490"/>
      <c r="E3757" s="490"/>
      <c r="F3757" s="490"/>
      <c r="G3757" s="490"/>
    </row>
    <row r="3758" spans="1:7" ht="18.75">
      <c r="A3758" s="489" t="s">
        <v>2796</v>
      </c>
      <c r="B3758" s="490">
        <v>154</v>
      </c>
      <c r="C3758" s="491" t="str">
        <f t="shared" si="63"/>
        <v>Ô tô vận tải thùng 10 tấn154</v>
      </c>
      <c r="D3758" s="490"/>
      <c r="E3758" s="490"/>
      <c r="F3758" s="490"/>
      <c r="G3758" s="490"/>
    </row>
    <row r="3759" spans="1:7" ht="18.75">
      <c r="A3759" s="489" t="s">
        <v>2796</v>
      </c>
      <c r="B3759" s="490">
        <v>155</v>
      </c>
      <c r="C3759" s="491" t="str">
        <f t="shared" si="63"/>
        <v>Ô tô vận tải thùng 10 tấn155</v>
      </c>
      <c r="D3759" s="490"/>
      <c r="E3759" s="490"/>
      <c r="F3759" s="490"/>
      <c r="G3759" s="490"/>
    </row>
    <row r="3760" spans="1:7" ht="18.75">
      <c r="A3760" s="489" t="s">
        <v>2796</v>
      </c>
      <c r="B3760" s="490">
        <v>156</v>
      </c>
      <c r="C3760" s="491" t="str">
        <f t="shared" si="63"/>
        <v>Ô tô vận tải thùng 10 tấn156</v>
      </c>
      <c r="D3760" s="490"/>
      <c r="E3760" s="490"/>
      <c r="F3760" s="490"/>
      <c r="G3760" s="490"/>
    </row>
    <row r="3761" spans="1:7" ht="18.75">
      <c r="A3761" s="489" t="s">
        <v>2796</v>
      </c>
      <c r="B3761" s="490">
        <v>157</v>
      </c>
      <c r="C3761" s="491" t="str">
        <f t="shared" si="63"/>
        <v>Ô tô vận tải thùng 10 tấn157</v>
      </c>
      <c r="D3761" s="490"/>
      <c r="E3761" s="490"/>
      <c r="F3761" s="490"/>
      <c r="G3761" s="490"/>
    </row>
    <row r="3762" spans="1:7" ht="18.75">
      <c r="A3762" s="489" t="s">
        <v>2796</v>
      </c>
      <c r="B3762" s="490">
        <v>158</v>
      </c>
      <c r="C3762" s="491" t="str">
        <f t="shared" si="63"/>
        <v>Ô tô vận tải thùng 10 tấn158</v>
      </c>
      <c r="D3762" s="490"/>
      <c r="E3762" s="490"/>
      <c r="F3762" s="490"/>
      <c r="G3762" s="490"/>
    </row>
    <row r="3763" spans="1:7" ht="18.75">
      <c r="A3763" s="489" t="s">
        <v>2796</v>
      </c>
      <c r="B3763" s="490">
        <v>159</v>
      </c>
      <c r="C3763" s="491" t="str">
        <f t="shared" si="63"/>
        <v>Ô tô vận tải thùng 10 tấn159</v>
      </c>
      <c r="D3763" s="490"/>
      <c r="E3763" s="490"/>
      <c r="F3763" s="490"/>
      <c r="G3763" s="490"/>
    </row>
    <row r="3764" spans="1:7" ht="18.75">
      <c r="A3764" s="489" t="s">
        <v>2796</v>
      </c>
      <c r="B3764" s="490">
        <v>160</v>
      </c>
      <c r="C3764" s="491" t="str">
        <f t="shared" si="63"/>
        <v>Ô tô vận tải thùng 10 tấn160</v>
      </c>
      <c r="D3764" s="490"/>
      <c r="E3764" s="490"/>
      <c r="F3764" s="490"/>
      <c r="G3764" s="490"/>
    </row>
    <row r="3765" spans="1:7" ht="18.75">
      <c r="A3765" s="489" t="s">
        <v>2796</v>
      </c>
      <c r="B3765" s="490">
        <v>161</v>
      </c>
      <c r="C3765" s="491" t="str">
        <f t="shared" si="63"/>
        <v>Ô tô vận tải thùng 10 tấn161</v>
      </c>
      <c r="D3765" s="490"/>
      <c r="E3765" s="490"/>
      <c r="F3765" s="490"/>
      <c r="G3765" s="490"/>
    </row>
    <row r="3766" spans="1:7" ht="18.75">
      <c r="A3766" s="489" t="s">
        <v>2796</v>
      </c>
      <c r="B3766" s="490">
        <v>162</v>
      </c>
      <c r="C3766" s="491" t="str">
        <f t="shared" si="63"/>
        <v>Ô tô vận tải thùng 10 tấn162</v>
      </c>
      <c r="D3766" s="490"/>
      <c r="E3766" s="490"/>
      <c r="F3766" s="490"/>
      <c r="G3766" s="490"/>
    </row>
    <row r="3767" spans="1:7" ht="18.75">
      <c r="A3767" s="489" t="s">
        <v>2796</v>
      </c>
      <c r="B3767" s="490">
        <v>163</v>
      </c>
      <c r="C3767" s="491" t="str">
        <f t="shared" si="63"/>
        <v>Ô tô vận tải thùng 10 tấn163</v>
      </c>
      <c r="D3767" s="490"/>
      <c r="E3767" s="490"/>
      <c r="F3767" s="490"/>
      <c r="G3767" s="490"/>
    </row>
    <row r="3768" spans="1:7" ht="18.75">
      <c r="A3768" s="489" t="s">
        <v>2796</v>
      </c>
      <c r="B3768" s="490">
        <v>164</v>
      </c>
      <c r="C3768" s="491" t="str">
        <f t="shared" si="63"/>
        <v>Ô tô vận tải thùng 10 tấn164</v>
      </c>
      <c r="D3768" s="490"/>
      <c r="E3768" s="490"/>
      <c r="F3768" s="490"/>
      <c r="G3768" s="490"/>
    </row>
    <row r="3769" spans="1:7" ht="18.75">
      <c r="A3769" s="489" t="s">
        <v>2796</v>
      </c>
      <c r="B3769" s="490">
        <v>165</v>
      </c>
      <c r="C3769" s="491" t="str">
        <f t="shared" si="63"/>
        <v>Ô tô vận tải thùng 10 tấn165</v>
      </c>
      <c r="D3769" s="490"/>
      <c r="E3769" s="490"/>
      <c r="F3769" s="490"/>
      <c r="G3769" s="490"/>
    </row>
    <row r="3770" spans="1:7" ht="18.75">
      <c r="A3770" s="489" t="s">
        <v>2796</v>
      </c>
      <c r="B3770" s="490">
        <v>166</v>
      </c>
      <c r="C3770" s="491" t="str">
        <f t="shared" si="63"/>
        <v>Ô tô vận tải thùng 10 tấn166</v>
      </c>
      <c r="D3770" s="490"/>
      <c r="E3770" s="490"/>
      <c r="F3770" s="490"/>
      <c r="G3770" s="490"/>
    </row>
    <row r="3771" spans="1:7" ht="18.75">
      <c r="A3771" s="489" t="s">
        <v>2796</v>
      </c>
      <c r="B3771" s="490">
        <v>167</v>
      </c>
      <c r="C3771" s="491" t="str">
        <f t="shared" si="63"/>
        <v>Ô tô vận tải thùng 10 tấn167</v>
      </c>
      <c r="D3771" s="490"/>
      <c r="E3771" s="490"/>
      <c r="F3771" s="490"/>
      <c r="G3771" s="490"/>
    </row>
    <row r="3772" spans="1:7" ht="18.75">
      <c r="A3772" s="489" t="s">
        <v>2796</v>
      </c>
      <c r="B3772" s="490">
        <v>168</v>
      </c>
      <c r="C3772" s="491" t="str">
        <f t="shared" si="63"/>
        <v>Ô tô vận tải thùng 10 tấn168</v>
      </c>
      <c r="D3772" s="490"/>
      <c r="E3772" s="490"/>
      <c r="F3772" s="490"/>
      <c r="G3772" s="490"/>
    </row>
    <row r="3773" spans="1:7" ht="18.75">
      <c r="A3773" s="489" t="s">
        <v>2796</v>
      </c>
      <c r="B3773" s="490">
        <v>169</v>
      </c>
      <c r="C3773" s="491" t="str">
        <f t="shared" si="63"/>
        <v>Ô tô vận tải thùng 10 tấn169</v>
      </c>
      <c r="D3773" s="490"/>
      <c r="E3773" s="490"/>
      <c r="F3773" s="490"/>
      <c r="G3773" s="490"/>
    </row>
    <row r="3774" spans="1:7" ht="18.75">
      <c r="A3774" s="489" t="s">
        <v>2796</v>
      </c>
      <c r="B3774" s="490">
        <v>170</v>
      </c>
      <c r="C3774" s="491" t="str">
        <f t="shared" si="63"/>
        <v>Ô tô vận tải thùng 10 tấn170</v>
      </c>
      <c r="D3774" s="490"/>
      <c r="E3774" s="490"/>
      <c r="F3774" s="490"/>
      <c r="G3774" s="490"/>
    </row>
    <row r="3775" spans="1:7" ht="18.75">
      <c r="A3775" s="489" t="s">
        <v>2796</v>
      </c>
      <c r="B3775" s="490">
        <v>171</v>
      </c>
      <c r="C3775" s="491" t="str">
        <f t="shared" si="63"/>
        <v>Ô tô vận tải thùng 10 tấn171</v>
      </c>
      <c r="D3775" s="490"/>
      <c r="E3775" s="490"/>
      <c r="F3775" s="490"/>
      <c r="G3775" s="490"/>
    </row>
    <row r="3776" spans="1:7" ht="18.75">
      <c r="A3776" s="489" t="s">
        <v>2796</v>
      </c>
      <c r="B3776" s="490">
        <v>172</v>
      </c>
      <c r="C3776" s="491" t="str">
        <f t="shared" si="63"/>
        <v>Ô tô vận tải thùng 10 tấn172</v>
      </c>
      <c r="D3776" s="490"/>
      <c r="E3776" s="490"/>
      <c r="F3776" s="490"/>
      <c r="G3776" s="490"/>
    </row>
    <row r="3777" spans="1:7" ht="18.75">
      <c r="A3777" s="489" t="s">
        <v>2796</v>
      </c>
      <c r="B3777" s="490">
        <v>173</v>
      </c>
      <c r="C3777" s="491" t="str">
        <f t="shared" si="63"/>
        <v>Ô tô vận tải thùng 10 tấn173</v>
      </c>
      <c r="D3777" s="490"/>
      <c r="E3777" s="490"/>
      <c r="F3777" s="490"/>
      <c r="G3777" s="490"/>
    </row>
    <row r="3778" spans="1:7" ht="18.75">
      <c r="A3778" s="489" t="s">
        <v>2796</v>
      </c>
      <c r="B3778" s="490">
        <v>174</v>
      </c>
      <c r="C3778" s="491" t="str">
        <f t="shared" si="63"/>
        <v>Ô tô vận tải thùng 10 tấn174</v>
      </c>
      <c r="D3778" s="490"/>
      <c r="E3778" s="490"/>
      <c r="F3778" s="490"/>
      <c r="G3778" s="490"/>
    </row>
    <row r="3779" spans="1:7" ht="18.75">
      <c r="A3779" s="489" t="s">
        <v>2796</v>
      </c>
      <c r="B3779" s="490">
        <v>175</v>
      </c>
      <c r="C3779" s="491" t="str">
        <f t="shared" si="63"/>
        <v>Ô tô vận tải thùng 10 tấn175</v>
      </c>
      <c r="D3779" s="490"/>
      <c r="E3779" s="490"/>
      <c r="F3779" s="490"/>
      <c r="G3779" s="490"/>
    </row>
    <row r="3780" spans="1:7" ht="18.75">
      <c r="A3780" s="489" t="s">
        <v>2796</v>
      </c>
      <c r="B3780" s="490">
        <v>176</v>
      </c>
      <c r="C3780" s="491" t="str">
        <f t="shared" si="63"/>
        <v>Ô tô vận tải thùng 10 tấn176</v>
      </c>
      <c r="D3780" s="490"/>
      <c r="E3780" s="490"/>
      <c r="F3780" s="490"/>
      <c r="G3780" s="490"/>
    </row>
    <row r="3781" spans="1:7" ht="18.75">
      <c r="A3781" s="489" t="s">
        <v>2796</v>
      </c>
      <c r="B3781" s="490">
        <v>177</v>
      </c>
      <c r="C3781" s="491" t="str">
        <f t="shared" si="63"/>
        <v>Ô tô vận tải thùng 10 tấn177</v>
      </c>
      <c r="D3781" s="490"/>
      <c r="E3781" s="490"/>
      <c r="F3781" s="490"/>
      <c r="G3781" s="490"/>
    </row>
    <row r="3782" spans="1:7" ht="18.75">
      <c r="A3782" s="489" t="s">
        <v>2796</v>
      </c>
      <c r="B3782" s="490">
        <v>178</v>
      </c>
      <c r="C3782" s="491" t="str">
        <f t="shared" si="63"/>
        <v>Ô tô vận tải thùng 10 tấn178</v>
      </c>
      <c r="D3782" s="490"/>
      <c r="E3782" s="490"/>
      <c r="F3782" s="490"/>
      <c r="G3782" s="490"/>
    </row>
    <row r="3783" spans="1:7" ht="18.75">
      <c r="A3783" s="489" t="s">
        <v>2796</v>
      </c>
      <c r="B3783" s="490">
        <v>179</v>
      </c>
      <c r="C3783" s="491" t="str">
        <f t="shared" si="63"/>
        <v>Ô tô vận tải thùng 10 tấn179</v>
      </c>
      <c r="D3783" s="490"/>
      <c r="E3783" s="490"/>
      <c r="F3783" s="490"/>
      <c r="G3783" s="490"/>
    </row>
    <row r="3784" spans="1:7" ht="18.75">
      <c r="A3784" s="489" t="s">
        <v>2796</v>
      </c>
      <c r="B3784" s="490">
        <v>180</v>
      </c>
      <c r="C3784" s="491" t="str">
        <f t="shared" si="63"/>
        <v>Ô tô vận tải thùng 10 tấn180</v>
      </c>
      <c r="D3784" s="490"/>
      <c r="E3784" s="490"/>
      <c r="F3784" s="490"/>
      <c r="G3784" s="490"/>
    </row>
    <row r="3785" spans="1:7" ht="18.75">
      <c r="A3785" s="489" t="s">
        <v>2796</v>
      </c>
      <c r="B3785" s="490">
        <v>181</v>
      </c>
      <c r="C3785" s="491" t="str">
        <f t="shared" si="63"/>
        <v>Ô tô vận tải thùng 10 tấn181</v>
      </c>
      <c r="D3785" s="490"/>
      <c r="E3785" s="490"/>
      <c r="F3785" s="490"/>
      <c r="G3785" s="490"/>
    </row>
    <row r="3786" spans="1:7" ht="18.75">
      <c r="A3786" s="489" t="s">
        <v>2796</v>
      </c>
      <c r="B3786" s="490">
        <v>182</v>
      </c>
      <c r="C3786" s="491" t="str">
        <f t="shared" si="63"/>
        <v>Ô tô vận tải thùng 10 tấn182</v>
      </c>
      <c r="D3786" s="490"/>
      <c r="E3786" s="490"/>
      <c r="F3786" s="490"/>
      <c r="G3786" s="490"/>
    </row>
    <row r="3787" spans="1:7" ht="18.75">
      <c r="A3787" s="489" t="s">
        <v>2796</v>
      </c>
      <c r="B3787" s="490">
        <v>183</v>
      </c>
      <c r="C3787" s="491" t="str">
        <f t="shared" si="63"/>
        <v>Ô tô vận tải thùng 10 tấn183</v>
      </c>
      <c r="D3787" s="490"/>
      <c r="E3787" s="490"/>
      <c r="F3787" s="490"/>
      <c r="G3787" s="490"/>
    </row>
    <row r="3788" spans="1:7" ht="18.75">
      <c r="A3788" s="489" t="s">
        <v>2796</v>
      </c>
      <c r="B3788" s="490">
        <v>184</v>
      </c>
      <c r="C3788" s="491" t="str">
        <f t="shared" si="63"/>
        <v>Ô tô vận tải thùng 10 tấn184</v>
      </c>
      <c r="D3788" s="490"/>
      <c r="E3788" s="490"/>
      <c r="F3788" s="490"/>
      <c r="G3788" s="490"/>
    </row>
    <row r="3789" spans="1:7" ht="18.75">
      <c r="A3789" s="489" t="s">
        <v>2796</v>
      </c>
      <c r="B3789" s="490">
        <v>185</v>
      </c>
      <c r="C3789" s="491" t="str">
        <f t="shared" si="63"/>
        <v>Ô tô vận tải thùng 10 tấn185</v>
      </c>
      <c r="D3789" s="490"/>
      <c r="E3789" s="490"/>
      <c r="F3789" s="490"/>
      <c r="G3789" s="490"/>
    </row>
    <row r="3790" spans="1:7" ht="18.75">
      <c r="A3790" s="489" t="s">
        <v>2796</v>
      </c>
      <c r="B3790" s="490">
        <v>186</v>
      </c>
      <c r="C3790" s="491" t="str">
        <f t="shared" si="63"/>
        <v>Ô tô vận tải thùng 10 tấn186</v>
      </c>
      <c r="D3790" s="490"/>
      <c r="E3790" s="490"/>
      <c r="F3790" s="490"/>
      <c r="G3790" s="490"/>
    </row>
    <row r="3791" spans="1:7" ht="18.75">
      <c r="A3791" s="489" t="s">
        <v>2796</v>
      </c>
      <c r="B3791" s="490">
        <v>187</v>
      </c>
      <c r="C3791" s="491" t="str">
        <f t="shared" si="63"/>
        <v>Ô tô vận tải thùng 10 tấn187</v>
      </c>
      <c r="D3791" s="490"/>
      <c r="E3791" s="490"/>
      <c r="F3791" s="490"/>
      <c r="G3791" s="490"/>
    </row>
    <row r="3792" spans="1:7" ht="18.75">
      <c r="A3792" s="489" t="s">
        <v>2796</v>
      </c>
      <c r="B3792" s="490">
        <v>188</v>
      </c>
      <c r="C3792" s="491" t="str">
        <f t="shared" si="63"/>
        <v>Ô tô vận tải thùng 10 tấn188</v>
      </c>
      <c r="D3792" s="490"/>
      <c r="E3792" s="490"/>
      <c r="F3792" s="490"/>
      <c r="G3792" s="490"/>
    </row>
    <row r="3793" spans="1:7" ht="18.75">
      <c r="A3793" s="489" t="s">
        <v>2796</v>
      </c>
      <c r="B3793" s="490">
        <v>189</v>
      </c>
      <c r="C3793" s="491" t="str">
        <f t="shared" si="63"/>
        <v>Ô tô vận tải thùng 10 tấn189</v>
      </c>
      <c r="D3793" s="490"/>
      <c r="E3793" s="490"/>
      <c r="F3793" s="490"/>
      <c r="G3793" s="490"/>
    </row>
    <row r="3794" spans="1:7" ht="18.75">
      <c r="A3794" s="489" t="s">
        <v>2796</v>
      </c>
      <c r="B3794" s="490">
        <v>190</v>
      </c>
      <c r="C3794" s="491" t="str">
        <f t="shared" si="63"/>
        <v>Ô tô vận tải thùng 10 tấn190</v>
      </c>
      <c r="D3794" s="490"/>
      <c r="E3794" s="490"/>
      <c r="F3794" s="490"/>
      <c r="G3794" s="490"/>
    </row>
    <row r="3795" spans="1:7" ht="18.75">
      <c r="A3795" s="489" t="s">
        <v>2796</v>
      </c>
      <c r="B3795" s="490">
        <v>191</v>
      </c>
      <c r="C3795" s="491" t="str">
        <f t="shared" si="63"/>
        <v>Ô tô vận tải thùng 10 tấn191</v>
      </c>
      <c r="D3795" s="490"/>
      <c r="E3795" s="490"/>
      <c r="F3795" s="490"/>
      <c r="G3795" s="490"/>
    </row>
    <row r="3796" spans="1:7" ht="18.75">
      <c r="A3796" s="489" t="s">
        <v>2796</v>
      </c>
      <c r="B3796" s="490">
        <v>192</v>
      </c>
      <c r="C3796" s="491" t="str">
        <f t="shared" si="63"/>
        <v>Ô tô vận tải thùng 10 tấn192</v>
      </c>
      <c r="D3796" s="490"/>
      <c r="E3796" s="490"/>
      <c r="F3796" s="490"/>
      <c r="G3796" s="490"/>
    </row>
    <row r="3797" spans="1:7" ht="18.75">
      <c r="A3797" s="489" t="s">
        <v>2796</v>
      </c>
      <c r="B3797" s="490">
        <v>193</v>
      </c>
      <c r="C3797" s="491" t="str">
        <f t="shared" si="63"/>
        <v>Ô tô vận tải thùng 10 tấn193</v>
      </c>
      <c r="D3797" s="490"/>
      <c r="E3797" s="490"/>
      <c r="F3797" s="490"/>
      <c r="G3797" s="490"/>
    </row>
    <row r="3798" spans="1:7" ht="18.75">
      <c r="A3798" s="489" t="s">
        <v>2796</v>
      </c>
      <c r="B3798" s="490">
        <v>194</v>
      </c>
      <c r="C3798" s="491" t="str">
        <f t="shared" ref="C3798:C3861" si="64">A3798&amp;B3798</f>
        <v>Ô tô vận tải thùng 10 tấn194</v>
      </c>
      <c r="D3798" s="490"/>
      <c r="E3798" s="490"/>
      <c r="F3798" s="490"/>
      <c r="G3798" s="490"/>
    </row>
    <row r="3799" spans="1:7" ht="18.75">
      <c r="A3799" s="489" t="s">
        <v>2796</v>
      </c>
      <c r="B3799" s="490">
        <v>195</v>
      </c>
      <c r="C3799" s="491" t="str">
        <f t="shared" si="64"/>
        <v>Ô tô vận tải thùng 10 tấn195</v>
      </c>
      <c r="D3799" s="490"/>
      <c r="E3799" s="490"/>
      <c r="F3799" s="490"/>
      <c r="G3799" s="490"/>
    </row>
    <row r="3800" spans="1:7" ht="18.75">
      <c r="A3800" s="489" t="s">
        <v>2796</v>
      </c>
      <c r="B3800" s="490">
        <v>196</v>
      </c>
      <c r="C3800" s="491" t="str">
        <f t="shared" si="64"/>
        <v>Ô tô vận tải thùng 10 tấn196</v>
      </c>
      <c r="D3800" s="490"/>
      <c r="E3800" s="490"/>
      <c r="F3800" s="490"/>
      <c r="G3800" s="490"/>
    </row>
    <row r="3801" spans="1:7" ht="18.75">
      <c r="A3801" s="489" t="s">
        <v>2796</v>
      </c>
      <c r="B3801" s="490">
        <v>197</v>
      </c>
      <c r="C3801" s="491" t="str">
        <f t="shared" si="64"/>
        <v>Ô tô vận tải thùng 10 tấn197</v>
      </c>
      <c r="D3801" s="490"/>
      <c r="E3801" s="490"/>
      <c r="F3801" s="490"/>
      <c r="G3801" s="490"/>
    </row>
    <row r="3802" spans="1:7" ht="18.75">
      <c r="A3802" s="489" t="s">
        <v>2796</v>
      </c>
      <c r="B3802" s="490">
        <v>198</v>
      </c>
      <c r="C3802" s="491" t="str">
        <f t="shared" si="64"/>
        <v>Ô tô vận tải thùng 10 tấn198</v>
      </c>
      <c r="D3802" s="490"/>
      <c r="E3802" s="490"/>
      <c r="F3802" s="490"/>
      <c r="G3802" s="490"/>
    </row>
    <row r="3803" spans="1:7" ht="18.75">
      <c r="A3803" s="489" t="s">
        <v>2796</v>
      </c>
      <c r="B3803" s="490">
        <v>199</v>
      </c>
      <c r="C3803" s="491" t="str">
        <f t="shared" si="64"/>
        <v>Ô tô vận tải thùng 10 tấn199</v>
      </c>
      <c r="D3803" s="490"/>
      <c r="E3803" s="490"/>
      <c r="F3803" s="490"/>
      <c r="G3803" s="490"/>
    </row>
    <row r="3804" spans="1:7" ht="18.75">
      <c r="A3804" s="489" t="s">
        <v>2796</v>
      </c>
      <c r="B3804" s="490">
        <v>200</v>
      </c>
      <c r="C3804" s="491" t="str">
        <f t="shared" si="64"/>
        <v>Ô tô vận tải thùng 10 tấn200</v>
      </c>
      <c r="D3804" s="490"/>
      <c r="E3804" s="490"/>
      <c r="F3804" s="490"/>
      <c r="G3804" s="490"/>
    </row>
    <row r="3805" spans="1:7" ht="18.75">
      <c r="A3805" s="489" t="s">
        <v>2796</v>
      </c>
      <c r="B3805" s="490">
        <v>201</v>
      </c>
      <c r="C3805" s="491" t="str">
        <f t="shared" si="64"/>
        <v>Ô tô vận tải thùng 10 tấn201</v>
      </c>
      <c r="D3805" s="490"/>
      <c r="E3805" s="490"/>
      <c r="F3805" s="490"/>
      <c r="G3805" s="490"/>
    </row>
    <row r="3806" spans="1:7" ht="18.75">
      <c r="A3806" s="489" t="s">
        <v>2796</v>
      </c>
      <c r="B3806" s="490">
        <v>202</v>
      </c>
      <c r="C3806" s="491" t="str">
        <f t="shared" si="64"/>
        <v>Ô tô vận tải thùng 10 tấn202</v>
      </c>
      <c r="D3806" s="490"/>
      <c r="E3806" s="490"/>
      <c r="F3806" s="490"/>
      <c r="G3806" s="490"/>
    </row>
    <row r="3807" spans="1:7" ht="18.75">
      <c r="A3807" s="489" t="s">
        <v>2796</v>
      </c>
      <c r="B3807" s="490">
        <v>203</v>
      </c>
      <c r="C3807" s="491" t="str">
        <f t="shared" si="64"/>
        <v>Ô tô vận tải thùng 10 tấn203</v>
      </c>
      <c r="D3807" s="490"/>
      <c r="E3807" s="490"/>
      <c r="F3807" s="490"/>
      <c r="G3807" s="490"/>
    </row>
    <row r="3808" spans="1:7" ht="18.75">
      <c r="A3808" s="489" t="s">
        <v>2796</v>
      </c>
      <c r="B3808" s="490">
        <v>204</v>
      </c>
      <c r="C3808" s="491" t="str">
        <f t="shared" si="64"/>
        <v>Ô tô vận tải thùng 10 tấn204</v>
      </c>
      <c r="D3808" s="490"/>
      <c r="E3808" s="490"/>
      <c r="F3808" s="490"/>
      <c r="G3808" s="490"/>
    </row>
    <row r="3809" spans="1:7" ht="18.75">
      <c r="A3809" s="489" t="s">
        <v>2796</v>
      </c>
      <c r="B3809" s="490">
        <v>205</v>
      </c>
      <c r="C3809" s="491" t="str">
        <f t="shared" si="64"/>
        <v>Ô tô vận tải thùng 10 tấn205</v>
      </c>
      <c r="D3809" s="490"/>
      <c r="E3809" s="490"/>
      <c r="F3809" s="490"/>
      <c r="G3809" s="490"/>
    </row>
    <row r="3810" spans="1:7" ht="18.75">
      <c r="A3810" s="489" t="s">
        <v>2796</v>
      </c>
      <c r="B3810" s="490">
        <v>206</v>
      </c>
      <c r="C3810" s="491" t="str">
        <f t="shared" si="64"/>
        <v>Ô tô vận tải thùng 10 tấn206</v>
      </c>
      <c r="D3810" s="490"/>
      <c r="E3810" s="490"/>
      <c r="F3810" s="490"/>
      <c r="G3810" s="490"/>
    </row>
    <row r="3811" spans="1:7" ht="18.75">
      <c r="A3811" s="489" t="s">
        <v>2796</v>
      </c>
      <c r="B3811" s="490">
        <v>207</v>
      </c>
      <c r="C3811" s="491" t="str">
        <f t="shared" si="64"/>
        <v>Ô tô vận tải thùng 10 tấn207</v>
      </c>
      <c r="D3811" s="490"/>
      <c r="E3811" s="490"/>
      <c r="F3811" s="490"/>
      <c r="G3811" s="490"/>
    </row>
    <row r="3812" spans="1:7" ht="18.75">
      <c r="A3812" s="489" t="s">
        <v>2796</v>
      </c>
      <c r="B3812" s="490">
        <v>208</v>
      </c>
      <c r="C3812" s="491" t="str">
        <f t="shared" si="64"/>
        <v>Ô tô vận tải thùng 10 tấn208</v>
      </c>
      <c r="D3812" s="490"/>
      <c r="E3812" s="490"/>
      <c r="F3812" s="490"/>
      <c r="G3812" s="490"/>
    </row>
    <row r="3813" spans="1:7" ht="18.75">
      <c r="A3813" s="489" t="s">
        <v>2796</v>
      </c>
      <c r="B3813" s="490">
        <v>209</v>
      </c>
      <c r="C3813" s="491" t="str">
        <f t="shared" si="64"/>
        <v>Ô tô vận tải thùng 10 tấn209</v>
      </c>
      <c r="D3813" s="490"/>
      <c r="E3813" s="490"/>
      <c r="F3813" s="490"/>
      <c r="G3813" s="490"/>
    </row>
    <row r="3814" spans="1:7" ht="18.75">
      <c r="A3814" s="489" t="s">
        <v>2796</v>
      </c>
      <c r="B3814" s="490">
        <v>210</v>
      </c>
      <c r="C3814" s="491" t="str">
        <f t="shared" si="64"/>
        <v>Ô tô vận tải thùng 10 tấn210</v>
      </c>
      <c r="D3814" s="490"/>
      <c r="E3814" s="490"/>
      <c r="F3814" s="490"/>
      <c r="G3814" s="490"/>
    </row>
    <row r="3815" spans="1:7" ht="18.75">
      <c r="A3815" s="489" t="s">
        <v>2796</v>
      </c>
      <c r="B3815" s="490">
        <v>211</v>
      </c>
      <c r="C3815" s="491" t="str">
        <f t="shared" si="64"/>
        <v>Ô tô vận tải thùng 10 tấn211</v>
      </c>
      <c r="D3815" s="490"/>
      <c r="E3815" s="490"/>
      <c r="F3815" s="490"/>
      <c r="G3815" s="490"/>
    </row>
    <row r="3816" spans="1:7" ht="18.75">
      <c r="A3816" s="489" t="s">
        <v>2796</v>
      </c>
      <c r="B3816" s="490">
        <v>212</v>
      </c>
      <c r="C3816" s="491" t="str">
        <f t="shared" si="64"/>
        <v>Ô tô vận tải thùng 10 tấn212</v>
      </c>
      <c r="D3816" s="490"/>
      <c r="E3816" s="490"/>
      <c r="F3816" s="490"/>
      <c r="G3816" s="490"/>
    </row>
    <row r="3817" spans="1:7" ht="18.75">
      <c r="A3817" s="489" t="s">
        <v>2796</v>
      </c>
      <c r="B3817" s="490">
        <v>213</v>
      </c>
      <c r="C3817" s="491" t="str">
        <f t="shared" si="64"/>
        <v>Ô tô vận tải thùng 10 tấn213</v>
      </c>
      <c r="D3817" s="490"/>
      <c r="E3817" s="490"/>
      <c r="F3817" s="490"/>
      <c r="G3817" s="490"/>
    </row>
    <row r="3818" spans="1:7" ht="18.75">
      <c r="A3818" s="489" t="s">
        <v>2796</v>
      </c>
      <c r="B3818" s="490">
        <v>214</v>
      </c>
      <c r="C3818" s="491" t="str">
        <f t="shared" si="64"/>
        <v>Ô tô vận tải thùng 10 tấn214</v>
      </c>
      <c r="D3818" s="490"/>
      <c r="E3818" s="490"/>
      <c r="F3818" s="490"/>
      <c r="G3818" s="490"/>
    </row>
    <row r="3819" spans="1:7" ht="18.75">
      <c r="A3819" s="489" t="s">
        <v>2796</v>
      </c>
      <c r="B3819" s="490">
        <v>215</v>
      </c>
      <c r="C3819" s="491" t="str">
        <f t="shared" si="64"/>
        <v>Ô tô vận tải thùng 10 tấn215</v>
      </c>
      <c r="D3819" s="490"/>
      <c r="E3819" s="490"/>
      <c r="F3819" s="490"/>
      <c r="G3819" s="490"/>
    </row>
    <row r="3820" spans="1:7" ht="18.75">
      <c r="A3820" s="489" t="s">
        <v>2796</v>
      </c>
      <c r="B3820" s="490">
        <v>216</v>
      </c>
      <c r="C3820" s="491" t="str">
        <f t="shared" si="64"/>
        <v>Ô tô vận tải thùng 10 tấn216</v>
      </c>
      <c r="D3820" s="490"/>
      <c r="E3820" s="490"/>
      <c r="F3820" s="490"/>
      <c r="G3820" s="490"/>
    </row>
    <row r="3821" spans="1:7" ht="18.75">
      <c r="A3821" s="489" t="s">
        <v>2796</v>
      </c>
      <c r="B3821" s="490">
        <v>217</v>
      </c>
      <c r="C3821" s="491" t="str">
        <f t="shared" si="64"/>
        <v>Ô tô vận tải thùng 10 tấn217</v>
      </c>
      <c r="D3821" s="490"/>
      <c r="E3821" s="490"/>
      <c r="F3821" s="490"/>
      <c r="G3821" s="490"/>
    </row>
    <row r="3822" spans="1:7" ht="18.75">
      <c r="A3822" s="489" t="s">
        <v>2796</v>
      </c>
      <c r="B3822" s="490">
        <v>218</v>
      </c>
      <c r="C3822" s="491" t="str">
        <f t="shared" si="64"/>
        <v>Ô tô vận tải thùng 10 tấn218</v>
      </c>
      <c r="D3822" s="490"/>
      <c r="E3822" s="490"/>
      <c r="F3822" s="490"/>
      <c r="G3822" s="490"/>
    </row>
    <row r="3823" spans="1:7" ht="18.75">
      <c r="A3823" s="489" t="s">
        <v>2796</v>
      </c>
      <c r="B3823" s="490">
        <v>219</v>
      </c>
      <c r="C3823" s="491" t="str">
        <f t="shared" si="64"/>
        <v>Ô tô vận tải thùng 10 tấn219</v>
      </c>
      <c r="D3823" s="490"/>
      <c r="E3823" s="490"/>
      <c r="F3823" s="490"/>
      <c r="G3823" s="490"/>
    </row>
    <row r="3824" spans="1:7" ht="18.75">
      <c r="A3824" s="489" t="s">
        <v>2796</v>
      </c>
      <c r="B3824" s="490">
        <v>220</v>
      </c>
      <c r="C3824" s="491" t="str">
        <f t="shared" si="64"/>
        <v>Ô tô vận tải thùng 10 tấn220</v>
      </c>
      <c r="D3824" s="490"/>
      <c r="E3824" s="490"/>
      <c r="F3824" s="490"/>
      <c r="G3824" s="490"/>
    </row>
    <row r="3825" spans="1:7" ht="18.75">
      <c r="A3825" s="489" t="s">
        <v>2796</v>
      </c>
      <c r="B3825" s="490">
        <v>221</v>
      </c>
      <c r="C3825" s="491" t="str">
        <f t="shared" si="64"/>
        <v>Ô tô vận tải thùng 10 tấn221</v>
      </c>
      <c r="D3825" s="490"/>
      <c r="E3825" s="490"/>
      <c r="F3825" s="490"/>
      <c r="G3825" s="490"/>
    </row>
    <row r="3826" spans="1:7" ht="18.75">
      <c r="A3826" s="489" t="s">
        <v>2796</v>
      </c>
      <c r="B3826" s="490">
        <v>222</v>
      </c>
      <c r="C3826" s="491" t="str">
        <f t="shared" si="64"/>
        <v>Ô tô vận tải thùng 10 tấn222</v>
      </c>
      <c r="D3826" s="490"/>
      <c r="E3826" s="490"/>
      <c r="F3826" s="490"/>
      <c r="G3826" s="490"/>
    </row>
    <row r="3827" spans="1:7" ht="18.75">
      <c r="A3827" s="489" t="s">
        <v>2796</v>
      </c>
      <c r="B3827" s="490">
        <v>223</v>
      </c>
      <c r="C3827" s="491" t="str">
        <f t="shared" si="64"/>
        <v>Ô tô vận tải thùng 10 tấn223</v>
      </c>
      <c r="D3827" s="490"/>
      <c r="E3827" s="490"/>
      <c r="F3827" s="490"/>
      <c r="G3827" s="490"/>
    </row>
    <row r="3828" spans="1:7" ht="18.75">
      <c r="A3828" s="489" t="s">
        <v>2796</v>
      </c>
      <c r="B3828" s="490">
        <v>224</v>
      </c>
      <c r="C3828" s="491" t="str">
        <f t="shared" si="64"/>
        <v>Ô tô vận tải thùng 10 tấn224</v>
      </c>
      <c r="D3828" s="490"/>
      <c r="E3828" s="490"/>
      <c r="F3828" s="490"/>
      <c r="G3828" s="490"/>
    </row>
    <row r="3829" spans="1:7" ht="18.75">
      <c r="A3829" s="489" t="s">
        <v>2796</v>
      </c>
      <c r="B3829" s="490">
        <v>225</v>
      </c>
      <c r="C3829" s="491" t="str">
        <f t="shared" si="64"/>
        <v>Ô tô vận tải thùng 10 tấn225</v>
      </c>
      <c r="D3829" s="490"/>
      <c r="E3829" s="490"/>
      <c r="F3829" s="490"/>
      <c r="G3829" s="490"/>
    </row>
    <row r="3830" spans="1:7" ht="18.75">
      <c r="A3830" s="489" t="s">
        <v>2796</v>
      </c>
      <c r="B3830" s="490">
        <v>226</v>
      </c>
      <c r="C3830" s="491" t="str">
        <f t="shared" si="64"/>
        <v>Ô tô vận tải thùng 10 tấn226</v>
      </c>
      <c r="D3830" s="490"/>
      <c r="E3830" s="490"/>
      <c r="F3830" s="490"/>
      <c r="G3830" s="490"/>
    </row>
    <row r="3831" spans="1:7" ht="18.75">
      <c r="A3831" s="489" t="s">
        <v>2796</v>
      </c>
      <c r="B3831" s="490">
        <v>227</v>
      </c>
      <c r="C3831" s="491" t="str">
        <f t="shared" si="64"/>
        <v>Ô tô vận tải thùng 10 tấn227</v>
      </c>
      <c r="D3831" s="490"/>
      <c r="E3831" s="490"/>
      <c r="F3831" s="490"/>
      <c r="G3831" s="490"/>
    </row>
    <row r="3832" spans="1:7" ht="18.75">
      <c r="A3832" s="489" t="s">
        <v>2796</v>
      </c>
      <c r="B3832" s="490">
        <v>228</v>
      </c>
      <c r="C3832" s="491" t="str">
        <f t="shared" si="64"/>
        <v>Ô tô vận tải thùng 10 tấn228</v>
      </c>
      <c r="D3832" s="490"/>
      <c r="E3832" s="490"/>
      <c r="F3832" s="490"/>
      <c r="G3832" s="490"/>
    </row>
    <row r="3833" spans="1:7" ht="18.75">
      <c r="A3833" s="489" t="s">
        <v>2796</v>
      </c>
      <c r="B3833" s="490">
        <v>229</v>
      </c>
      <c r="C3833" s="491" t="str">
        <f t="shared" si="64"/>
        <v>Ô tô vận tải thùng 10 tấn229</v>
      </c>
      <c r="D3833" s="490"/>
      <c r="E3833" s="490"/>
      <c r="F3833" s="490"/>
      <c r="G3833" s="490"/>
    </row>
    <row r="3834" spans="1:7" ht="18.75">
      <c r="A3834" s="489" t="s">
        <v>2796</v>
      </c>
      <c r="B3834" s="490">
        <v>230</v>
      </c>
      <c r="C3834" s="491" t="str">
        <f t="shared" si="64"/>
        <v>Ô tô vận tải thùng 10 tấn230</v>
      </c>
      <c r="D3834" s="490"/>
      <c r="E3834" s="490"/>
      <c r="F3834" s="490"/>
      <c r="G3834" s="490"/>
    </row>
    <row r="3835" spans="1:7" ht="18.75">
      <c r="A3835" s="489" t="s">
        <v>2796</v>
      </c>
      <c r="B3835" s="490">
        <v>231</v>
      </c>
      <c r="C3835" s="491" t="str">
        <f t="shared" si="64"/>
        <v>Ô tô vận tải thùng 10 tấn231</v>
      </c>
      <c r="D3835" s="490"/>
      <c r="E3835" s="490"/>
      <c r="F3835" s="490"/>
      <c r="G3835" s="490"/>
    </row>
    <row r="3836" spans="1:7" ht="18.75">
      <c r="A3836" s="489" t="s">
        <v>2796</v>
      </c>
      <c r="B3836" s="490">
        <v>232</v>
      </c>
      <c r="C3836" s="491" t="str">
        <f t="shared" si="64"/>
        <v>Ô tô vận tải thùng 10 tấn232</v>
      </c>
      <c r="D3836" s="490"/>
      <c r="E3836" s="490"/>
      <c r="F3836" s="490"/>
      <c r="G3836" s="490"/>
    </row>
    <row r="3837" spans="1:7" ht="18.75">
      <c r="A3837" s="489" t="s">
        <v>2796</v>
      </c>
      <c r="B3837" s="490">
        <v>233</v>
      </c>
      <c r="C3837" s="491" t="str">
        <f t="shared" si="64"/>
        <v>Ô tô vận tải thùng 10 tấn233</v>
      </c>
      <c r="D3837" s="490"/>
      <c r="E3837" s="490"/>
      <c r="F3837" s="490"/>
      <c r="G3837" s="490"/>
    </row>
    <row r="3838" spans="1:7" ht="18.75">
      <c r="A3838" s="489" t="s">
        <v>2796</v>
      </c>
      <c r="B3838" s="490">
        <v>234</v>
      </c>
      <c r="C3838" s="491" t="str">
        <f t="shared" si="64"/>
        <v>Ô tô vận tải thùng 10 tấn234</v>
      </c>
      <c r="D3838" s="490"/>
      <c r="E3838" s="490"/>
      <c r="F3838" s="490"/>
      <c r="G3838" s="490"/>
    </row>
    <row r="3839" spans="1:7" ht="18.75">
      <c r="A3839" s="489" t="s">
        <v>2796</v>
      </c>
      <c r="B3839" s="490">
        <v>235</v>
      </c>
      <c r="C3839" s="491" t="str">
        <f t="shared" si="64"/>
        <v>Ô tô vận tải thùng 10 tấn235</v>
      </c>
      <c r="D3839" s="490"/>
      <c r="E3839" s="490"/>
      <c r="F3839" s="490"/>
      <c r="G3839" s="490"/>
    </row>
    <row r="3840" spans="1:7" ht="18.75">
      <c r="A3840" s="489" t="s">
        <v>2796</v>
      </c>
      <c r="B3840" s="490">
        <v>236</v>
      </c>
      <c r="C3840" s="491" t="str">
        <f t="shared" si="64"/>
        <v>Ô tô vận tải thùng 10 tấn236</v>
      </c>
      <c r="D3840" s="490"/>
      <c r="E3840" s="490"/>
      <c r="F3840" s="490"/>
      <c r="G3840" s="490"/>
    </row>
    <row r="3841" spans="1:7" ht="18.75">
      <c r="A3841" s="489" t="s">
        <v>2796</v>
      </c>
      <c r="B3841" s="490">
        <v>237</v>
      </c>
      <c r="C3841" s="491" t="str">
        <f t="shared" si="64"/>
        <v>Ô tô vận tải thùng 10 tấn237</v>
      </c>
      <c r="D3841" s="490"/>
      <c r="E3841" s="490"/>
      <c r="F3841" s="490"/>
      <c r="G3841" s="490"/>
    </row>
    <row r="3842" spans="1:7" ht="18.75">
      <c r="A3842" s="489" t="s">
        <v>2796</v>
      </c>
      <c r="B3842" s="490">
        <v>238</v>
      </c>
      <c r="C3842" s="491" t="str">
        <f t="shared" si="64"/>
        <v>Ô tô vận tải thùng 10 tấn238</v>
      </c>
      <c r="D3842" s="490"/>
      <c r="E3842" s="490"/>
      <c r="F3842" s="490"/>
      <c r="G3842" s="490"/>
    </row>
    <row r="3843" spans="1:7" ht="18.75">
      <c r="A3843" s="489" t="s">
        <v>2796</v>
      </c>
      <c r="B3843" s="490">
        <v>239</v>
      </c>
      <c r="C3843" s="491" t="str">
        <f t="shared" si="64"/>
        <v>Ô tô vận tải thùng 10 tấn239</v>
      </c>
      <c r="D3843" s="490"/>
      <c r="E3843" s="490"/>
      <c r="F3843" s="490"/>
      <c r="G3843" s="490"/>
    </row>
    <row r="3844" spans="1:7" ht="18.75">
      <c r="A3844" s="489" t="s">
        <v>2796</v>
      </c>
      <c r="B3844" s="490">
        <v>240</v>
      </c>
      <c r="C3844" s="491" t="str">
        <f t="shared" si="64"/>
        <v>Ô tô vận tải thùng 10 tấn240</v>
      </c>
      <c r="D3844" s="490"/>
      <c r="E3844" s="490"/>
      <c r="F3844" s="490"/>
      <c r="G3844" s="490"/>
    </row>
    <row r="3845" spans="1:7" ht="18.75">
      <c r="A3845" s="489" t="s">
        <v>2796</v>
      </c>
      <c r="B3845" s="490">
        <v>241</v>
      </c>
      <c r="C3845" s="491" t="str">
        <f t="shared" si="64"/>
        <v>Ô tô vận tải thùng 10 tấn241</v>
      </c>
      <c r="D3845" s="490"/>
      <c r="E3845" s="490"/>
      <c r="F3845" s="490"/>
      <c r="G3845" s="490"/>
    </row>
    <row r="3846" spans="1:7" ht="18.75">
      <c r="A3846" s="489" t="s">
        <v>2796</v>
      </c>
      <c r="B3846" s="490">
        <v>242</v>
      </c>
      <c r="C3846" s="491" t="str">
        <f t="shared" si="64"/>
        <v>Ô tô vận tải thùng 10 tấn242</v>
      </c>
      <c r="D3846" s="490"/>
      <c r="E3846" s="490"/>
      <c r="F3846" s="490"/>
      <c r="G3846" s="490"/>
    </row>
    <row r="3847" spans="1:7" ht="18.75">
      <c r="A3847" s="489" t="s">
        <v>2796</v>
      </c>
      <c r="B3847" s="490">
        <v>243</v>
      </c>
      <c r="C3847" s="491" t="str">
        <f t="shared" si="64"/>
        <v>Ô tô vận tải thùng 10 tấn243</v>
      </c>
      <c r="D3847" s="490"/>
      <c r="E3847" s="490"/>
      <c r="F3847" s="490"/>
      <c r="G3847" s="490"/>
    </row>
    <row r="3848" spans="1:7" ht="18.75">
      <c r="A3848" s="489" t="s">
        <v>2796</v>
      </c>
      <c r="B3848" s="490">
        <v>244</v>
      </c>
      <c r="C3848" s="491" t="str">
        <f t="shared" si="64"/>
        <v>Ô tô vận tải thùng 10 tấn244</v>
      </c>
      <c r="D3848" s="490"/>
      <c r="E3848" s="490"/>
      <c r="F3848" s="490"/>
      <c r="G3848" s="490"/>
    </row>
    <row r="3849" spans="1:7" ht="18.75">
      <c r="A3849" s="489" t="s">
        <v>2796</v>
      </c>
      <c r="B3849" s="490">
        <v>245</v>
      </c>
      <c r="C3849" s="491" t="str">
        <f t="shared" si="64"/>
        <v>Ô tô vận tải thùng 10 tấn245</v>
      </c>
      <c r="D3849" s="490"/>
      <c r="E3849" s="490"/>
      <c r="F3849" s="490"/>
      <c r="G3849" s="490"/>
    </row>
    <row r="3850" spans="1:7" ht="18.75">
      <c r="A3850" s="489" t="s">
        <v>2796</v>
      </c>
      <c r="B3850" s="490">
        <v>246</v>
      </c>
      <c r="C3850" s="491" t="str">
        <f t="shared" si="64"/>
        <v>Ô tô vận tải thùng 10 tấn246</v>
      </c>
      <c r="D3850" s="490"/>
      <c r="E3850" s="490"/>
      <c r="F3850" s="490"/>
      <c r="G3850" s="490"/>
    </row>
    <row r="3851" spans="1:7" ht="18.75">
      <c r="A3851" s="489" t="s">
        <v>2796</v>
      </c>
      <c r="B3851" s="490">
        <v>247</v>
      </c>
      <c r="C3851" s="491" t="str">
        <f t="shared" si="64"/>
        <v>Ô tô vận tải thùng 10 tấn247</v>
      </c>
      <c r="D3851" s="490"/>
      <c r="E3851" s="490"/>
      <c r="F3851" s="490"/>
      <c r="G3851" s="490"/>
    </row>
    <row r="3852" spans="1:7" ht="18.75">
      <c r="A3852" s="489" t="s">
        <v>2796</v>
      </c>
      <c r="B3852" s="490">
        <v>248</v>
      </c>
      <c r="C3852" s="491" t="str">
        <f t="shared" si="64"/>
        <v>Ô tô vận tải thùng 10 tấn248</v>
      </c>
      <c r="D3852" s="490"/>
      <c r="E3852" s="490"/>
      <c r="F3852" s="490"/>
      <c r="G3852" s="490"/>
    </row>
    <row r="3853" spans="1:7" ht="18.75">
      <c r="A3853" s="489" t="s">
        <v>2796</v>
      </c>
      <c r="B3853" s="490">
        <v>249</v>
      </c>
      <c r="C3853" s="491" t="str">
        <f t="shared" si="64"/>
        <v>Ô tô vận tải thùng 10 tấn249</v>
      </c>
      <c r="D3853" s="490"/>
      <c r="E3853" s="490"/>
      <c r="F3853" s="490"/>
      <c r="G3853" s="490"/>
    </row>
    <row r="3854" spans="1:7" ht="18.75">
      <c r="A3854" s="489" t="s">
        <v>2796</v>
      </c>
      <c r="B3854" s="490">
        <v>250</v>
      </c>
      <c r="C3854" s="491" t="str">
        <f t="shared" si="64"/>
        <v>Ô tô vận tải thùng 10 tấn250</v>
      </c>
      <c r="D3854" s="490"/>
      <c r="E3854" s="490"/>
      <c r="F3854" s="490"/>
      <c r="G3854" s="490"/>
    </row>
    <row r="3855" spans="1:7" ht="18.75">
      <c r="A3855" s="489" t="s">
        <v>2796</v>
      </c>
      <c r="B3855" s="490">
        <v>251</v>
      </c>
      <c r="C3855" s="491" t="str">
        <f t="shared" si="64"/>
        <v>Ô tô vận tải thùng 10 tấn251</v>
      </c>
      <c r="D3855" s="490"/>
      <c r="E3855" s="490"/>
      <c r="F3855" s="490"/>
      <c r="G3855" s="490"/>
    </row>
    <row r="3856" spans="1:7" ht="18.75">
      <c r="A3856" s="489" t="s">
        <v>2796</v>
      </c>
      <c r="B3856" s="490">
        <v>252</v>
      </c>
      <c r="C3856" s="491" t="str">
        <f t="shared" si="64"/>
        <v>Ô tô vận tải thùng 10 tấn252</v>
      </c>
      <c r="D3856" s="490"/>
      <c r="E3856" s="490"/>
      <c r="F3856" s="490"/>
      <c r="G3856" s="490"/>
    </row>
    <row r="3857" spans="1:7" ht="18.75">
      <c r="A3857" s="489" t="s">
        <v>2796</v>
      </c>
      <c r="B3857" s="490">
        <v>253</v>
      </c>
      <c r="C3857" s="491" t="str">
        <f t="shared" si="64"/>
        <v>Ô tô vận tải thùng 10 tấn253</v>
      </c>
      <c r="D3857" s="490"/>
      <c r="E3857" s="490"/>
      <c r="F3857" s="490"/>
      <c r="G3857" s="490"/>
    </row>
    <row r="3858" spans="1:7" ht="18.75">
      <c r="A3858" s="489" t="s">
        <v>2796</v>
      </c>
      <c r="B3858" s="490">
        <v>254</v>
      </c>
      <c r="C3858" s="491" t="str">
        <f t="shared" si="64"/>
        <v>Ô tô vận tải thùng 10 tấn254</v>
      </c>
      <c r="D3858" s="490"/>
      <c r="E3858" s="490"/>
      <c r="F3858" s="490"/>
      <c r="G3858" s="490"/>
    </row>
    <row r="3859" spans="1:7" ht="18.75">
      <c r="A3859" s="489" t="s">
        <v>2796</v>
      </c>
      <c r="B3859" s="490">
        <v>255</v>
      </c>
      <c r="C3859" s="491" t="str">
        <f t="shared" si="64"/>
        <v>Ô tô vận tải thùng 10 tấn255</v>
      </c>
      <c r="D3859" s="490"/>
      <c r="E3859" s="490"/>
      <c r="F3859" s="490"/>
      <c r="G3859" s="490"/>
    </row>
    <row r="3860" spans="1:7" ht="18.75">
      <c r="A3860" s="489" t="s">
        <v>2796</v>
      </c>
      <c r="B3860" s="490">
        <v>256</v>
      </c>
      <c r="C3860" s="491" t="str">
        <f t="shared" si="64"/>
        <v>Ô tô vận tải thùng 10 tấn256</v>
      </c>
      <c r="D3860" s="490"/>
      <c r="E3860" s="490"/>
      <c r="F3860" s="490"/>
      <c r="G3860" s="490"/>
    </row>
    <row r="3861" spans="1:7" ht="18.75">
      <c r="A3861" s="489" t="s">
        <v>2796</v>
      </c>
      <c r="B3861" s="490">
        <v>257</v>
      </c>
      <c r="C3861" s="491" t="str">
        <f t="shared" si="64"/>
        <v>Ô tô vận tải thùng 10 tấn257</v>
      </c>
      <c r="D3861" s="490"/>
      <c r="E3861" s="490"/>
      <c r="F3861" s="490"/>
      <c r="G3861" s="490"/>
    </row>
    <row r="3862" spans="1:7" ht="18.75">
      <c r="A3862" s="489" t="s">
        <v>2796</v>
      </c>
      <c r="B3862" s="490">
        <v>258</v>
      </c>
      <c r="C3862" s="491" t="str">
        <f t="shared" ref="C3862:C3925" si="65">A3862&amp;B3862</f>
        <v>Ô tô vận tải thùng 10 tấn258</v>
      </c>
      <c r="D3862" s="490"/>
      <c r="E3862" s="490"/>
      <c r="F3862" s="490"/>
      <c r="G3862" s="490"/>
    </row>
    <row r="3863" spans="1:7" ht="18.75">
      <c r="A3863" s="489" t="s">
        <v>2796</v>
      </c>
      <c r="B3863" s="490">
        <v>259</v>
      </c>
      <c r="C3863" s="491" t="str">
        <f t="shared" si="65"/>
        <v>Ô tô vận tải thùng 10 tấn259</v>
      </c>
      <c r="D3863" s="490"/>
      <c r="E3863" s="490"/>
      <c r="F3863" s="490"/>
      <c r="G3863" s="490"/>
    </row>
    <row r="3864" spans="1:7" ht="18.75">
      <c r="A3864" s="489" t="s">
        <v>2796</v>
      </c>
      <c r="B3864" s="490">
        <v>260</v>
      </c>
      <c r="C3864" s="491" t="str">
        <f t="shared" si="65"/>
        <v>Ô tô vận tải thùng 10 tấn260</v>
      </c>
      <c r="D3864" s="490"/>
      <c r="E3864" s="490"/>
      <c r="F3864" s="490"/>
      <c r="G3864" s="490"/>
    </row>
    <row r="3865" spans="1:7" ht="18.75">
      <c r="A3865" s="489" t="s">
        <v>2796</v>
      </c>
      <c r="B3865" s="490">
        <v>261</v>
      </c>
      <c r="C3865" s="491" t="str">
        <f t="shared" si="65"/>
        <v>Ô tô vận tải thùng 10 tấn261</v>
      </c>
      <c r="D3865" s="490"/>
      <c r="E3865" s="490"/>
      <c r="F3865" s="490"/>
      <c r="G3865" s="490"/>
    </row>
    <row r="3866" spans="1:7" ht="18.75">
      <c r="A3866" s="489" t="s">
        <v>2796</v>
      </c>
      <c r="B3866" s="490">
        <v>262</v>
      </c>
      <c r="C3866" s="491" t="str">
        <f t="shared" si="65"/>
        <v>Ô tô vận tải thùng 10 tấn262</v>
      </c>
      <c r="D3866" s="490"/>
      <c r="E3866" s="490"/>
      <c r="F3866" s="490"/>
      <c r="G3866" s="490"/>
    </row>
    <row r="3867" spans="1:7" ht="18.75">
      <c r="A3867" s="489" t="s">
        <v>2796</v>
      </c>
      <c r="B3867" s="490">
        <v>263</v>
      </c>
      <c r="C3867" s="491" t="str">
        <f t="shared" si="65"/>
        <v>Ô tô vận tải thùng 10 tấn263</v>
      </c>
      <c r="D3867" s="490"/>
      <c r="E3867" s="490"/>
      <c r="F3867" s="490"/>
      <c r="G3867" s="490"/>
    </row>
    <row r="3868" spans="1:7" ht="18.75">
      <c r="A3868" s="489" t="s">
        <v>2796</v>
      </c>
      <c r="B3868" s="490">
        <v>264</v>
      </c>
      <c r="C3868" s="491" t="str">
        <f t="shared" si="65"/>
        <v>Ô tô vận tải thùng 10 tấn264</v>
      </c>
      <c r="D3868" s="490"/>
      <c r="E3868" s="490"/>
      <c r="F3868" s="490"/>
      <c r="G3868" s="490"/>
    </row>
    <row r="3869" spans="1:7" ht="18.75">
      <c r="A3869" s="489" t="s">
        <v>2796</v>
      </c>
      <c r="B3869" s="490">
        <v>265</v>
      </c>
      <c r="C3869" s="491" t="str">
        <f t="shared" si="65"/>
        <v>Ô tô vận tải thùng 10 tấn265</v>
      </c>
      <c r="D3869" s="490"/>
      <c r="E3869" s="490"/>
      <c r="F3869" s="490"/>
      <c r="G3869" s="490"/>
    </row>
    <row r="3870" spans="1:7" ht="18.75">
      <c r="A3870" s="489" t="s">
        <v>2796</v>
      </c>
      <c r="B3870" s="490">
        <v>266</v>
      </c>
      <c r="C3870" s="491" t="str">
        <f t="shared" si="65"/>
        <v>Ô tô vận tải thùng 10 tấn266</v>
      </c>
      <c r="D3870" s="490"/>
      <c r="E3870" s="490"/>
      <c r="F3870" s="490"/>
      <c r="G3870" s="490"/>
    </row>
    <row r="3871" spans="1:7" ht="18.75">
      <c r="A3871" s="489" t="s">
        <v>2796</v>
      </c>
      <c r="B3871" s="490">
        <v>267</v>
      </c>
      <c r="C3871" s="491" t="str">
        <f t="shared" si="65"/>
        <v>Ô tô vận tải thùng 10 tấn267</v>
      </c>
      <c r="D3871" s="490"/>
      <c r="E3871" s="490"/>
      <c r="F3871" s="490"/>
      <c r="G3871" s="490"/>
    </row>
    <row r="3872" spans="1:7" ht="18.75">
      <c r="A3872" s="489" t="s">
        <v>2796</v>
      </c>
      <c r="B3872" s="490">
        <v>268</v>
      </c>
      <c r="C3872" s="491" t="str">
        <f t="shared" si="65"/>
        <v>Ô tô vận tải thùng 10 tấn268</v>
      </c>
      <c r="D3872" s="490"/>
      <c r="E3872" s="490"/>
      <c r="F3872" s="490"/>
      <c r="G3872" s="490"/>
    </row>
    <row r="3873" spans="1:7" ht="18.75">
      <c r="A3873" s="489" t="s">
        <v>2796</v>
      </c>
      <c r="B3873" s="490">
        <v>269</v>
      </c>
      <c r="C3873" s="491" t="str">
        <f t="shared" si="65"/>
        <v>Ô tô vận tải thùng 10 tấn269</v>
      </c>
      <c r="D3873" s="490"/>
      <c r="E3873" s="490"/>
      <c r="F3873" s="490"/>
      <c r="G3873" s="490"/>
    </row>
    <row r="3874" spans="1:7" ht="18.75">
      <c r="A3874" s="489" t="s">
        <v>2796</v>
      </c>
      <c r="B3874" s="490">
        <v>270</v>
      </c>
      <c r="C3874" s="491" t="str">
        <f t="shared" si="65"/>
        <v>Ô tô vận tải thùng 10 tấn270</v>
      </c>
      <c r="D3874" s="490"/>
      <c r="E3874" s="490"/>
      <c r="F3874" s="490"/>
      <c r="G3874" s="490"/>
    </row>
    <row r="3875" spans="1:7" ht="18.75">
      <c r="A3875" s="489" t="s">
        <v>2796</v>
      </c>
      <c r="B3875" s="490">
        <v>271</v>
      </c>
      <c r="C3875" s="491" t="str">
        <f t="shared" si="65"/>
        <v>Ô tô vận tải thùng 10 tấn271</v>
      </c>
      <c r="D3875" s="490"/>
      <c r="E3875" s="490"/>
      <c r="F3875" s="490"/>
      <c r="G3875" s="490"/>
    </row>
    <row r="3876" spans="1:7" ht="18.75">
      <c r="A3876" s="489" t="s">
        <v>2796</v>
      </c>
      <c r="B3876" s="490">
        <v>272</v>
      </c>
      <c r="C3876" s="491" t="str">
        <f t="shared" si="65"/>
        <v>Ô tô vận tải thùng 10 tấn272</v>
      </c>
      <c r="D3876" s="490"/>
      <c r="E3876" s="490"/>
      <c r="F3876" s="490"/>
      <c r="G3876" s="490"/>
    </row>
    <row r="3877" spans="1:7" ht="18.75">
      <c r="A3877" s="489" t="s">
        <v>2796</v>
      </c>
      <c r="B3877" s="490">
        <v>273</v>
      </c>
      <c r="C3877" s="491" t="str">
        <f t="shared" si="65"/>
        <v>Ô tô vận tải thùng 10 tấn273</v>
      </c>
      <c r="D3877" s="490"/>
      <c r="E3877" s="490"/>
      <c r="F3877" s="490"/>
      <c r="G3877" s="490"/>
    </row>
    <row r="3878" spans="1:7" ht="18.75">
      <c r="A3878" s="489" t="s">
        <v>2796</v>
      </c>
      <c r="B3878" s="490">
        <v>274</v>
      </c>
      <c r="C3878" s="491" t="str">
        <f t="shared" si="65"/>
        <v>Ô tô vận tải thùng 10 tấn274</v>
      </c>
      <c r="D3878" s="490"/>
      <c r="E3878" s="490"/>
      <c r="F3878" s="490"/>
      <c r="G3878" s="490"/>
    </row>
    <row r="3879" spans="1:7" ht="18.75">
      <c r="A3879" s="489" t="s">
        <v>2796</v>
      </c>
      <c r="B3879" s="490">
        <v>275</v>
      </c>
      <c r="C3879" s="491" t="str">
        <f t="shared" si="65"/>
        <v>Ô tô vận tải thùng 10 tấn275</v>
      </c>
      <c r="D3879" s="490"/>
      <c r="E3879" s="490"/>
      <c r="F3879" s="490"/>
      <c r="G3879" s="490"/>
    </row>
    <row r="3880" spans="1:7" ht="18.75">
      <c r="A3880" s="489" t="s">
        <v>2796</v>
      </c>
      <c r="B3880" s="490">
        <v>276</v>
      </c>
      <c r="C3880" s="491" t="str">
        <f t="shared" si="65"/>
        <v>Ô tô vận tải thùng 10 tấn276</v>
      </c>
      <c r="D3880" s="490"/>
      <c r="E3880" s="490"/>
      <c r="F3880" s="490"/>
      <c r="G3880" s="490"/>
    </row>
    <row r="3881" spans="1:7" ht="18.75">
      <c r="A3881" s="489" t="s">
        <v>2796</v>
      </c>
      <c r="B3881" s="490">
        <v>277</v>
      </c>
      <c r="C3881" s="491" t="str">
        <f t="shared" si="65"/>
        <v>Ô tô vận tải thùng 10 tấn277</v>
      </c>
      <c r="D3881" s="490"/>
      <c r="E3881" s="490"/>
      <c r="F3881" s="490"/>
      <c r="G3881" s="490"/>
    </row>
    <row r="3882" spans="1:7" ht="18.75">
      <c r="A3882" s="489" t="s">
        <v>2796</v>
      </c>
      <c r="B3882" s="490">
        <v>278</v>
      </c>
      <c r="C3882" s="491" t="str">
        <f t="shared" si="65"/>
        <v>Ô tô vận tải thùng 10 tấn278</v>
      </c>
      <c r="D3882" s="490"/>
      <c r="E3882" s="490"/>
      <c r="F3882" s="490"/>
      <c r="G3882" s="490"/>
    </row>
    <row r="3883" spans="1:7" ht="18.75">
      <c r="A3883" s="489" t="s">
        <v>2796</v>
      </c>
      <c r="B3883" s="490">
        <v>279</v>
      </c>
      <c r="C3883" s="491" t="str">
        <f t="shared" si="65"/>
        <v>Ô tô vận tải thùng 10 tấn279</v>
      </c>
      <c r="D3883" s="490"/>
      <c r="E3883" s="490"/>
      <c r="F3883" s="490"/>
      <c r="G3883" s="490"/>
    </row>
    <row r="3884" spans="1:7" ht="18.75">
      <c r="A3884" s="489" t="s">
        <v>2796</v>
      </c>
      <c r="B3884" s="490">
        <v>280</v>
      </c>
      <c r="C3884" s="491" t="str">
        <f t="shared" si="65"/>
        <v>Ô tô vận tải thùng 10 tấn280</v>
      </c>
      <c r="D3884" s="490"/>
      <c r="E3884" s="490"/>
      <c r="F3884" s="490"/>
      <c r="G3884" s="490"/>
    </row>
    <row r="3885" spans="1:7" ht="18.75">
      <c r="A3885" s="489" t="s">
        <v>2796</v>
      </c>
      <c r="B3885" s="490">
        <v>281</v>
      </c>
      <c r="C3885" s="491" t="str">
        <f t="shared" si="65"/>
        <v>Ô tô vận tải thùng 10 tấn281</v>
      </c>
      <c r="D3885" s="490"/>
      <c r="E3885" s="490"/>
      <c r="F3885" s="490"/>
      <c r="G3885" s="490"/>
    </row>
    <row r="3886" spans="1:7" ht="18.75">
      <c r="A3886" s="489" t="s">
        <v>2796</v>
      </c>
      <c r="B3886" s="490">
        <v>282</v>
      </c>
      <c r="C3886" s="491" t="str">
        <f t="shared" si="65"/>
        <v>Ô tô vận tải thùng 10 tấn282</v>
      </c>
      <c r="D3886" s="490"/>
      <c r="E3886" s="490"/>
      <c r="F3886" s="490"/>
      <c r="G3886" s="490"/>
    </row>
    <row r="3887" spans="1:7" ht="18.75">
      <c r="A3887" s="489" t="s">
        <v>2796</v>
      </c>
      <c r="B3887" s="490">
        <v>283</v>
      </c>
      <c r="C3887" s="491" t="str">
        <f t="shared" si="65"/>
        <v>Ô tô vận tải thùng 10 tấn283</v>
      </c>
      <c r="D3887" s="490"/>
      <c r="E3887" s="490"/>
      <c r="F3887" s="490"/>
      <c r="G3887" s="490"/>
    </row>
    <row r="3888" spans="1:7" ht="18.75">
      <c r="A3888" s="489" t="s">
        <v>2796</v>
      </c>
      <c r="B3888" s="490">
        <v>284</v>
      </c>
      <c r="C3888" s="491" t="str">
        <f t="shared" si="65"/>
        <v>Ô tô vận tải thùng 10 tấn284</v>
      </c>
      <c r="D3888" s="490"/>
      <c r="E3888" s="490"/>
      <c r="F3888" s="490"/>
      <c r="G3888" s="490"/>
    </row>
    <row r="3889" spans="1:7" ht="18.75">
      <c r="A3889" s="489" t="s">
        <v>2796</v>
      </c>
      <c r="B3889" s="490">
        <v>285</v>
      </c>
      <c r="C3889" s="491" t="str">
        <f t="shared" si="65"/>
        <v>Ô tô vận tải thùng 10 tấn285</v>
      </c>
      <c r="D3889" s="490"/>
      <c r="E3889" s="490"/>
      <c r="F3889" s="490"/>
      <c r="G3889" s="490"/>
    </row>
    <row r="3890" spans="1:7" ht="18.75">
      <c r="A3890" s="489" t="s">
        <v>2796</v>
      </c>
      <c r="B3890" s="490">
        <v>286</v>
      </c>
      <c r="C3890" s="491" t="str">
        <f t="shared" si="65"/>
        <v>Ô tô vận tải thùng 10 tấn286</v>
      </c>
      <c r="D3890" s="490"/>
      <c r="E3890" s="490"/>
      <c r="F3890" s="490"/>
      <c r="G3890" s="490"/>
    </row>
    <row r="3891" spans="1:7" ht="18.75">
      <c r="A3891" s="489" t="s">
        <v>2796</v>
      </c>
      <c r="B3891" s="490">
        <v>287</v>
      </c>
      <c r="C3891" s="491" t="str">
        <f t="shared" si="65"/>
        <v>Ô tô vận tải thùng 10 tấn287</v>
      </c>
      <c r="D3891" s="490"/>
      <c r="E3891" s="490"/>
      <c r="F3891" s="490"/>
      <c r="G3891" s="490"/>
    </row>
    <row r="3892" spans="1:7" ht="18.75">
      <c r="A3892" s="489" t="s">
        <v>2796</v>
      </c>
      <c r="B3892" s="490">
        <v>288</v>
      </c>
      <c r="C3892" s="491" t="str">
        <f t="shared" si="65"/>
        <v>Ô tô vận tải thùng 10 tấn288</v>
      </c>
      <c r="D3892" s="490"/>
      <c r="E3892" s="490"/>
      <c r="F3892" s="490"/>
      <c r="G3892" s="490"/>
    </row>
    <row r="3893" spans="1:7" ht="18.75">
      <c r="A3893" s="489" t="s">
        <v>2796</v>
      </c>
      <c r="B3893" s="490">
        <v>289</v>
      </c>
      <c r="C3893" s="491" t="str">
        <f t="shared" si="65"/>
        <v>Ô tô vận tải thùng 10 tấn289</v>
      </c>
      <c r="D3893" s="490"/>
      <c r="E3893" s="490"/>
      <c r="F3893" s="490"/>
      <c r="G3893" s="490"/>
    </row>
    <row r="3894" spans="1:7" ht="18.75">
      <c r="A3894" s="489" t="s">
        <v>2796</v>
      </c>
      <c r="B3894" s="490">
        <v>290</v>
      </c>
      <c r="C3894" s="491" t="str">
        <f t="shared" si="65"/>
        <v>Ô tô vận tải thùng 10 tấn290</v>
      </c>
      <c r="D3894" s="490"/>
      <c r="E3894" s="490"/>
      <c r="F3894" s="490"/>
      <c r="G3894" s="490"/>
    </row>
    <row r="3895" spans="1:7" ht="18.75">
      <c r="A3895" s="489" t="s">
        <v>2796</v>
      </c>
      <c r="B3895" s="490">
        <v>291</v>
      </c>
      <c r="C3895" s="491" t="str">
        <f t="shared" si="65"/>
        <v>Ô tô vận tải thùng 10 tấn291</v>
      </c>
      <c r="D3895" s="490"/>
      <c r="E3895" s="490"/>
      <c r="F3895" s="490"/>
      <c r="G3895" s="490"/>
    </row>
    <row r="3896" spans="1:7" ht="18.75">
      <c r="A3896" s="489" t="s">
        <v>2796</v>
      </c>
      <c r="B3896" s="490">
        <v>292</v>
      </c>
      <c r="C3896" s="491" t="str">
        <f t="shared" si="65"/>
        <v>Ô tô vận tải thùng 10 tấn292</v>
      </c>
      <c r="D3896" s="490"/>
      <c r="E3896" s="490"/>
      <c r="F3896" s="490"/>
      <c r="G3896" s="490"/>
    </row>
    <row r="3897" spans="1:7" ht="18.75">
      <c r="A3897" s="489" t="s">
        <v>2796</v>
      </c>
      <c r="B3897" s="490">
        <v>293</v>
      </c>
      <c r="C3897" s="491" t="str">
        <f t="shared" si="65"/>
        <v>Ô tô vận tải thùng 10 tấn293</v>
      </c>
      <c r="D3897" s="490"/>
      <c r="E3897" s="490"/>
      <c r="F3897" s="490"/>
      <c r="G3897" s="490"/>
    </row>
    <row r="3898" spans="1:7" ht="18.75">
      <c r="A3898" s="489" t="s">
        <v>2796</v>
      </c>
      <c r="B3898" s="490">
        <v>294</v>
      </c>
      <c r="C3898" s="491" t="str">
        <f t="shared" si="65"/>
        <v>Ô tô vận tải thùng 10 tấn294</v>
      </c>
      <c r="D3898" s="490"/>
      <c r="E3898" s="490"/>
      <c r="F3898" s="490"/>
      <c r="G3898" s="490"/>
    </row>
    <row r="3899" spans="1:7" ht="18.75">
      <c r="A3899" s="489" t="s">
        <v>2796</v>
      </c>
      <c r="B3899" s="490">
        <v>295</v>
      </c>
      <c r="C3899" s="491" t="str">
        <f t="shared" si="65"/>
        <v>Ô tô vận tải thùng 10 tấn295</v>
      </c>
      <c r="D3899" s="490"/>
      <c r="E3899" s="490"/>
      <c r="F3899" s="490"/>
      <c r="G3899" s="490"/>
    </row>
    <row r="3900" spans="1:7" ht="18.75">
      <c r="A3900" s="489" t="s">
        <v>2796</v>
      </c>
      <c r="B3900" s="490">
        <v>296</v>
      </c>
      <c r="C3900" s="491" t="str">
        <f t="shared" si="65"/>
        <v>Ô tô vận tải thùng 10 tấn296</v>
      </c>
      <c r="D3900" s="490"/>
      <c r="E3900" s="490"/>
      <c r="F3900" s="490"/>
      <c r="G3900" s="490"/>
    </row>
    <row r="3901" spans="1:7" ht="18.75">
      <c r="A3901" s="489" t="s">
        <v>2796</v>
      </c>
      <c r="B3901" s="490">
        <v>297</v>
      </c>
      <c r="C3901" s="491" t="str">
        <f t="shared" si="65"/>
        <v>Ô tô vận tải thùng 10 tấn297</v>
      </c>
      <c r="D3901" s="490"/>
      <c r="E3901" s="490"/>
      <c r="F3901" s="490"/>
      <c r="G3901" s="490"/>
    </row>
    <row r="3902" spans="1:7" ht="18.75">
      <c r="A3902" s="489" t="s">
        <v>2796</v>
      </c>
      <c r="B3902" s="490">
        <v>298</v>
      </c>
      <c r="C3902" s="491" t="str">
        <f t="shared" si="65"/>
        <v>Ô tô vận tải thùng 10 tấn298</v>
      </c>
      <c r="D3902" s="490"/>
      <c r="E3902" s="490"/>
      <c r="F3902" s="490"/>
      <c r="G3902" s="490"/>
    </row>
    <row r="3903" spans="1:7" ht="18.75">
      <c r="A3903" s="489" t="s">
        <v>2796</v>
      </c>
      <c r="B3903" s="490">
        <v>299</v>
      </c>
      <c r="C3903" s="491" t="str">
        <f t="shared" si="65"/>
        <v>Ô tô vận tải thùng 10 tấn299</v>
      </c>
      <c r="D3903" s="490"/>
      <c r="E3903" s="490"/>
      <c r="F3903" s="490"/>
      <c r="G3903" s="490"/>
    </row>
    <row r="3904" spans="1:7" ht="18.75">
      <c r="A3904" s="489" t="s">
        <v>2796</v>
      </c>
      <c r="B3904" s="490">
        <v>300</v>
      </c>
      <c r="C3904" s="491" t="str">
        <f t="shared" si="65"/>
        <v>Ô tô vận tải thùng 10 tấn300</v>
      </c>
      <c r="D3904" s="490"/>
      <c r="E3904" s="490"/>
      <c r="F3904" s="490"/>
      <c r="G3904" s="490"/>
    </row>
    <row r="3905" spans="1:7" ht="18.75">
      <c r="A3905" s="489" t="s">
        <v>2796</v>
      </c>
      <c r="B3905" s="490">
        <v>301</v>
      </c>
      <c r="C3905" s="491" t="str">
        <f t="shared" si="65"/>
        <v>Ô tô vận tải thùng 10 tấn301</v>
      </c>
      <c r="D3905" s="490"/>
      <c r="E3905" s="490"/>
      <c r="F3905" s="490"/>
      <c r="G3905" s="490"/>
    </row>
    <row r="3906" spans="1:7" ht="18.75">
      <c r="A3906" s="489" t="s">
        <v>2796</v>
      </c>
      <c r="B3906" s="490">
        <v>302</v>
      </c>
      <c r="C3906" s="491" t="str">
        <f t="shared" si="65"/>
        <v>Ô tô vận tải thùng 10 tấn302</v>
      </c>
      <c r="D3906" s="490"/>
      <c r="E3906" s="490"/>
      <c r="F3906" s="490"/>
      <c r="G3906" s="490"/>
    </row>
    <row r="3907" spans="1:7" ht="18.75">
      <c r="A3907" s="489" t="s">
        <v>2796</v>
      </c>
      <c r="B3907" s="490">
        <v>303</v>
      </c>
      <c r="C3907" s="491" t="str">
        <f t="shared" si="65"/>
        <v>Ô tô vận tải thùng 10 tấn303</v>
      </c>
      <c r="D3907" s="490"/>
      <c r="E3907" s="490"/>
      <c r="F3907" s="490"/>
      <c r="G3907" s="490"/>
    </row>
    <row r="3908" spans="1:7" ht="18.75">
      <c r="A3908" s="489" t="s">
        <v>2796</v>
      </c>
      <c r="B3908" s="490">
        <v>304</v>
      </c>
      <c r="C3908" s="491" t="str">
        <f t="shared" si="65"/>
        <v>Ô tô vận tải thùng 10 tấn304</v>
      </c>
      <c r="D3908" s="490"/>
      <c r="E3908" s="490"/>
      <c r="F3908" s="490"/>
      <c r="G3908" s="490"/>
    </row>
    <row r="3909" spans="1:7" ht="18.75">
      <c r="A3909" s="489" t="s">
        <v>2796</v>
      </c>
      <c r="B3909" s="490">
        <v>305</v>
      </c>
      <c r="C3909" s="491" t="str">
        <f t="shared" si="65"/>
        <v>Ô tô vận tải thùng 10 tấn305</v>
      </c>
      <c r="D3909" s="490"/>
      <c r="E3909" s="490"/>
      <c r="F3909" s="490"/>
      <c r="G3909" s="490"/>
    </row>
    <row r="3910" spans="1:7" ht="18.75">
      <c r="A3910" s="489" t="s">
        <v>2796</v>
      </c>
      <c r="B3910" s="490">
        <v>306</v>
      </c>
      <c r="C3910" s="491" t="str">
        <f t="shared" si="65"/>
        <v>Ô tô vận tải thùng 10 tấn306</v>
      </c>
      <c r="D3910" s="490"/>
      <c r="E3910" s="490"/>
      <c r="F3910" s="490"/>
      <c r="G3910" s="490"/>
    </row>
    <row r="3911" spans="1:7" ht="18.75">
      <c r="A3911" s="489" t="s">
        <v>2796</v>
      </c>
      <c r="B3911" s="490">
        <v>307</v>
      </c>
      <c r="C3911" s="491" t="str">
        <f t="shared" si="65"/>
        <v>Ô tô vận tải thùng 10 tấn307</v>
      </c>
      <c r="D3911" s="490"/>
      <c r="E3911" s="490"/>
      <c r="F3911" s="490"/>
      <c r="G3911" s="490"/>
    </row>
    <row r="3912" spans="1:7" ht="18.75">
      <c r="A3912" s="489" t="s">
        <v>2796</v>
      </c>
      <c r="B3912" s="490">
        <v>308</v>
      </c>
      <c r="C3912" s="491" t="str">
        <f t="shared" si="65"/>
        <v>Ô tô vận tải thùng 10 tấn308</v>
      </c>
      <c r="D3912" s="490"/>
      <c r="E3912" s="490"/>
      <c r="F3912" s="490"/>
      <c r="G3912" s="490"/>
    </row>
    <row r="3913" spans="1:7" ht="18.75">
      <c r="A3913" s="489" t="s">
        <v>2796</v>
      </c>
      <c r="B3913" s="490">
        <v>309</v>
      </c>
      <c r="C3913" s="491" t="str">
        <f t="shared" si="65"/>
        <v>Ô tô vận tải thùng 10 tấn309</v>
      </c>
      <c r="D3913" s="490"/>
      <c r="E3913" s="490"/>
      <c r="F3913" s="490"/>
      <c r="G3913" s="490"/>
    </row>
    <row r="3914" spans="1:7" ht="18.75">
      <c r="A3914" s="489" t="s">
        <v>2796</v>
      </c>
      <c r="B3914" s="490">
        <v>310</v>
      </c>
      <c r="C3914" s="491" t="str">
        <f t="shared" si="65"/>
        <v>Ô tô vận tải thùng 10 tấn310</v>
      </c>
      <c r="D3914" s="490"/>
      <c r="E3914" s="490"/>
      <c r="F3914" s="490"/>
      <c r="G3914" s="490"/>
    </row>
    <row r="3915" spans="1:7" ht="18.75">
      <c r="A3915" s="489" t="s">
        <v>2796</v>
      </c>
      <c r="B3915" s="490">
        <v>311</v>
      </c>
      <c r="C3915" s="491" t="str">
        <f t="shared" si="65"/>
        <v>Ô tô vận tải thùng 10 tấn311</v>
      </c>
      <c r="D3915" s="490"/>
      <c r="E3915" s="490"/>
      <c r="F3915" s="490"/>
      <c r="G3915" s="490"/>
    </row>
    <row r="3916" spans="1:7" ht="18.75">
      <c r="A3916" s="489" t="s">
        <v>2796</v>
      </c>
      <c r="B3916" s="490">
        <v>312</v>
      </c>
      <c r="C3916" s="491" t="str">
        <f t="shared" si="65"/>
        <v>Ô tô vận tải thùng 10 tấn312</v>
      </c>
      <c r="D3916" s="490"/>
      <c r="E3916" s="490"/>
      <c r="F3916" s="490"/>
      <c r="G3916" s="490"/>
    </row>
    <row r="3917" spans="1:7" ht="18.75">
      <c r="A3917" s="489" t="s">
        <v>2796</v>
      </c>
      <c r="B3917" s="490">
        <v>313</v>
      </c>
      <c r="C3917" s="491" t="str">
        <f t="shared" si="65"/>
        <v>Ô tô vận tải thùng 10 tấn313</v>
      </c>
      <c r="D3917" s="490"/>
      <c r="E3917" s="490"/>
      <c r="F3917" s="490"/>
      <c r="G3917" s="490"/>
    </row>
    <row r="3918" spans="1:7" ht="18.75">
      <c r="A3918" s="489" t="s">
        <v>2796</v>
      </c>
      <c r="B3918" s="490">
        <v>314</v>
      </c>
      <c r="C3918" s="491" t="str">
        <f t="shared" si="65"/>
        <v>Ô tô vận tải thùng 10 tấn314</v>
      </c>
      <c r="D3918" s="490"/>
      <c r="E3918" s="490"/>
      <c r="F3918" s="490"/>
      <c r="G3918" s="490"/>
    </row>
    <row r="3919" spans="1:7" ht="18.75">
      <c r="A3919" s="489" t="s">
        <v>2796</v>
      </c>
      <c r="B3919" s="490">
        <v>315</v>
      </c>
      <c r="C3919" s="491" t="str">
        <f t="shared" si="65"/>
        <v>Ô tô vận tải thùng 10 tấn315</v>
      </c>
      <c r="D3919" s="490"/>
      <c r="E3919" s="490"/>
      <c r="F3919" s="490"/>
      <c r="G3919" s="490"/>
    </row>
    <row r="3920" spans="1:7" ht="18.75">
      <c r="A3920" s="489" t="s">
        <v>2796</v>
      </c>
      <c r="B3920" s="490">
        <v>316</v>
      </c>
      <c r="C3920" s="491" t="str">
        <f t="shared" si="65"/>
        <v>Ô tô vận tải thùng 10 tấn316</v>
      </c>
      <c r="D3920" s="490"/>
      <c r="E3920" s="490"/>
      <c r="F3920" s="490"/>
      <c r="G3920" s="490"/>
    </row>
    <row r="3921" spans="1:7" ht="18.75">
      <c r="A3921" s="489" t="s">
        <v>2796</v>
      </c>
      <c r="B3921" s="490">
        <v>317</v>
      </c>
      <c r="C3921" s="491" t="str">
        <f t="shared" si="65"/>
        <v>Ô tô vận tải thùng 10 tấn317</v>
      </c>
      <c r="D3921" s="490"/>
      <c r="E3921" s="490"/>
      <c r="F3921" s="490"/>
      <c r="G3921" s="490"/>
    </row>
    <row r="3922" spans="1:7" ht="18.75">
      <c r="A3922" s="489" t="s">
        <v>2796</v>
      </c>
      <c r="B3922" s="490">
        <v>318</v>
      </c>
      <c r="C3922" s="491" t="str">
        <f t="shared" si="65"/>
        <v>Ô tô vận tải thùng 10 tấn318</v>
      </c>
      <c r="D3922" s="490"/>
      <c r="E3922" s="490"/>
      <c r="F3922" s="490"/>
      <c r="G3922" s="490"/>
    </row>
    <row r="3923" spans="1:7" ht="18.75">
      <c r="A3923" s="489" t="s">
        <v>2796</v>
      </c>
      <c r="B3923" s="490">
        <v>319</v>
      </c>
      <c r="C3923" s="491" t="str">
        <f t="shared" si="65"/>
        <v>Ô tô vận tải thùng 10 tấn319</v>
      </c>
      <c r="D3923" s="490"/>
      <c r="E3923" s="490"/>
      <c r="F3923" s="490"/>
      <c r="G3923" s="490"/>
    </row>
    <row r="3924" spans="1:7" ht="18.75">
      <c r="A3924" s="489" t="s">
        <v>2796</v>
      </c>
      <c r="B3924" s="490">
        <v>320</v>
      </c>
      <c r="C3924" s="491" t="str">
        <f t="shared" si="65"/>
        <v>Ô tô vận tải thùng 10 tấn320</v>
      </c>
      <c r="D3924" s="490"/>
      <c r="E3924" s="490"/>
      <c r="F3924" s="490"/>
      <c r="G3924" s="490"/>
    </row>
    <row r="3925" spans="1:7" ht="18.75">
      <c r="A3925" s="489" t="s">
        <v>2796</v>
      </c>
      <c r="B3925" s="490">
        <v>321</v>
      </c>
      <c r="C3925" s="491" t="str">
        <f t="shared" si="65"/>
        <v>Ô tô vận tải thùng 10 tấn321</v>
      </c>
      <c r="D3925" s="490"/>
      <c r="E3925" s="490"/>
      <c r="F3925" s="490"/>
      <c r="G3925" s="490"/>
    </row>
    <row r="3926" spans="1:7" ht="18.75">
      <c r="A3926" s="489" t="s">
        <v>2796</v>
      </c>
      <c r="B3926" s="490">
        <v>322</v>
      </c>
      <c r="C3926" s="491" t="str">
        <f t="shared" ref="C3926:C3989" si="66">A3926&amp;B3926</f>
        <v>Ô tô vận tải thùng 10 tấn322</v>
      </c>
      <c r="D3926" s="490"/>
      <c r="E3926" s="490"/>
      <c r="F3926" s="490"/>
      <c r="G3926" s="490"/>
    </row>
    <row r="3927" spans="1:7" ht="18.75">
      <c r="A3927" s="489" t="s">
        <v>2796</v>
      </c>
      <c r="B3927" s="490">
        <v>323</v>
      </c>
      <c r="C3927" s="491" t="str">
        <f t="shared" si="66"/>
        <v>Ô tô vận tải thùng 10 tấn323</v>
      </c>
      <c r="D3927" s="490"/>
      <c r="E3927" s="490"/>
      <c r="F3927" s="490"/>
      <c r="G3927" s="490"/>
    </row>
    <row r="3928" spans="1:7" ht="18.75">
      <c r="A3928" s="489" t="s">
        <v>2796</v>
      </c>
      <c r="B3928" s="490">
        <v>324</v>
      </c>
      <c r="C3928" s="491" t="str">
        <f t="shared" si="66"/>
        <v>Ô tô vận tải thùng 10 tấn324</v>
      </c>
      <c r="D3928" s="490"/>
      <c r="E3928" s="490"/>
      <c r="F3928" s="490"/>
      <c r="G3928" s="490"/>
    </row>
    <row r="3929" spans="1:7" ht="18.75">
      <c r="A3929" s="489" t="s">
        <v>2796</v>
      </c>
      <c r="B3929" s="490">
        <v>325</v>
      </c>
      <c r="C3929" s="491" t="str">
        <f t="shared" si="66"/>
        <v>Ô tô vận tải thùng 10 tấn325</v>
      </c>
      <c r="D3929" s="490"/>
      <c r="E3929" s="490"/>
      <c r="F3929" s="490"/>
      <c r="G3929" s="490"/>
    </row>
    <row r="3930" spans="1:7" ht="18.75">
      <c r="A3930" s="489" t="s">
        <v>2796</v>
      </c>
      <c r="B3930" s="490">
        <v>326</v>
      </c>
      <c r="C3930" s="491" t="str">
        <f t="shared" si="66"/>
        <v>Ô tô vận tải thùng 10 tấn326</v>
      </c>
      <c r="D3930" s="490"/>
      <c r="E3930" s="490"/>
      <c r="F3930" s="490"/>
      <c r="G3930" s="490"/>
    </row>
    <row r="3931" spans="1:7" ht="18.75">
      <c r="A3931" s="489" t="s">
        <v>2796</v>
      </c>
      <c r="B3931" s="490">
        <v>327</v>
      </c>
      <c r="C3931" s="491" t="str">
        <f t="shared" si="66"/>
        <v>Ô tô vận tải thùng 10 tấn327</v>
      </c>
      <c r="D3931" s="490"/>
      <c r="E3931" s="490"/>
      <c r="F3931" s="490"/>
      <c r="G3931" s="490"/>
    </row>
    <row r="3932" spans="1:7" ht="18.75">
      <c r="A3932" s="489" t="s">
        <v>2796</v>
      </c>
      <c r="B3932" s="490">
        <v>328</v>
      </c>
      <c r="C3932" s="491" t="str">
        <f t="shared" si="66"/>
        <v>Ô tô vận tải thùng 10 tấn328</v>
      </c>
      <c r="D3932" s="490"/>
      <c r="E3932" s="490"/>
      <c r="F3932" s="490"/>
      <c r="G3932" s="490"/>
    </row>
    <row r="3933" spans="1:7" ht="18.75">
      <c r="A3933" s="489" t="s">
        <v>2796</v>
      </c>
      <c r="B3933" s="490">
        <v>329</v>
      </c>
      <c r="C3933" s="491" t="str">
        <f t="shared" si="66"/>
        <v>Ô tô vận tải thùng 10 tấn329</v>
      </c>
      <c r="D3933" s="490"/>
      <c r="E3933" s="490"/>
      <c r="F3933" s="490"/>
      <c r="G3933" s="490"/>
    </row>
    <row r="3934" spans="1:7" ht="18.75">
      <c r="A3934" s="489" t="s">
        <v>2796</v>
      </c>
      <c r="B3934" s="490">
        <v>330</v>
      </c>
      <c r="C3934" s="491" t="str">
        <f t="shared" si="66"/>
        <v>Ô tô vận tải thùng 10 tấn330</v>
      </c>
      <c r="D3934" s="490"/>
      <c r="E3934" s="490"/>
      <c r="F3934" s="490"/>
      <c r="G3934" s="490"/>
    </row>
    <row r="3935" spans="1:7" ht="18.75">
      <c r="A3935" s="489" t="s">
        <v>2796</v>
      </c>
      <c r="B3935" s="490">
        <v>331</v>
      </c>
      <c r="C3935" s="491" t="str">
        <f t="shared" si="66"/>
        <v>Ô tô vận tải thùng 10 tấn331</v>
      </c>
      <c r="D3935" s="490"/>
      <c r="E3935" s="490"/>
      <c r="F3935" s="490"/>
      <c r="G3935" s="490"/>
    </row>
    <row r="3936" spans="1:7" ht="18.75">
      <c r="A3936" s="489" t="s">
        <v>2796</v>
      </c>
      <c r="B3936" s="490">
        <v>332</v>
      </c>
      <c r="C3936" s="491" t="str">
        <f t="shared" si="66"/>
        <v>Ô tô vận tải thùng 10 tấn332</v>
      </c>
      <c r="D3936" s="490"/>
      <c r="E3936" s="490"/>
      <c r="F3936" s="490"/>
      <c r="G3936" s="490"/>
    </row>
    <row r="3937" spans="1:7" ht="18.75">
      <c r="A3937" s="489" t="s">
        <v>2796</v>
      </c>
      <c r="B3937" s="490">
        <v>333</v>
      </c>
      <c r="C3937" s="491" t="str">
        <f t="shared" si="66"/>
        <v>Ô tô vận tải thùng 10 tấn333</v>
      </c>
      <c r="D3937" s="490"/>
      <c r="E3937" s="490"/>
      <c r="F3937" s="490"/>
      <c r="G3937" s="490"/>
    </row>
    <row r="3938" spans="1:7" ht="18.75">
      <c r="A3938" s="489" t="s">
        <v>2796</v>
      </c>
      <c r="B3938" s="490">
        <v>334</v>
      </c>
      <c r="C3938" s="491" t="str">
        <f t="shared" si="66"/>
        <v>Ô tô vận tải thùng 10 tấn334</v>
      </c>
      <c r="D3938" s="490"/>
      <c r="E3938" s="490"/>
      <c r="F3938" s="490"/>
      <c r="G3938" s="490"/>
    </row>
    <row r="3939" spans="1:7" ht="18.75">
      <c r="A3939" s="489" t="s">
        <v>2796</v>
      </c>
      <c r="B3939" s="490">
        <v>335</v>
      </c>
      <c r="C3939" s="491" t="str">
        <f t="shared" si="66"/>
        <v>Ô tô vận tải thùng 10 tấn335</v>
      </c>
      <c r="D3939" s="490"/>
      <c r="E3939" s="490"/>
      <c r="F3939" s="490"/>
      <c r="G3939" s="490"/>
    </row>
    <row r="3940" spans="1:7" ht="18.75">
      <c r="A3940" s="489" t="s">
        <v>2796</v>
      </c>
      <c r="B3940" s="490">
        <v>336</v>
      </c>
      <c r="C3940" s="491" t="str">
        <f t="shared" si="66"/>
        <v>Ô tô vận tải thùng 10 tấn336</v>
      </c>
      <c r="D3940" s="490"/>
      <c r="E3940" s="490"/>
      <c r="F3940" s="490"/>
      <c r="G3940" s="490"/>
    </row>
    <row r="3941" spans="1:7" ht="18.75">
      <c r="A3941" s="489" t="s">
        <v>2796</v>
      </c>
      <c r="B3941" s="490">
        <v>337</v>
      </c>
      <c r="C3941" s="491" t="str">
        <f t="shared" si="66"/>
        <v>Ô tô vận tải thùng 10 tấn337</v>
      </c>
      <c r="D3941" s="490"/>
      <c r="E3941" s="490"/>
      <c r="F3941" s="490"/>
      <c r="G3941" s="490"/>
    </row>
    <row r="3942" spans="1:7" ht="18.75">
      <c r="A3942" s="489" t="s">
        <v>2796</v>
      </c>
      <c r="B3942" s="490">
        <v>338</v>
      </c>
      <c r="C3942" s="491" t="str">
        <f t="shared" si="66"/>
        <v>Ô tô vận tải thùng 10 tấn338</v>
      </c>
      <c r="D3942" s="490"/>
      <c r="E3942" s="490"/>
      <c r="F3942" s="490"/>
      <c r="G3942" s="490"/>
    </row>
    <row r="3943" spans="1:7" ht="18.75">
      <c r="A3943" s="489" t="s">
        <v>2796</v>
      </c>
      <c r="B3943" s="490">
        <v>339</v>
      </c>
      <c r="C3943" s="491" t="str">
        <f t="shared" si="66"/>
        <v>Ô tô vận tải thùng 10 tấn339</v>
      </c>
      <c r="D3943" s="490"/>
      <c r="E3943" s="490"/>
      <c r="F3943" s="490"/>
      <c r="G3943" s="490"/>
    </row>
    <row r="3944" spans="1:7" ht="18.75">
      <c r="A3944" s="489" t="s">
        <v>2796</v>
      </c>
      <c r="B3944" s="490">
        <v>340</v>
      </c>
      <c r="C3944" s="491" t="str">
        <f t="shared" si="66"/>
        <v>Ô tô vận tải thùng 10 tấn340</v>
      </c>
      <c r="D3944" s="490"/>
      <c r="E3944" s="490"/>
      <c r="F3944" s="490"/>
      <c r="G3944" s="490"/>
    </row>
    <row r="3945" spans="1:7" ht="18.75">
      <c r="A3945" s="489" t="s">
        <v>2796</v>
      </c>
      <c r="B3945" s="490">
        <v>341</v>
      </c>
      <c r="C3945" s="491" t="str">
        <f t="shared" si="66"/>
        <v>Ô tô vận tải thùng 10 tấn341</v>
      </c>
      <c r="D3945" s="490"/>
      <c r="E3945" s="490"/>
      <c r="F3945" s="490"/>
      <c r="G3945" s="490"/>
    </row>
    <row r="3946" spans="1:7" ht="18.75">
      <c r="A3946" s="489" t="s">
        <v>2796</v>
      </c>
      <c r="B3946" s="490">
        <v>342</v>
      </c>
      <c r="C3946" s="491" t="str">
        <f t="shared" si="66"/>
        <v>Ô tô vận tải thùng 10 tấn342</v>
      </c>
      <c r="D3946" s="490"/>
      <c r="E3946" s="490"/>
      <c r="F3946" s="490"/>
      <c r="G3946" s="490"/>
    </row>
    <row r="3947" spans="1:7" ht="18.75">
      <c r="A3947" s="489" t="s">
        <v>2796</v>
      </c>
      <c r="B3947" s="490">
        <v>343</v>
      </c>
      <c r="C3947" s="491" t="str">
        <f t="shared" si="66"/>
        <v>Ô tô vận tải thùng 10 tấn343</v>
      </c>
      <c r="D3947" s="490"/>
      <c r="E3947" s="490"/>
      <c r="F3947" s="490"/>
      <c r="G3947" s="490"/>
    </row>
    <row r="3948" spans="1:7" ht="18.75">
      <c r="A3948" s="489" t="s">
        <v>2796</v>
      </c>
      <c r="B3948" s="490">
        <v>344</v>
      </c>
      <c r="C3948" s="491" t="str">
        <f t="shared" si="66"/>
        <v>Ô tô vận tải thùng 10 tấn344</v>
      </c>
      <c r="D3948" s="490"/>
      <c r="E3948" s="490"/>
      <c r="F3948" s="490"/>
      <c r="G3948" s="490"/>
    </row>
    <row r="3949" spans="1:7" ht="18.75">
      <c r="A3949" s="489" t="s">
        <v>2796</v>
      </c>
      <c r="B3949" s="490">
        <v>345</v>
      </c>
      <c r="C3949" s="491" t="str">
        <f t="shared" si="66"/>
        <v>Ô tô vận tải thùng 10 tấn345</v>
      </c>
      <c r="D3949" s="490"/>
      <c r="E3949" s="490"/>
      <c r="F3949" s="490"/>
      <c r="G3949" s="490"/>
    </row>
    <row r="3950" spans="1:7" ht="18.75">
      <c r="A3950" s="489" t="s">
        <v>2796</v>
      </c>
      <c r="B3950" s="490">
        <v>346</v>
      </c>
      <c r="C3950" s="491" t="str">
        <f t="shared" si="66"/>
        <v>Ô tô vận tải thùng 10 tấn346</v>
      </c>
      <c r="D3950" s="490"/>
      <c r="E3950" s="490"/>
      <c r="F3950" s="490"/>
      <c r="G3950" s="490"/>
    </row>
    <row r="3951" spans="1:7" ht="18.75">
      <c r="A3951" s="489" t="s">
        <v>2796</v>
      </c>
      <c r="B3951" s="490">
        <v>347</v>
      </c>
      <c r="C3951" s="491" t="str">
        <f t="shared" si="66"/>
        <v>Ô tô vận tải thùng 10 tấn347</v>
      </c>
      <c r="D3951" s="490"/>
      <c r="E3951" s="490"/>
      <c r="F3951" s="490"/>
      <c r="G3951" s="490"/>
    </row>
    <row r="3952" spans="1:7" ht="18.75">
      <c r="A3952" s="489" t="s">
        <v>2796</v>
      </c>
      <c r="B3952" s="490">
        <v>348</v>
      </c>
      <c r="C3952" s="491" t="str">
        <f t="shared" si="66"/>
        <v>Ô tô vận tải thùng 10 tấn348</v>
      </c>
      <c r="D3952" s="490"/>
      <c r="E3952" s="490"/>
      <c r="F3952" s="490"/>
      <c r="G3952" s="490"/>
    </row>
    <row r="3953" spans="1:7" ht="18.75">
      <c r="A3953" s="489" t="s">
        <v>2796</v>
      </c>
      <c r="B3953" s="490">
        <v>349</v>
      </c>
      <c r="C3953" s="491" t="str">
        <f t="shared" si="66"/>
        <v>Ô tô vận tải thùng 10 tấn349</v>
      </c>
      <c r="D3953" s="490"/>
      <c r="E3953" s="490"/>
      <c r="F3953" s="490"/>
      <c r="G3953" s="490"/>
    </row>
    <row r="3954" spans="1:7" ht="18.75">
      <c r="A3954" s="489" t="s">
        <v>2796</v>
      </c>
      <c r="B3954" s="490">
        <v>350</v>
      </c>
      <c r="C3954" s="491" t="str">
        <f t="shared" si="66"/>
        <v>Ô tô vận tải thùng 10 tấn350</v>
      </c>
      <c r="D3954" s="490"/>
      <c r="E3954" s="490"/>
      <c r="F3954" s="490"/>
      <c r="G3954" s="490"/>
    </row>
    <row r="3955" spans="1:7" ht="18.75">
      <c r="A3955" s="489" t="s">
        <v>2796</v>
      </c>
      <c r="B3955" s="490">
        <v>351</v>
      </c>
      <c r="C3955" s="491" t="str">
        <f t="shared" si="66"/>
        <v>Ô tô vận tải thùng 10 tấn351</v>
      </c>
      <c r="D3955" s="490"/>
      <c r="E3955" s="490"/>
      <c r="F3955" s="490"/>
      <c r="G3955" s="490"/>
    </row>
    <row r="3956" spans="1:7" ht="18.75">
      <c r="A3956" s="489" t="s">
        <v>2796</v>
      </c>
      <c r="B3956" s="490">
        <v>352</v>
      </c>
      <c r="C3956" s="491" t="str">
        <f t="shared" si="66"/>
        <v>Ô tô vận tải thùng 10 tấn352</v>
      </c>
      <c r="D3956" s="490"/>
      <c r="E3956" s="490"/>
      <c r="F3956" s="490"/>
      <c r="G3956" s="490"/>
    </row>
    <row r="3957" spans="1:7" ht="18.75">
      <c r="A3957" s="489" t="s">
        <v>2796</v>
      </c>
      <c r="B3957" s="490">
        <v>353</v>
      </c>
      <c r="C3957" s="491" t="str">
        <f t="shared" si="66"/>
        <v>Ô tô vận tải thùng 10 tấn353</v>
      </c>
      <c r="D3957" s="490"/>
      <c r="E3957" s="490"/>
      <c r="F3957" s="490"/>
      <c r="G3957" s="490"/>
    </row>
    <row r="3958" spans="1:7" ht="18.75">
      <c r="A3958" s="489" t="s">
        <v>2796</v>
      </c>
      <c r="B3958" s="490">
        <v>354</v>
      </c>
      <c r="C3958" s="491" t="str">
        <f t="shared" si="66"/>
        <v>Ô tô vận tải thùng 10 tấn354</v>
      </c>
      <c r="D3958" s="490"/>
      <c r="E3958" s="490"/>
      <c r="F3958" s="490"/>
      <c r="G3958" s="490"/>
    </row>
    <row r="3959" spans="1:7" ht="18.75">
      <c r="A3959" s="489" t="s">
        <v>2796</v>
      </c>
      <c r="B3959" s="490">
        <v>355</v>
      </c>
      <c r="C3959" s="491" t="str">
        <f t="shared" si="66"/>
        <v>Ô tô vận tải thùng 10 tấn355</v>
      </c>
      <c r="D3959" s="490"/>
      <c r="E3959" s="490"/>
      <c r="F3959" s="490"/>
      <c r="G3959" s="490"/>
    </row>
    <row r="3960" spans="1:7" ht="18.75">
      <c r="A3960" s="489" t="s">
        <v>2796</v>
      </c>
      <c r="B3960" s="490">
        <v>356</v>
      </c>
      <c r="C3960" s="491" t="str">
        <f t="shared" si="66"/>
        <v>Ô tô vận tải thùng 10 tấn356</v>
      </c>
      <c r="D3960" s="490"/>
      <c r="E3960" s="490"/>
      <c r="F3960" s="490"/>
      <c r="G3960" s="490"/>
    </row>
    <row r="3961" spans="1:7" ht="18.75">
      <c r="A3961" s="489" t="s">
        <v>2796</v>
      </c>
      <c r="B3961" s="490">
        <v>357</v>
      </c>
      <c r="C3961" s="491" t="str">
        <f t="shared" si="66"/>
        <v>Ô tô vận tải thùng 10 tấn357</v>
      </c>
      <c r="D3961" s="490"/>
      <c r="E3961" s="490"/>
      <c r="F3961" s="490"/>
      <c r="G3961" s="490"/>
    </row>
    <row r="3962" spans="1:7" ht="18.75">
      <c r="A3962" s="489" t="s">
        <v>2796</v>
      </c>
      <c r="B3962" s="490">
        <v>358</v>
      </c>
      <c r="C3962" s="491" t="str">
        <f t="shared" si="66"/>
        <v>Ô tô vận tải thùng 10 tấn358</v>
      </c>
      <c r="D3962" s="490"/>
      <c r="E3962" s="490"/>
      <c r="F3962" s="490"/>
      <c r="G3962" s="490"/>
    </row>
    <row r="3963" spans="1:7" ht="18.75">
      <c r="A3963" s="489" t="s">
        <v>2796</v>
      </c>
      <c r="B3963" s="490">
        <v>359</v>
      </c>
      <c r="C3963" s="491" t="str">
        <f t="shared" si="66"/>
        <v>Ô tô vận tải thùng 10 tấn359</v>
      </c>
      <c r="D3963" s="490"/>
      <c r="E3963" s="490"/>
      <c r="F3963" s="490"/>
      <c r="G3963" s="490"/>
    </row>
    <row r="3964" spans="1:7" ht="18.75">
      <c r="A3964" s="489" t="s">
        <v>2796</v>
      </c>
      <c r="B3964" s="490">
        <v>360</v>
      </c>
      <c r="C3964" s="491" t="str">
        <f t="shared" si="66"/>
        <v>Ô tô vận tải thùng 10 tấn360</v>
      </c>
      <c r="D3964" s="490"/>
      <c r="E3964" s="490"/>
      <c r="F3964" s="490"/>
      <c r="G3964" s="490"/>
    </row>
    <row r="3965" spans="1:7" ht="18.75">
      <c r="A3965" s="489" t="s">
        <v>2796</v>
      </c>
      <c r="B3965" s="490">
        <v>361</v>
      </c>
      <c r="C3965" s="491" t="str">
        <f t="shared" si="66"/>
        <v>Ô tô vận tải thùng 10 tấn361</v>
      </c>
      <c r="D3965" s="490"/>
      <c r="E3965" s="490"/>
      <c r="F3965" s="490"/>
      <c r="G3965" s="490"/>
    </row>
    <row r="3966" spans="1:7" ht="18.75">
      <c r="A3966" s="489" t="s">
        <v>2796</v>
      </c>
      <c r="B3966" s="490">
        <v>362</v>
      </c>
      <c r="C3966" s="491" t="str">
        <f t="shared" si="66"/>
        <v>Ô tô vận tải thùng 10 tấn362</v>
      </c>
      <c r="D3966" s="490"/>
      <c r="E3966" s="490"/>
      <c r="F3966" s="490"/>
      <c r="G3966" s="490"/>
    </row>
    <row r="3967" spans="1:7" ht="18.75">
      <c r="A3967" s="489" t="s">
        <v>2796</v>
      </c>
      <c r="B3967" s="490">
        <v>363</v>
      </c>
      <c r="C3967" s="491" t="str">
        <f t="shared" si="66"/>
        <v>Ô tô vận tải thùng 10 tấn363</v>
      </c>
      <c r="D3967" s="490"/>
      <c r="E3967" s="490"/>
      <c r="F3967" s="490"/>
      <c r="G3967" s="490"/>
    </row>
    <row r="3968" spans="1:7" ht="18.75">
      <c r="A3968" s="489" t="s">
        <v>2796</v>
      </c>
      <c r="B3968" s="490">
        <v>364</v>
      </c>
      <c r="C3968" s="491" t="str">
        <f t="shared" si="66"/>
        <v>Ô tô vận tải thùng 10 tấn364</v>
      </c>
      <c r="D3968" s="490"/>
      <c r="E3968" s="490"/>
      <c r="F3968" s="490"/>
      <c r="G3968" s="490"/>
    </row>
    <row r="3969" spans="1:7" ht="18.75">
      <c r="A3969" s="489" t="s">
        <v>2796</v>
      </c>
      <c r="B3969" s="490">
        <v>365</v>
      </c>
      <c r="C3969" s="491" t="str">
        <f t="shared" si="66"/>
        <v>Ô tô vận tải thùng 10 tấn365</v>
      </c>
      <c r="D3969" s="490"/>
      <c r="E3969" s="490"/>
      <c r="F3969" s="490"/>
      <c r="G3969" s="490"/>
    </row>
    <row r="3970" spans="1:7" ht="18.75">
      <c r="A3970" s="489" t="s">
        <v>2796</v>
      </c>
      <c r="B3970" s="490">
        <v>366</v>
      </c>
      <c r="C3970" s="491" t="str">
        <f t="shared" si="66"/>
        <v>Ô tô vận tải thùng 10 tấn366</v>
      </c>
      <c r="D3970" s="490"/>
      <c r="E3970" s="490"/>
      <c r="F3970" s="490"/>
      <c r="G3970" s="490"/>
    </row>
    <row r="3971" spans="1:7" ht="18.75">
      <c r="A3971" s="489" t="s">
        <v>2796</v>
      </c>
      <c r="B3971" s="490">
        <v>367</v>
      </c>
      <c r="C3971" s="491" t="str">
        <f t="shared" si="66"/>
        <v>Ô tô vận tải thùng 10 tấn367</v>
      </c>
      <c r="D3971" s="490"/>
      <c r="E3971" s="490"/>
      <c r="F3971" s="490"/>
      <c r="G3971" s="490"/>
    </row>
    <row r="3972" spans="1:7" ht="18.75">
      <c r="A3972" s="489" t="s">
        <v>2796</v>
      </c>
      <c r="B3972" s="490">
        <v>368</v>
      </c>
      <c r="C3972" s="491" t="str">
        <f t="shared" si="66"/>
        <v>Ô tô vận tải thùng 10 tấn368</v>
      </c>
      <c r="D3972" s="490"/>
      <c r="E3972" s="490"/>
      <c r="F3972" s="490"/>
      <c r="G3972" s="490"/>
    </row>
    <row r="3973" spans="1:7" ht="18.75">
      <c r="A3973" s="489" t="s">
        <v>2796</v>
      </c>
      <c r="B3973" s="490">
        <v>369</v>
      </c>
      <c r="C3973" s="491" t="str">
        <f t="shared" si="66"/>
        <v>Ô tô vận tải thùng 10 tấn369</v>
      </c>
      <c r="D3973" s="490"/>
      <c r="E3973" s="490"/>
      <c r="F3973" s="490"/>
      <c r="G3973" s="490"/>
    </row>
    <row r="3974" spans="1:7" ht="18.75">
      <c r="A3974" s="489" t="s">
        <v>2796</v>
      </c>
      <c r="B3974" s="490">
        <v>370</v>
      </c>
      <c r="C3974" s="491" t="str">
        <f t="shared" si="66"/>
        <v>Ô tô vận tải thùng 10 tấn370</v>
      </c>
      <c r="D3974" s="490"/>
      <c r="E3974" s="490"/>
      <c r="F3974" s="490"/>
      <c r="G3974" s="490"/>
    </row>
    <row r="3975" spans="1:7" ht="18.75">
      <c r="A3975" s="489" t="s">
        <v>2796</v>
      </c>
      <c r="B3975" s="490">
        <v>371</v>
      </c>
      <c r="C3975" s="491" t="str">
        <f t="shared" si="66"/>
        <v>Ô tô vận tải thùng 10 tấn371</v>
      </c>
      <c r="D3975" s="490"/>
      <c r="E3975" s="490"/>
      <c r="F3975" s="490"/>
      <c r="G3975" s="490"/>
    </row>
    <row r="3976" spans="1:7" ht="18.75">
      <c r="A3976" s="489" t="s">
        <v>2796</v>
      </c>
      <c r="B3976" s="490">
        <v>372</v>
      </c>
      <c r="C3976" s="491" t="str">
        <f t="shared" si="66"/>
        <v>Ô tô vận tải thùng 10 tấn372</v>
      </c>
      <c r="D3976" s="490"/>
      <c r="E3976" s="490"/>
      <c r="F3976" s="490"/>
      <c r="G3976" s="490"/>
    </row>
    <row r="3977" spans="1:7" ht="18.75">
      <c r="A3977" s="489" t="s">
        <v>2796</v>
      </c>
      <c r="B3977" s="490">
        <v>373</v>
      </c>
      <c r="C3977" s="491" t="str">
        <f t="shared" si="66"/>
        <v>Ô tô vận tải thùng 10 tấn373</v>
      </c>
      <c r="D3977" s="490"/>
      <c r="E3977" s="490"/>
      <c r="F3977" s="490"/>
      <c r="G3977" s="490"/>
    </row>
    <row r="3978" spans="1:7" ht="18.75">
      <c r="A3978" s="489" t="s">
        <v>2796</v>
      </c>
      <c r="B3978" s="490">
        <v>374</v>
      </c>
      <c r="C3978" s="491" t="str">
        <f t="shared" si="66"/>
        <v>Ô tô vận tải thùng 10 tấn374</v>
      </c>
      <c r="D3978" s="490"/>
      <c r="E3978" s="490"/>
      <c r="F3978" s="490"/>
      <c r="G3978" s="490"/>
    </row>
    <row r="3979" spans="1:7" ht="18.75">
      <c r="A3979" s="489" t="s">
        <v>2796</v>
      </c>
      <c r="B3979" s="490">
        <v>375</v>
      </c>
      <c r="C3979" s="491" t="str">
        <f t="shared" si="66"/>
        <v>Ô tô vận tải thùng 10 tấn375</v>
      </c>
      <c r="D3979" s="490"/>
      <c r="E3979" s="490"/>
      <c r="F3979" s="490"/>
      <c r="G3979" s="490"/>
    </row>
    <row r="3980" spans="1:7" ht="18.75">
      <c r="A3980" s="489" t="s">
        <v>2796</v>
      </c>
      <c r="B3980" s="490">
        <v>376</v>
      </c>
      <c r="C3980" s="491" t="str">
        <f t="shared" si="66"/>
        <v>Ô tô vận tải thùng 10 tấn376</v>
      </c>
      <c r="D3980" s="490"/>
      <c r="E3980" s="490"/>
      <c r="F3980" s="490"/>
      <c r="G3980" s="490"/>
    </row>
    <row r="3981" spans="1:7" ht="18.75">
      <c r="A3981" s="489" t="s">
        <v>2796</v>
      </c>
      <c r="B3981" s="490">
        <v>377</v>
      </c>
      <c r="C3981" s="491" t="str">
        <f t="shared" si="66"/>
        <v>Ô tô vận tải thùng 10 tấn377</v>
      </c>
      <c r="D3981" s="490"/>
      <c r="E3981" s="490"/>
      <c r="F3981" s="490"/>
      <c r="G3981" s="490"/>
    </row>
    <row r="3982" spans="1:7" ht="18.75">
      <c r="A3982" s="489" t="s">
        <v>2796</v>
      </c>
      <c r="B3982" s="490">
        <v>378</v>
      </c>
      <c r="C3982" s="491" t="str">
        <f t="shared" si="66"/>
        <v>Ô tô vận tải thùng 10 tấn378</v>
      </c>
      <c r="D3982" s="490"/>
      <c r="E3982" s="490"/>
      <c r="F3982" s="490"/>
      <c r="G3982" s="490"/>
    </row>
    <row r="3983" spans="1:7" ht="18.75">
      <c r="A3983" s="489" t="s">
        <v>2796</v>
      </c>
      <c r="B3983" s="490">
        <v>379</v>
      </c>
      <c r="C3983" s="491" t="str">
        <f t="shared" si="66"/>
        <v>Ô tô vận tải thùng 10 tấn379</v>
      </c>
      <c r="D3983" s="490"/>
      <c r="E3983" s="490"/>
      <c r="F3983" s="490"/>
      <c r="G3983" s="490"/>
    </row>
    <row r="3984" spans="1:7" ht="18.75">
      <c r="A3984" s="489" t="s">
        <v>2796</v>
      </c>
      <c r="B3984" s="490">
        <v>380</v>
      </c>
      <c r="C3984" s="491" t="str">
        <f t="shared" si="66"/>
        <v>Ô tô vận tải thùng 10 tấn380</v>
      </c>
      <c r="D3984" s="490"/>
      <c r="E3984" s="490"/>
      <c r="F3984" s="490"/>
      <c r="G3984" s="490"/>
    </row>
    <row r="3985" spans="1:7" ht="18.75">
      <c r="A3985" s="489" t="s">
        <v>2796</v>
      </c>
      <c r="B3985" s="490">
        <v>381</v>
      </c>
      <c r="C3985" s="491" t="str">
        <f t="shared" si="66"/>
        <v>Ô tô vận tải thùng 10 tấn381</v>
      </c>
      <c r="D3985" s="490"/>
      <c r="E3985" s="490"/>
      <c r="F3985" s="490"/>
      <c r="G3985" s="490"/>
    </row>
    <row r="3986" spans="1:7" ht="18.75">
      <c r="A3986" s="489" t="s">
        <v>2796</v>
      </c>
      <c r="B3986" s="490">
        <v>382</v>
      </c>
      <c r="C3986" s="491" t="str">
        <f t="shared" si="66"/>
        <v>Ô tô vận tải thùng 10 tấn382</v>
      </c>
      <c r="D3986" s="490"/>
      <c r="E3986" s="490"/>
      <c r="F3986" s="490"/>
      <c r="G3986" s="490"/>
    </row>
    <row r="3987" spans="1:7" ht="18.75">
      <c r="A3987" s="489" t="s">
        <v>2796</v>
      </c>
      <c r="B3987" s="490">
        <v>383</v>
      </c>
      <c r="C3987" s="491" t="str">
        <f t="shared" si="66"/>
        <v>Ô tô vận tải thùng 10 tấn383</v>
      </c>
      <c r="D3987" s="490"/>
      <c r="E3987" s="490"/>
      <c r="F3987" s="490"/>
      <c r="G3987" s="490"/>
    </row>
    <row r="3988" spans="1:7" ht="18.75">
      <c r="A3988" s="489" t="s">
        <v>2796</v>
      </c>
      <c r="B3988" s="490">
        <v>384</v>
      </c>
      <c r="C3988" s="491" t="str">
        <f t="shared" si="66"/>
        <v>Ô tô vận tải thùng 10 tấn384</v>
      </c>
      <c r="D3988" s="490"/>
      <c r="E3988" s="490"/>
      <c r="F3988" s="490"/>
      <c r="G3988" s="490"/>
    </row>
    <row r="3989" spans="1:7" ht="18.75">
      <c r="A3989" s="489" t="s">
        <v>2796</v>
      </c>
      <c r="B3989" s="490">
        <v>385</v>
      </c>
      <c r="C3989" s="491" t="str">
        <f t="shared" si="66"/>
        <v>Ô tô vận tải thùng 10 tấn385</v>
      </c>
      <c r="D3989" s="490"/>
      <c r="E3989" s="490"/>
      <c r="F3989" s="490"/>
      <c r="G3989" s="490"/>
    </row>
    <row r="3990" spans="1:7" ht="18.75">
      <c r="A3990" s="489" t="s">
        <v>2796</v>
      </c>
      <c r="B3990" s="490">
        <v>386</v>
      </c>
      <c r="C3990" s="491" t="str">
        <f t="shared" ref="C3990:C4053" si="67">A3990&amp;B3990</f>
        <v>Ô tô vận tải thùng 10 tấn386</v>
      </c>
      <c r="D3990" s="490"/>
      <c r="E3990" s="490"/>
      <c r="F3990" s="490"/>
      <c r="G3990" s="490"/>
    </row>
    <row r="3991" spans="1:7" ht="18.75">
      <c r="A3991" s="489" t="s">
        <v>2796</v>
      </c>
      <c r="B3991" s="490">
        <v>387</v>
      </c>
      <c r="C3991" s="491" t="str">
        <f t="shared" si="67"/>
        <v>Ô tô vận tải thùng 10 tấn387</v>
      </c>
      <c r="D3991" s="490"/>
      <c r="E3991" s="490"/>
      <c r="F3991" s="490"/>
      <c r="G3991" s="490"/>
    </row>
    <row r="3992" spans="1:7" ht="18.75">
      <c r="A3992" s="489" t="s">
        <v>2796</v>
      </c>
      <c r="B3992" s="490">
        <v>388</v>
      </c>
      <c r="C3992" s="491" t="str">
        <f t="shared" si="67"/>
        <v>Ô tô vận tải thùng 10 tấn388</v>
      </c>
      <c r="D3992" s="490"/>
      <c r="E3992" s="490"/>
      <c r="F3992" s="490"/>
      <c r="G3992" s="490"/>
    </row>
    <row r="3993" spans="1:7" ht="18.75">
      <c r="A3993" s="489" t="s">
        <v>2796</v>
      </c>
      <c r="B3993" s="490">
        <v>389</v>
      </c>
      <c r="C3993" s="491" t="str">
        <f t="shared" si="67"/>
        <v>Ô tô vận tải thùng 10 tấn389</v>
      </c>
      <c r="D3993" s="490"/>
      <c r="E3993" s="490"/>
      <c r="F3993" s="490"/>
      <c r="G3993" s="490"/>
    </row>
    <row r="3994" spans="1:7" ht="18.75">
      <c r="A3994" s="489" t="s">
        <v>2796</v>
      </c>
      <c r="B3994" s="490">
        <v>390</v>
      </c>
      <c r="C3994" s="491" t="str">
        <f t="shared" si="67"/>
        <v>Ô tô vận tải thùng 10 tấn390</v>
      </c>
      <c r="D3994" s="490"/>
      <c r="E3994" s="490"/>
      <c r="F3994" s="490"/>
      <c r="G3994" s="490"/>
    </row>
    <row r="3995" spans="1:7" ht="18.75">
      <c r="A3995" s="489" t="s">
        <v>2796</v>
      </c>
      <c r="B3995" s="490">
        <v>391</v>
      </c>
      <c r="C3995" s="491" t="str">
        <f t="shared" si="67"/>
        <v>Ô tô vận tải thùng 10 tấn391</v>
      </c>
      <c r="D3995" s="490"/>
      <c r="E3995" s="490"/>
      <c r="F3995" s="490"/>
      <c r="G3995" s="490"/>
    </row>
    <row r="3996" spans="1:7" ht="18.75">
      <c r="A3996" s="489" t="s">
        <v>2796</v>
      </c>
      <c r="B3996" s="490">
        <v>392</v>
      </c>
      <c r="C3996" s="491" t="str">
        <f t="shared" si="67"/>
        <v>Ô tô vận tải thùng 10 tấn392</v>
      </c>
      <c r="D3996" s="490"/>
      <c r="E3996" s="490"/>
      <c r="F3996" s="490"/>
      <c r="G3996" s="490"/>
    </row>
    <row r="3997" spans="1:7" ht="18.75">
      <c r="A3997" s="489" t="s">
        <v>2796</v>
      </c>
      <c r="B3997" s="490">
        <v>393</v>
      </c>
      <c r="C3997" s="491" t="str">
        <f t="shared" si="67"/>
        <v>Ô tô vận tải thùng 10 tấn393</v>
      </c>
      <c r="D3997" s="490"/>
      <c r="E3997" s="490"/>
      <c r="F3997" s="490"/>
      <c r="G3997" s="490"/>
    </row>
    <row r="3998" spans="1:7" ht="18.75">
      <c r="A3998" s="489" t="s">
        <v>2796</v>
      </c>
      <c r="B3998" s="490">
        <v>394</v>
      </c>
      <c r="C3998" s="491" t="str">
        <f t="shared" si="67"/>
        <v>Ô tô vận tải thùng 10 tấn394</v>
      </c>
      <c r="D3998" s="490"/>
      <c r="E3998" s="490"/>
      <c r="F3998" s="490"/>
      <c r="G3998" s="490"/>
    </row>
    <row r="3999" spans="1:7" ht="18.75">
      <c r="A3999" s="489" t="s">
        <v>2796</v>
      </c>
      <c r="B3999" s="490">
        <v>395</v>
      </c>
      <c r="C3999" s="491" t="str">
        <f t="shared" si="67"/>
        <v>Ô tô vận tải thùng 10 tấn395</v>
      </c>
      <c r="D3999" s="490"/>
      <c r="E3999" s="490"/>
      <c r="F3999" s="490"/>
      <c r="G3999" s="490"/>
    </row>
    <row r="4000" spans="1:7" ht="18.75">
      <c r="A4000" s="489" t="s">
        <v>2796</v>
      </c>
      <c r="B4000" s="490">
        <v>396</v>
      </c>
      <c r="C4000" s="491" t="str">
        <f t="shared" si="67"/>
        <v>Ô tô vận tải thùng 10 tấn396</v>
      </c>
      <c r="D4000" s="490"/>
      <c r="E4000" s="490"/>
      <c r="F4000" s="490"/>
      <c r="G4000" s="490"/>
    </row>
    <row r="4001" spans="1:7" ht="18.75">
      <c r="A4001" s="489" t="s">
        <v>2796</v>
      </c>
      <c r="B4001" s="490">
        <v>397</v>
      </c>
      <c r="C4001" s="491" t="str">
        <f t="shared" si="67"/>
        <v>Ô tô vận tải thùng 10 tấn397</v>
      </c>
      <c r="D4001" s="490"/>
      <c r="E4001" s="490"/>
      <c r="F4001" s="490"/>
      <c r="G4001" s="490"/>
    </row>
    <row r="4002" spans="1:7" ht="18.75">
      <c r="A4002" s="489" t="s">
        <v>2796</v>
      </c>
      <c r="B4002" s="490">
        <v>398</v>
      </c>
      <c r="C4002" s="491" t="str">
        <f t="shared" si="67"/>
        <v>Ô tô vận tải thùng 10 tấn398</v>
      </c>
      <c r="D4002" s="490"/>
      <c r="E4002" s="490"/>
      <c r="F4002" s="490"/>
      <c r="G4002" s="490"/>
    </row>
    <row r="4003" spans="1:7" ht="18.75">
      <c r="A4003" s="489" t="s">
        <v>2796</v>
      </c>
      <c r="B4003" s="490">
        <v>399</v>
      </c>
      <c r="C4003" s="491" t="str">
        <f t="shared" si="67"/>
        <v>Ô tô vận tải thùng 10 tấn399</v>
      </c>
      <c r="D4003" s="490"/>
      <c r="E4003" s="490"/>
      <c r="F4003" s="490"/>
      <c r="G4003" s="490"/>
    </row>
    <row r="4004" spans="1:7" ht="18.75">
      <c r="A4004" s="489" t="s">
        <v>2796</v>
      </c>
      <c r="B4004" s="490">
        <v>400</v>
      </c>
      <c r="C4004" s="491" t="str">
        <f t="shared" si="67"/>
        <v>Ô tô vận tải thùng 10 tấn400</v>
      </c>
      <c r="D4004" s="490"/>
      <c r="E4004" s="490"/>
      <c r="F4004" s="490"/>
      <c r="G4004" s="490"/>
    </row>
    <row r="4005" spans="1:7" ht="18.75">
      <c r="A4005" s="489" t="s">
        <v>2796</v>
      </c>
      <c r="B4005" s="490">
        <v>401</v>
      </c>
      <c r="C4005" s="491" t="str">
        <f t="shared" si="67"/>
        <v>Ô tô vận tải thùng 10 tấn401</v>
      </c>
      <c r="D4005" s="490"/>
      <c r="E4005" s="490"/>
      <c r="F4005" s="490"/>
      <c r="G4005" s="490"/>
    </row>
    <row r="4006" spans="1:7" ht="18.75">
      <c r="A4006" s="489" t="s">
        <v>2796</v>
      </c>
      <c r="B4006" s="490">
        <v>402</v>
      </c>
      <c r="C4006" s="491" t="str">
        <f t="shared" si="67"/>
        <v>Ô tô vận tải thùng 10 tấn402</v>
      </c>
      <c r="D4006" s="490"/>
      <c r="E4006" s="490"/>
      <c r="F4006" s="490"/>
      <c r="G4006" s="490"/>
    </row>
    <row r="4007" spans="1:7" ht="18.75">
      <c r="A4007" s="489" t="s">
        <v>2796</v>
      </c>
      <c r="B4007" s="490">
        <v>403</v>
      </c>
      <c r="C4007" s="491" t="str">
        <f t="shared" si="67"/>
        <v>Ô tô vận tải thùng 10 tấn403</v>
      </c>
      <c r="D4007" s="490"/>
      <c r="E4007" s="490"/>
      <c r="F4007" s="490"/>
      <c r="G4007" s="490"/>
    </row>
    <row r="4008" spans="1:7" ht="18.75">
      <c r="A4008" s="489" t="s">
        <v>2796</v>
      </c>
      <c r="B4008" s="490">
        <v>404</v>
      </c>
      <c r="C4008" s="491" t="str">
        <f t="shared" si="67"/>
        <v>Ô tô vận tải thùng 10 tấn404</v>
      </c>
      <c r="D4008" s="490"/>
      <c r="E4008" s="490"/>
      <c r="F4008" s="490"/>
      <c r="G4008" s="490"/>
    </row>
    <row r="4009" spans="1:7" ht="18.75">
      <c r="A4009" s="489" t="s">
        <v>2796</v>
      </c>
      <c r="B4009" s="490">
        <v>405</v>
      </c>
      <c r="C4009" s="491" t="str">
        <f t="shared" si="67"/>
        <v>Ô tô vận tải thùng 10 tấn405</v>
      </c>
      <c r="D4009" s="490"/>
      <c r="E4009" s="490"/>
      <c r="F4009" s="490"/>
      <c r="G4009" s="490"/>
    </row>
    <row r="4010" spans="1:7" ht="18.75">
      <c r="A4010" s="489" t="s">
        <v>2796</v>
      </c>
      <c r="B4010" s="490">
        <v>406</v>
      </c>
      <c r="C4010" s="491" t="str">
        <f t="shared" si="67"/>
        <v>Ô tô vận tải thùng 10 tấn406</v>
      </c>
      <c r="D4010" s="490"/>
      <c r="E4010" s="490"/>
      <c r="F4010" s="490"/>
      <c r="G4010" s="490"/>
    </row>
    <row r="4011" spans="1:7" ht="18.75">
      <c r="A4011" s="489" t="s">
        <v>2796</v>
      </c>
      <c r="B4011" s="490">
        <v>407</v>
      </c>
      <c r="C4011" s="491" t="str">
        <f t="shared" si="67"/>
        <v>Ô tô vận tải thùng 10 tấn407</v>
      </c>
      <c r="D4011" s="490"/>
      <c r="E4011" s="490"/>
      <c r="F4011" s="490"/>
      <c r="G4011" s="490"/>
    </row>
    <row r="4012" spans="1:7" ht="18.75">
      <c r="A4012" s="489" t="s">
        <v>2796</v>
      </c>
      <c r="B4012" s="490">
        <v>408</v>
      </c>
      <c r="C4012" s="491" t="str">
        <f t="shared" si="67"/>
        <v>Ô tô vận tải thùng 10 tấn408</v>
      </c>
      <c r="D4012" s="490"/>
      <c r="E4012" s="490"/>
      <c r="F4012" s="490"/>
      <c r="G4012" s="490"/>
    </row>
    <row r="4013" spans="1:7" ht="18.75">
      <c r="A4013" s="489" t="s">
        <v>2796</v>
      </c>
      <c r="B4013" s="490">
        <v>409</v>
      </c>
      <c r="C4013" s="491" t="str">
        <f t="shared" si="67"/>
        <v>Ô tô vận tải thùng 10 tấn409</v>
      </c>
      <c r="D4013" s="490"/>
      <c r="E4013" s="490"/>
      <c r="F4013" s="490"/>
      <c r="G4013" s="490"/>
    </row>
    <row r="4014" spans="1:7" ht="18.75">
      <c r="A4014" s="489" t="s">
        <v>2796</v>
      </c>
      <c r="B4014" s="490">
        <v>410</v>
      </c>
      <c r="C4014" s="491" t="str">
        <f t="shared" si="67"/>
        <v>Ô tô vận tải thùng 10 tấn410</v>
      </c>
      <c r="D4014" s="490"/>
      <c r="E4014" s="490"/>
      <c r="F4014" s="490"/>
      <c r="G4014" s="490"/>
    </row>
    <row r="4015" spans="1:7" ht="18.75">
      <c r="A4015" s="489" t="s">
        <v>2796</v>
      </c>
      <c r="B4015" s="490">
        <v>411</v>
      </c>
      <c r="C4015" s="491" t="str">
        <f t="shared" si="67"/>
        <v>Ô tô vận tải thùng 10 tấn411</v>
      </c>
      <c r="D4015" s="490"/>
      <c r="E4015" s="490"/>
      <c r="F4015" s="490"/>
      <c r="G4015" s="490"/>
    </row>
    <row r="4016" spans="1:7" ht="18.75">
      <c r="A4016" s="489" t="s">
        <v>2796</v>
      </c>
      <c r="B4016" s="490">
        <v>412</v>
      </c>
      <c r="C4016" s="491" t="str">
        <f t="shared" si="67"/>
        <v>Ô tô vận tải thùng 10 tấn412</v>
      </c>
      <c r="D4016" s="490"/>
      <c r="E4016" s="490"/>
      <c r="F4016" s="490"/>
      <c r="G4016" s="490"/>
    </row>
    <row r="4017" spans="1:7" ht="18.75">
      <c r="A4017" s="489" t="s">
        <v>2796</v>
      </c>
      <c r="B4017" s="490">
        <v>413</v>
      </c>
      <c r="C4017" s="491" t="str">
        <f t="shared" si="67"/>
        <v>Ô tô vận tải thùng 10 tấn413</v>
      </c>
      <c r="D4017" s="490"/>
      <c r="E4017" s="490"/>
      <c r="F4017" s="490"/>
      <c r="G4017" s="490"/>
    </row>
    <row r="4018" spans="1:7" ht="18.75">
      <c r="A4018" s="489" t="s">
        <v>2796</v>
      </c>
      <c r="B4018" s="490">
        <v>414</v>
      </c>
      <c r="C4018" s="491" t="str">
        <f t="shared" si="67"/>
        <v>Ô tô vận tải thùng 10 tấn414</v>
      </c>
      <c r="D4018" s="490"/>
      <c r="E4018" s="490"/>
      <c r="F4018" s="490"/>
      <c r="G4018" s="490"/>
    </row>
    <row r="4019" spans="1:7" ht="18.75">
      <c r="A4019" s="489" t="s">
        <v>2796</v>
      </c>
      <c r="B4019" s="490">
        <v>415</v>
      </c>
      <c r="C4019" s="491" t="str">
        <f t="shared" si="67"/>
        <v>Ô tô vận tải thùng 10 tấn415</v>
      </c>
      <c r="D4019" s="490"/>
      <c r="E4019" s="490"/>
      <c r="F4019" s="490"/>
      <c r="G4019" s="490"/>
    </row>
    <row r="4020" spans="1:7" ht="18.75">
      <c r="A4020" s="489" t="s">
        <v>2796</v>
      </c>
      <c r="B4020" s="490">
        <v>416</v>
      </c>
      <c r="C4020" s="491" t="str">
        <f t="shared" si="67"/>
        <v>Ô tô vận tải thùng 10 tấn416</v>
      </c>
      <c r="D4020" s="490"/>
      <c r="E4020" s="490"/>
      <c r="F4020" s="490"/>
      <c r="G4020" s="490"/>
    </row>
    <row r="4021" spans="1:7" ht="18.75">
      <c r="A4021" s="489" t="s">
        <v>2796</v>
      </c>
      <c r="B4021" s="490">
        <v>417</v>
      </c>
      <c r="C4021" s="491" t="str">
        <f t="shared" si="67"/>
        <v>Ô tô vận tải thùng 10 tấn417</v>
      </c>
      <c r="D4021" s="490"/>
      <c r="E4021" s="490"/>
      <c r="F4021" s="490"/>
      <c r="G4021" s="490"/>
    </row>
    <row r="4022" spans="1:7" ht="18.75">
      <c r="A4022" s="489" t="s">
        <v>2796</v>
      </c>
      <c r="B4022" s="490">
        <v>418</v>
      </c>
      <c r="C4022" s="491" t="str">
        <f t="shared" si="67"/>
        <v>Ô tô vận tải thùng 10 tấn418</v>
      </c>
      <c r="D4022" s="490"/>
      <c r="E4022" s="490"/>
      <c r="F4022" s="490"/>
      <c r="G4022" s="490"/>
    </row>
    <row r="4023" spans="1:7" ht="18.75">
      <c r="A4023" s="489" t="s">
        <v>2796</v>
      </c>
      <c r="B4023" s="490">
        <v>419</v>
      </c>
      <c r="C4023" s="491" t="str">
        <f t="shared" si="67"/>
        <v>Ô tô vận tải thùng 10 tấn419</v>
      </c>
      <c r="D4023" s="490"/>
      <c r="E4023" s="490"/>
      <c r="F4023" s="490"/>
      <c r="G4023" s="490"/>
    </row>
    <row r="4024" spans="1:7" ht="18.75">
      <c r="A4024" s="489" t="s">
        <v>2796</v>
      </c>
      <c r="B4024" s="490">
        <v>420</v>
      </c>
      <c r="C4024" s="491" t="str">
        <f t="shared" si="67"/>
        <v>Ô tô vận tải thùng 10 tấn420</v>
      </c>
      <c r="D4024" s="490"/>
      <c r="E4024" s="490"/>
      <c r="F4024" s="490"/>
      <c r="G4024" s="490"/>
    </row>
    <row r="4025" spans="1:7" ht="18.75">
      <c r="A4025" s="489" t="s">
        <v>2796</v>
      </c>
      <c r="B4025" s="490">
        <v>421</v>
      </c>
      <c r="C4025" s="491" t="str">
        <f t="shared" si="67"/>
        <v>Ô tô vận tải thùng 10 tấn421</v>
      </c>
      <c r="D4025" s="490"/>
      <c r="E4025" s="490"/>
      <c r="F4025" s="490"/>
      <c r="G4025" s="490"/>
    </row>
    <row r="4026" spans="1:7" ht="18.75">
      <c r="A4026" s="489" t="s">
        <v>2796</v>
      </c>
      <c r="B4026" s="490">
        <v>422</v>
      </c>
      <c r="C4026" s="491" t="str">
        <f t="shared" si="67"/>
        <v>Ô tô vận tải thùng 10 tấn422</v>
      </c>
      <c r="D4026" s="490"/>
      <c r="E4026" s="490"/>
      <c r="F4026" s="490"/>
      <c r="G4026" s="490"/>
    </row>
    <row r="4027" spans="1:7" ht="18.75">
      <c r="A4027" s="489" t="s">
        <v>2796</v>
      </c>
      <c r="B4027" s="490">
        <v>423</v>
      </c>
      <c r="C4027" s="491" t="str">
        <f t="shared" si="67"/>
        <v>Ô tô vận tải thùng 10 tấn423</v>
      </c>
      <c r="D4027" s="490"/>
      <c r="E4027" s="490"/>
      <c r="F4027" s="490"/>
      <c r="G4027" s="490"/>
    </row>
    <row r="4028" spans="1:7" ht="18.75">
      <c r="A4028" s="489" t="s">
        <v>2796</v>
      </c>
      <c r="B4028" s="490">
        <v>424</v>
      </c>
      <c r="C4028" s="491" t="str">
        <f t="shared" si="67"/>
        <v>Ô tô vận tải thùng 10 tấn424</v>
      </c>
      <c r="D4028" s="490"/>
      <c r="E4028" s="490"/>
      <c r="F4028" s="490"/>
      <c r="G4028" s="490"/>
    </row>
    <row r="4029" spans="1:7" ht="18.75">
      <c r="A4029" s="489" t="s">
        <v>2796</v>
      </c>
      <c r="B4029" s="490">
        <v>425</v>
      </c>
      <c r="C4029" s="491" t="str">
        <f t="shared" si="67"/>
        <v>Ô tô vận tải thùng 10 tấn425</v>
      </c>
      <c r="D4029" s="490"/>
      <c r="E4029" s="490"/>
      <c r="F4029" s="490"/>
      <c r="G4029" s="490"/>
    </row>
    <row r="4030" spans="1:7" ht="18.75">
      <c r="A4030" s="489" t="s">
        <v>2796</v>
      </c>
      <c r="B4030" s="490">
        <v>426</v>
      </c>
      <c r="C4030" s="491" t="str">
        <f t="shared" si="67"/>
        <v>Ô tô vận tải thùng 10 tấn426</v>
      </c>
      <c r="D4030" s="490"/>
      <c r="E4030" s="490"/>
      <c r="F4030" s="490"/>
      <c r="G4030" s="490"/>
    </row>
    <row r="4031" spans="1:7" ht="18.75">
      <c r="A4031" s="489" t="s">
        <v>2796</v>
      </c>
      <c r="B4031" s="490">
        <v>427</v>
      </c>
      <c r="C4031" s="491" t="str">
        <f t="shared" si="67"/>
        <v>Ô tô vận tải thùng 10 tấn427</v>
      </c>
      <c r="D4031" s="490"/>
      <c r="E4031" s="490"/>
      <c r="F4031" s="490"/>
      <c r="G4031" s="490"/>
    </row>
    <row r="4032" spans="1:7" ht="18.75">
      <c r="A4032" s="489" t="s">
        <v>2796</v>
      </c>
      <c r="B4032" s="490">
        <v>428</v>
      </c>
      <c r="C4032" s="491" t="str">
        <f t="shared" si="67"/>
        <v>Ô tô vận tải thùng 10 tấn428</v>
      </c>
      <c r="D4032" s="490"/>
      <c r="E4032" s="490"/>
      <c r="F4032" s="490"/>
      <c r="G4032" s="490"/>
    </row>
    <row r="4033" spans="1:7" ht="18.75">
      <c r="A4033" s="489" t="s">
        <v>2796</v>
      </c>
      <c r="B4033" s="490">
        <v>429</v>
      </c>
      <c r="C4033" s="491" t="str">
        <f t="shared" si="67"/>
        <v>Ô tô vận tải thùng 10 tấn429</v>
      </c>
      <c r="D4033" s="490"/>
      <c r="E4033" s="490"/>
      <c r="F4033" s="490"/>
      <c r="G4033" s="490"/>
    </row>
    <row r="4034" spans="1:7" ht="18.75">
      <c r="A4034" s="489" t="s">
        <v>2796</v>
      </c>
      <c r="B4034" s="490">
        <v>430</v>
      </c>
      <c r="C4034" s="491" t="str">
        <f t="shared" si="67"/>
        <v>Ô tô vận tải thùng 10 tấn430</v>
      </c>
      <c r="D4034" s="490"/>
      <c r="E4034" s="490"/>
      <c r="F4034" s="490"/>
      <c r="G4034" s="490"/>
    </row>
    <row r="4035" spans="1:7" ht="18.75">
      <c r="A4035" s="489" t="s">
        <v>2796</v>
      </c>
      <c r="B4035" s="490">
        <v>431</v>
      </c>
      <c r="C4035" s="491" t="str">
        <f t="shared" si="67"/>
        <v>Ô tô vận tải thùng 10 tấn431</v>
      </c>
      <c r="D4035" s="490"/>
      <c r="E4035" s="490"/>
      <c r="F4035" s="490"/>
      <c r="G4035" s="490"/>
    </row>
    <row r="4036" spans="1:7" ht="18.75">
      <c r="A4036" s="489" t="s">
        <v>2796</v>
      </c>
      <c r="B4036" s="490">
        <v>432</v>
      </c>
      <c r="C4036" s="491" t="str">
        <f t="shared" si="67"/>
        <v>Ô tô vận tải thùng 10 tấn432</v>
      </c>
      <c r="D4036" s="490"/>
      <c r="E4036" s="490"/>
      <c r="F4036" s="490"/>
      <c r="G4036" s="490"/>
    </row>
    <row r="4037" spans="1:7" ht="18.75">
      <c r="A4037" s="489" t="s">
        <v>2796</v>
      </c>
      <c r="B4037" s="490">
        <v>433</v>
      </c>
      <c r="C4037" s="491" t="str">
        <f t="shared" si="67"/>
        <v>Ô tô vận tải thùng 10 tấn433</v>
      </c>
      <c r="D4037" s="490"/>
      <c r="E4037" s="490"/>
      <c r="F4037" s="490"/>
      <c r="G4037" s="490"/>
    </row>
    <row r="4038" spans="1:7" ht="18.75">
      <c r="A4038" s="489" t="s">
        <v>2796</v>
      </c>
      <c r="B4038" s="490">
        <v>434</v>
      </c>
      <c r="C4038" s="491" t="str">
        <f t="shared" si="67"/>
        <v>Ô tô vận tải thùng 10 tấn434</v>
      </c>
      <c r="D4038" s="490"/>
      <c r="E4038" s="490"/>
      <c r="F4038" s="490"/>
      <c r="G4038" s="490"/>
    </row>
    <row r="4039" spans="1:7" ht="18.75">
      <c r="A4039" s="489" t="s">
        <v>2796</v>
      </c>
      <c r="B4039" s="490">
        <v>435</v>
      </c>
      <c r="C4039" s="491" t="str">
        <f t="shared" si="67"/>
        <v>Ô tô vận tải thùng 10 tấn435</v>
      </c>
      <c r="D4039" s="490"/>
      <c r="E4039" s="490"/>
      <c r="F4039" s="490"/>
      <c r="G4039" s="490"/>
    </row>
    <row r="4040" spans="1:7" ht="18.75">
      <c r="A4040" s="489" t="s">
        <v>2796</v>
      </c>
      <c r="B4040" s="490">
        <v>436</v>
      </c>
      <c r="C4040" s="491" t="str">
        <f t="shared" si="67"/>
        <v>Ô tô vận tải thùng 10 tấn436</v>
      </c>
      <c r="D4040" s="490"/>
      <c r="E4040" s="490"/>
      <c r="F4040" s="490"/>
      <c r="G4040" s="490"/>
    </row>
    <row r="4041" spans="1:7" ht="18.75">
      <c r="A4041" s="489" t="s">
        <v>2796</v>
      </c>
      <c r="B4041" s="490">
        <v>437</v>
      </c>
      <c r="C4041" s="491" t="str">
        <f t="shared" si="67"/>
        <v>Ô tô vận tải thùng 10 tấn437</v>
      </c>
      <c r="D4041" s="490"/>
      <c r="E4041" s="490"/>
      <c r="F4041" s="490"/>
      <c r="G4041" s="490"/>
    </row>
    <row r="4042" spans="1:7" ht="18.75">
      <c r="A4042" s="489" t="s">
        <v>2796</v>
      </c>
      <c r="B4042" s="490">
        <v>438</v>
      </c>
      <c r="C4042" s="491" t="str">
        <f t="shared" si="67"/>
        <v>Ô tô vận tải thùng 10 tấn438</v>
      </c>
      <c r="D4042" s="490"/>
      <c r="E4042" s="490"/>
      <c r="F4042" s="490"/>
      <c r="G4042" s="490"/>
    </row>
    <row r="4043" spans="1:7" ht="18.75">
      <c r="A4043" s="489" t="s">
        <v>2796</v>
      </c>
      <c r="B4043" s="490">
        <v>439</v>
      </c>
      <c r="C4043" s="491" t="str">
        <f t="shared" si="67"/>
        <v>Ô tô vận tải thùng 10 tấn439</v>
      </c>
      <c r="D4043" s="490"/>
      <c r="E4043" s="490"/>
      <c r="F4043" s="490"/>
      <c r="G4043" s="490"/>
    </row>
    <row r="4044" spans="1:7" ht="18.75">
      <c r="A4044" s="489" t="s">
        <v>2796</v>
      </c>
      <c r="B4044" s="490">
        <v>440</v>
      </c>
      <c r="C4044" s="491" t="str">
        <f t="shared" si="67"/>
        <v>Ô tô vận tải thùng 10 tấn440</v>
      </c>
      <c r="D4044" s="490"/>
      <c r="E4044" s="490"/>
      <c r="F4044" s="490"/>
      <c r="G4044" s="490"/>
    </row>
    <row r="4045" spans="1:7" ht="18.75">
      <c r="A4045" s="489" t="s">
        <v>2796</v>
      </c>
      <c r="B4045" s="490">
        <v>441</v>
      </c>
      <c r="C4045" s="491" t="str">
        <f t="shared" si="67"/>
        <v>Ô tô vận tải thùng 10 tấn441</v>
      </c>
      <c r="D4045" s="490"/>
      <c r="E4045" s="490"/>
      <c r="F4045" s="490"/>
      <c r="G4045" s="490"/>
    </row>
    <row r="4046" spans="1:7" ht="18.75">
      <c r="A4046" s="489" t="s">
        <v>2796</v>
      </c>
      <c r="B4046" s="490">
        <v>442</v>
      </c>
      <c r="C4046" s="491" t="str">
        <f t="shared" si="67"/>
        <v>Ô tô vận tải thùng 10 tấn442</v>
      </c>
      <c r="D4046" s="490"/>
      <c r="E4046" s="490"/>
      <c r="F4046" s="490"/>
      <c r="G4046" s="490"/>
    </row>
    <row r="4047" spans="1:7" ht="18.75">
      <c r="A4047" s="489" t="s">
        <v>2796</v>
      </c>
      <c r="B4047" s="490">
        <v>443</v>
      </c>
      <c r="C4047" s="491" t="str">
        <f t="shared" si="67"/>
        <v>Ô tô vận tải thùng 10 tấn443</v>
      </c>
      <c r="D4047" s="490"/>
      <c r="E4047" s="490"/>
      <c r="F4047" s="490"/>
      <c r="G4047" s="490"/>
    </row>
    <row r="4048" spans="1:7" ht="18.75">
      <c r="A4048" s="489" t="s">
        <v>2796</v>
      </c>
      <c r="B4048" s="490">
        <v>444</v>
      </c>
      <c r="C4048" s="491" t="str">
        <f t="shared" si="67"/>
        <v>Ô tô vận tải thùng 10 tấn444</v>
      </c>
      <c r="D4048" s="490"/>
      <c r="E4048" s="490"/>
      <c r="F4048" s="490"/>
      <c r="G4048" s="490"/>
    </row>
    <row r="4049" spans="1:7" ht="18.75">
      <c r="A4049" s="489" t="s">
        <v>2796</v>
      </c>
      <c r="B4049" s="490">
        <v>445</v>
      </c>
      <c r="C4049" s="491" t="str">
        <f t="shared" si="67"/>
        <v>Ô tô vận tải thùng 10 tấn445</v>
      </c>
      <c r="D4049" s="490"/>
      <c r="E4049" s="490"/>
      <c r="F4049" s="490"/>
      <c r="G4049" s="490"/>
    </row>
    <row r="4050" spans="1:7" ht="18.75">
      <c r="A4050" s="489" t="s">
        <v>2796</v>
      </c>
      <c r="B4050" s="490">
        <v>446</v>
      </c>
      <c r="C4050" s="491" t="str">
        <f t="shared" si="67"/>
        <v>Ô tô vận tải thùng 10 tấn446</v>
      </c>
      <c r="D4050" s="490"/>
      <c r="E4050" s="490"/>
      <c r="F4050" s="490"/>
      <c r="G4050" s="490"/>
    </row>
    <row r="4051" spans="1:7" ht="18.75">
      <c r="A4051" s="489" t="s">
        <v>2796</v>
      </c>
      <c r="B4051" s="490">
        <v>447</v>
      </c>
      <c r="C4051" s="491" t="str">
        <f t="shared" si="67"/>
        <v>Ô tô vận tải thùng 10 tấn447</v>
      </c>
      <c r="D4051" s="490"/>
      <c r="E4051" s="490"/>
      <c r="F4051" s="490"/>
      <c r="G4051" s="490"/>
    </row>
    <row r="4052" spans="1:7" ht="18.75">
      <c r="A4052" s="489" t="s">
        <v>2796</v>
      </c>
      <c r="B4052" s="490">
        <v>448</v>
      </c>
      <c r="C4052" s="491" t="str">
        <f t="shared" si="67"/>
        <v>Ô tô vận tải thùng 10 tấn448</v>
      </c>
      <c r="D4052" s="490"/>
      <c r="E4052" s="490"/>
      <c r="F4052" s="490"/>
      <c r="G4052" s="490"/>
    </row>
    <row r="4053" spans="1:7" ht="18.75">
      <c r="A4053" s="489" t="s">
        <v>2796</v>
      </c>
      <c r="B4053" s="490">
        <v>449</v>
      </c>
      <c r="C4053" s="491" t="str">
        <f t="shared" si="67"/>
        <v>Ô tô vận tải thùng 10 tấn449</v>
      </c>
      <c r="D4053" s="490"/>
      <c r="E4053" s="490"/>
      <c r="F4053" s="490"/>
      <c r="G4053" s="490"/>
    </row>
    <row r="4054" spans="1:7" ht="18.75">
      <c r="A4054" s="489" t="s">
        <v>2796</v>
      </c>
      <c r="B4054" s="490">
        <v>450</v>
      </c>
      <c r="C4054" s="491" t="str">
        <f t="shared" ref="C4054:C4104" si="68">A4054&amp;B4054</f>
        <v>Ô tô vận tải thùng 10 tấn450</v>
      </c>
      <c r="D4054" s="490"/>
      <c r="E4054" s="490"/>
      <c r="F4054" s="490"/>
      <c r="G4054" s="490"/>
    </row>
    <row r="4055" spans="1:7" ht="18.75">
      <c r="A4055" s="489" t="s">
        <v>2796</v>
      </c>
      <c r="B4055" s="490">
        <v>451</v>
      </c>
      <c r="C4055" s="491" t="str">
        <f t="shared" si="68"/>
        <v>Ô tô vận tải thùng 10 tấn451</v>
      </c>
      <c r="D4055" s="490"/>
      <c r="E4055" s="490"/>
      <c r="F4055" s="490"/>
      <c r="G4055" s="490"/>
    </row>
    <row r="4056" spans="1:7" ht="18.75">
      <c r="A4056" s="489" t="s">
        <v>2796</v>
      </c>
      <c r="B4056" s="490">
        <v>452</v>
      </c>
      <c r="C4056" s="491" t="str">
        <f t="shared" si="68"/>
        <v>Ô tô vận tải thùng 10 tấn452</v>
      </c>
      <c r="D4056" s="490"/>
      <c r="E4056" s="490"/>
      <c r="F4056" s="490"/>
      <c r="G4056" s="490"/>
    </row>
    <row r="4057" spans="1:7" ht="18.75">
      <c r="A4057" s="489" t="s">
        <v>2796</v>
      </c>
      <c r="B4057" s="490">
        <v>453</v>
      </c>
      <c r="C4057" s="491" t="str">
        <f t="shared" si="68"/>
        <v>Ô tô vận tải thùng 10 tấn453</v>
      </c>
      <c r="D4057" s="490"/>
      <c r="E4057" s="490"/>
      <c r="F4057" s="490"/>
      <c r="G4057" s="490"/>
    </row>
    <row r="4058" spans="1:7" ht="18.75">
      <c r="A4058" s="489" t="s">
        <v>2796</v>
      </c>
      <c r="B4058" s="490">
        <v>454</v>
      </c>
      <c r="C4058" s="491" t="str">
        <f t="shared" si="68"/>
        <v>Ô tô vận tải thùng 10 tấn454</v>
      </c>
      <c r="D4058" s="490"/>
      <c r="E4058" s="490"/>
      <c r="F4058" s="490"/>
      <c r="G4058" s="490"/>
    </row>
    <row r="4059" spans="1:7" ht="18.75">
      <c r="A4059" s="489" t="s">
        <v>2796</v>
      </c>
      <c r="B4059" s="490">
        <v>455</v>
      </c>
      <c r="C4059" s="491" t="str">
        <f t="shared" si="68"/>
        <v>Ô tô vận tải thùng 10 tấn455</v>
      </c>
      <c r="D4059" s="490"/>
      <c r="E4059" s="490"/>
      <c r="F4059" s="490"/>
      <c r="G4059" s="490"/>
    </row>
    <row r="4060" spans="1:7" ht="18.75">
      <c r="A4060" s="489" t="s">
        <v>2796</v>
      </c>
      <c r="B4060" s="490">
        <v>456</v>
      </c>
      <c r="C4060" s="491" t="str">
        <f t="shared" si="68"/>
        <v>Ô tô vận tải thùng 10 tấn456</v>
      </c>
      <c r="D4060" s="490"/>
      <c r="E4060" s="490"/>
      <c r="F4060" s="490"/>
      <c r="G4060" s="490"/>
    </row>
    <row r="4061" spans="1:7" ht="18.75">
      <c r="A4061" s="489" t="s">
        <v>2796</v>
      </c>
      <c r="B4061" s="490">
        <v>457</v>
      </c>
      <c r="C4061" s="491" t="str">
        <f t="shared" si="68"/>
        <v>Ô tô vận tải thùng 10 tấn457</v>
      </c>
      <c r="D4061" s="490"/>
      <c r="E4061" s="490"/>
      <c r="F4061" s="490"/>
      <c r="G4061" s="490"/>
    </row>
    <row r="4062" spans="1:7" ht="18.75">
      <c r="A4062" s="489" t="s">
        <v>2796</v>
      </c>
      <c r="B4062" s="490">
        <v>458</v>
      </c>
      <c r="C4062" s="491" t="str">
        <f t="shared" si="68"/>
        <v>Ô tô vận tải thùng 10 tấn458</v>
      </c>
      <c r="D4062" s="490"/>
      <c r="E4062" s="490"/>
      <c r="F4062" s="490"/>
      <c r="G4062" s="490"/>
    </row>
    <row r="4063" spans="1:7" ht="18.75">
      <c r="A4063" s="489" t="s">
        <v>2796</v>
      </c>
      <c r="B4063" s="490">
        <v>459</v>
      </c>
      <c r="C4063" s="491" t="str">
        <f t="shared" si="68"/>
        <v>Ô tô vận tải thùng 10 tấn459</v>
      </c>
      <c r="D4063" s="490"/>
      <c r="E4063" s="490"/>
      <c r="F4063" s="490"/>
      <c r="G4063" s="490"/>
    </row>
    <row r="4064" spans="1:7" ht="18.75">
      <c r="A4064" s="489" t="s">
        <v>2796</v>
      </c>
      <c r="B4064" s="490">
        <v>460</v>
      </c>
      <c r="C4064" s="491" t="str">
        <f t="shared" si="68"/>
        <v>Ô tô vận tải thùng 10 tấn460</v>
      </c>
      <c r="D4064" s="490"/>
      <c r="E4064" s="490"/>
      <c r="F4064" s="490"/>
      <c r="G4064" s="490"/>
    </row>
    <row r="4065" spans="1:7" ht="18.75">
      <c r="A4065" s="489" t="s">
        <v>2796</v>
      </c>
      <c r="B4065" s="490">
        <v>461</v>
      </c>
      <c r="C4065" s="491" t="str">
        <f t="shared" si="68"/>
        <v>Ô tô vận tải thùng 10 tấn461</v>
      </c>
      <c r="D4065" s="490"/>
      <c r="E4065" s="490"/>
      <c r="F4065" s="490"/>
      <c r="G4065" s="490"/>
    </row>
    <row r="4066" spans="1:7" ht="18.75">
      <c r="A4066" s="489" t="s">
        <v>2796</v>
      </c>
      <c r="B4066" s="490">
        <v>462</v>
      </c>
      <c r="C4066" s="491" t="str">
        <f t="shared" si="68"/>
        <v>Ô tô vận tải thùng 10 tấn462</v>
      </c>
      <c r="D4066" s="490"/>
      <c r="E4066" s="490"/>
      <c r="F4066" s="490"/>
      <c r="G4066" s="490"/>
    </row>
    <row r="4067" spans="1:7" ht="18.75">
      <c r="A4067" s="489" t="s">
        <v>2796</v>
      </c>
      <c r="B4067" s="490">
        <v>463</v>
      </c>
      <c r="C4067" s="491" t="str">
        <f t="shared" si="68"/>
        <v>Ô tô vận tải thùng 10 tấn463</v>
      </c>
      <c r="D4067" s="490"/>
      <c r="E4067" s="490"/>
      <c r="F4067" s="490"/>
      <c r="G4067" s="490"/>
    </row>
    <row r="4068" spans="1:7" ht="18.75">
      <c r="A4068" s="489" t="s">
        <v>2796</v>
      </c>
      <c r="B4068" s="490">
        <v>464</v>
      </c>
      <c r="C4068" s="491" t="str">
        <f t="shared" si="68"/>
        <v>Ô tô vận tải thùng 10 tấn464</v>
      </c>
      <c r="D4068" s="490"/>
      <c r="E4068" s="490"/>
      <c r="F4068" s="490"/>
      <c r="G4068" s="490"/>
    </row>
    <row r="4069" spans="1:7" ht="18.75">
      <c r="A4069" s="489" t="s">
        <v>2796</v>
      </c>
      <c r="B4069" s="490">
        <v>465</v>
      </c>
      <c r="C4069" s="491" t="str">
        <f t="shared" si="68"/>
        <v>Ô tô vận tải thùng 10 tấn465</v>
      </c>
      <c r="D4069" s="490"/>
      <c r="E4069" s="490"/>
      <c r="F4069" s="490"/>
      <c r="G4069" s="490"/>
    </row>
    <row r="4070" spans="1:7" ht="18.75">
      <c r="A4070" s="489" t="s">
        <v>2796</v>
      </c>
      <c r="B4070" s="490">
        <v>466</v>
      </c>
      <c r="C4070" s="491" t="str">
        <f t="shared" si="68"/>
        <v>Ô tô vận tải thùng 10 tấn466</v>
      </c>
      <c r="D4070" s="490"/>
      <c r="E4070" s="490"/>
      <c r="F4070" s="490"/>
      <c r="G4070" s="490"/>
    </row>
    <row r="4071" spans="1:7" ht="18.75">
      <c r="A4071" s="489" t="s">
        <v>2796</v>
      </c>
      <c r="B4071" s="490">
        <v>467</v>
      </c>
      <c r="C4071" s="491" t="str">
        <f t="shared" si="68"/>
        <v>Ô tô vận tải thùng 10 tấn467</v>
      </c>
      <c r="D4071" s="490"/>
      <c r="E4071" s="490"/>
      <c r="F4071" s="490"/>
      <c r="G4071" s="490"/>
    </row>
    <row r="4072" spans="1:7" ht="18.75">
      <c r="A4072" s="489" t="s">
        <v>2796</v>
      </c>
      <c r="B4072" s="490">
        <v>468</v>
      </c>
      <c r="C4072" s="491" t="str">
        <f t="shared" si="68"/>
        <v>Ô tô vận tải thùng 10 tấn468</v>
      </c>
      <c r="D4072" s="490"/>
      <c r="E4072" s="490"/>
      <c r="F4072" s="490"/>
      <c r="G4072" s="490"/>
    </row>
    <row r="4073" spans="1:7" ht="18.75">
      <c r="A4073" s="489" t="s">
        <v>2796</v>
      </c>
      <c r="B4073" s="490">
        <v>469</v>
      </c>
      <c r="C4073" s="491" t="str">
        <f t="shared" si="68"/>
        <v>Ô tô vận tải thùng 10 tấn469</v>
      </c>
      <c r="D4073" s="490"/>
      <c r="E4073" s="490"/>
      <c r="F4073" s="490"/>
      <c r="G4073" s="490"/>
    </row>
    <row r="4074" spans="1:7" ht="18.75">
      <c r="A4074" s="489" t="s">
        <v>2796</v>
      </c>
      <c r="B4074" s="490">
        <v>470</v>
      </c>
      <c r="C4074" s="491" t="str">
        <f t="shared" si="68"/>
        <v>Ô tô vận tải thùng 10 tấn470</v>
      </c>
      <c r="D4074" s="490"/>
      <c r="E4074" s="490"/>
      <c r="F4074" s="490"/>
      <c r="G4074" s="490"/>
    </row>
    <row r="4075" spans="1:7" ht="18.75">
      <c r="A4075" s="489" t="s">
        <v>2796</v>
      </c>
      <c r="B4075" s="490">
        <v>471</v>
      </c>
      <c r="C4075" s="491" t="str">
        <f t="shared" si="68"/>
        <v>Ô tô vận tải thùng 10 tấn471</v>
      </c>
      <c r="D4075" s="490"/>
      <c r="E4075" s="490"/>
      <c r="F4075" s="490"/>
      <c r="G4075" s="490"/>
    </row>
    <row r="4076" spans="1:7" ht="18.75">
      <c r="A4076" s="489" t="s">
        <v>2796</v>
      </c>
      <c r="B4076" s="490">
        <v>472</v>
      </c>
      <c r="C4076" s="491" t="str">
        <f t="shared" si="68"/>
        <v>Ô tô vận tải thùng 10 tấn472</v>
      </c>
      <c r="D4076" s="490"/>
      <c r="E4076" s="490"/>
      <c r="F4076" s="490"/>
      <c r="G4076" s="490"/>
    </row>
    <row r="4077" spans="1:7" ht="18.75">
      <c r="A4077" s="489" t="s">
        <v>2796</v>
      </c>
      <c r="B4077" s="490">
        <v>473</v>
      </c>
      <c r="C4077" s="491" t="str">
        <f t="shared" si="68"/>
        <v>Ô tô vận tải thùng 10 tấn473</v>
      </c>
      <c r="D4077" s="490"/>
      <c r="E4077" s="490"/>
      <c r="F4077" s="490"/>
      <c r="G4077" s="490"/>
    </row>
    <row r="4078" spans="1:7" ht="18.75">
      <c r="A4078" s="489" t="s">
        <v>2796</v>
      </c>
      <c r="B4078" s="490">
        <v>474</v>
      </c>
      <c r="C4078" s="491" t="str">
        <f t="shared" si="68"/>
        <v>Ô tô vận tải thùng 10 tấn474</v>
      </c>
      <c r="D4078" s="490"/>
      <c r="E4078" s="490"/>
      <c r="F4078" s="490"/>
      <c r="G4078" s="490"/>
    </row>
    <row r="4079" spans="1:7" ht="18.75">
      <c r="A4079" s="489" t="s">
        <v>2796</v>
      </c>
      <c r="B4079" s="490">
        <v>475</v>
      </c>
      <c r="C4079" s="491" t="str">
        <f t="shared" si="68"/>
        <v>Ô tô vận tải thùng 10 tấn475</v>
      </c>
      <c r="D4079" s="490"/>
      <c r="E4079" s="490"/>
      <c r="F4079" s="490"/>
      <c r="G4079" s="490"/>
    </row>
    <row r="4080" spans="1:7" ht="18.75">
      <c r="A4080" s="489" t="s">
        <v>2796</v>
      </c>
      <c r="B4080" s="490">
        <v>476</v>
      </c>
      <c r="C4080" s="491" t="str">
        <f t="shared" si="68"/>
        <v>Ô tô vận tải thùng 10 tấn476</v>
      </c>
      <c r="D4080" s="490"/>
      <c r="E4080" s="490"/>
      <c r="F4080" s="490"/>
      <c r="G4080" s="490"/>
    </row>
    <row r="4081" spans="1:7" ht="18.75">
      <c r="A4081" s="489" t="s">
        <v>2796</v>
      </c>
      <c r="B4081" s="490">
        <v>477</v>
      </c>
      <c r="C4081" s="491" t="str">
        <f t="shared" si="68"/>
        <v>Ô tô vận tải thùng 10 tấn477</v>
      </c>
      <c r="D4081" s="490"/>
      <c r="E4081" s="490"/>
      <c r="F4081" s="490"/>
      <c r="G4081" s="490"/>
    </row>
    <row r="4082" spans="1:7" ht="18.75">
      <c r="A4082" s="489" t="s">
        <v>2796</v>
      </c>
      <c r="B4082" s="490">
        <v>478</v>
      </c>
      <c r="C4082" s="491" t="str">
        <f t="shared" si="68"/>
        <v>Ô tô vận tải thùng 10 tấn478</v>
      </c>
      <c r="D4082" s="490"/>
      <c r="E4082" s="490"/>
      <c r="F4082" s="490"/>
      <c r="G4082" s="490"/>
    </row>
    <row r="4083" spans="1:7" ht="18.75">
      <c r="A4083" s="489" t="s">
        <v>2796</v>
      </c>
      <c r="B4083" s="490">
        <v>479</v>
      </c>
      <c r="C4083" s="491" t="str">
        <f t="shared" si="68"/>
        <v>Ô tô vận tải thùng 10 tấn479</v>
      </c>
      <c r="D4083" s="490"/>
      <c r="E4083" s="490"/>
      <c r="F4083" s="490"/>
      <c r="G4083" s="490"/>
    </row>
    <row r="4084" spans="1:7" ht="18.75">
      <c r="A4084" s="489" t="s">
        <v>2796</v>
      </c>
      <c r="B4084" s="490">
        <v>480</v>
      </c>
      <c r="C4084" s="491" t="str">
        <f t="shared" si="68"/>
        <v>Ô tô vận tải thùng 10 tấn480</v>
      </c>
      <c r="D4084" s="490"/>
      <c r="E4084" s="490"/>
      <c r="F4084" s="490"/>
      <c r="G4084" s="490"/>
    </row>
    <row r="4085" spans="1:7" ht="18.75">
      <c r="A4085" s="489" t="s">
        <v>2796</v>
      </c>
      <c r="B4085" s="490">
        <v>481</v>
      </c>
      <c r="C4085" s="491" t="str">
        <f t="shared" si="68"/>
        <v>Ô tô vận tải thùng 10 tấn481</v>
      </c>
      <c r="D4085" s="490"/>
      <c r="E4085" s="490"/>
      <c r="F4085" s="490"/>
      <c r="G4085" s="490"/>
    </row>
    <row r="4086" spans="1:7" ht="18.75">
      <c r="A4086" s="489" t="s">
        <v>2796</v>
      </c>
      <c r="B4086" s="490">
        <v>482</v>
      </c>
      <c r="C4086" s="491" t="str">
        <f t="shared" si="68"/>
        <v>Ô tô vận tải thùng 10 tấn482</v>
      </c>
      <c r="D4086" s="490"/>
      <c r="E4086" s="490"/>
      <c r="F4086" s="490"/>
      <c r="G4086" s="490"/>
    </row>
    <row r="4087" spans="1:7" ht="18.75">
      <c r="A4087" s="489" t="s">
        <v>2796</v>
      </c>
      <c r="B4087" s="490">
        <v>483</v>
      </c>
      <c r="C4087" s="491" t="str">
        <f t="shared" si="68"/>
        <v>Ô tô vận tải thùng 10 tấn483</v>
      </c>
      <c r="D4087" s="490"/>
      <c r="E4087" s="490"/>
      <c r="F4087" s="490"/>
      <c r="G4087" s="490"/>
    </row>
    <row r="4088" spans="1:7" ht="18.75">
      <c r="A4088" s="489" t="s">
        <v>2796</v>
      </c>
      <c r="B4088" s="490">
        <v>484</v>
      </c>
      <c r="C4088" s="491" t="str">
        <f t="shared" si="68"/>
        <v>Ô tô vận tải thùng 10 tấn484</v>
      </c>
      <c r="D4088" s="490"/>
      <c r="E4088" s="490"/>
      <c r="F4088" s="490"/>
      <c r="G4088" s="490"/>
    </row>
    <row r="4089" spans="1:7" ht="18.75">
      <c r="A4089" s="489" t="s">
        <v>2796</v>
      </c>
      <c r="B4089" s="490">
        <v>485</v>
      </c>
      <c r="C4089" s="491" t="str">
        <f t="shared" si="68"/>
        <v>Ô tô vận tải thùng 10 tấn485</v>
      </c>
      <c r="D4089" s="490"/>
      <c r="E4089" s="490"/>
      <c r="F4089" s="490"/>
      <c r="G4089" s="490"/>
    </row>
    <row r="4090" spans="1:7" ht="18.75">
      <c r="A4090" s="489" t="s">
        <v>2796</v>
      </c>
      <c r="B4090" s="490">
        <v>486</v>
      </c>
      <c r="C4090" s="491" t="str">
        <f t="shared" si="68"/>
        <v>Ô tô vận tải thùng 10 tấn486</v>
      </c>
      <c r="D4090" s="490"/>
      <c r="E4090" s="490"/>
      <c r="F4090" s="490"/>
      <c r="G4090" s="490"/>
    </row>
    <row r="4091" spans="1:7" ht="18.75">
      <c r="A4091" s="489" t="s">
        <v>2796</v>
      </c>
      <c r="B4091" s="490">
        <v>487</v>
      </c>
      <c r="C4091" s="491" t="str">
        <f t="shared" si="68"/>
        <v>Ô tô vận tải thùng 10 tấn487</v>
      </c>
      <c r="D4091" s="490"/>
      <c r="E4091" s="490"/>
      <c r="F4091" s="490"/>
      <c r="G4091" s="490"/>
    </row>
    <row r="4092" spans="1:7" ht="18.75">
      <c r="A4092" s="489" t="s">
        <v>2796</v>
      </c>
      <c r="B4092" s="490">
        <v>488</v>
      </c>
      <c r="C4092" s="491" t="str">
        <f t="shared" si="68"/>
        <v>Ô tô vận tải thùng 10 tấn488</v>
      </c>
      <c r="D4092" s="490"/>
      <c r="E4092" s="490"/>
      <c r="F4092" s="490"/>
      <c r="G4092" s="490"/>
    </row>
    <row r="4093" spans="1:7" ht="18.75">
      <c r="A4093" s="489" t="s">
        <v>2796</v>
      </c>
      <c r="B4093" s="490">
        <v>489</v>
      </c>
      <c r="C4093" s="491" t="str">
        <f t="shared" si="68"/>
        <v>Ô tô vận tải thùng 10 tấn489</v>
      </c>
      <c r="D4093" s="490"/>
      <c r="E4093" s="490"/>
      <c r="F4093" s="490"/>
      <c r="G4093" s="490"/>
    </row>
    <row r="4094" spans="1:7" ht="18.75">
      <c r="A4094" s="489" t="s">
        <v>2796</v>
      </c>
      <c r="B4094" s="490">
        <v>490</v>
      </c>
      <c r="C4094" s="491" t="str">
        <f t="shared" si="68"/>
        <v>Ô tô vận tải thùng 10 tấn490</v>
      </c>
      <c r="D4094" s="490"/>
      <c r="E4094" s="490"/>
      <c r="F4094" s="490"/>
      <c r="G4094" s="490"/>
    </row>
    <row r="4095" spans="1:7" ht="18.75">
      <c r="A4095" s="489" t="s">
        <v>2796</v>
      </c>
      <c r="B4095" s="490">
        <v>491</v>
      </c>
      <c r="C4095" s="491" t="str">
        <f t="shared" si="68"/>
        <v>Ô tô vận tải thùng 10 tấn491</v>
      </c>
      <c r="D4095" s="490"/>
      <c r="E4095" s="490"/>
      <c r="F4095" s="490"/>
      <c r="G4095" s="490"/>
    </row>
    <row r="4096" spans="1:7" ht="18.75">
      <c r="A4096" s="489" t="s">
        <v>2796</v>
      </c>
      <c r="B4096" s="490">
        <v>492</v>
      </c>
      <c r="C4096" s="491" t="str">
        <f t="shared" si="68"/>
        <v>Ô tô vận tải thùng 10 tấn492</v>
      </c>
      <c r="D4096" s="490"/>
      <c r="E4096" s="490"/>
      <c r="F4096" s="490"/>
      <c r="G4096" s="490"/>
    </row>
    <row r="4097" spans="1:7" ht="18.75">
      <c r="A4097" s="489" t="s">
        <v>2796</v>
      </c>
      <c r="B4097" s="490">
        <v>493</v>
      </c>
      <c r="C4097" s="491" t="str">
        <f t="shared" si="68"/>
        <v>Ô tô vận tải thùng 10 tấn493</v>
      </c>
      <c r="D4097" s="490"/>
      <c r="E4097" s="490"/>
      <c r="F4097" s="490"/>
      <c r="G4097" s="490"/>
    </row>
    <row r="4098" spans="1:7" ht="18.75">
      <c r="A4098" s="489" t="s">
        <v>2796</v>
      </c>
      <c r="B4098" s="490">
        <v>494</v>
      </c>
      <c r="C4098" s="491" t="str">
        <f t="shared" si="68"/>
        <v>Ô tô vận tải thùng 10 tấn494</v>
      </c>
      <c r="D4098" s="490"/>
      <c r="E4098" s="490"/>
      <c r="F4098" s="490"/>
      <c r="G4098" s="490"/>
    </row>
    <row r="4099" spans="1:7" ht="18.75">
      <c r="A4099" s="489" t="s">
        <v>2796</v>
      </c>
      <c r="B4099" s="490">
        <v>495</v>
      </c>
      <c r="C4099" s="491" t="str">
        <f t="shared" si="68"/>
        <v>Ô tô vận tải thùng 10 tấn495</v>
      </c>
      <c r="D4099" s="490"/>
      <c r="E4099" s="490"/>
      <c r="F4099" s="490"/>
      <c r="G4099" s="490"/>
    </row>
    <row r="4100" spans="1:7" ht="18.75">
      <c r="A4100" s="489" t="s">
        <v>2796</v>
      </c>
      <c r="B4100" s="490">
        <v>496</v>
      </c>
      <c r="C4100" s="491" t="str">
        <f t="shared" si="68"/>
        <v>Ô tô vận tải thùng 10 tấn496</v>
      </c>
      <c r="D4100" s="490"/>
      <c r="E4100" s="490"/>
      <c r="F4100" s="490"/>
      <c r="G4100" s="490"/>
    </row>
    <row r="4101" spans="1:7" ht="18.75">
      <c r="A4101" s="489" t="s">
        <v>2796</v>
      </c>
      <c r="B4101" s="490">
        <v>497</v>
      </c>
      <c r="C4101" s="491" t="str">
        <f t="shared" si="68"/>
        <v>Ô tô vận tải thùng 10 tấn497</v>
      </c>
      <c r="D4101" s="490"/>
      <c r="E4101" s="490"/>
      <c r="F4101" s="490"/>
      <c r="G4101" s="490"/>
    </row>
    <row r="4102" spans="1:7" ht="18.75">
      <c r="A4102" s="489" t="s">
        <v>2796</v>
      </c>
      <c r="B4102" s="490">
        <v>498</v>
      </c>
      <c r="C4102" s="491" t="str">
        <f t="shared" si="68"/>
        <v>Ô tô vận tải thùng 10 tấn498</v>
      </c>
      <c r="D4102" s="490"/>
      <c r="E4102" s="490"/>
      <c r="F4102" s="490"/>
      <c r="G4102" s="490"/>
    </row>
    <row r="4103" spans="1:7" ht="18.75">
      <c r="A4103" s="489" t="s">
        <v>2796</v>
      </c>
      <c r="B4103" s="490">
        <v>499</v>
      </c>
      <c r="C4103" s="491" t="str">
        <f t="shared" si="68"/>
        <v>Ô tô vận tải thùng 10 tấn499</v>
      </c>
      <c r="D4103" s="490"/>
      <c r="E4103" s="490"/>
      <c r="F4103" s="490"/>
      <c r="G4103" s="490"/>
    </row>
    <row r="4104" spans="1:7" ht="18.75">
      <c r="A4104" s="489" t="s">
        <v>2796</v>
      </c>
      <c r="B4104" s="490">
        <v>500</v>
      </c>
      <c r="C4104" s="491" t="str">
        <f t="shared" si="68"/>
        <v>Ô tô vận tải thùng 10 tấn500</v>
      </c>
      <c r="D4104" s="490"/>
      <c r="E4104" s="490"/>
      <c r="F4104" s="490"/>
      <c r="G4104" s="490"/>
    </row>
    <row r="4105" spans="1:7" ht="18.75">
      <c r="A4105" s="489" t="s">
        <v>2794</v>
      </c>
      <c r="B4105" s="490">
        <v>1</v>
      </c>
      <c r="C4105" s="491" t="str">
        <f>A4105&amp;B4105</f>
        <v>Ô tô vận tải thùng 12 tấn1</v>
      </c>
      <c r="D4105" s="493"/>
      <c r="E4105" s="493"/>
      <c r="F4105" s="493">
        <v>0.32</v>
      </c>
      <c r="G4105" s="493">
        <v>0.3</v>
      </c>
    </row>
    <row r="4106" spans="1:7" ht="18.75">
      <c r="A4106" s="489" t="s">
        <v>2794</v>
      </c>
      <c r="B4106" s="490">
        <v>2</v>
      </c>
      <c r="C4106" s="491" t="str">
        <f t="shared" ref="C4106:C4169" si="69">A4106&amp;B4106</f>
        <v>Ô tô vận tải thùng 12 tấn2</v>
      </c>
      <c r="D4106" s="493"/>
      <c r="E4106" s="493"/>
      <c r="F4106" s="493">
        <v>0.15</v>
      </c>
      <c r="G4106" s="493">
        <v>0.14000000000000001</v>
      </c>
    </row>
    <row r="4107" spans="1:7" ht="18.75">
      <c r="A4107" s="489" t="s">
        <v>2794</v>
      </c>
      <c r="B4107" s="490">
        <v>3</v>
      </c>
      <c r="C4107" s="491" t="str">
        <f t="shared" si="69"/>
        <v>Ô tô vận tải thùng 12 tấn3</v>
      </c>
      <c r="D4107" s="493"/>
      <c r="E4107" s="493"/>
      <c r="F4107" s="493">
        <v>0.15</v>
      </c>
      <c r="G4107" s="493">
        <v>0.14000000000000001</v>
      </c>
    </row>
    <row r="4108" spans="1:7" ht="18.75">
      <c r="A4108" s="489" t="s">
        <v>2794</v>
      </c>
      <c r="B4108" s="490">
        <v>4</v>
      </c>
      <c r="C4108" s="491" t="str">
        <f t="shared" si="69"/>
        <v>Ô tô vận tải thùng 12 tấn4</v>
      </c>
      <c r="D4108" s="493"/>
      <c r="E4108" s="493"/>
      <c r="F4108" s="493">
        <v>0.15</v>
      </c>
      <c r="G4108" s="493">
        <v>0.14000000000000001</v>
      </c>
    </row>
    <row r="4109" spans="1:7" ht="18.75">
      <c r="A4109" s="489" t="s">
        <v>2794</v>
      </c>
      <c r="B4109" s="490">
        <v>5</v>
      </c>
      <c r="C4109" s="491" t="str">
        <f t="shared" si="69"/>
        <v>Ô tô vận tải thùng 12 tấn5</v>
      </c>
      <c r="D4109" s="493"/>
      <c r="E4109" s="493"/>
      <c r="F4109" s="493">
        <v>0.15</v>
      </c>
      <c r="G4109" s="493">
        <v>0.14000000000000001</v>
      </c>
    </row>
    <row r="4110" spans="1:7" ht="18.75">
      <c r="A4110" s="489" t="s">
        <v>2794</v>
      </c>
      <c r="B4110" s="490">
        <v>6</v>
      </c>
      <c r="C4110" s="491" t="str">
        <f t="shared" si="69"/>
        <v>Ô tô vận tải thùng 12 tấn6</v>
      </c>
      <c r="D4110" s="493"/>
      <c r="E4110" s="493"/>
      <c r="F4110" s="493">
        <v>0.12</v>
      </c>
      <c r="G4110" s="493">
        <v>0.11</v>
      </c>
    </row>
    <row r="4111" spans="1:7" ht="18.75">
      <c r="A4111" s="489" t="s">
        <v>2794</v>
      </c>
      <c r="B4111" s="490">
        <v>7</v>
      </c>
      <c r="C4111" s="491" t="str">
        <f t="shared" si="69"/>
        <v>Ô tô vận tải thùng 12 tấn7</v>
      </c>
      <c r="D4111" s="493"/>
      <c r="E4111" s="493"/>
      <c r="F4111" s="493">
        <v>0.12</v>
      </c>
      <c r="G4111" s="493">
        <v>0.11</v>
      </c>
    </row>
    <row r="4112" spans="1:7" ht="18.75">
      <c r="A4112" s="489" t="s">
        <v>2794</v>
      </c>
      <c r="B4112" s="490">
        <v>8</v>
      </c>
      <c r="C4112" s="491" t="str">
        <f t="shared" si="69"/>
        <v>Ô tô vận tải thùng 12 tấn8</v>
      </c>
      <c r="D4112" s="493"/>
      <c r="E4112" s="493"/>
      <c r="F4112" s="493">
        <v>0.12</v>
      </c>
      <c r="G4112" s="493">
        <v>0.11</v>
      </c>
    </row>
    <row r="4113" spans="1:7" ht="18.75">
      <c r="A4113" s="489" t="s">
        <v>2794</v>
      </c>
      <c r="B4113" s="490">
        <v>9</v>
      </c>
      <c r="C4113" s="491" t="str">
        <f t="shared" si="69"/>
        <v>Ô tô vận tải thùng 12 tấn9</v>
      </c>
      <c r="D4113" s="493"/>
      <c r="E4113" s="493"/>
      <c r="F4113" s="493">
        <v>0.12</v>
      </c>
      <c r="G4113" s="493">
        <v>0.11</v>
      </c>
    </row>
    <row r="4114" spans="1:7" ht="18.75">
      <c r="A4114" s="489" t="s">
        <v>2794</v>
      </c>
      <c r="B4114" s="490">
        <v>10</v>
      </c>
      <c r="C4114" s="491" t="str">
        <f t="shared" si="69"/>
        <v>Ô tô vận tải thùng 12 tấn10</v>
      </c>
      <c r="D4114" s="493"/>
      <c r="E4114" s="493"/>
      <c r="F4114" s="493">
        <v>0.12</v>
      </c>
      <c r="G4114" s="493">
        <v>0.11</v>
      </c>
    </row>
    <row r="4115" spans="1:7" ht="18.75">
      <c r="A4115" s="489" t="s">
        <v>2794</v>
      </c>
      <c r="B4115" s="490">
        <v>11</v>
      </c>
      <c r="C4115" s="491" t="str">
        <f t="shared" si="69"/>
        <v>Ô tô vận tải thùng 12 tấn11</v>
      </c>
      <c r="D4115" s="493"/>
      <c r="E4115" s="493"/>
      <c r="F4115" s="493">
        <v>0.1</v>
      </c>
      <c r="G4115" s="493">
        <v>0.09</v>
      </c>
    </row>
    <row r="4116" spans="1:7" ht="18.75">
      <c r="A4116" s="489" t="s">
        <v>2794</v>
      </c>
      <c r="B4116" s="490">
        <v>12</v>
      </c>
      <c r="C4116" s="491" t="str">
        <f t="shared" si="69"/>
        <v>Ô tô vận tải thùng 12 tấn12</v>
      </c>
      <c r="D4116" s="493"/>
      <c r="E4116" s="493"/>
      <c r="F4116" s="493">
        <v>0.1</v>
      </c>
      <c r="G4116" s="493">
        <v>0.09</v>
      </c>
    </row>
    <row r="4117" spans="1:7" ht="18.75">
      <c r="A4117" s="489" t="s">
        <v>2794</v>
      </c>
      <c r="B4117" s="490">
        <v>13</v>
      </c>
      <c r="C4117" s="491" t="str">
        <f t="shared" si="69"/>
        <v>Ô tô vận tải thùng 12 tấn13</v>
      </c>
      <c r="D4117" s="493"/>
      <c r="E4117" s="493"/>
      <c r="F4117" s="493">
        <v>0.1</v>
      </c>
      <c r="G4117" s="493">
        <v>0.09</v>
      </c>
    </row>
    <row r="4118" spans="1:7" ht="18.75">
      <c r="A4118" s="489" t="s">
        <v>2794</v>
      </c>
      <c r="B4118" s="490">
        <v>14</v>
      </c>
      <c r="C4118" s="491" t="str">
        <f t="shared" si="69"/>
        <v>Ô tô vận tải thùng 12 tấn14</v>
      </c>
      <c r="D4118" s="493"/>
      <c r="E4118" s="493"/>
      <c r="F4118" s="493">
        <v>0.1</v>
      </c>
      <c r="G4118" s="493">
        <v>0.09</v>
      </c>
    </row>
    <row r="4119" spans="1:7" ht="18.75">
      <c r="A4119" s="489" t="s">
        <v>2794</v>
      </c>
      <c r="B4119" s="490">
        <v>15</v>
      </c>
      <c r="C4119" s="491" t="str">
        <f t="shared" si="69"/>
        <v>Ô tô vận tải thùng 12 tấn15</v>
      </c>
      <c r="D4119" s="493"/>
      <c r="E4119" s="493"/>
      <c r="F4119" s="493">
        <v>0.1</v>
      </c>
      <c r="G4119" s="493">
        <v>0.09</v>
      </c>
    </row>
    <row r="4120" spans="1:7" ht="18.75">
      <c r="A4120" s="489" t="s">
        <v>2794</v>
      </c>
      <c r="B4120" s="490">
        <v>16</v>
      </c>
      <c r="C4120" s="491" t="str">
        <f t="shared" si="69"/>
        <v>Ô tô vận tải thùng 12 tấn16</v>
      </c>
      <c r="D4120" s="493"/>
      <c r="E4120" s="493"/>
      <c r="F4120" s="493">
        <v>0.09</v>
      </c>
      <c r="G4120" s="493">
        <v>0.08</v>
      </c>
    </row>
    <row r="4121" spans="1:7" ht="18.75">
      <c r="A4121" s="489" t="s">
        <v>2794</v>
      </c>
      <c r="B4121" s="490">
        <v>17</v>
      </c>
      <c r="C4121" s="491" t="str">
        <f t="shared" si="69"/>
        <v>Ô tô vận tải thùng 12 tấn17</v>
      </c>
      <c r="D4121" s="493"/>
      <c r="E4121" s="493"/>
      <c r="F4121" s="493">
        <v>0.09</v>
      </c>
      <c r="G4121" s="493">
        <v>0.08</v>
      </c>
    </row>
    <row r="4122" spans="1:7" ht="18.75">
      <c r="A4122" s="489" t="s">
        <v>2794</v>
      </c>
      <c r="B4122" s="490">
        <v>18</v>
      </c>
      <c r="C4122" s="491" t="str">
        <f t="shared" si="69"/>
        <v>Ô tô vận tải thùng 12 tấn18</v>
      </c>
      <c r="D4122" s="493"/>
      <c r="E4122" s="493"/>
      <c r="F4122" s="493">
        <v>0.09</v>
      </c>
      <c r="G4122" s="493">
        <v>0.08</v>
      </c>
    </row>
    <row r="4123" spans="1:7" ht="18.75">
      <c r="A4123" s="489" t="s">
        <v>2794</v>
      </c>
      <c r="B4123" s="490">
        <v>19</v>
      </c>
      <c r="C4123" s="491" t="str">
        <f t="shared" si="69"/>
        <v>Ô tô vận tải thùng 12 tấn19</v>
      </c>
      <c r="D4123" s="493"/>
      <c r="E4123" s="493"/>
      <c r="F4123" s="493">
        <v>0.09</v>
      </c>
      <c r="G4123" s="493">
        <v>0.08</v>
      </c>
    </row>
    <row r="4124" spans="1:7" ht="18.75">
      <c r="A4124" s="489" t="s">
        <v>2794</v>
      </c>
      <c r="B4124" s="490">
        <v>20</v>
      </c>
      <c r="C4124" s="491" t="str">
        <f t="shared" si="69"/>
        <v>Ô tô vận tải thùng 12 tấn20</v>
      </c>
      <c r="D4124" s="493"/>
      <c r="E4124" s="493"/>
      <c r="F4124" s="493">
        <v>0.09</v>
      </c>
      <c r="G4124" s="493">
        <v>0.08</v>
      </c>
    </row>
    <row r="4125" spans="1:7" ht="18.75">
      <c r="A4125" s="489" t="s">
        <v>2794</v>
      </c>
      <c r="B4125" s="490">
        <v>21</v>
      </c>
      <c r="C4125" s="491" t="str">
        <f t="shared" si="69"/>
        <v>Ô tô vận tải thùng 12 tấn21</v>
      </c>
      <c r="D4125" s="490"/>
      <c r="E4125" s="490"/>
      <c r="F4125" s="490"/>
      <c r="G4125" s="490"/>
    </row>
    <row r="4126" spans="1:7" ht="18.75">
      <c r="A4126" s="489" t="s">
        <v>2794</v>
      </c>
      <c r="B4126" s="490">
        <v>22</v>
      </c>
      <c r="C4126" s="491" t="str">
        <f t="shared" si="69"/>
        <v>Ô tô vận tải thùng 12 tấn22</v>
      </c>
      <c r="D4126" s="490"/>
      <c r="E4126" s="490"/>
      <c r="F4126" s="490"/>
      <c r="G4126" s="490"/>
    </row>
    <row r="4127" spans="1:7" ht="18.75">
      <c r="A4127" s="489" t="s">
        <v>2794</v>
      </c>
      <c r="B4127" s="490">
        <v>23</v>
      </c>
      <c r="C4127" s="491" t="str">
        <f t="shared" si="69"/>
        <v>Ô tô vận tải thùng 12 tấn23</v>
      </c>
      <c r="D4127" s="490"/>
      <c r="E4127" s="490"/>
      <c r="F4127" s="490"/>
      <c r="G4127" s="490"/>
    </row>
    <row r="4128" spans="1:7" ht="18.75">
      <c r="A4128" s="489" t="s">
        <v>2794</v>
      </c>
      <c r="B4128" s="490">
        <v>24</v>
      </c>
      <c r="C4128" s="491" t="str">
        <f t="shared" si="69"/>
        <v>Ô tô vận tải thùng 12 tấn24</v>
      </c>
      <c r="D4128" s="490"/>
      <c r="E4128" s="490"/>
      <c r="F4128" s="490"/>
      <c r="G4128" s="490"/>
    </row>
    <row r="4129" spans="1:7" ht="18.75">
      <c r="A4129" s="489" t="s">
        <v>2794</v>
      </c>
      <c r="B4129" s="490">
        <v>25</v>
      </c>
      <c r="C4129" s="491" t="str">
        <f t="shared" si="69"/>
        <v>Ô tô vận tải thùng 12 tấn25</v>
      </c>
      <c r="D4129" s="490"/>
      <c r="E4129" s="490"/>
      <c r="F4129" s="490"/>
      <c r="G4129" s="490"/>
    </row>
    <row r="4130" spans="1:7" ht="18.75">
      <c r="A4130" s="489" t="s">
        <v>2794</v>
      </c>
      <c r="B4130" s="490">
        <v>26</v>
      </c>
      <c r="C4130" s="491" t="str">
        <f t="shared" si="69"/>
        <v>Ô tô vận tải thùng 12 tấn26</v>
      </c>
      <c r="D4130" s="490"/>
      <c r="E4130" s="490"/>
      <c r="F4130" s="490"/>
      <c r="G4130" s="490"/>
    </row>
    <row r="4131" spans="1:7" ht="18.75">
      <c r="A4131" s="489" t="s">
        <v>2794</v>
      </c>
      <c r="B4131" s="490">
        <v>27</v>
      </c>
      <c r="C4131" s="491" t="str">
        <f t="shared" si="69"/>
        <v>Ô tô vận tải thùng 12 tấn27</v>
      </c>
      <c r="D4131" s="490"/>
      <c r="E4131" s="490"/>
      <c r="F4131" s="490"/>
      <c r="G4131" s="490"/>
    </row>
    <row r="4132" spans="1:7" ht="18.75">
      <c r="A4132" s="489" t="s">
        <v>2794</v>
      </c>
      <c r="B4132" s="490">
        <v>28</v>
      </c>
      <c r="C4132" s="491" t="str">
        <f t="shared" si="69"/>
        <v>Ô tô vận tải thùng 12 tấn28</v>
      </c>
      <c r="D4132" s="490"/>
      <c r="E4132" s="490"/>
      <c r="F4132" s="490"/>
      <c r="G4132" s="490"/>
    </row>
    <row r="4133" spans="1:7" ht="18.75">
      <c r="A4133" s="489" t="s">
        <v>2794</v>
      </c>
      <c r="B4133" s="490">
        <v>29</v>
      </c>
      <c r="C4133" s="491" t="str">
        <f t="shared" si="69"/>
        <v>Ô tô vận tải thùng 12 tấn29</v>
      </c>
      <c r="D4133" s="490"/>
      <c r="E4133" s="490"/>
      <c r="F4133" s="490"/>
      <c r="G4133" s="490"/>
    </row>
    <row r="4134" spans="1:7" ht="18.75">
      <c r="A4134" s="489" t="s">
        <v>2794</v>
      </c>
      <c r="B4134" s="490">
        <v>30</v>
      </c>
      <c r="C4134" s="491" t="str">
        <f t="shared" si="69"/>
        <v>Ô tô vận tải thùng 12 tấn30</v>
      </c>
      <c r="D4134" s="490"/>
      <c r="E4134" s="490"/>
      <c r="F4134" s="490"/>
      <c r="G4134" s="490"/>
    </row>
    <row r="4135" spans="1:7" ht="18.75">
      <c r="A4135" s="489" t="s">
        <v>2794</v>
      </c>
      <c r="B4135" s="490">
        <v>31</v>
      </c>
      <c r="C4135" s="491" t="str">
        <f t="shared" si="69"/>
        <v>Ô tô vận tải thùng 12 tấn31</v>
      </c>
      <c r="D4135" s="490"/>
      <c r="E4135" s="490"/>
      <c r="F4135" s="490"/>
      <c r="G4135" s="490"/>
    </row>
    <row r="4136" spans="1:7" ht="18.75">
      <c r="A4136" s="489" t="s">
        <v>2794</v>
      </c>
      <c r="B4136" s="490">
        <v>32</v>
      </c>
      <c r="C4136" s="491" t="str">
        <f t="shared" si="69"/>
        <v>Ô tô vận tải thùng 12 tấn32</v>
      </c>
      <c r="D4136" s="490"/>
      <c r="E4136" s="490"/>
      <c r="F4136" s="490"/>
      <c r="G4136" s="490"/>
    </row>
    <row r="4137" spans="1:7" ht="18.75">
      <c r="A4137" s="489" t="s">
        <v>2794</v>
      </c>
      <c r="B4137" s="490">
        <v>33</v>
      </c>
      <c r="C4137" s="491" t="str">
        <f t="shared" si="69"/>
        <v>Ô tô vận tải thùng 12 tấn33</v>
      </c>
      <c r="D4137" s="490"/>
      <c r="E4137" s="490"/>
      <c r="F4137" s="490"/>
      <c r="G4137" s="490"/>
    </row>
    <row r="4138" spans="1:7" ht="18.75">
      <c r="A4138" s="489" t="s">
        <v>2794</v>
      </c>
      <c r="B4138" s="490">
        <v>34</v>
      </c>
      <c r="C4138" s="491" t="str">
        <f t="shared" si="69"/>
        <v>Ô tô vận tải thùng 12 tấn34</v>
      </c>
      <c r="D4138" s="490"/>
      <c r="E4138" s="490"/>
      <c r="F4138" s="490"/>
      <c r="G4138" s="490"/>
    </row>
    <row r="4139" spans="1:7" ht="18.75">
      <c r="A4139" s="489" t="s">
        <v>2794</v>
      </c>
      <c r="B4139" s="490">
        <v>35</v>
      </c>
      <c r="C4139" s="491" t="str">
        <f t="shared" si="69"/>
        <v>Ô tô vận tải thùng 12 tấn35</v>
      </c>
      <c r="D4139" s="490"/>
      <c r="E4139" s="490"/>
      <c r="F4139" s="490"/>
      <c r="G4139" s="490"/>
    </row>
    <row r="4140" spans="1:7" ht="18.75">
      <c r="A4140" s="489" t="s">
        <v>2794</v>
      </c>
      <c r="B4140" s="490">
        <v>36</v>
      </c>
      <c r="C4140" s="491" t="str">
        <f t="shared" si="69"/>
        <v>Ô tô vận tải thùng 12 tấn36</v>
      </c>
      <c r="D4140" s="490"/>
      <c r="E4140" s="490"/>
      <c r="F4140" s="490"/>
      <c r="G4140" s="490"/>
    </row>
    <row r="4141" spans="1:7" ht="18.75">
      <c r="A4141" s="489" t="s">
        <v>2794</v>
      </c>
      <c r="B4141" s="490">
        <v>37</v>
      </c>
      <c r="C4141" s="491" t="str">
        <f t="shared" si="69"/>
        <v>Ô tô vận tải thùng 12 tấn37</v>
      </c>
      <c r="D4141" s="490"/>
      <c r="E4141" s="490"/>
      <c r="F4141" s="490"/>
      <c r="G4141" s="490"/>
    </row>
    <row r="4142" spans="1:7" ht="18.75">
      <c r="A4142" s="489" t="s">
        <v>2794</v>
      </c>
      <c r="B4142" s="490">
        <v>38</v>
      </c>
      <c r="C4142" s="491" t="str">
        <f t="shared" si="69"/>
        <v>Ô tô vận tải thùng 12 tấn38</v>
      </c>
      <c r="D4142" s="490"/>
      <c r="E4142" s="490"/>
      <c r="F4142" s="490"/>
      <c r="G4142" s="490"/>
    </row>
    <row r="4143" spans="1:7" ht="18.75">
      <c r="A4143" s="489" t="s">
        <v>2794</v>
      </c>
      <c r="B4143" s="490">
        <v>39</v>
      </c>
      <c r="C4143" s="491" t="str">
        <f t="shared" si="69"/>
        <v>Ô tô vận tải thùng 12 tấn39</v>
      </c>
      <c r="D4143" s="490"/>
      <c r="E4143" s="490"/>
      <c r="F4143" s="490"/>
      <c r="G4143" s="490"/>
    </row>
    <row r="4144" spans="1:7" ht="18.75">
      <c r="A4144" s="489" t="s">
        <v>2794</v>
      </c>
      <c r="B4144" s="490">
        <v>40</v>
      </c>
      <c r="C4144" s="491" t="str">
        <f t="shared" si="69"/>
        <v>Ô tô vận tải thùng 12 tấn40</v>
      </c>
      <c r="D4144" s="490"/>
      <c r="E4144" s="490"/>
      <c r="F4144" s="490"/>
      <c r="G4144" s="490"/>
    </row>
    <row r="4145" spans="1:7" ht="18.75">
      <c r="A4145" s="489" t="s">
        <v>2794</v>
      </c>
      <c r="B4145" s="490">
        <v>41</v>
      </c>
      <c r="C4145" s="491" t="str">
        <f t="shared" si="69"/>
        <v>Ô tô vận tải thùng 12 tấn41</v>
      </c>
      <c r="D4145" s="490"/>
      <c r="E4145" s="490"/>
      <c r="F4145" s="490"/>
      <c r="G4145" s="490"/>
    </row>
    <row r="4146" spans="1:7" ht="18.75">
      <c r="A4146" s="489" t="s">
        <v>2794</v>
      </c>
      <c r="B4146" s="490">
        <v>42</v>
      </c>
      <c r="C4146" s="491" t="str">
        <f t="shared" si="69"/>
        <v>Ô tô vận tải thùng 12 tấn42</v>
      </c>
      <c r="D4146" s="490"/>
      <c r="E4146" s="490"/>
      <c r="F4146" s="490"/>
      <c r="G4146" s="490"/>
    </row>
    <row r="4147" spans="1:7" ht="18.75">
      <c r="A4147" s="489" t="s">
        <v>2794</v>
      </c>
      <c r="B4147" s="490">
        <v>43</v>
      </c>
      <c r="C4147" s="491" t="str">
        <f t="shared" si="69"/>
        <v>Ô tô vận tải thùng 12 tấn43</v>
      </c>
      <c r="D4147" s="490"/>
      <c r="E4147" s="490"/>
      <c r="F4147" s="490"/>
      <c r="G4147" s="490"/>
    </row>
    <row r="4148" spans="1:7" ht="18.75">
      <c r="A4148" s="489" t="s">
        <v>2794</v>
      </c>
      <c r="B4148" s="490">
        <v>44</v>
      </c>
      <c r="C4148" s="491" t="str">
        <f t="shared" si="69"/>
        <v>Ô tô vận tải thùng 12 tấn44</v>
      </c>
      <c r="D4148" s="490"/>
      <c r="E4148" s="490"/>
      <c r="F4148" s="490"/>
      <c r="G4148" s="490"/>
    </row>
    <row r="4149" spans="1:7" ht="18.75">
      <c r="A4149" s="489" t="s">
        <v>2794</v>
      </c>
      <c r="B4149" s="490">
        <v>45</v>
      </c>
      <c r="C4149" s="491" t="str">
        <f t="shared" si="69"/>
        <v>Ô tô vận tải thùng 12 tấn45</v>
      </c>
      <c r="D4149" s="490"/>
      <c r="E4149" s="490"/>
      <c r="F4149" s="490"/>
      <c r="G4149" s="490"/>
    </row>
    <row r="4150" spans="1:7" ht="18.75">
      <c r="A4150" s="489" t="s">
        <v>2794</v>
      </c>
      <c r="B4150" s="490">
        <v>46</v>
      </c>
      <c r="C4150" s="491" t="str">
        <f t="shared" si="69"/>
        <v>Ô tô vận tải thùng 12 tấn46</v>
      </c>
      <c r="D4150" s="490"/>
      <c r="E4150" s="490"/>
      <c r="F4150" s="490"/>
      <c r="G4150" s="490"/>
    </row>
    <row r="4151" spans="1:7" ht="18.75">
      <c r="A4151" s="489" t="s">
        <v>2794</v>
      </c>
      <c r="B4151" s="490">
        <v>47</v>
      </c>
      <c r="C4151" s="491" t="str">
        <f t="shared" si="69"/>
        <v>Ô tô vận tải thùng 12 tấn47</v>
      </c>
      <c r="D4151" s="490"/>
      <c r="E4151" s="490"/>
      <c r="F4151" s="490"/>
      <c r="G4151" s="490"/>
    </row>
    <row r="4152" spans="1:7" ht="18.75">
      <c r="A4152" s="489" t="s">
        <v>2794</v>
      </c>
      <c r="B4152" s="490">
        <v>48</v>
      </c>
      <c r="C4152" s="491" t="str">
        <f t="shared" si="69"/>
        <v>Ô tô vận tải thùng 12 tấn48</v>
      </c>
      <c r="D4152" s="490"/>
      <c r="E4152" s="490"/>
      <c r="F4152" s="490"/>
      <c r="G4152" s="490"/>
    </row>
    <row r="4153" spans="1:7" ht="18.75">
      <c r="A4153" s="489" t="s">
        <v>2794</v>
      </c>
      <c r="B4153" s="490">
        <v>49</v>
      </c>
      <c r="C4153" s="491" t="str">
        <f t="shared" si="69"/>
        <v>Ô tô vận tải thùng 12 tấn49</v>
      </c>
      <c r="D4153" s="490"/>
      <c r="E4153" s="490"/>
      <c r="F4153" s="490"/>
      <c r="G4153" s="490"/>
    </row>
    <row r="4154" spans="1:7" ht="18.75">
      <c r="A4154" s="489" t="s">
        <v>2794</v>
      </c>
      <c r="B4154" s="490">
        <v>50</v>
      </c>
      <c r="C4154" s="491" t="str">
        <f t="shared" si="69"/>
        <v>Ô tô vận tải thùng 12 tấn50</v>
      </c>
      <c r="D4154" s="490"/>
      <c r="E4154" s="490"/>
      <c r="F4154" s="490"/>
      <c r="G4154" s="490"/>
    </row>
    <row r="4155" spans="1:7" ht="18.75">
      <c r="A4155" s="489" t="s">
        <v>2794</v>
      </c>
      <c r="B4155" s="490">
        <v>51</v>
      </c>
      <c r="C4155" s="491" t="str">
        <f t="shared" si="69"/>
        <v>Ô tô vận tải thùng 12 tấn51</v>
      </c>
      <c r="D4155" s="490"/>
      <c r="E4155" s="490"/>
      <c r="F4155" s="490"/>
      <c r="G4155" s="490"/>
    </row>
    <row r="4156" spans="1:7" ht="18.75">
      <c r="A4156" s="489" t="s">
        <v>2794</v>
      </c>
      <c r="B4156" s="490">
        <v>52</v>
      </c>
      <c r="C4156" s="491" t="str">
        <f t="shared" si="69"/>
        <v>Ô tô vận tải thùng 12 tấn52</v>
      </c>
      <c r="D4156" s="490"/>
      <c r="E4156" s="490"/>
      <c r="F4156" s="490"/>
      <c r="G4156" s="490"/>
    </row>
    <row r="4157" spans="1:7" ht="18.75">
      <c r="A4157" s="489" t="s">
        <v>2794</v>
      </c>
      <c r="B4157" s="490">
        <v>53</v>
      </c>
      <c r="C4157" s="491" t="str">
        <f t="shared" si="69"/>
        <v>Ô tô vận tải thùng 12 tấn53</v>
      </c>
      <c r="D4157" s="490"/>
      <c r="E4157" s="490"/>
      <c r="F4157" s="490"/>
      <c r="G4157" s="490"/>
    </row>
    <row r="4158" spans="1:7" ht="18.75">
      <c r="A4158" s="489" t="s">
        <v>2794</v>
      </c>
      <c r="B4158" s="490">
        <v>54</v>
      </c>
      <c r="C4158" s="491" t="str">
        <f t="shared" si="69"/>
        <v>Ô tô vận tải thùng 12 tấn54</v>
      </c>
      <c r="D4158" s="490"/>
      <c r="E4158" s="490"/>
      <c r="F4158" s="490"/>
      <c r="G4158" s="490"/>
    </row>
    <row r="4159" spans="1:7" ht="18.75">
      <c r="A4159" s="489" t="s">
        <v>2794</v>
      </c>
      <c r="B4159" s="490">
        <v>55</v>
      </c>
      <c r="C4159" s="491" t="str">
        <f t="shared" si="69"/>
        <v>Ô tô vận tải thùng 12 tấn55</v>
      </c>
      <c r="D4159" s="490"/>
      <c r="E4159" s="490"/>
      <c r="F4159" s="490"/>
      <c r="G4159" s="490"/>
    </row>
    <row r="4160" spans="1:7" ht="18.75">
      <c r="A4160" s="489" t="s">
        <v>2794</v>
      </c>
      <c r="B4160" s="490">
        <v>56</v>
      </c>
      <c r="C4160" s="491" t="str">
        <f t="shared" si="69"/>
        <v>Ô tô vận tải thùng 12 tấn56</v>
      </c>
      <c r="D4160" s="490"/>
      <c r="E4160" s="490"/>
      <c r="F4160" s="490"/>
      <c r="G4160" s="490"/>
    </row>
    <row r="4161" spans="1:7" ht="18.75">
      <c r="A4161" s="489" t="s">
        <v>2794</v>
      </c>
      <c r="B4161" s="490">
        <v>57</v>
      </c>
      <c r="C4161" s="491" t="str">
        <f t="shared" si="69"/>
        <v>Ô tô vận tải thùng 12 tấn57</v>
      </c>
      <c r="D4161" s="490"/>
      <c r="E4161" s="490"/>
      <c r="F4161" s="490"/>
      <c r="G4161" s="490"/>
    </row>
    <row r="4162" spans="1:7" ht="18.75">
      <c r="A4162" s="489" t="s">
        <v>2794</v>
      </c>
      <c r="B4162" s="490">
        <v>58</v>
      </c>
      <c r="C4162" s="491" t="str">
        <f t="shared" si="69"/>
        <v>Ô tô vận tải thùng 12 tấn58</v>
      </c>
      <c r="D4162" s="490"/>
      <c r="E4162" s="490"/>
      <c r="F4162" s="490"/>
      <c r="G4162" s="490"/>
    </row>
    <row r="4163" spans="1:7" ht="18.75">
      <c r="A4163" s="489" t="s">
        <v>2794</v>
      </c>
      <c r="B4163" s="490">
        <v>59</v>
      </c>
      <c r="C4163" s="491" t="str">
        <f t="shared" si="69"/>
        <v>Ô tô vận tải thùng 12 tấn59</v>
      </c>
      <c r="D4163" s="490"/>
      <c r="E4163" s="490"/>
      <c r="F4163" s="490"/>
      <c r="G4163" s="490"/>
    </row>
    <row r="4164" spans="1:7" ht="18.75">
      <c r="A4164" s="489" t="s">
        <v>2794</v>
      </c>
      <c r="B4164" s="490">
        <v>60</v>
      </c>
      <c r="C4164" s="491" t="str">
        <f t="shared" si="69"/>
        <v>Ô tô vận tải thùng 12 tấn60</v>
      </c>
      <c r="D4164" s="490"/>
      <c r="E4164" s="490"/>
      <c r="F4164" s="490"/>
      <c r="G4164" s="490"/>
    </row>
    <row r="4165" spans="1:7" ht="18.75">
      <c r="A4165" s="489" t="s">
        <v>2794</v>
      </c>
      <c r="B4165" s="490">
        <v>61</v>
      </c>
      <c r="C4165" s="491" t="str">
        <f t="shared" si="69"/>
        <v>Ô tô vận tải thùng 12 tấn61</v>
      </c>
      <c r="D4165" s="490"/>
      <c r="E4165" s="490"/>
      <c r="F4165" s="490"/>
      <c r="G4165" s="490"/>
    </row>
    <row r="4166" spans="1:7" ht="18.75">
      <c r="A4166" s="489" t="s">
        <v>2794</v>
      </c>
      <c r="B4166" s="490">
        <v>62</v>
      </c>
      <c r="C4166" s="491" t="str">
        <f t="shared" si="69"/>
        <v>Ô tô vận tải thùng 12 tấn62</v>
      </c>
      <c r="D4166" s="490"/>
      <c r="E4166" s="490"/>
      <c r="F4166" s="490"/>
      <c r="G4166" s="490"/>
    </row>
    <row r="4167" spans="1:7" ht="18.75">
      <c r="A4167" s="489" t="s">
        <v>2794</v>
      </c>
      <c r="B4167" s="490">
        <v>63</v>
      </c>
      <c r="C4167" s="491" t="str">
        <f t="shared" si="69"/>
        <v>Ô tô vận tải thùng 12 tấn63</v>
      </c>
      <c r="D4167" s="490"/>
      <c r="E4167" s="490"/>
      <c r="F4167" s="490"/>
      <c r="G4167" s="490"/>
    </row>
    <row r="4168" spans="1:7" ht="18.75">
      <c r="A4168" s="489" t="s">
        <v>2794</v>
      </c>
      <c r="B4168" s="490">
        <v>64</v>
      </c>
      <c r="C4168" s="491" t="str">
        <f t="shared" si="69"/>
        <v>Ô tô vận tải thùng 12 tấn64</v>
      </c>
      <c r="D4168" s="490"/>
      <c r="E4168" s="490"/>
      <c r="F4168" s="490"/>
      <c r="G4168" s="490"/>
    </row>
    <row r="4169" spans="1:7" ht="18.75">
      <c r="A4169" s="489" t="s">
        <v>2794</v>
      </c>
      <c r="B4169" s="490">
        <v>65</v>
      </c>
      <c r="C4169" s="491" t="str">
        <f t="shared" si="69"/>
        <v>Ô tô vận tải thùng 12 tấn65</v>
      </c>
      <c r="D4169" s="490"/>
      <c r="E4169" s="490"/>
      <c r="F4169" s="490"/>
      <c r="G4169" s="490"/>
    </row>
    <row r="4170" spans="1:7" ht="18.75">
      <c r="A4170" s="489" t="s">
        <v>2794</v>
      </c>
      <c r="B4170" s="490">
        <v>66</v>
      </c>
      <c r="C4170" s="491" t="str">
        <f t="shared" ref="C4170:C4233" si="70">A4170&amp;B4170</f>
        <v>Ô tô vận tải thùng 12 tấn66</v>
      </c>
      <c r="D4170" s="490"/>
      <c r="E4170" s="490"/>
      <c r="F4170" s="490"/>
      <c r="G4170" s="490"/>
    </row>
    <row r="4171" spans="1:7" ht="18.75">
      <c r="A4171" s="489" t="s">
        <v>2794</v>
      </c>
      <c r="B4171" s="490">
        <v>67</v>
      </c>
      <c r="C4171" s="491" t="str">
        <f t="shared" si="70"/>
        <v>Ô tô vận tải thùng 12 tấn67</v>
      </c>
      <c r="D4171" s="490"/>
      <c r="E4171" s="490"/>
      <c r="F4171" s="490"/>
      <c r="G4171" s="490"/>
    </row>
    <row r="4172" spans="1:7" ht="18.75">
      <c r="A4172" s="489" t="s">
        <v>2794</v>
      </c>
      <c r="B4172" s="490">
        <v>68</v>
      </c>
      <c r="C4172" s="491" t="str">
        <f t="shared" si="70"/>
        <v>Ô tô vận tải thùng 12 tấn68</v>
      </c>
      <c r="D4172" s="490"/>
      <c r="E4172" s="490"/>
      <c r="F4172" s="490"/>
      <c r="G4172" s="490"/>
    </row>
    <row r="4173" spans="1:7" ht="18.75">
      <c r="A4173" s="489" t="s">
        <v>2794</v>
      </c>
      <c r="B4173" s="490">
        <v>69</v>
      </c>
      <c r="C4173" s="491" t="str">
        <f t="shared" si="70"/>
        <v>Ô tô vận tải thùng 12 tấn69</v>
      </c>
      <c r="D4173" s="490"/>
      <c r="E4173" s="490"/>
      <c r="F4173" s="490"/>
      <c r="G4173" s="490"/>
    </row>
    <row r="4174" spans="1:7" ht="18.75">
      <c r="A4174" s="489" t="s">
        <v>2794</v>
      </c>
      <c r="B4174" s="490">
        <v>70</v>
      </c>
      <c r="C4174" s="491" t="str">
        <f t="shared" si="70"/>
        <v>Ô tô vận tải thùng 12 tấn70</v>
      </c>
      <c r="D4174" s="490"/>
      <c r="E4174" s="490"/>
      <c r="F4174" s="490"/>
      <c r="G4174" s="490"/>
    </row>
    <row r="4175" spans="1:7" ht="18.75">
      <c r="A4175" s="489" t="s">
        <v>2794</v>
      </c>
      <c r="B4175" s="490">
        <v>71</v>
      </c>
      <c r="C4175" s="491" t="str">
        <f t="shared" si="70"/>
        <v>Ô tô vận tải thùng 12 tấn71</v>
      </c>
      <c r="D4175" s="490"/>
      <c r="E4175" s="490"/>
      <c r="F4175" s="490"/>
      <c r="G4175" s="490"/>
    </row>
    <row r="4176" spans="1:7" ht="18.75">
      <c r="A4176" s="489" t="s">
        <v>2794</v>
      </c>
      <c r="B4176" s="490">
        <v>72</v>
      </c>
      <c r="C4176" s="491" t="str">
        <f t="shared" si="70"/>
        <v>Ô tô vận tải thùng 12 tấn72</v>
      </c>
      <c r="D4176" s="490"/>
      <c r="E4176" s="490"/>
      <c r="F4176" s="490"/>
      <c r="G4176" s="490"/>
    </row>
    <row r="4177" spans="1:7" ht="18.75">
      <c r="A4177" s="489" t="s">
        <v>2794</v>
      </c>
      <c r="B4177" s="490">
        <v>73</v>
      </c>
      <c r="C4177" s="491" t="str">
        <f t="shared" si="70"/>
        <v>Ô tô vận tải thùng 12 tấn73</v>
      </c>
      <c r="D4177" s="490"/>
      <c r="E4177" s="490"/>
      <c r="F4177" s="490"/>
      <c r="G4177" s="490"/>
    </row>
    <row r="4178" spans="1:7" ht="18.75">
      <c r="A4178" s="489" t="s">
        <v>2794</v>
      </c>
      <c r="B4178" s="490">
        <v>74</v>
      </c>
      <c r="C4178" s="491" t="str">
        <f t="shared" si="70"/>
        <v>Ô tô vận tải thùng 12 tấn74</v>
      </c>
      <c r="D4178" s="490"/>
      <c r="E4178" s="490"/>
      <c r="F4178" s="490"/>
      <c r="G4178" s="490"/>
    </row>
    <row r="4179" spans="1:7" ht="18.75">
      <c r="A4179" s="489" t="s">
        <v>2794</v>
      </c>
      <c r="B4179" s="490">
        <v>75</v>
      </c>
      <c r="C4179" s="491" t="str">
        <f t="shared" si="70"/>
        <v>Ô tô vận tải thùng 12 tấn75</v>
      </c>
      <c r="D4179" s="490"/>
      <c r="E4179" s="490"/>
      <c r="F4179" s="490"/>
      <c r="G4179" s="490"/>
    </row>
    <row r="4180" spans="1:7" ht="18.75">
      <c r="A4180" s="489" t="s">
        <v>2794</v>
      </c>
      <c r="B4180" s="490">
        <v>76</v>
      </c>
      <c r="C4180" s="491" t="str">
        <f t="shared" si="70"/>
        <v>Ô tô vận tải thùng 12 tấn76</v>
      </c>
      <c r="D4180" s="490"/>
      <c r="E4180" s="490"/>
      <c r="F4180" s="490"/>
      <c r="G4180" s="490"/>
    </row>
    <row r="4181" spans="1:7" ht="18.75">
      <c r="A4181" s="489" t="s">
        <v>2794</v>
      </c>
      <c r="B4181" s="490">
        <v>77</v>
      </c>
      <c r="C4181" s="491" t="str">
        <f t="shared" si="70"/>
        <v>Ô tô vận tải thùng 12 tấn77</v>
      </c>
      <c r="D4181" s="490"/>
      <c r="E4181" s="490"/>
      <c r="F4181" s="490"/>
      <c r="G4181" s="490"/>
    </row>
    <row r="4182" spans="1:7" ht="18.75">
      <c r="A4182" s="489" t="s">
        <v>2794</v>
      </c>
      <c r="B4182" s="490">
        <v>78</v>
      </c>
      <c r="C4182" s="491" t="str">
        <f t="shared" si="70"/>
        <v>Ô tô vận tải thùng 12 tấn78</v>
      </c>
      <c r="D4182" s="490"/>
      <c r="E4182" s="490"/>
      <c r="F4182" s="490"/>
      <c r="G4182" s="490"/>
    </row>
    <row r="4183" spans="1:7" ht="18.75">
      <c r="A4183" s="489" t="s">
        <v>2794</v>
      </c>
      <c r="B4183" s="490">
        <v>79</v>
      </c>
      <c r="C4183" s="491" t="str">
        <f t="shared" si="70"/>
        <v>Ô tô vận tải thùng 12 tấn79</v>
      </c>
      <c r="D4183" s="490"/>
      <c r="E4183" s="490"/>
      <c r="F4183" s="490"/>
      <c r="G4183" s="490"/>
    </row>
    <row r="4184" spans="1:7" ht="18.75">
      <c r="A4184" s="489" t="s">
        <v>2794</v>
      </c>
      <c r="B4184" s="490">
        <v>80</v>
      </c>
      <c r="C4184" s="491" t="str">
        <f t="shared" si="70"/>
        <v>Ô tô vận tải thùng 12 tấn80</v>
      </c>
      <c r="D4184" s="490"/>
      <c r="E4184" s="490"/>
      <c r="F4184" s="490"/>
      <c r="G4184" s="490"/>
    </row>
    <row r="4185" spans="1:7" ht="18.75">
      <c r="A4185" s="489" t="s">
        <v>2794</v>
      </c>
      <c r="B4185" s="490">
        <v>81</v>
      </c>
      <c r="C4185" s="491" t="str">
        <f t="shared" si="70"/>
        <v>Ô tô vận tải thùng 12 tấn81</v>
      </c>
      <c r="D4185" s="490"/>
      <c r="E4185" s="490"/>
      <c r="F4185" s="490"/>
      <c r="G4185" s="490"/>
    </row>
    <row r="4186" spans="1:7" ht="18.75">
      <c r="A4186" s="489" t="s">
        <v>2794</v>
      </c>
      <c r="B4186" s="490">
        <v>82</v>
      </c>
      <c r="C4186" s="491" t="str">
        <f t="shared" si="70"/>
        <v>Ô tô vận tải thùng 12 tấn82</v>
      </c>
      <c r="D4186" s="490"/>
      <c r="E4186" s="490"/>
      <c r="F4186" s="490"/>
      <c r="G4186" s="490"/>
    </row>
    <row r="4187" spans="1:7" ht="18.75">
      <c r="A4187" s="489" t="s">
        <v>2794</v>
      </c>
      <c r="B4187" s="490">
        <v>83</v>
      </c>
      <c r="C4187" s="491" t="str">
        <f t="shared" si="70"/>
        <v>Ô tô vận tải thùng 12 tấn83</v>
      </c>
      <c r="D4187" s="490"/>
      <c r="E4187" s="490"/>
      <c r="F4187" s="490"/>
      <c r="G4187" s="490"/>
    </row>
    <row r="4188" spans="1:7" ht="18.75">
      <c r="A4188" s="489" t="s">
        <v>2794</v>
      </c>
      <c r="B4188" s="490">
        <v>84</v>
      </c>
      <c r="C4188" s="491" t="str">
        <f t="shared" si="70"/>
        <v>Ô tô vận tải thùng 12 tấn84</v>
      </c>
      <c r="D4188" s="490"/>
      <c r="E4188" s="490"/>
      <c r="F4188" s="490"/>
      <c r="G4188" s="490"/>
    </row>
    <row r="4189" spans="1:7" ht="18.75">
      <c r="A4189" s="489" t="s">
        <v>2794</v>
      </c>
      <c r="B4189" s="490">
        <v>85</v>
      </c>
      <c r="C4189" s="491" t="str">
        <f t="shared" si="70"/>
        <v>Ô tô vận tải thùng 12 tấn85</v>
      </c>
      <c r="D4189" s="490"/>
      <c r="E4189" s="490"/>
      <c r="F4189" s="490"/>
      <c r="G4189" s="490"/>
    </row>
    <row r="4190" spans="1:7" ht="18.75">
      <c r="A4190" s="489" t="s">
        <v>2794</v>
      </c>
      <c r="B4190" s="490">
        <v>86</v>
      </c>
      <c r="C4190" s="491" t="str">
        <f t="shared" si="70"/>
        <v>Ô tô vận tải thùng 12 tấn86</v>
      </c>
      <c r="D4190" s="490"/>
      <c r="E4190" s="490"/>
      <c r="F4190" s="490"/>
      <c r="G4190" s="490"/>
    </row>
    <row r="4191" spans="1:7" ht="18.75">
      <c r="A4191" s="489" t="s">
        <v>2794</v>
      </c>
      <c r="B4191" s="490">
        <v>87</v>
      </c>
      <c r="C4191" s="491" t="str">
        <f t="shared" si="70"/>
        <v>Ô tô vận tải thùng 12 tấn87</v>
      </c>
      <c r="D4191" s="490"/>
      <c r="E4191" s="490"/>
      <c r="F4191" s="490"/>
      <c r="G4191" s="490"/>
    </row>
    <row r="4192" spans="1:7" ht="18.75">
      <c r="A4192" s="489" t="s">
        <v>2794</v>
      </c>
      <c r="B4192" s="490">
        <v>88</v>
      </c>
      <c r="C4192" s="491" t="str">
        <f t="shared" si="70"/>
        <v>Ô tô vận tải thùng 12 tấn88</v>
      </c>
      <c r="D4192" s="490"/>
      <c r="E4192" s="490"/>
      <c r="F4192" s="490"/>
      <c r="G4192" s="490"/>
    </row>
    <row r="4193" spans="1:7" ht="18.75">
      <c r="A4193" s="489" t="s">
        <v>2794</v>
      </c>
      <c r="B4193" s="490">
        <v>89</v>
      </c>
      <c r="C4193" s="491" t="str">
        <f t="shared" si="70"/>
        <v>Ô tô vận tải thùng 12 tấn89</v>
      </c>
      <c r="D4193" s="490"/>
      <c r="E4193" s="490"/>
      <c r="F4193" s="490"/>
      <c r="G4193" s="490"/>
    </row>
    <row r="4194" spans="1:7" ht="18.75">
      <c r="A4194" s="489" t="s">
        <v>2794</v>
      </c>
      <c r="B4194" s="490">
        <v>90</v>
      </c>
      <c r="C4194" s="491" t="str">
        <f t="shared" si="70"/>
        <v>Ô tô vận tải thùng 12 tấn90</v>
      </c>
      <c r="D4194" s="490"/>
      <c r="E4194" s="490"/>
      <c r="F4194" s="490"/>
      <c r="G4194" s="490"/>
    </row>
    <row r="4195" spans="1:7" ht="18.75">
      <c r="A4195" s="489" t="s">
        <v>2794</v>
      </c>
      <c r="B4195" s="490">
        <v>91</v>
      </c>
      <c r="C4195" s="491" t="str">
        <f t="shared" si="70"/>
        <v>Ô tô vận tải thùng 12 tấn91</v>
      </c>
      <c r="D4195" s="490"/>
      <c r="E4195" s="490"/>
      <c r="F4195" s="490"/>
      <c r="G4195" s="490"/>
    </row>
    <row r="4196" spans="1:7" ht="18.75">
      <c r="A4196" s="489" t="s">
        <v>2794</v>
      </c>
      <c r="B4196" s="490">
        <v>92</v>
      </c>
      <c r="C4196" s="491" t="str">
        <f t="shared" si="70"/>
        <v>Ô tô vận tải thùng 12 tấn92</v>
      </c>
      <c r="D4196" s="490"/>
      <c r="E4196" s="490"/>
      <c r="F4196" s="490"/>
      <c r="G4196" s="490"/>
    </row>
    <row r="4197" spans="1:7" ht="18.75">
      <c r="A4197" s="489" t="s">
        <v>2794</v>
      </c>
      <c r="B4197" s="490">
        <v>93</v>
      </c>
      <c r="C4197" s="491" t="str">
        <f t="shared" si="70"/>
        <v>Ô tô vận tải thùng 12 tấn93</v>
      </c>
      <c r="D4197" s="490"/>
      <c r="E4197" s="490"/>
      <c r="F4197" s="490"/>
      <c r="G4197" s="490"/>
    </row>
    <row r="4198" spans="1:7" ht="18.75">
      <c r="A4198" s="489" t="s">
        <v>2794</v>
      </c>
      <c r="B4198" s="490">
        <v>94</v>
      </c>
      <c r="C4198" s="491" t="str">
        <f t="shared" si="70"/>
        <v>Ô tô vận tải thùng 12 tấn94</v>
      </c>
      <c r="D4198" s="490"/>
      <c r="E4198" s="490"/>
      <c r="F4198" s="490"/>
      <c r="G4198" s="490"/>
    </row>
    <row r="4199" spans="1:7" ht="18.75">
      <c r="A4199" s="489" t="s">
        <v>2794</v>
      </c>
      <c r="B4199" s="490">
        <v>95</v>
      </c>
      <c r="C4199" s="491" t="str">
        <f t="shared" si="70"/>
        <v>Ô tô vận tải thùng 12 tấn95</v>
      </c>
      <c r="D4199" s="490"/>
      <c r="E4199" s="490"/>
      <c r="F4199" s="490"/>
      <c r="G4199" s="490"/>
    </row>
    <row r="4200" spans="1:7" ht="18.75">
      <c r="A4200" s="489" t="s">
        <v>2794</v>
      </c>
      <c r="B4200" s="490">
        <v>96</v>
      </c>
      <c r="C4200" s="491" t="str">
        <f t="shared" si="70"/>
        <v>Ô tô vận tải thùng 12 tấn96</v>
      </c>
      <c r="D4200" s="490"/>
      <c r="E4200" s="490"/>
      <c r="F4200" s="490"/>
      <c r="G4200" s="490"/>
    </row>
    <row r="4201" spans="1:7" ht="18.75">
      <c r="A4201" s="489" t="s">
        <v>2794</v>
      </c>
      <c r="B4201" s="490">
        <v>97</v>
      </c>
      <c r="C4201" s="491" t="str">
        <f t="shared" si="70"/>
        <v>Ô tô vận tải thùng 12 tấn97</v>
      </c>
      <c r="D4201" s="490"/>
      <c r="E4201" s="490"/>
      <c r="F4201" s="490"/>
      <c r="G4201" s="490"/>
    </row>
    <row r="4202" spans="1:7" ht="18.75">
      <c r="A4202" s="489" t="s">
        <v>2794</v>
      </c>
      <c r="B4202" s="490">
        <v>98</v>
      </c>
      <c r="C4202" s="491" t="str">
        <f t="shared" si="70"/>
        <v>Ô tô vận tải thùng 12 tấn98</v>
      </c>
      <c r="D4202" s="490"/>
      <c r="E4202" s="490"/>
      <c r="F4202" s="490"/>
      <c r="G4202" s="490"/>
    </row>
    <row r="4203" spans="1:7" ht="18.75">
      <c r="A4203" s="489" t="s">
        <v>2794</v>
      </c>
      <c r="B4203" s="490">
        <v>99</v>
      </c>
      <c r="C4203" s="491" t="str">
        <f t="shared" si="70"/>
        <v>Ô tô vận tải thùng 12 tấn99</v>
      </c>
      <c r="D4203" s="490"/>
      <c r="E4203" s="490"/>
      <c r="F4203" s="490"/>
      <c r="G4203" s="490"/>
    </row>
    <row r="4204" spans="1:7" ht="18.75">
      <c r="A4204" s="489" t="s">
        <v>2794</v>
      </c>
      <c r="B4204" s="490">
        <v>100</v>
      </c>
      <c r="C4204" s="491" t="str">
        <f t="shared" si="70"/>
        <v>Ô tô vận tải thùng 12 tấn100</v>
      </c>
      <c r="D4204" s="490"/>
      <c r="E4204" s="490"/>
      <c r="F4204" s="490"/>
      <c r="G4204" s="490"/>
    </row>
    <row r="4205" spans="1:7" ht="18.75">
      <c r="A4205" s="489" t="s">
        <v>2794</v>
      </c>
      <c r="B4205" s="490">
        <v>101</v>
      </c>
      <c r="C4205" s="491" t="str">
        <f t="shared" si="70"/>
        <v>Ô tô vận tải thùng 12 tấn101</v>
      </c>
      <c r="D4205" s="490"/>
      <c r="E4205" s="490"/>
      <c r="F4205" s="490"/>
      <c r="G4205" s="490"/>
    </row>
    <row r="4206" spans="1:7" ht="18.75">
      <c r="A4206" s="489" t="s">
        <v>2794</v>
      </c>
      <c r="B4206" s="490">
        <v>102</v>
      </c>
      <c r="C4206" s="491" t="str">
        <f t="shared" si="70"/>
        <v>Ô tô vận tải thùng 12 tấn102</v>
      </c>
      <c r="D4206" s="490"/>
      <c r="E4206" s="490"/>
      <c r="F4206" s="490"/>
      <c r="G4206" s="490"/>
    </row>
    <row r="4207" spans="1:7" ht="18.75">
      <c r="A4207" s="489" t="s">
        <v>2794</v>
      </c>
      <c r="B4207" s="490">
        <v>103</v>
      </c>
      <c r="C4207" s="491" t="str">
        <f t="shared" si="70"/>
        <v>Ô tô vận tải thùng 12 tấn103</v>
      </c>
      <c r="D4207" s="490"/>
      <c r="E4207" s="490"/>
      <c r="F4207" s="490"/>
      <c r="G4207" s="490"/>
    </row>
    <row r="4208" spans="1:7" ht="18.75">
      <c r="A4208" s="489" t="s">
        <v>2794</v>
      </c>
      <c r="B4208" s="490">
        <v>104</v>
      </c>
      <c r="C4208" s="491" t="str">
        <f t="shared" si="70"/>
        <v>Ô tô vận tải thùng 12 tấn104</v>
      </c>
      <c r="D4208" s="490"/>
      <c r="E4208" s="490"/>
      <c r="F4208" s="490"/>
      <c r="G4208" s="490"/>
    </row>
    <row r="4209" spans="1:7" ht="18.75">
      <c r="A4209" s="489" t="s">
        <v>2794</v>
      </c>
      <c r="B4209" s="490">
        <v>105</v>
      </c>
      <c r="C4209" s="491" t="str">
        <f t="shared" si="70"/>
        <v>Ô tô vận tải thùng 12 tấn105</v>
      </c>
      <c r="D4209" s="490"/>
      <c r="E4209" s="490"/>
      <c r="F4209" s="490"/>
      <c r="G4209" s="490"/>
    </row>
    <row r="4210" spans="1:7" ht="18.75">
      <c r="A4210" s="489" t="s">
        <v>2794</v>
      </c>
      <c r="B4210" s="490">
        <v>106</v>
      </c>
      <c r="C4210" s="491" t="str">
        <f t="shared" si="70"/>
        <v>Ô tô vận tải thùng 12 tấn106</v>
      </c>
      <c r="D4210" s="490"/>
      <c r="E4210" s="490"/>
      <c r="F4210" s="490"/>
      <c r="G4210" s="490"/>
    </row>
    <row r="4211" spans="1:7" ht="18.75">
      <c r="A4211" s="489" t="s">
        <v>2794</v>
      </c>
      <c r="B4211" s="490">
        <v>107</v>
      </c>
      <c r="C4211" s="491" t="str">
        <f t="shared" si="70"/>
        <v>Ô tô vận tải thùng 12 tấn107</v>
      </c>
      <c r="D4211" s="490"/>
      <c r="E4211" s="490"/>
      <c r="F4211" s="490"/>
      <c r="G4211" s="490"/>
    </row>
    <row r="4212" spans="1:7" ht="18.75">
      <c r="A4212" s="489" t="s">
        <v>2794</v>
      </c>
      <c r="B4212" s="490">
        <v>108</v>
      </c>
      <c r="C4212" s="491" t="str">
        <f t="shared" si="70"/>
        <v>Ô tô vận tải thùng 12 tấn108</v>
      </c>
      <c r="D4212" s="490"/>
      <c r="E4212" s="490"/>
      <c r="F4212" s="490"/>
      <c r="G4212" s="490"/>
    </row>
    <row r="4213" spans="1:7" ht="18.75">
      <c r="A4213" s="489" t="s">
        <v>2794</v>
      </c>
      <c r="B4213" s="490">
        <v>109</v>
      </c>
      <c r="C4213" s="491" t="str">
        <f t="shared" si="70"/>
        <v>Ô tô vận tải thùng 12 tấn109</v>
      </c>
      <c r="D4213" s="490"/>
      <c r="E4213" s="490"/>
      <c r="F4213" s="490"/>
      <c r="G4213" s="490"/>
    </row>
    <row r="4214" spans="1:7" ht="18.75">
      <c r="A4214" s="489" t="s">
        <v>2794</v>
      </c>
      <c r="B4214" s="490">
        <v>110</v>
      </c>
      <c r="C4214" s="491" t="str">
        <f t="shared" si="70"/>
        <v>Ô tô vận tải thùng 12 tấn110</v>
      </c>
      <c r="D4214" s="490"/>
      <c r="E4214" s="490"/>
      <c r="F4214" s="490"/>
      <c r="G4214" s="490"/>
    </row>
    <row r="4215" spans="1:7" ht="18.75">
      <c r="A4215" s="489" t="s">
        <v>2794</v>
      </c>
      <c r="B4215" s="490">
        <v>111</v>
      </c>
      <c r="C4215" s="491" t="str">
        <f t="shared" si="70"/>
        <v>Ô tô vận tải thùng 12 tấn111</v>
      </c>
      <c r="D4215" s="490"/>
      <c r="E4215" s="490"/>
      <c r="F4215" s="490"/>
      <c r="G4215" s="490"/>
    </row>
    <row r="4216" spans="1:7" ht="18.75">
      <c r="A4216" s="489" t="s">
        <v>2794</v>
      </c>
      <c r="B4216" s="490">
        <v>112</v>
      </c>
      <c r="C4216" s="491" t="str">
        <f t="shared" si="70"/>
        <v>Ô tô vận tải thùng 12 tấn112</v>
      </c>
      <c r="D4216" s="490"/>
      <c r="E4216" s="490"/>
      <c r="F4216" s="490"/>
      <c r="G4216" s="490"/>
    </row>
    <row r="4217" spans="1:7" ht="18.75">
      <c r="A4217" s="489" t="s">
        <v>2794</v>
      </c>
      <c r="B4217" s="490">
        <v>113</v>
      </c>
      <c r="C4217" s="491" t="str">
        <f t="shared" si="70"/>
        <v>Ô tô vận tải thùng 12 tấn113</v>
      </c>
      <c r="D4217" s="490"/>
      <c r="E4217" s="490"/>
      <c r="F4217" s="490"/>
      <c r="G4217" s="490"/>
    </row>
    <row r="4218" spans="1:7" ht="18.75">
      <c r="A4218" s="489" t="s">
        <v>2794</v>
      </c>
      <c r="B4218" s="490">
        <v>114</v>
      </c>
      <c r="C4218" s="491" t="str">
        <f t="shared" si="70"/>
        <v>Ô tô vận tải thùng 12 tấn114</v>
      </c>
      <c r="D4218" s="490"/>
      <c r="E4218" s="490"/>
      <c r="F4218" s="490"/>
      <c r="G4218" s="490"/>
    </row>
    <row r="4219" spans="1:7" ht="18.75">
      <c r="A4219" s="489" t="s">
        <v>2794</v>
      </c>
      <c r="B4219" s="490">
        <v>115</v>
      </c>
      <c r="C4219" s="491" t="str">
        <f t="shared" si="70"/>
        <v>Ô tô vận tải thùng 12 tấn115</v>
      </c>
      <c r="D4219" s="490"/>
      <c r="E4219" s="490"/>
      <c r="F4219" s="490"/>
      <c r="G4219" s="490"/>
    </row>
    <row r="4220" spans="1:7" ht="18.75">
      <c r="A4220" s="489" t="s">
        <v>2794</v>
      </c>
      <c r="B4220" s="490">
        <v>116</v>
      </c>
      <c r="C4220" s="491" t="str">
        <f t="shared" si="70"/>
        <v>Ô tô vận tải thùng 12 tấn116</v>
      </c>
      <c r="D4220" s="490"/>
      <c r="E4220" s="490"/>
      <c r="F4220" s="490"/>
      <c r="G4220" s="490"/>
    </row>
    <row r="4221" spans="1:7" ht="18.75">
      <c r="A4221" s="489" t="s">
        <v>2794</v>
      </c>
      <c r="B4221" s="490">
        <v>117</v>
      </c>
      <c r="C4221" s="491" t="str">
        <f t="shared" si="70"/>
        <v>Ô tô vận tải thùng 12 tấn117</v>
      </c>
      <c r="D4221" s="490"/>
      <c r="E4221" s="490"/>
      <c r="F4221" s="490"/>
      <c r="G4221" s="490"/>
    </row>
    <row r="4222" spans="1:7" ht="18.75">
      <c r="A4222" s="489" t="s">
        <v>2794</v>
      </c>
      <c r="B4222" s="490">
        <v>118</v>
      </c>
      <c r="C4222" s="491" t="str">
        <f t="shared" si="70"/>
        <v>Ô tô vận tải thùng 12 tấn118</v>
      </c>
      <c r="D4222" s="490"/>
      <c r="E4222" s="490"/>
      <c r="F4222" s="490"/>
      <c r="G4222" s="490"/>
    </row>
    <row r="4223" spans="1:7" ht="18.75">
      <c r="A4223" s="489" t="s">
        <v>2794</v>
      </c>
      <c r="B4223" s="490">
        <v>119</v>
      </c>
      <c r="C4223" s="491" t="str">
        <f t="shared" si="70"/>
        <v>Ô tô vận tải thùng 12 tấn119</v>
      </c>
      <c r="D4223" s="490"/>
      <c r="E4223" s="490"/>
      <c r="F4223" s="490"/>
      <c r="G4223" s="490"/>
    </row>
    <row r="4224" spans="1:7" ht="18.75">
      <c r="A4224" s="489" t="s">
        <v>2794</v>
      </c>
      <c r="B4224" s="490">
        <v>120</v>
      </c>
      <c r="C4224" s="491" t="str">
        <f t="shared" si="70"/>
        <v>Ô tô vận tải thùng 12 tấn120</v>
      </c>
      <c r="D4224" s="490"/>
      <c r="E4224" s="490"/>
      <c r="F4224" s="490"/>
      <c r="G4224" s="490"/>
    </row>
    <row r="4225" spans="1:7" ht="18.75">
      <c r="A4225" s="489" t="s">
        <v>2794</v>
      </c>
      <c r="B4225" s="490">
        <v>121</v>
      </c>
      <c r="C4225" s="491" t="str">
        <f t="shared" si="70"/>
        <v>Ô tô vận tải thùng 12 tấn121</v>
      </c>
      <c r="D4225" s="490"/>
      <c r="E4225" s="490"/>
      <c r="F4225" s="490"/>
      <c r="G4225" s="490"/>
    </row>
    <row r="4226" spans="1:7" ht="18.75">
      <c r="A4226" s="489" t="s">
        <v>2794</v>
      </c>
      <c r="B4226" s="490">
        <v>122</v>
      </c>
      <c r="C4226" s="491" t="str">
        <f t="shared" si="70"/>
        <v>Ô tô vận tải thùng 12 tấn122</v>
      </c>
      <c r="D4226" s="490"/>
      <c r="E4226" s="490"/>
      <c r="F4226" s="490"/>
      <c r="G4226" s="490"/>
    </row>
    <row r="4227" spans="1:7" ht="18.75">
      <c r="A4227" s="489" t="s">
        <v>2794</v>
      </c>
      <c r="B4227" s="490">
        <v>123</v>
      </c>
      <c r="C4227" s="491" t="str">
        <f t="shared" si="70"/>
        <v>Ô tô vận tải thùng 12 tấn123</v>
      </c>
      <c r="D4227" s="490"/>
      <c r="E4227" s="490"/>
      <c r="F4227" s="490"/>
      <c r="G4227" s="490"/>
    </row>
    <row r="4228" spans="1:7" ht="18.75">
      <c r="A4228" s="489" t="s">
        <v>2794</v>
      </c>
      <c r="B4228" s="490">
        <v>124</v>
      </c>
      <c r="C4228" s="491" t="str">
        <f t="shared" si="70"/>
        <v>Ô tô vận tải thùng 12 tấn124</v>
      </c>
      <c r="D4228" s="490"/>
      <c r="E4228" s="490"/>
      <c r="F4228" s="490"/>
      <c r="G4228" s="490"/>
    </row>
    <row r="4229" spans="1:7" ht="18.75">
      <c r="A4229" s="489" t="s">
        <v>2794</v>
      </c>
      <c r="B4229" s="490">
        <v>125</v>
      </c>
      <c r="C4229" s="491" t="str">
        <f t="shared" si="70"/>
        <v>Ô tô vận tải thùng 12 tấn125</v>
      </c>
      <c r="D4229" s="490"/>
      <c r="E4229" s="490"/>
      <c r="F4229" s="490"/>
      <c r="G4229" s="490"/>
    </row>
    <row r="4230" spans="1:7" ht="18.75">
      <c r="A4230" s="489" t="s">
        <v>2794</v>
      </c>
      <c r="B4230" s="490">
        <v>126</v>
      </c>
      <c r="C4230" s="491" t="str">
        <f t="shared" si="70"/>
        <v>Ô tô vận tải thùng 12 tấn126</v>
      </c>
      <c r="D4230" s="490"/>
      <c r="E4230" s="490"/>
      <c r="F4230" s="490"/>
      <c r="G4230" s="490"/>
    </row>
    <row r="4231" spans="1:7" ht="18.75">
      <c r="A4231" s="489" t="s">
        <v>2794</v>
      </c>
      <c r="B4231" s="490">
        <v>127</v>
      </c>
      <c r="C4231" s="491" t="str">
        <f t="shared" si="70"/>
        <v>Ô tô vận tải thùng 12 tấn127</v>
      </c>
      <c r="D4231" s="490"/>
      <c r="E4231" s="490"/>
      <c r="F4231" s="490"/>
      <c r="G4231" s="490"/>
    </row>
    <row r="4232" spans="1:7" ht="18.75">
      <c r="A4232" s="489" t="s">
        <v>2794</v>
      </c>
      <c r="B4232" s="490">
        <v>128</v>
      </c>
      <c r="C4232" s="491" t="str">
        <f t="shared" si="70"/>
        <v>Ô tô vận tải thùng 12 tấn128</v>
      </c>
      <c r="D4232" s="490"/>
      <c r="E4232" s="490"/>
      <c r="F4232" s="490"/>
      <c r="G4232" s="490"/>
    </row>
    <row r="4233" spans="1:7" ht="18.75">
      <c r="A4233" s="489" t="s">
        <v>2794</v>
      </c>
      <c r="B4233" s="490">
        <v>129</v>
      </c>
      <c r="C4233" s="491" t="str">
        <f t="shared" si="70"/>
        <v>Ô tô vận tải thùng 12 tấn129</v>
      </c>
      <c r="D4233" s="490"/>
      <c r="E4233" s="490"/>
      <c r="F4233" s="490"/>
      <c r="G4233" s="490"/>
    </row>
    <row r="4234" spans="1:7" ht="18.75">
      <c r="A4234" s="489" t="s">
        <v>2794</v>
      </c>
      <c r="B4234" s="490">
        <v>130</v>
      </c>
      <c r="C4234" s="491" t="str">
        <f t="shared" ref="C4234:C4297" si="71">A4234&amp;B4234</f>
        <v>Ô tô vận tải thùng 12 tấn130</v>
      </c>
      <c r="D4234" s="490"/>
      <c r="E4234" s="490"/>
      <c r="F4234" s="490"/>
      <c r="G4234" s="490"/>
    </row>
    <row r="4235" spans="1:7" ht="18.75">
      <c r="A4235" s="489" t="s">
        <v>2794</v>
      </c>
      <c r="B4235" s="490">
        <v>131</v>
      </c>
      <c r="C4235" s="491" t="str">
        <f t="shared" si="71"/>
        <v>Ô tô vận tải thùng 12 tấn131</v>
      </c>
      <c r="D4235" s="490"/>
      <c r="E4235" s="490"/>
      <c r="F4235" s="490"/>
      <c r="G4235" s="490"/>
    </row>
    <row r="4236" spans="1:7" ht="18.75">
      <c r="A4236" s="489" t="s">
        <v>2794</v>
      </c>
      <c r="B4236" s="490">
        <v>132</v>
      </c>
      <c r="C4236" s="491" t="str">
        <f t="shared" si="71"/>
        <v>Ô tô vận tải thùng 12 tấn132</v>
      </c>
      <c r="D4236" s="490"/>
      <c r="E4236" s="490"/>
      <c r="F4236" s="490"/>
      <c r="G4236" s="490"/>
    </row>
    <row r="4237" spans="1:7" ht="18.75">
      <c r="A4237" s="489" t="s">
        <v>2794</v>
      </c>
      <c r="B4237" s="490">
        <v>133</v>
      </c>
      <c r="C4237" s="491" t="str">
        <f t="shared" si="71"/>
        <v>Ô tô vận tải thùng 12 tấn133</v>
      </c>
      <c r="D4237" s="490"/>
      <c r="E4237" s="490"/>
      <c r="F4237" s="490"/>
      <c r="G4237" s="490"/>
    </row>
    <row r="4238" spans="1:7" ht="18.75">
      <c r="A4238" s="489" t="s">
        <v>2794</v>
      </c>
      <c r="B4238" s="490">
        <v>134</v>
      </c>
      <c r="C4238" s="491" t="str">
        <f t="shared" si="71"/>
        <v>Ô tô vận tải thùng 12 tấn134</v>
      </c>
      <c r="D4238" s="490"/>
      <c r="E4238" s="490"/>
      <c r="F4238" s="490"/>
      <c r="G4238" s="490"/>
    </row>
    <row r="4239" spans="1:7" ht="18.75">
      <c r="A4239" s="489" t="s">
        <v>2794</v>
      </c>
      <c r="B4239" s="490">
        <v>135</v>
      </c>
      <c r="C4239" s="491" t="str">
        <f t="shared" si="71"/>
        <v>Ô tô vận tải thùng 12 tấn135</v>
      </c>
      <c r="D4239" s="490"/>
      <c r="E4239" s="490"/>
      <c r="F4239" s="490"/>
      <c r="G4239" s="490"/>
    </row>
    <row r="4240" spans="1:7" ht="18.75">
      <c r="A4240" s="489" t="s">
        <v>2794</v>
      </c>
      <c r="B4240" s="490">
        <v>136</v>
      </c>
      <c r="C4240" s="491" t="str">
        <f t="shared" si="71"/>
        <v>Ô tô vận tải thùng 12 tấn136</v>
      </c>
      <c r="D4240" s="490"/>
      <c r="E4240" s="490"/>
      <c r="F4240" s="490"/>
      <c r="G4240" s="490"/>
    </row>
    <row r="4241" spans="1:7" ht="18.75">
      <c r="A4241" s="489" t="s">
        <v>2794</v>
      </c>
      <c r="B4241" s="490">
        <v>137</v>
      </c>
      <c r="C4241" s="491" t="str">
        <f t="shared" si="71"/>
        <v>Ô tô vận tải thùng 12 tấn137</v>
      </c>
      <c r="D4241" s="490"/>
      <c r="E4241" s="490"/>
      <c r="F4241" s="490"/>
      <c r="G4241" s="490"/>
    </row>
    <row r="4242" spans="1:7" ht="18.75">
      <c r="A4242" s="489" t="s">
        <v>2794</v>
      </c>
      <c r="B4242" s="490">
        <v>138</v>
      </c>
      <c r="C4242" s="491" t="str">
        <f t="shared" si="71"/>
        <v>Ô tô vận tải thùng 12 tấn138</v>
      </c>
      <c r="D4242" s="490"/>
      <c r="E4242" s="490"/>
      <c r="F4242" s="490"/>
      <c r="G4242" s="490"/>
    </row>
    <row r="4243" spans="1:7" ht="18.75">
      <c r="A4243" s="489" t="s">
        <v>2794</v>
      </c>
      <c r="B4243" s="490">
        <v>139</v>
      </c>
      <c r="C4243" s="491" t="str">
        <f t="shared" si="71"/>
        <v>Ô tô vận tải thùng 12 tấn139</v>
      </c>
      <c r="D4243" s="490"/>
      <c r="E4243" s="490"/>
      <c r="F4243" s="490"/>
      <c r="G4243" s="490"/>
    </row>
    <row r="4244" spans="1:7" ht="18.75">
      <c r="A4244" s="489" t="s">
        <v>2794</v>
      </c>
      <c r="B4244" s="490">
        <v>140</v>
      </c>
      <c r="C4244" s="491" t="str">
        <f t="shared" si="71"/>
        <v>Ô tô vận tải thùng 12 tấn140</v>
      </c>
      <c r="D4244" s="490"/>
      <c r="E4244" s="490"/>
      <c r="F4244" s="490"/>
      <c r="G4244" s="490"/>
    </row>
    <row r="4245" spans="1:7" ht="18.75">
      <c r="A4245" s="489" t="s">
        <v>2794</v>
      </c>
      <c r="B4245" s="490">
        <v>141</v>
      </c>
      <c r="C4245" s="491" t="str">
        <f t="shared" si="71"/>
        <v>Ô tô vận tải thùng 12 tấn141</v>
      </c>
      <c r="D4245" s="490"/>
      <c r="E4245" s="490"/>
      <c r="F4245" s="490"/>
      <c r="G4245" s="490"/>
    </row>
    <row r="4246" spans="1:7" ht="18.75">
      <c r="A4246" s="489" t="s">
        <v>2794</v>
      </c>
      <c r="B4246" s="490">
        <v>142</v>
      </c>
      <c r="C4246" s="491" t="str">
        <f t="shared" si="71"/>
        <v>Ô tô vận tải thùng 12 tấn142</v>
      </c>
      <c r="D4246" s="490"/>
      <c r="E4246" s="490"/>
      <c r="F4246" s="490"/>
      <c r="G4246" s="490"/>
    </row>
    <row r="4247" spans="1:7" ht="18.75">
      <c r="A4247" s="489" t="s">
        <v>2794</v>
      </c>
      <c r="B4247" s="490">
        <v>143</v>
      </c>
      <c r="C4247" s="491" t="str">
        <f t="shared" si="71"/>
        <v>Ô tô vận tải thùng 12 tấn143</v>
      </c>
      <c r="D4247" s="490"/>
      <c r="E4247" s="490"/>
      <c r="F4247" s="490"/>
      <c r="G4247" s="490"/>
    </row>
    <row r="4248" spans="1:7" ht="18.75">
      <c r="A4248" s="489" t="s">
        <v>2794</v>
      </c>
      <c r="B4248" s="490">
        <v>144</v>
      </c>
      <c r="C4248" s="491" t="str">
        <f t="shared" si="71"/>
        <v>Ô tô vận tải thùng 12 tấn144</v>
      </c>
      <c r="D4248" s="490"/>
      <c r="E4248" s="490"/>
      <c r="F4248" s="490"/>
      <c r="G4248" s="490"/>
    </row>
    <row r="4249" spans="1:7" ht="18.75">
      <c r="A4249" s="489" t="s">
        <v>2794</v>
      </c>
      <c r="B4249" s="490">
        <v>145</v>
      </c>
      <c r="C4249" s="491" t="str">
        <f t="shared" si="71"/>
        <v>Ô tô vận tải thùng 12 tấn145</v>
      </c>
      <c r="D4249" s="490"/>
      <c r="E4249" s="490"/>
      <c r="F4249" s="490"/>
      <c r="G4249" s="490"/>
    </row>
    <row r="4250" spans="1:7" ht="18.75">
      <c r="A4250" s="489" t="s">
        <v>2794</v>
      </c>
      <c r="B4250" s="490">
        <v>146</v>
      </c>
      <c r="C4250" s="491" t="str">
        <f t="shared" si="71"/>
        <v>Ô tô vận tải thùng 12 tấn146</v>
      </c>
      <c r="D4250" s="490"/>
      <c r="E4250" s="490"/>
      <c r="F4250" s="490"/>
      <c r="G4250" s="490"/>
    </row>
    <row r="4251" spans="1:7" ht="18.75">
      <c r="A4251" s="489" t="s">
        <v>2794</v>
      </c>
      <c r="B4251" s="490">
        <v>147</v>
      </c>
      <c r="C4251" s="491" t="str">
        <f t="shared" si="71"/>
        <v>Ô tô vận tải thùng 12 tấn147</v>
      </c>
      <c r="D4251" s="490"/>
      <c r="E4251" s="490"/>
      <c r="F4251" s="490"/>
      <c r="G4251" s="490"/>
    </row>
    <row r="4252" spans="1:7" ht="18.75">
      <c r="A4252" s="489" t="s">
        <v>2794</v>
      </c>
      <c r="B4252" s="490">
        <v>148</v>
      </c>
      <c r="C4252" s="491" t="str">
        <f t="shared" si="71"/>
        <v>Ô tô vận tải thùng 12 tấn148</v>
      </c>
      <c r="D4252" s="490"/>
      <c r="E4252" s="490"/>
      <c r="F4252" s="490"/>
      <c r="G4252" s="490"/>
    </row>
    <row r="4253" spans="1:7" ht="18.75">
      <c r="A4253" s="489" t="s">
        <v>2794</v>
      </c>
      <c r="B4253" s="490">
        <v>149</v>
      </c>
      <c r="C4253" s="491" t="str">
        <f t="shared" si="71"/>
        <v>Ô tô vận tải thùng 12 tấn149</v>
      </c>
      <c r="D4253" s="490"/>
      <c r="E4253" s="490"/>
      <c r="F4253" s="490"/>
      <c r="G4253" s="490"/>
    </row>
    <row r="4254" spans="1:7" ht="18.75">
      <c r="A4254" s="489" t="s">
        <v>2794</v>
      </c>
      <c r="B4254" s="490">
        <v>150</v>
      </c>
      <c r="C4254" s="491" t="str">
        <f t="shared" si="71"/>
        <v>Ô tô vận tải thùng 12 tấn150</v>
      </c>
      <c r="D4254" s="490"/>
      <c r="E4254" s="490"/>
      <c r="F4254" s="490"/>
      <c r="G4254" s="490"/>
    </row>
    <row r="4255" spans="1:7" ht="18.75">
      <c r="A4255" s="489" t="s">
        <v>2794</v>
      </c>
      <c r="B4255" s="490">
        <v>151</v>
      </c>
      <c r="C4255" s="491" t="str">
        <f t="shared" si="71"/>
        <v>Ô tô vận tải thùng 12 tấn151</v>
      </c>
      <c r="D4255" s="490"/>
      <c r="E4255" s="490"/>
      <c r="F4255" s="490"/>
      <c r="G4255" s="490"/>
    </row>
    <row r="4256" spans="1:7" ht="18.75">
      <c r="A4256" s="489" t="s">
        <v>2794</v>
      </c>
      <c r="B4256" s="490">
        <v>152</v>
      </c>
      <c r="C4256" s="491" t="str">
        <f t="shared" si="71"/>
        <v>Ô tô vận tải thùng 12 tấn152</v>
      </c>
      <c r="D4256" s="490"/>
      <c r="E4256" s="490"/>
      <c r="F4256" s="490"/>
      <c r="G4256" s="490"/>
    </row>
    <row r="4257" spans="1:7" ht="18.75">
      <c r="A4257" s="489" t="s">
        <v>2794</v>
      </c>
      <c r="B4257" s="490">
        <v>153</v>
      </c>
      <c r="C4257" s="491" t="str">
        <f t="shared" si="71"/>
        <v>Ô tô vận tải thùng 12 tấn153</v>
      </c>
      <c r="D4257" s="490"/>
      <c r="E4257" s="490"/>
      <c r="F4257" s="490"/>
      <c r="G4257" s="490"/>
    </row>
    <row r="4258" spans="1:7" ht="18.75">
      <c r="A4258" s="489" t="s">
        <v>2794</v>
      </c>
      <c r="B4258" s="490">
        <v>154</v>
      </c>
      <c r="C4258" s="491" t="str">
        <f t="shared" si="71"/>
        <v>Ô tô vận tải thùng 12 tấn154</v>
      </c>
      <c r="D4258" s="490"/>
      <c r="E4258" s="490"/>
      <c r="F4258" s="490"/>
      <c r="G4258" s="490"/>
    </row>
    <row r="4259" spans="1:7" ht="18.75">
      <c r="A4259" s="489" t="s">
        <v>2794</v>
      </c>
      <c r="B4259" s="490">
        <v>155</v>
      </c>
      <c r="C4259" s="491" t="str">
        <f t="shared" si="71"/>
        <v>Ô tô vận tải thùng 12 tấn155</v>
      </c>
      <c r="D4259" s="490"/>
      <c r="E4259" s="490"/>
      <c r="F4259" s="490"/>
      <c r="G4259" s="490"/>
    </row>
    <row r="4260" spans="1:7" ht="18.75">
      <c r="A4260" s="489" t="s">
        <v>2794</v>
      </c>
      <c r="B4260" s="490">
        <v>156</v>
      </c>
      <c r="C4260" s="491" t="str">
        <f t="shared" si="71"/>
        <v>Ô tô vận tải thùng 12 tấn156</v>
      </c>
      <c r="D4260" s="490"/>
      <c r="E4260" s="490"/>
      <c r="F4260" s="490"/>
      <c r="G4260" s="490"/>
    </row>
    <row r="4261" spans="1:7" ht="18.75">
      <c r="A4261" s="489" t="s">
        <v>2794</v>
      </c>
      <c r="B4261" s="490">
        <v>157</v>
      </c>
      <c r="C4261" s="491" t="str">
        <f t="shared" si="71"/>
        <v>Ô tô vận tải thùng 12 tấn157</v>
      </c>
      <c r="D4261" s="490"/>
      <c r="E4261" s="490"/>
      <c r="F4261" s="490"/>
      <c r="G4261" s="490"/>
    </row>
    <row r="4262" spans="1:7" ht="18.75">
      <c r="A4262" s="489" t="s">
        <v>2794</v>
      </c>
      <c r="B4262" s="490">
        <v>158</v>
      </c>
      <c r="C4262" s="491" t="str">
        <f t="shared" si="71"/>
        <v>Ô tô vận tải thùng 12 tấn158</v>
      </c>
      <c r="D4262" s="490"/>
      <c r="E4262" s="490"/>
      <c r="F4262" s="490"/>
      <c r="G4262" s="490"/>
    </row>
    <row r="4263" spans="1:7" ht="18.75">
      <c r="A4263" s="489" t="s">
        <v>2794</v>
      </c>
      <c r="B4263" s="490">
        <v>159</v>
      </c>
      <c r="C4263" s="491" t="str">
        <f t="shared" si="71"/>
        <v>Ô tô vận tải thùng 12 tấn159</v>
      </c>
      <c r="D4263" s="490"/>
      <c r="E4263" s="490"/>
      <c r="F4263" s="490"/>
      <c r="G4263" s="490"/>
    </row>
    <row r="4264" spans="1:7" ht="18.75">
      <c r="A4264" s="489" t="s">
        <v>2794</v>
      </c>
      <c r="B4264" s="490">
        <v>160</v>
      </c>
      <c r="C4264" s="491" t="str">
        <f t="shared" si="71"/>
        <v>Ô tô vận tải thùng 12 tấn160</v>
      </c>
      <c r="D4264" s="490"/>
      <c r="E4264" s="490"/>
      <c r="F4264" s="490"/>
      <c r="G4264" s="490"/>
    </row>
    <row r="4265" spans="1:7" ht="18.75">
      <c r="A4265" s="489" t="s">
        <v>2794</v>
      </c>
      <c r="B4265" s="490">
        <v>161</v>
      </c>
      <c r="C4265" s="491" t="str">
        <f t="shared" si="71"/>
        <v>Ô tô vận tải thùng 12 tấn161</v>
      </c>
      <c r="D4265" s="490"/>
      <c r="E4265" s="490"/>
      <c r="F4265" s="490"/>
      <c r="G4265" s="490"/>
    </row>
    <row r="4266" spans="1:7" ht="18.75">
      <c r="A4266" s="489" t="s">
        <v>2794</v>
      </c>
      <c r="B4266" s="490">
        <v>162</v>
      </c>
      <c r="C4266" s="491" t="str">
        <f t="shared" si="71"/>
        <v>Ô tô vận tải thùng 12 tấn162</v>
      </c>
      <c r="D4266" s="490"/>
      <c r="E4266" s="490"/>
      <c r="F4266" s="490"/>
      <c r="G4266" s="490"/>
    </row>
    <row r="4267" spans="1:7" ht="18.75">
      <c r="A4267" s="489" t="s">
        <v>2794</v>
      </c>
      <c r="B4267" s="490">
        <v>163</v>
      </c>
      <c r="C4267" s="491" t="str">
        <f t="shared" si="71"/>
        <v>Ô tô vận tải thùng 12 tấn163</v>
      </c>
      <c r="D4267" s="490"/>
      <c r="E4267" s="490"/>
      <c r="F4267" s="490"/>
      <c r="G4267" s="490"/>
    </row>
    <row r="4268" spans="1:7" ht="18.75">
      <c r="A4268" s="489" t="s">
        <v>2794</v>
      </c>
      <c r="B4268" s="490">
        <v>164</v>
      </c>
      <c r="C4268" s="491" t="str">
        <f t="shared" si="71"/>
        <v>Ô tô vận tải thùng 12 tấn164</v>
      </c>
      <c r="D4268" s="490"/>
      <c r="E4268" s="490"/>
      <c r="F4268" s="490"/>
      <c r="G4268" s="490"/>
    </row>
    <row r="4269" spans="1:7" ht="18.75">
      <c r="A4269" s="489" t="s">
        <v>2794</v>
      </c>
      <c r="B4269" s="490">
        <v>165</v>
      </c>
      <c r="C4269" s="491" t="str">
        <f t="shared" si="71"/>
        <v>Ô tô vận tải thùng 12 tấn165</v>
      </c>
      <c r="D4269" s="490"/>
      <c r="E4269" s="490"/>
      <c r="F4269" s="490"/>
      <c r="G4269" s="490"/>
    </row>
    <row r="4270" spans="1:7" ht="18.75">
      <c r="A4270" s="489" t="s">
        <v>2794</v>
      </c>
      <c r="B4270" s="490">
        <v>166</v>
      </c>
      <c r="C4270" s="491" t="str">
        <f t="shared" si="71"/>
        <v>Ô tô vận tải thùng 12 tấn166</v>
      </c>
      <c r="D4270" s="490"/>
      <c r="E4270" s="490"/>
      <c r="F4270" s="490"/>
      <c r="G4270" s="490"/>
    </row>
    <row r="4271" spans="1:7" ht="18.75">
      <c r="A4271" s="489" t="s">
        <v>2794</v>
      </c>
      <c r="B4271" s="490">
        <v>167</v>
      </c>
      <c r="C4271" s="491" t="str">
        <f t="shared" si="71"/>
        <v>Ô tô vận tải thùng 12 tấn167</v>
      </c>
      <c r="D4271" s="490"/>
      <c r="E4271" s="490"/>
      <c r="F4271" s="490"/>
      <c r="G4271" s="490"/>
    </row>
    <row r="4272" spans="1:7" ht="18.75">
      <c r="A4272" s="489" t="s">
        <v>2794</v>
      </c>
      <c r="B4272" s="490">
        <v>168</v>
      </c>
      <c r="C4272" s="491" t="str">
        <f t="shared" si="71"/>
        <v>Ô tô vận tải thùng 12 tấn168</v>
      </c>
      <c r="D4272" s="490"/>
      <c r="E4272" s="490"/>
      <c r="F4272" s="490"/>
      <c r="G4272" s="490"/>
    </row>
    <row r="4273" spans="1:7" ht="18.75">
      <c r="A4273" s="489" t="s">
        <v>2794</v>
      </c>
      <c r="B4273" s="490">
        <v>169</v>
      </c>
      <c r="C4273" s="491" t="str">
        <f t="shared" si="71"/>
        <v>Ô tô vận tải thùng 12 tấn169</v>
      </c>
      <c r="D4273" s="490"/>
      <c r="E4273" s="490"/>
      <c r="F4273" s="490"/>
      <c r="G4273" s="490"/>
    </row>
    <row r="4274" spans="1:7" ht="18.75">
      <c r="A4274" s="489" t="s">
        <v>2794</v>
      </c>
      <c r="B4274" s="490">
        <v>170</v>
      </c>
      <c r="C4274" s="491" t="str">
        <f t="shared" si="71"/>
        <v>Ô tô vận tải thùng 12 tấn170</v>
      </c>
      <c r="D4274" s="490"/>
      <c r="E4274" s="490"/>
      <c r="F4274" s="490"/>
      <c r="G4274" s="490"/>
    </row>
    <row r="4275" spans="1:7" ht="18.75">
      <c r="A4275" s="489" t="s">
        <v>2794</v>
      </c>
      <c r="B4275" s="490">
        <v>171</v>
      </c>
      <c r="C4275" s="491" t="str">
        <f t="shared" si="71"/>
        <v>Ô tô vận tải thùng 12 tấn171</v>
      </c>
      <c r="D4275" s="490"/>
      <c r="E4275" s="490"/>
      <c r="F4275" s="490"/>
      <c r="G4275" s="490"/>
    </row>
    <row r="4276" spans="1:7" ht="18.75">
      <c r="A4276" s="489" t="s">
        <v>2794</v>
      </c>
      <c r="B4276" s="490">
        <v>172</v>
      </c>
      <c r="C4276" s="491" t="str">
        <f t="shared" si="71"/>
        <v>Ô tô vận tải thùng 12 tấn172</v>
      </c>
      <c r="D4276" s="490"/>
      <c r="E4276" s="490"/>
      <c r="F4276" s="490"/>
      <c r="G4276" s="490"/>
    </row>
    <row r="4277" spans="1:7" ht="18.75">
      <c r="A4277" s="489" t="s">
        <v>2794</v>
      </c>
      <c r="B4277" s="490">
        <v>173</v>
      </c>
      <c r="C4277" s="491" t="str">
        <f t="shared" si="71"/>
        <v>Ô tô vận tải thùng 12 tấn173</v>
      </c>
      <c r="D4277" s="490"/>
      <c r="E4277" s="490"/>
      <c r="F4277" s="490"/>
      <c r="G4277" s="490"/>
    </row>
    <row r="4278" spans="1:7" ht="18.75">
      <c r="A4278" s="489" t="s">
        <v>2794</v>
      </c>
      <c r="B4278" s="490">
        <v>174</v>
      </c>
      <c r="C4278" s="491" t="str">
        <f t="shared" si="71"/>
        <v>Ô tô vận tải thùng 12 tấn174</v>
      </c>
      <c r="D4278" s="490"/>
      <c r="E4278" s="490"/>
      <c r="F4278" s="490"/>
      <c r="G4278" s="490"/>
    </row>
    <row r="4279" spans="1:7" ht="18.75">
      <c r="A4279" s="489" t="s">
        <v>2794</v>
      </c>
      <c r="B4279" s="490">
        <v>175</v>
      </c>
      <c r="C4279" s="491" t="str">
        <f t="shared" si="71"/>
        <v>Ô tô vận tải thùng 12 tấn175</v>
      </c>
      <c r="D4279" s="490"/>
      <c r="E4279" s="490"/>
      <c r="F4279" s="490"/>
      <c r="G4279" s="490"/>
    </row>
    <row r="4280" spans="1:7" ht="18.75">
      <c r="A4280" s="489" t="s">
        <v>2794</v>
      </c>
      <c r="B4280" s="490">
        <v>176</v>
      </c>
      <c r="C4280" s="491" t="str">
        <f t="shared" si="71"/>
        <v>Ô tô vận tải thùng 12 tấn176</v>
      </c>
      <c r="D4280" s="490"/>
      <c r="E4280" s="490"/>
      <c r="F4280" s="490"/>
      <c r="G4280" s="490"/>
    </row>
    <row r="4281" spans="1:7" ht="18.75">
      <c r="A4281" s="489" t="s">
        <v>2794</v>
      </c>
      <c r="B4281" s="490">
        <v>177</v>
      </c>
      <c r="C4281" s="491" t="str">
        <f t="shared" si="71"/>
        <v>Ô tô vận tải thùng 12 tấn177</v>
      </c>
      <c r="D4281" s="490"/>
      <c r="E4281" s="490"/>
      <c r="F4281" s="490"/>
      <c r="G4281" s="490"/>
    </row>
    <row r="4282" spans="1:7" ht="18.75">
      <c r="A4282" s="489" t="s">
        <v>2794</v>
      </c>
      <c r="B4282" s="490">
        <v>178</v>
      </c>
      <c r="C4282" s="491" t="str">
        <f t="shared" si="71"/>
        <v>Ô tô vận tải thùng 12 tấn178</v>
      </c>
      <c r="D4282" s="490"/>
      <c r="E4282" s="490"/>
      <c r="F4282" s="490"/>
      <c r="G4282" s="490"/>
    </row>
    <row r="4283" spans="1:7" ht="18.75">
      <c r="A4283" s="489" t="s">
        <v>2794</v>
      </c>
      <c r="B4283" s="490">
        <v>179</v>
      </c>
      <c r="C4283" s="491" t="str">
        <f t="shared" si="71"/>
        <v>Ô tô vận tải thùng 12 tấn179</v>
      </c>
      <c r="D4283" s="490"/>
      <c r="E4283" s="490"/>
      <c r="F4283" s="490"/>
      <c r="G4283" s="490"/>
    </row>
    <row r="4284" spans="1:7" ht="18.75">
      <c r="A4284" s="489" t="s">
        <v>2794</v>
      </c>
      <c r="B4284" s="490">
        <v>180</v>
      </c>
      <c r="C4284" s="491" t="str">
        <f t="shared" si="71"/>
        <v>Ô tô vận tải thùng 12 tấn180</v>
      </c>
      <c r="D4284" s="490"/>
      <c r="E4284" s="490"/>
      <c r="F4284" s="490"/>
      <c r="G4284" s="490"/>
    </row>
    <row r="4285" spans="1:7" ht="18.75">
      <c r="A4285" s="489" t="s">
        <v>2794</v>
      </c>
      <c r="B4285" s="490">
        <v>181</v>
      </c>
      <c r="C4285" s="491" t="str">
        <f t="shared" si="71"/>
        <v>Ô tô vận tải thùng 12 tấn181</v>
      </c>
      <c r="D4285" s="490"/>
      <c r="E4285" s="490"/>
      <c r="F4285" s="490"/>
      <c r="G4285" s="490"/>
    </row>
    <row r="4286" spans="1:7" ht="18.75">
      <c r="A4286" s="489" t="s">
        <v>2794</v>
      </c>
      <c r="B4286" s="490">
        <v>182</v>
      </c>
      <c r="C4286" s="491" t="str">
        <f t="shared" si="71"/>
        <v>Ô tô vận tải thùng 12 tấn182</v>
      </c>
      <c r="D4286" s="490"/>
      <c r="E4286" s="490"/>
      <c r="F4286" s="490"/>
      <c r="G4286" s="490"/>
    </row>
    <row r="4287" spans="1:7" ht="18.75">
      <c r="A4287" s="489" t="s">
        <v>2794</v>
      </c>
      <c r="B4287" s="490">
        <v>183</v>
      </c>
      <c r="C4287" s="491" t="str">
        <f t="shared" si="71"/>
        <v>Ô tô vận tải thùng 12 tấn183</v>
      </c>
      <c r="D4287" s="490"/>
      <c r="E4287" s="490"/>
      <c r="F4287" s="490"/>
      <c r="G4287" s="490"/>
    </row>
    <row r="4288" spans="1:7" ht="18.75">
      <c r="A4288" s="489" t="s">
        <v>2794</v>
      </c>
      <c r="B4288" s="490">
        <v>184</v>
      </c>
      <c r="C4288" s="491" t="str">
        <f t="shared" si="71"/>
        <v>Ô tô vận tải thùng 12 tấn184</v>
      </c>
      <c r="D4288" s="490"/>
      <c r="E4288" s="490"/>
      <c r="F4288" s="490"/>
      <c r="G4288" s="490"/>
    </row>
    <row r="4289" spans="1:7" ht="18.75">
      <c r="A4289" s="489" t="s">
        <v>2794</v>
      </c>
      <c r="B4289" s="490">
        <v>185</v>
      </c>
      <c r="C4289" s="491" t="str">
        <f t="shared" si="71"/>
        <v>Ô tô vận tải thùng 12 tấn185</v>
      </c>
      <c r="D4289" s="490"/>
      <c r="E4289" s="490"/>
      <c r="F4289" s="490"/>
      <c r="G4289" s="490"/>
    </row>
    <row r="4290" spans="1:7" ht="18.75">
      <c r="A4290" s="489" t="s">
        <v>2794</v>
      </c>
      <c r="B4290" s="490">
        <v>186</v>
      </c>
      <c r="C4290" s="491" t="str">
        <f t="shared" si="71"/>
        <v>Ô tô vận tải thùng 12 tấn186</v>
      </c>
      <c r="D4290" s="490"/>
      <c r="E4290" s="490"/>
      <c r="F4290" s="490"/>
      <c r="G4290" s="490"/>
    </row>
    <row r="4291" spans="1:7" ht="18.75">
      <c r="A4291" s="489" t="s">
        <v>2794</v>
      </c>
      <c r="B4291" s="490">
        <v>187</v>
      </c>
      <c r="C4291" s="491" t="str">
        <f t="shared" si="71"/>
        <v>Ô tô vận tải thùng 12 tấn187</v>
      </c>
      <c r="D4291" s="490"/>
      <c r="E4291" s="490"/>
      <c r="F4291" s="490"/>
      <c r="G4291" s="490"/>
    </row>
    <row r="4292" spans="1:7" ht="18.75">
      <c r="A4292" s="489" t="s">
        <v>2794</v>
      </c>
      <c r="B4292" s="490">
        <v>188</v>
      </c>
      <c r="C4292" s="491" t="str">
        <f t="shared" si="71"/>
        <v>Ô tô vận tải thùng 12 tấn188</v>
      </c>
      <c r="D4292" s="490"/>
      <c r="E4292" s="490"/>
      <c r="F4292" s="490"/>
      <c r="G4292" s="490"/>
    </row>
    <row r="4293" spans="1:7" ht="18.75">
      <c r="A4293" s="489" t="s">
        <v>2794</v>
      </c>
      <c r="B4293" s="490">
        <v>189</v>
      </c>
      <c r="C4293" s="491" t="str">
        <f t="shared" si="71"/>
        <v>Ô tô vận tải thùng 12 tấn189</v>
      </c>
      <c r="D4293" s="490"/>
      <c r="E4293" s="490"/>
      <c r="F4293" s="490"/>
      <c r="G4293" s="490"/>
    </row>
    <row r="4294" spans="1:7" ht="18.75">
      <c r="A4294" s="489" t="s">
        <v>2794</v>
      </c>
      <c r="B4294" s="490">
        <v>190</v>
      </c>
      <c r="C4294" s="491" t="str">
        <f t="shared" si="71"/>
        <v>Ô tô vận tải thùng 12 tấn190</v>
      </c>
      <c r="D4294" s="490"/>
      <c r="E4294" s="490"/>
      <c r="F4294" s="490"/>
      <c r="G4294" s="490"/>
    </row>
    <row r="4295" spans="1:7" ht="18.75">
      <c r="A4295" s="489" t="s">
        <v>2794</v>
      </c>
      <c r="B4295" s="490">
        <v>191</v>
      </c>
      <c r="C4295" s="491" t="str">
        <f t="shared" si="71"/>
        <v>Ô tô vận tải thùng 12 tấn191</v>
      </c>
      <c r="D4295" s="490"/>
      <c r="E4295" s="490"/>
      <c r="F4295" s="490"/>
      <c r="G4295" s="490"/>
    </row>
    <row r="4296" spans="1:7" ht="18.75">
      <c r="A4296" s="489" t="s">
        <v>2794</v>
      </c>
      <c r="B4296" s="490">
        <v>192</v>
      </c>
      <c r="C4296" s="491" t="str">
        <f t="shared" si="71"/>
        <v>Ô tô vận tải thùng 12 tấn192</v>
      </c>
      <c r="D4296" s="490"/>
      <c r="E4296" s="490"/>
      <c r="F4296" s="490"/>
      <c r="G4296" s="490"/>
    </row>
    <row r="4297" spans="1:7" ht="18.75">
      <c r="A4297" s="489" t="s">
        <v>2794</v>
      </c>
      <c r="B4297" s="490">
        <v>193</v>
      </c>
      <c r="C4297" s="491" t="str">
        <f t="shared" si="71"/>
        <v>Ô tô vận tải thùng 12 tấn193</v>
      </c>
      <c r="D4297" s="490"/>
      <c r="E4297" s="490"/>
      <c r="F4297" s="490"/>
      <c r="G4297" s="490"/>
    </row>
    <row r="4298" spans="1:7" ht="18.75">
      <c r="A4298" s="489" t="s">
        <v>2794</v>
      </c>
      <c r="B4298" s="490">
        <v>194</v>
      </c>
      <c r="C4298" s="491" t="str">
        <f t="shared" ref="C4298:C4361" si="72">A4298&amp;B4298</f>
        <v>Ô tô vận tải thùng 12 tấn194</v>
      </c>
      <c r="D4298" s="490"/>
      <c r="E4298" s="490"/>
      <c r="F4298" s="490"/>
      <c r="G4298" s="490"/>
    </row>
    <row r="4299" spans="1:7" ht="18.75">
      <c r="A4299" s="489" t="s">
        <v>2794</v>
      </c>
      <c r="B4299" s="490">
        <v>195</v>
      </c>
      <c r="C4299" s="491" t="str">
        <f t="shared" si="72"/>
        <v>Ô tô vận tải thùng 12 tấn195</v>
      </c>
      <c r="D4299" s="490"/>
      <c r="E4299" s="490"/>
      <c r="F4299" s="490"/>
      <c r="G4299" s="490"/>
    </row>
    <row r="4300" spans="1:7" ht="18.75">
      <c r="A4300" s="489" t="s">
        <v>2794</v>
      </c>
      <c r="B4300" s="490">
        <v>196</v>
      </c>
      <c r="C4300" s="491" t="str">
        <f t="shared" si="72"/>
        <v>Ô tô vận tải thùng 12 tấn196</v>
      </c>
      <c r="D4300" s="490"/>
      <c r="E4300" s="490"/>
      <c r="F4300" s="490"/>
      <c r="G4300" s="490"/>
    </row>
    <row r="4301" spans="1:7" ht="18.75">
      <c r="A4301" s="489" t="s">
        <v>2794</v>
      </c>
      <c r="B4301" s="490">
        <v>197</v>
      </c>
      <c r="C4301" s="491" t="str">
        <f t="shared" si="72"/>
        <v>Ô tô vận tải thùng 12 tấn197</v>
      </c>
      <c r="D4301" s="490"/>
      <c r="E4301" s="490"/>
      <c r="F4301" s="490"/>
      <c r="G4301" s="490"/>
    </row>
    <row r="4302" spans="1:7" ht="18.75">
      <c r="A4302" s="489" t="s">
        <v>2794</v>
      </c>
      <c r="B4302" s="490">
        <v>198</v>
      </c>
      <c r="C4302" s="491" t="str">
        <f t="shared" si="72"/>
        <v>Ô tô vận tải thùng 12 tấn198</v>
      </c>
      <c r="D4302" s="490"/>
      <c r="E4302" s="490"/>
      <c r="F4302" s="490"/>
      <c r="G4302" s="490"/>
    </row>
    <row r="4303" spans="1:7" ht="18.75">
      <c r="A4303" s="489" t="s">
        <v>2794</v>
      </c>
      <c r="B4303" s="490">
        <v>199</v>
      </c>
      <c r="C4303" s="491" t="str">
        <f t="shared" si="72"/>
        <v>Ô tô vận tải thùng 12 tấn199</v>
      </c>
      <c r="D4303" s="490"/>
      <c r="E4303" s="490"/>
      <c r="F4303" s="490"/>
      <c r="G4303" s="490"/>
    </row>
    <row r="4304" spans="1:7" ht="18.75">
      <c r="A4304" s="489" t="s">
        <v>2794</v>
      </c>
      <c r="B4304" s="490">
        <v>200</v>
      </c>
      <c r="C4304" s="491" t="str">
        <f t="shared" si="72"/>
        <v>Ô tô vận tải thùng 12 tấn200</v>
      </c>
      <c r="D4304" s="490"/>
      <c r="E4304" s="490"/>
      <c r="F4304" s="490"/>
      <c r="G4304" s="490"/>
    </row>
    <row r="4305" spans="1:7" ht="18.75">
      <c r="A4305" s="489" t="s">
        <v>2794</v>
      </c>
      <c r="B4305" s="490">
        <v>201</v>
      </c>
      <c r="C4305" s="491" t="str">
        <f t="shared" si="72"/>
        <v>Ô tô vận tải thùng 12 tấn201</v>
      </c>
      <c r="D4305" s="490"/>
      <c r="E4305" s="490"/>
      <c r="F4305" s="490"/>
      <c r="G4305" s="490"/>
    </row>
    <row r="4306" spans="1:7" ht="18.75">
      <c r="A4306" s="489" t="s">
        <v>2794</v>
      </c>
      <c r="B4306" s="490">
        <v>202</v>
      </c>
      <c r="C4306" s="491" t="str">
        <f t="shared" si="72"/>
        <v>Ô tô vận tải thùng 12 tấn202</v>
      </c>
      <c r="D4306" s="490"/>
      <c r="E4306" s="490"/>
      <c r="F4306" s="490"/>
      <c r="G4306" s="490"/>
    </row>
    <row r="4307" spans="1:7" ht="18.75">
      <c r="A4307" s="489" t="s">
        <v>2794</v>
      </c>
      <c r="B4307" s="490">
        <v>203</v>
      </c>
      <c r="C4307" s="491" t="str">
        <f t="shared" si="72"/>
        <v>Ô tô vận tải thùng 12 tấn203</v>
      </c>
      <c r="D4307" s="490"/>
      <c r="E4307" s="490"/>
      <c r="F4307" s="490"/>
      <c r="G4307" s="490"/>
    </row>
    <row r="4308" spans="1:7" ht="18.75">
      <c r="A4308" s="489" t="s">
        <v>2794</v>
      </c>
      <c r="B4308" s="490">
        <v>204</v>
      </c>
      <c r="C4308" s="491" t="str">
        <f t="shared" si="72"/>
        <v>Ô tô vận tải thùng 12 tấn204</v>
      </c>
      <c r="D4308" s="490"/>
      <c r="E4308" s="490"/>
      <c r="F4308" s="490"/>
      <c r="G4308" s="490"/>
    </row>
    <row r="4309" spans="1:7" ht="18.75">
      <c r="A4309" s="489" t="s">
        <v>2794</v>
      </c>
      <c r="B4309" s="490">
        <v>205</v>
      </c>
      <c r="C4309" s="491" t="str">
        <f t="shared" si="72"/>
        <v>Ô tô vận tải thùng 12 tấn205</v>
      </c>
      <c r="D4309" s="490"/>
      <c r="E4309" s="490"/>
      <c r="F4309" s="490"/>
      <c r="G4309" s="490"/>
    </row>
    <row r="4310" spans="1:7" ht="18.75">
      <c r="A4310" s="489" t="s">
        <v>2794</v>
      </c>
      <c r="B4310" s="490">
        <v>206</v>
      </c>
      <c r="C4310" s="491" t="str">
        <f t="shared" si="72"/>
        <v>Ô tô vận tải thùng 12 tấn206</v>
      </c>
      <c r="D4310" s="490"/>
      <c r="E4310" s="490"/>
      <c r="F4310" s="490"/>
      <c r="G4310" s="490"/>
    </row>
    <row r="4311" spans="1:7" ht="18.75">
      <c r="A4311" s="489" t="s">
        <v>2794</v>
      </c>
      <c r="B4311" s="490">
        <v>207</v>
      </c>
      <c r="C4311" s="491" t="str">
        <f t="shared" si="72"/>
        <v>Ô tô vận tải thùng 12 tấn207</v>
      </c>
      <c r="D4311" s="490"/>
      <c r="E4311" s="490"/>
      <c r="F4311" s="490"/>
      <c r="G4311" s="490"/>
    </row>
    <row r="4312" spans="1:7" ht="18.75">
      <c r="A4312" s="489" t="s">
        <v>2794</v>
      </c>
      <c r="B4312" s="490">
        <v>208</v>
      </c>
      <c r="C4312" s="491" t="str">
        <f t="shared" si="72"/>
        <v>Ô tô vận tải thùng 12 tấn208</v>
      </c>
      <c r="D4312" s="490"/>
      <c r="E4312" s="490"/>
      <c r="F4312" s="490"/>
      <c r="G4312" s="490"/>
    </row>
    <row r="4313" spans="1:7" ht="18.75">
      <c r="A4313" s="489" t="s">
        <v>2794</v>
      </c>
      <c r="B4313" s="490">
        <v>209</v>
      </c>
      <c r="C4313" s="491" t="str">
        <f t="shared" si="72"/>
        <v>Ô tô vận tải thùng 12 tấn209</v>
      </c>
      <c r="D4313" s="490"/>
      <c r="E4313" s="490"/>
      <c r="F4313" s="490"/>
      <c r="G4313" s="490"/>
    </row>
    <row r="4314" spans="1:7" ht="18.75">
      <c r="A4314" s="489" t="s">
        <v>2794</v>
      </c>
      <c r="B4314" s="490">
        <v>210</v>
      </c>
      <c r="C4314" s="491" t="str">
        <f t="shared" si="72"/>
        <v>Ô tô vận tải thùng 12 tấn210</v>
      </c>
      <c r="D4314" s="490"/>
      <c r="E4314" s="490"/>
      <c r="F4314" s="490"/>
      <c r="G4314" s="490"/>
    </row>
    <row r="4315" spans="1:7" ht="18.75">
      <c r="A4315" s="489" t="s">
        <v>2794</v>
      </c>
      <c r="B4315" s="490">
        <v>211</v>
      </c>
      <c r="C4315" s="491" t="str">
        <f t="shared" si="72"/>
        <v>Ô tô vận tải thùng 12 tấn211</v>
      </c>
      <c r="D4315" s="490"/>
      <c r="E4315" s="490"/>
      <c r="F4315" s="490"/>
      <c r="G4315" s="490"/>
    </row>
    <row r="4316" spans="1:7" ht="18.75">
      <c r="A4316" s="489" t="s">
        <v>2794</v>
      </c>
      <c r="B4316" s="490">
        <v>212</v>
      </c>
      <c r="C4316" s="491" t="str">
        <f t="shared" si="72"/>
        <v>Ô tô vận tải thùng 12 tấn212</v>
      </c>
      <c r="D4316" s="490"/>
      <c r="E4316" s="490"/>
      <c r="F4316" s="490"/>
      <c r="G4316" s="490"/>
    </row>
    <row r="4317" spans="1:7" ht="18.75">
      <c r="A4317" s="489" t="s">
        <v>2794</v>
      </c>
      <c r="B4317" s="490">
        <v>213</v>
      </c>
      <c r="C4317" s="491" t="str">
        <f t="shared" si="72"/>
        <v>Ô tô vận tải thùng 12 tấn213</v>
      </c>
      <c r="D4317" s="490"/>
      <c r="E4317" s="490"/>
      <c r="F4317" s="490"/>
      <c r="G4317" s="490"/>
    </row>
    <row r="4318" spans="1:7" ht="18.75">
      <c r="A4318" s="489" t="s">
        <v>2794</v>
      </c>
      <c r="B4318" s="490">
        <v>214</v>
      </c>
      <c r="C4318" s="491" t="str">
        <f t="shared" si="72"/>
        <v>Ô tô vận tải thùng 12 tấn214</v>
      </c>
      <c r="D4318" s="490"/>
      <c r="E4318" s="490"/>
      <c r="F4318" s="490"/>
      <c r="G4318" s="490"/>
    </row>
    <row r="4319" spans="1:7" ht="18.75">
      <c r="A4319" s="489" t="s">
        <v>2794</v>
      </c>
      <c r="B4319" s="490">
        <v>215</v>
      </c>
      <c r="C4319" s="491" t="str">
        <f t="shared" si="72"/>
        <v>Ô tô vận tải thùng 12 tấn215</v>
      </c>
      <c r="D4319" s="490"/>
      <c r="E4319" s="490"/>
      <c r="F4319" s="490"/>
      <c r="G4319" s="490"/>
    </row>
    <row r="4320" spans="1:7" ht="18.75">
      <c r="A4320" s="489" t="s">
        <v>2794</v>
      </c>
      <c r="B4320" s="490">
        <v>216</v>
      </c>
      <c r="C4320" s="491" t="str">
        <f t="shared" si="72"/>
        <v>Ô tô vận tải thùng 12 tấn216</v>
      </c>
      <c r="D4320" s="490"/>
      <c r="E4320" s="490"/>
      <c r="F4320" s="490"/>
      <c r="G4320" s="490"/>
    </row>
    <row r="4321" spans="1:7" ht="18.75">
      <c r="A4321" s="489" t="s">
        <v>2794</v>
      </c>
      <c r="B4321" s="490">
        <v>217</v>
      </c>
      <c r="C4321" s="491" t="str">
        <f t="shared" si="72"/>
        <v>Ô tô vận tải thùng 12 tấn217</v>
      </c>
      <c r="D4321" s="490"/>
      <c r="E4321" s="490"/>
      <c r="F4321" s="490"/>
      <c r="G4321" s="490"/>
    </row>
    <row r="4322" spans="1:7" ht="18.75">
      <c r="A4322" s="489" t="s">
        <v>2794</v>
      </c>
      <c r="B4322" s="490">
        <v>218</v>
      </c>
      <c r="C4322" s="491" t="str">
        <f t="shared" si="72"/>
        <v>Ô tô vận tải thùng 12 tấn218</v>
      </c>
      <c r="D4322" s="490"/>
      <c r="E4322" s="490"/>
      <c r="F4322" s="490"/>
      <c r="G4322" s="490"/>
    </row>
    <row r="4323" spans="1:7" ht="18.75">
      <c r="A4323" s="489" t="s">
        <v>2794</v>
      </c>
      <c r="B4323" s="490">
        <v>219</v>
      </c>
      <c r="C4323" s="491" t="str">
        <f t="shared" si="72"/>
        <v>Ô tô vận tải thùng 12 tấn219</v>
      </c>
      <c r="D4323" s="490"/>
      <c r="E4323" s="490"/>
      <c r="F4323" s="490"/>
      <c r="G4323" s="490"/>
    </row>
    <row r="4324" spans="1:7" ht="18.75">
      <c r="A4324" s="489" t="s">
        <v>2794</v>
      </c>
      <c r="B4324" s="490">
        <v>220</v>
      </c>
      <c r="C4324" s="491" t="str">
        <f t="shared" si="72"/>
        <v>Ô tô vận tải thùng 12 tấn220</v>
      </c>
      <c r="D4324" s="490"/>
      <c r="E4324" s="490"/>
      <c r="F4324" s="490"/>
      <c r="G4324" s="490"/>
    </row>
    <row r="4325" spans="1:7" ht="18.75">
      <c r="A4325" s="489" t="s">
        <v>2794</v>
      </c>
      <c r="B4325" s="490">
        <v>221</v>
      </c>
      <c r="C4325" s="491" t="str">
        <f t="shared" si="72"/>
        <v>Ô tô vận tải thùng 12 tấn221</v>
      </c>
      <c r="D4325" s="490"/>
      <c r="E4325" s="490"/>
      <c r="F4325" s="490"/>
      <c r="G4325" s="490"/>
    </row>
    <row r="4326" spans="1:7" ht="18.75">
      <c r="A4326" s="489" t="s">
        <v>2794</v>
      </c>
      <c r="B4326" s="490">
        <v>222</v>
      </c>
      <c r="C4326" s="491" t="str">
        <f t="shared" si="72"/>
        <v>Ô tô vận tải thùng 12 tấn222</v>
      </c>
      <c r="D4326" s="490"/>
      <c r="E4326" s="490"/>
      <c r="F4326" s="490"/>
      <c r="G4326" s="490"/>
    </row>
    <row r="4327" spans="1:7" ht="18.75">
      <c r="A4327" s="489" t="s">
        <v>2794</v>
      </c>
      <c r="B4327" s="490">
        <v>223</v>
      </c>
      <c r="C4327" s="491" t="str">
        <f t="shared" si="72"/>
        <v>Ô tô vận tải thùng 12 tấn223</v>
      </c>
      <c r="D4327" s="490"/>
      <c r="E4327" s="490"/>
      <c r="F4327" s="490"/>
      <c r="G4327" s="490"/>
    </row>
    <row r="4328" spans="1:7" ht="18.75">
      <c r="A4328" s="489" t="s">
        <v>2794</v>
      </c>
      <c r="B4328" s="490">
        <v>224</v>
      </c>
      <c r="C4328" s="491" t="str">
        <f t="shared" si="72"/>
        <v>Ô tô vận tải thùng 12 tấn224</v>
      </c>
      <c r="D4328" s="490"/>
      <c r="E4328" s="490"/>
      <c r="F4328" s="490"/>
      <c r="G4328" s="490"/>
    </row>
    <row r="4329" spans="1:7" ht="18.75">
      <c r="A4329" s="489" t="s">
        <v>2794</v>
      </c>
      <c r="B4329" s="490">
        <v>225</v>
      </c>
      <c r="C4329" s="491" t="str">
        <f t="shared" si="72"/>
        <v>Ô tô vận tải thùng 12 tấn225</v>
      </c>
      <c r="D4329" s="490"/>
      <c r="E4329" s="490"/>
      <c r="F4329" s="490"/>
      <c r="G4329" s="490"/>
    </row>
    <row r="4330" spans="1:7" ht="18.75">
      <c r="A4330" s="489" t="s">
        <v>2794</v>
      </c>
      <c r="B4330" s="490">
        <v>226</v>
      </c>
      <c r="C4330" s="491" t="str">
        <f t="shared" si="72"/>
        <v>Ô tô vận tải thùng 12 tấn226</v>
      </c>
      <c r="D4330" s="490"/>
      <c r="E4330" s="490"/>
      <c r="F4330" s="490"/>
      <c r="G4330" s="490"/>
    </row>
    <row r="4331" spans="1:7" ht="18.75">
      <c r="A4331" s="489" t="s">
        <v>2794</v>
      </c>
      <c r="B4331" s="490">
        <v>227</v>
      </c>
      <c r="C4331" s="491" t="str">
        <f t="shared" si="72"/>
        <v>Ô tô vận tải thùng 12 tấn227</v>
      </c>
      <c r="D4331" s="490"/>
      <c r="E4331" s="490"/>
      <c r="F4331" s="490"/>
      <c r="G4331" s="490"/>
    </row>
    <row r="4332" spans="1:7" ht="18.75">
      <c r="A4332" s="489" t="s">
        <v>2794</v>
      </c>
      <c r="B4332" s="490">
        <v>228</v>
      </c>
      <c r="C4332" s="491" t="str">
        <f t="shared" si="72"/>
        <v>Ô tô vận tải thùng 12 tấn228</v>
      </c>
      <c r="D4332" s="490"/>
      <c r="E4332" s="490"/>
      <c r="F4332" s="490"/>
      <c r="G4332" s="490"/>
    </row>
    <row r="4333" spans="1:7" ht="18.75">
      <c r="A4333" s="489" t="s">
        <v>2794</v>
      </c>
      <c r="B4333" s="490">
        <v>229</v>
      </c>
      <c r="C4333" s="491" t="str">
        <f t="shared" si="72"/>
        <v>Ô tô vận tải thùng 12 tấn229</v>
      </c>
      <c r="D4333" s="490"/>
      <c r="E4333" s="490"/>
      <c r="F4333" s="490"/>
      <c r="G4333" s="490"/>
    </row>
    <row r="4334" spans="1:7" ht="18.75">
      <c r="A4334" s="489" t="s">
        <v>2794</v>
      </c>
      <c r="B4334" s="490">
        <v>230</v>
      </c>
      <c r="C4334" s="491" t="str">
        <f t="shared" si="72"/>
        <v>Ô tô vận tải thùng 12 tấn230</v>
      </c>
      <c r="D4334" s="490"/>
      <c r="E4334" s="490"/>
      <c r="F4334" s="490"/>
      <c r="G4334" s="490"/>
    </row>
    <row r="4335" spans="1:7" ht="18.75">
      <c r="A4335" s="489" t="s">
        <v>2794</v>
      </c>
      <c r="B4335" s="490">
        <v>231</v>
      </c>
      <c r="C4335" s="491" t="str">
        <f t="shared" si="72"/>
        <v>Ô tô vận tải thùng 12 tấn231</v>
      </c>
      <c r="D4335" s="490"/>
      <c r="E4335" s="490"/>
      <c r="F4335" s="490"/>
      <c r="G4335" s="490"/>
    </row>
    <row r="4336" spans="1:7" ht="18.75">
      <c r="A4336" s="489" t="s">
        <v>2794</v>
      </c>
      <c r="B4336" s="490">
        <v>232</v>
      </c>
      <c r="C4336" s="491" t="str">
        <f t="shared" si="72"/>
        <v>Ô tô vận tải thùng 12 tấn232</v>
      </c>
      <c r="D4336" s="490"/>
      <c r="E4336" s="490"/>
      <c r="F4336" s="490"/>
      <c r="G4336" s="490"/>
    </row>
    <row r="4337" spans="1:7" ht="18.75">
      <c r="A4337" s="489" t="s">
        <v>2794</v>
      </c>
      <c r="B4337" s="490">
        <v>233</v>
      </c>
      <c r="C4337" s="491" t="str">
        <f t="shared" si="72"/>
        <v>Ô tô vận tải thùng 12 tấn233</v>
      </c>
      <c r="D4337" s="490"/>
      <c r="E4337" s="490"/>
      <c r="F4337" s="490"/>
      <c r="G4337" s="490"/>
    </row>
    <row r="4338" spans="1:7" ht="18.75">
      <c r="A4338" s="489" t="s">
        <v>2794</v>
      </c>
      <c r="B4338" s="490">
        <v>234</v>
      </c>
      <c r="C4338" s="491" t="str">
        <f t="shared" si="72"/>
        <v>Ô tô vận tải thùng 12 tấn234</v>
      </c>
      <c r="D4338" s="490"/>
      <c r="E4338" s="490"/>
      <c r="F4338" s="490"/>
      <c r="G4338" s="490"/>
    </row>
    <row r="4339" spans="1:7" ht="18.75">
      <c r="A4339" s="489" t="s">
        <v>2794</v>
      </c>
      <c r="B4339" s="490">
        <v>235</v>
      </c>
      <c r="C4339" s="491" t="str">
        <f t="shared" si="72"/>
        <v>Ô tô vận tải thùng 12 tấn235</v>
      </c>
      <c r="D4339" s="490"/>
      <c r="E4339" s="490"/>
      <c r="F4339" s="490"/>
      <c r="G4339" s="490"/>
    </row>
    <row r="4340" spans="1:7" ht="18.75">
      <c r="A4340" s="489" t="s">
        <v>2794</v>
      </c>
      <c r="B4340" s="490">
        <v>236</v>
      </c>
      <c r="C4340" s="491" t="str">
        <f t="shared" si="72"/>
        <v>Ô tô vận tải thùng 12 tấn236</v>
      </c>
      <c r="D4340" s="490"/>
      <c r="E4340" s="490"/>
      <c r="F4340" s="490"/>
      <c r="G4340" s="490"/>
    </row>
    <row r="4341" spans="1:7" ht="18.75">
      <c r="A4341" s="489" t="s">
        <v>2794</v>
      </c>
      <c r="B4341" s="490">
        <v>237</v>
      </c>
      <c r="C4341" s="491" t="str">
        <f t="shared" si="72"/>
        <v>Ô tô vận tải thùng 12 tấn237</v>
      </c>
      <c r="D4341" s="490"/>
      <c r="E4341" s="490"/>
      <c r="F4341" s="490"/>
      <c r="G4341" s="490"/>
    </row>
    <row r="4342" spans="1:7" ht="18.75">
      <c r="A4342" s="489" t="s">
        <v>2794</v>
      </c>
      <c r="B4342" s="490">
        <v>238</v>
      </c>
      <c r="C4342" s="491" t="str">
        <f t="shared" si="72"/>
        <v>Ô tô vận tải thùng 12 tấn238</v>
      </c>
      <c r="D4342" s="490"/>
      <c r="E4342" s="490"/>
      <c r="F4342" s="490"/>
      <c r="G4342" s="490"/>
    </row>
    <row r="4343" spans="1:7" ht="18.75">
      <c r="A4343" s="489" t="s">
        <v>2794</v>
      </c>
      <c r="B4343" s="490">
        <v>239</v>
      </c>
      <c r="C4343" s="491" t="str">
        <f t="shared" si="72"/>
        <v>Ô tô vận tải thùng 12 tấn239</v>
      </c>
      <c r="D4343" s="490"/>
      <c r="E4343" s="490"/>
      <c r="F4343" s="490"/>
      <c r="G4343" s="490"/>
    </row>
    <row r="4344" spans="1:7" ht="18.75">
      <c r="A4344" s="489" t="s">
        <v>2794</v>
      </c>
      <c r="B4344" s="490">
        <v>240</v>
      </c>
      <c r="C4344" s="491" t="str">
        <f t="shared" si="72"/>
        <v>Ô tô vận tải thùng 12 tấn240</v>
      </c>
      <c r="D4344" s="490"/>
      <c r="E4344" s="490"/>
      <c r="F4344" s="490"/>
      <c r="G4344" s="490"/>
    </row>
    <row r="4345" spans="1:7" ht="18.75">
      <c r="A4345" s="489" t="s">
        <v>2794</v>
      </c>
      <c r="B4345" s="490">
        <v>241</v>
      </c>
      <c r="C4345" s="491" t="str">
        <f t="shared" si="72"/>
        <v>Ô tô vận tải thùng 12 tấn241</v>
      </c>
      <c r="D4345" s="490"/>
      <c r="E4345" s="490"/>
      <c r="F4345" s="490"/>
      <c r="G4345" s="490"/>
    </row>
    <row r="4346" spans="1:7" ht="18.75">
      <c r="A4346" s="489" t="s">
        <v>2794</v>
      </c>
      <c r="B4346" s="490">
        <v>242</v>
      </c>
      <c r="C4346" s="491" t="str">
        <f t="shared" si="72"/>
        <v>Ô tô vận tải thùng 12 tấn242</v>
      </c>
      <c r="D4346" s="490"/>
      <c r="E4346" s="490"/>
      <c r="F4346" s="490"/>
      <c r="G4346" s="490"/>
    </row>
    <row r="4347" spans="1:7" ht="18.75">
      <c r="A4347" s="489" t="s">
        <v>2794</v>
      </c>
      <c r="B4347" s="490">
        <v>243</v>
      </c>
      <c r="C4347" s="491" t="str">
        <f t="shared" si="72"/>
        <v>Ô tô vận tải thùng 12 tấn243</v>
      </c>
      <c r="D4347" s="490"/>
      <c r="E4347" s="490"/>
      <c r="F4347" s="490"/>
      <c r="G4347" s="490"/>
    </row>
    <row r="4348" spans="1:7" ht="18.75">
      <c r="A4348" s="489" t="s">
        <v>2794</v>
      </c>
      <c r="B4348" s="490">
        <v>244</v>
      </c>
      <c r="C4348" s="491" t="str">
        <f t="shared" si="72"/>
        <v>Ô tô vận tải thùng 12 tấn244</v>
      </c>
      <c r="D4348" s="490"/>
      <c r="E4348" s="490"/>
      <c r="F4348" s="490"/>
      <c r="G4348" s="490"/>
    </row>
    <row r="4349" spans="1:7" ht="18.75">
      <c r="A4349" s="489" t="s">
        <v>2794</v>
      </c>
      <c r="B4349" s="490">
        <v>245</v>
      </c>
      <c r="C4349" s="491" t="str">
        <f t="shared" si="72"/>
        <v>Ô tô vận tải thùng 12 tấn245</v>
      </c>
      <c r="D4349" s="490"/>
      <c r="E4349" s="490"/>
      <c r="F4349" s="490"/>
      <c r="G4349" s="490"/>
    </row>
    <row r="4350" spans="1:7" ht="18.75">
      <c r="A4350" s="489" t="s">
        <v>2794</v>
      </c>
      <c r="B4350" s="490">
        <v>246</v>
      </c>
      <c r="C4350" s="491" t="str">
        <f t="shared" si="72"/>
        <v>Ô tô vận tải thùng 12 tấn246</v>
      </c>
      <c r="D4350" s="490"/>
      <c r="E4350" s="490"/>
      <c r="F4350" s="490"/>
      <c r="G4350" s="490"/>
    </row>
    <row r="4351" spans="1:7" ht="18.75">
      <c r="A4351" s="489" t="s">
        <v>2794</v>
      </c>
      <c r="B4351" s="490">
        <v>247</v>
      </c>
      <c r="C4351" s="491" t="str">
        <f t="shared" si="72"/>
        <v>Ô tô vận tải thùng 12 tấn247</v>
      </c>
      <c r="D4351" s="490"/>
      <c r="E4351" s="490"/>
      <c r="F4351" s="490"/>
      <c r="G4351" s="490"/>
    </row>
    <row r="4352" spans="1:7" ht="18.75">
      <c r="A4352" s="489" t="s">
        <v>2794</v>
      </c>
      <c r="B4352" s="490">
        <v>248</v>
      </c>
      <c r="C4352" s="491" t="str">
        <f t="shared" si="72"/>
        <v>Ô tô vận tải thùng 12 tấn248</v>
      </c>
      <c r="D4352" s="490"/>
      <c r="E4352" s="490"/>
      <c r="F4352" s="490"/>
      <c r="G4352" s="490"/>
    </row>
    <row r="4353" spans="1:7" ht="18.75">
      <c r="A4353" s="489" t="s">
        <v>2794</v>
      </c>
      <c r="B4353" s="490">
        <v>249</v>
      </c>
      <c r="C4353" s="491" t="str">
        <f t="shared" si="72"/>
        <v>Ô tô vận tải thùng 12 tấn249</v>
      </c>
      <c r="D4353" s="490"/>
      <c r="E4353" s="490"/>
      <c r="F4353" s="490"/>
      <c r="G4353" s="490"/>
    </row>
    <row r="4354" spans="1:7" ht="18.75">
      <c r="A4354" s="489" t="s">
        <v>2794</v>
      </c>
      <c r="B4354" s="490">
        <v>250</v>
      </c>
      <c r="C4354" s="491" t="str">
        <f t="shared" si="72"/>
        <v>Ô tô vận tải thùng 12 tấn250</v>
      </c>
      <c r="D4354" s="490"/>
      <c r="E4354" s="490"/>
      <c r="F4354" s="490"/>
      <c r="G4354" s="490"/>
    </row>
    <row r="4355" spans="1:7" ht="18.75">
      <c r="A4355" s="489" t="s">
        <v>2794</v>
      </c>
      <c r="B4355" s="490">
        <v>251</v>
      </c>
      <c r="C4355" s="491" t="str">
        <f t="shared" si="72"/>
        <v>Ô tô vận tải thùng 12 tấn251</v>
      </c>
      <c r="D4355" s="490"/>
      <c r="E4355" s="490"/>
      <c r="F4355" s="490"/>
      <c r="G4355" s="490"/>
    </row>
    <row r="4356" spans="1:7" ht="18.75">
      <c r="A4356" s="489" t="s">
        <v>2794</v>
      </c>
      <c r="B4356" s="490">
        <v>252</v>
      </c>
      <c r="C4356" s="491" t="str">
        <f t="shared" si="72"/>
        <v>Ô tô vận tải thùng 12 tấn252</v>
      </c>
      <c r="D4356" s="490"/>
      <c r="E4356" s="490"/>
      <c r="F4356" s="490"/>
      <c r="G4356" s="490"/>
    </row>
    <row r="4357" spans="1:7" ht="18.75">
      <c r="A4357" s="489" t="s">
        <v>2794</v>
      </c>
      <c r="B4357" s="490">
        <v>253</v>
      </c>
      <c r="C4357" s="491" t="str">
        <f t="shared" si="72"/>
        <v>Ô tô vận tải thùng 12 tấn253</v>
      </c>
      <c r="D4357" s="490"/>
      <c r="E4357" s="490"/>
      <c r="F4357" s="490"/>
      <c r="G4357" s="490"/>
    </row>
    <row r="4358" spans="1:7" ht="18.75">
      <c r="A4358" s="489" t="s">
        <v>2794</v>
      </c>
      <c r="B4358" s="490">
        <v>254</v>
      </c>
      <c r="C4358" s="491" t="str">
        <f t="shared" si="72"/>
        <v>Ô tô vận tải thùng 12 tấn254</v>
      </c>
      <c r="D4358" s="490"/>
      <c r="E4358" s="490"/>
      <c r="F4358" s="490"/>
      <c r="G4358" s="490"/>
    </row>
    <row r="4359" spans="1:7" ht="18.75">
      <c r="A4359" s="489" t="s">
        <v>2794</v>
      </c>
      <c r="B4359" s="490">
        <v>255</v>
      </c>
      <c r="C4359" s="491" t="str">
        <f t="shared" si="72"/>
        <v>Ô tô vận tải thùng 12 tấn255</v>
      </c>
      <c r="D4359" s="490"/>
      <c r="E4359" s="490"/>
      <c r="F4359" s="490"/>
      <c r="G4359" s="490"/>
    </row>
    <row r="4360" spans="1:7" ht="18.75">
      <c r="A4360" s="489" t="s">
        <v>2794</v>
      </c>
      <c r="B4360" s="490">
        <v>256</v>
      </c>
      <c r="C4360" s="491" t="str">
        <f t="shared" si="72"/>
        <v>Ô tô vận tải thùng 12 tấn256</v>
      </c>
      <c r="D4360" s="490"/>
      <c r="E4360" s="490"/>
      <c r="F4360" s="490"/>
      <c r="G4360" s="490"/>
    </row>
    <row r="4361" spans="1:7" ht="18.75">
      <c r="A4361" s="489" t="s">
        <v>2794</v>
      </c>
      <c r="B4361" s="490">
        <v>257</v>
      </c>
      <c r="C4361" s="491" t="str">
        <f t="shared" si="72"/>
        <v>Ô tô vận tải thùng 12 tấn257</v>
      </c>
      <c r="D4361" s="490"/>
      <c r="E4361" s="490"/>
      <c r="F4361" s="490"/>
      <c r="G4361" s="490"/>
    </row>
    <row r="4362" spans="1:7" ht="18.75">
      <c r="A4362" s="489" t="s">
        <v>2794</v>
      </c>
      <c r="B4362" s="490">
        <v>258</v>
      </c>
      <c r="C4362" s="491" t="str">
        <f t="shared" ref="C4362:C4425" si="73">A4362&amp;B4362</f>
        <v>Ô tô vận tải thùng 12 tấn258</v>
      </c>
      <c r="D4362" s="490"/>
      <c r="E4362" s="490"/>
      <c r="F4362" s="490"/>
      <c r="G4362" s="490"/>
    </row>
    <row r="4363" spans="1:7" ht="18.75">
      <c r="A4363" s="489" t="s">
        <v>2794</v>
      </c>
      <c r="B4363" s="490">
        <v>259</v>
      </c>
      <c r="C4363" s="491" t="str">
        <f t="shared" si="73"/>
        <v>Ô tô vận tải thùng 12 tấn259</v>
      </c>
      <c r="D4363" s="490"/>
      <c r="E4363" s="490"/>
      <c r="F4363" s="490"/>
      <c r="G4363" s="490"/>
    </row>
    <row r="4364" spans="1:7" ht="18.75">
      <c r="A4364" s="489" t="s">
        <v>2794</v>
      </c>
      <c r="B4364" s="490">
        <v>260</v>
      </c>
      <c r="C4364" s="491" t="str">
        <f t="shared" si="73"/>
        <v>Ô tô vận tải thùng 12 tấn260</v>
      </c>
      <c r="D4364" s="490"/>
      <c r="E4364" s="490"/>
      <c r="F4364" s="490"/>
      <c r="G4364" s="490"/>
    </row>
    <row r="4365" spans="1:7" ht="18.75">
      <c r="A4365" s="489" t="s">
        <v>2794</v>
      </c>
      <c r="B4365" s="490">
        <v>261</v>
      </c>
      <c r="C4365" s="491" t="str">
        <f t="shared" si="73"/>
        <v>Ô tô vận tải thùng 12 tấn261</v>
      </c>
      <c r="D4365" s="490"/>
      <c r="E4365" s="490"/>
      <c r="F4365" s="490"/>
      <c r="G4365" s="490"/>
    </row>
    <row r="4366" spans="1:7" ht="18.75">
      <c r="A4366" s="489" t="s">
        <v>2794</v>
      </c>
      <c r="B4366" s="490">
        <v>262</v>
      </c>
      <c r="C4366" s="491" t="str">
        <f t="shared" si="73"/>
        <v>Ô tô vận tải thùng 12 tấn262</v>
      </c>
      <c r="D4366" s="490"/>
      <c r="E4366" s="490"/>
      <c r="F4366" s="490"/>
      <c r="G4366" s="490"/>
    </row>
    <row r="4367" spans="1:7" ht="18.75">
      <c r="A4367" s="489" t="s">
        <v>2794</v>
      </c>
      <c r="B4367" s="490">
        <v>263</v>
      </c>
      <c r="C4367" s="491" t="str">
        <f t="shared" si="73"/>
        <v>Ô tô vận tải thùng 12 tấn263</v>
      </c>
      <c r="D4367" s="490"/>
      <c r="E4367" s="490"/>
      <c r="F4367" s="490"/>
      <c r="G4367" s="490"/>
    </row>
    <row r="4368" spans="1:7" ht="18.75">
      <c r="A4368" s="489" t="s">
        <v>2794</v>
      </c>
      <c r="B4368" s="490">
        <v>264</v>
      </c>
      <c r="C4368" s="491" t="str">
        <f t="shared" si="73"/>
        <v>Ô tô vận tải thùng 12 tấn264</v>
      </c>
      <c r="D4368" s="490"/>
      <c r="E4368" s="490"/>
      <c r="F4368" s="490"/>
      <c r="G4368" s="490"/>
    </row>
    <row r="4369" spans="1:7" ht="18.75">
      <c r="A4369" s="489" t="s">
        <v>2794</v>
      </c>
      <c r="B4369" s="490">
        <v>265</v>
      </c>
      <c r="C4369" s="491" t="str">
        <f t="shared" si="73"/>
        <v>Ô tô vận tải thùng 12 tấn265</v>
      </c>
      <c r="D4369" s="490"/>
      <c r="E4369" s="490"/>
      <c r="F4369" s="490"/>
      <c r="G4369" s="490"/>
    </row>
    <row r="4370" spans="1:7" ht="18.75">
      <c r="A4370" s="489" t="s">
        <v>2794</v>
      </c>
      <c r="B4370" s="490">
        <v>266</v>
      </c>
      <c r="C4370" s="491" t="str">
        <f t="shared" si="73"/>
        <v>Ô tô vận tải thùng 12 tấn266</v>
      </c>
      <c r="D4370" s="490"/>
      <c r="E4370" s="490"/>
      <c r="F4370" s="490"/>
      <c r="G4370" s="490"/>
    </row>
    <row r="4371" spans="1:7" ht="18.75">
      <c r="A4371" s="489" t="s">
        <v>2794</v>
      </c>
      <c r="B4371" s="490">
        <v>267</v>
      </c>
      <c r="C4371" s="491" t="str">
        <f t="shared" si="73"/>
        <v>Ô tô vận tải thùng 12 tấn267</v>
      </c>
      <c r="D4371" s="490"/>
      <c r="E4371" s="490"/>
      <c r="F4371" s="490"/>
      <c r="G4371" s="490"/>
    </row>
    <row r="4372" spans="1:7" ht="18.75">
      <c r="A4372" s="489" t="s">
        <v>2794</v>
      </c>
      <c r="B4372" s="490">
        <v>268</v>
      </c>
      <c r="C4372" s="491" t="str">
        <f t="shared" si="73"/>
        <v>Ô tô vận tải thùng 12 tấn268</v>
      </c>
      <c r="D4372" s="490"/>
      <c r="E4372" s="490"/>
      <c r="F4372" s="490"/>
      <c r="G4372" s="490"/>
    </row>
    <row r="4373" spans="1:7" ht="18.75">
      <c r="A4373" s="489" t="s">
        <v>2794</v>
      </c>
      <c r="B4373" s="490">
        <v>269</v>
      </c>
      <c r="C4373" s="491" t="str">
        <f t="shared" si="73"/>
        <v>Ô tô vận tải thùng 12 tấn269</v>
      </c>
      <c r="D4373" s="490"/>
      <c r="E4373" s="490"/>
      <c r="F4373" s="490"/>
      <c r="G4373" s="490"/>
    </row>
    <row r="4374" spans="1:7" ht="18.75">
      <c r="A4374" s="489" t="s">
        <v>2794</v>
      </c>
      <c r="B4374" s="490">
        <v>270</v>
      </c>
      <c r="C4374" s="491" t="str">
        <f t="shared" si="73"/>
        <v>Ô tô vận tải thùng 12 tấn270</v>
      </c>
      <c r="D4374" s="490"/>
      <c r="E4374" s="490"/>
      <c r="F4374" s="490"/>
      <c r="G4374" s="490"/>
    </row>
    <row r="4375" spans="1:7" ht="18.75">
      <c r="A4375" s="489" t="s">
        <v>2794</v>
      </c>
      <c r="B4375" s="490">
        <v>271</v>
      </c>
      <c r="C4375" s="491" t="str">
        <f t="shared" si="73"/>
        <v>Ô tô vận tải thùng 12 tấn271</v>
      </c>
      <c r="D4375" s="490"/>
      <c r="E4375" s="490"/>
      <c r="F4375" s="490"/>
      <c r="G4375" s="490"/>
    </row>
    <row r="4376" spans="1:7" ht="18.75">
      <c r="A4376" s="489" t="s">
        <v>2794</v>
      </c>
      <c r="B4376" s="490">
        <v>272</v>
      </c>
      <c r="C4376" s="491" t="str">
        <f t="shared" si="73"/>
        <v>Ô tô vận tải thùng 12 tấn272</v>
      </c>
      <c r="D4376" s="490"/>
      <c r="E4376" s="490"/>
      <c r="F4376" s="490"/>
      <c r="G4376" s="490"/>
    </row>
    <row r="4377" spans="1:7" ht="18.75">
      <c r="A4377" s="489" t="s">
        <v>2794</v>
      </c>
      <c r="B4377" s="490">
        <v>273</v>
      </c>
      <c r="C4377" s="491" t="str">
        <f t="shared" si="73"/>
        <v>Ô tô vận tải thùng 12 tấn273</v>
      </c>
      <c r="D4377" s="490"/>
      <c r="E4377" s="490"/>
      <c r="F4377" s="490"/>
      <c r="G4377" s="490"/>
    </row>
    <row r="4378" spans="1:7" ht="18.75">
      <c r="A4378" s="489" t="s">
        <v>2794</v>
      </c>
      <c r="B4378" s="490">
        <v>274</v>
      </c>
      <c r="C4378" s="491" t="str">
        <f t="shared" si="73"/>
        <v>Ô tô vận tải thùng 12 tấn274</v>
      </c>
      <c r="D4378" s="490"/>
      <c r="E4378" s="490"/>
      <c r="F4378" s="490"/>
      <c r="G4378" s="490"/>
    </row>
    <row r="4379" spans="1:7" ht="18.75">
      <c r="A4379" s="489" t="s">
        <v>2794</v>
      </c>
      <c r="B4379" s="490">
        <v>275</v>
      </c>
      <c r="C4379" s="491" t="str">
        <f t="shared" si="73"/>
        <v>Ô tô vận tải thùng 12 tấn275</v>
      </c>
      <c r="D4379" s="490"/>
      <c r="E4379" s="490"/>
      <c r="F4379" s="490"/>
      <c r="G4379" s="490"/>
    </row>
    <row r="4380" spans="1:7" ht="18.75">
      <c r="A4380" s="489" t="s">
        <v>2794</v>
      </c>
      <c r="B4380" s="490">
        <v>276</v>
      </c>
      <c r="C4380" s="491" t="str">
        <f t="shared" si="73"/>
        <v>Ô tô vận tải thùng 12 tấn276</v>
      </c>
      <c r="D4380" s="490"/>
      <c r="E4380" s="490"/>
      <c r="F4380" s="490"/>
      <c r="G4380" s="490"/>
    </row>
    <row r="4381" spans="1:7" ht="18.75">
      <c r="A4381" s="489" t="s">
        <v>2794</v>
      </c>
      <c r="B4381" s="490">
        <v>277</v>
      </c>
      <c r="C4381" s="491" t="str">
        <f t="shared" si="73"/>
        <v>Ô tô vận tải thùng 12 tấn277</v>
      </c>
      <c r="D4381" s="490"/>
      <c r="E4381" s="490"/>
      <c r="F4381" s="490"/>
      <c r="G4381" s="490"/>
    </row>
    <row r="4382" spans="1:7" ht="18.75">
      <c r="A4382" s="489" t="s">
        <v>2794</v>
      </c>
      <c r="B4382" s="490">
        <v>278</v>
      </c>
      <c r="C4382" s="491" t="str">
        <f t="shared" si="73"/>
        <v>Ô tô vận tải thùng 12 tấn278</v>
      </c>
      <c r="D4382" s="490"/>
      <c r="E4382" s="490"/>
      <c r="F4382" s="490"/>
      <c r="G4382" s="490"/>
    </row>
    <row r="4383" spans="1:7" ht="18.75">
      <c r="A4383" s="489" t="s">
        <v>2794</v>
      </c>
      <c r="B4383" s="490">
        <v>279</v>
      </c>
      <c r="C4383" s="491" t="str">
        <f t="shared" si="73"/>
        <v>Ô tô vận tải thùng 12 tấn279</v>
      </c>
      <c r="D4383" s="490"/>
      <c r="E4383" s="490"/>
      <c r="F4383" s="490"/>
      <c r="G4383" s="490"/>
    </row>
    <row r="4384" spans="1:7" ht="18.75">
      <c r="A4384" s="489" t="s">
        <v>2794</v>
      </c>
      <c r="B4384" s="490">
        <v>280</v>
      </c>
      <c r="C4384" s="491" t="str">
        <f t="shared" si="73"/>
        <v>Ô tô vận tải thùng 12 tấn280</v>
      </c>
      <c r="D4384" s="490"/>
      <c r="E4384" s="490"/>
      <c r="F4384" s="490"/>
      <c r="G4384" s="490"/>
    </row>
    <row r="4385" spans="1:7" ht="18.75">
      <c r="A4385" s="489" t="s">
        <v>2794</v>
      </c>
      <c r="B4385" s="490">
        <v>281</v>
      </c>
      <c r="C4385" s="491" t="str">
        <f t="shared" si="73"/>
        <v>Ô tô vận tải thùng 12 tấn281</v>
      </c>
      <c r="D4385" s="490"/>
      <c r="E4385" s="490"/>
      <c r="F4385" s="490"/>
      <c r="G4385" s="490"/>
    </row>
    <row r="4386" spans="1:7" ht="18.75">
      <c r="A4386" s="489" t="s">
        <v>2794</v>
      </c>
      <c r="B4386" s="490">
        <v>282</v>
      </c>
      <c r="C4386" s="491" t="str">
        <f t="shared" si="73"/>
        <v>Ô tô vận tải thùng 12 tấn282</v>
      </c>
      <c r="D4386" s="490"/>
      <c r="E4386" s="490"/>
      <c r="F4386" s="490"/>
      <c r="G4386" s="490"/>
    </row>
    <row r="4387" spans="1:7" ht="18.75">
      <c r="A4387" s="489" t="s">
        <v>2794</v>
      </c>
      <c r="B4387" s="490">
        <v>283</v>
      </c>
      <c r="C4387" s="491" t="str">
        <f t="shared" si="73"/>
        <v>Ô tô vận tải thùng 12 tấn283</v>
      </c>
      <c r="D4387" s="490"/>
      <c r="E4387" s="490"/>
      <c r="F4387" s="490"/>
      <c r="G4387" s="490"/>
    </row>
    <row r="4388" spans="1:7" ht="18.75">
      <c r="A4388" s="489" t="s">
        <v>2794</v>
      </c>
      <c r="B4388" s="490">
        <v>284</v>
      </c>
      <c r="C4388" s="491" t="str">
        <f t="shared" si="73"/>
        <v>Ô tô vận tải thùng 12 tấn284</v>
      </c>
      <c r="D4388" s="490"/>
      <c r="E4388" s="490"/>
      <c r="F4388" s="490"/>
      <c r="G4388" s="490"/>
    </row>
    <row r="4389" spans="1:7" ht="18.75">
      <c r="A4389" s="489" t="s">
        <v>2794</v>
      </c>
      <c r="B4389" s="490">
        <v>285</v>
      </c>
      <c r="C4389" s="491" t="str">
        <f t="shared" si="73"/>
        <v>Ô tô vận tải thùng 12 tấn285</v>
      </c>
      <c r="D4389" s="490"/>
      <c r="E4389" s="490"/>
      <c r="F4389" s="490"/>
      <c r="G4389" s="490"/>
    </row>
    <row r="4390" spans="1:7" ht="18.75">
      <c r="A4390" s="489" t="s">
        <v>2794</v>
      </c>
      <c r="B4390" s="490">
        <v>286</v>
      </c>
      <c r="C4390" s="491" t="str">
        <f t="shared" si="73"/>
        <v>Ô tô vận tải thùng 12 tấn286</v>
      </c>
      <c r="D4390" s="490"/>
      <c r="E4390" s="490"/>
      <c r="F4390" s="490"/>
      <c r="G4390" s="490"/>
    </row>
    <row r="4391" spans="1:7" ht="18.75">
      <c r="A4391" s="489" t="s">
        <v>2794</v>
      </c>
      <c r="B4391" s="490">
        <v>287</v>
      </c>
      <c r="C4391" s="491" t="str">
        <f t="shared" si="73"/>
        <v>Ô tô vận tải thùng 12 tấn287</v>
      </c>
      <c r="D4391" s="490"/>
      <c r="E4391" s="490"/>
      <c r="F4391" s="490"/>
      <c r="G4391" s="490"/>
    </row>
    <row r="4392" spans="1:7" ht="18.75">
      <c r="A4392" s="489" t="s">
        <v>2794</v>
      </c>
      <c r="B4392" s="490">
        <v>288</v>
      </c>
      <c r="C4392" s="491" t="str">
        <f t="shared" si="73"/>
        <v>Ô tô vận tải thùng 12 tấn288</v>
      </c>
      <c r="D4392" s="490"/>
      <c r="E4392" s="490"/>
      <c r="F4392" s="490"/>
      <c r="G4392" s="490"/>
    </row>
    <row r="4393" spans="1:7" ht="18.75">
      <c r="A4393" s="489" t="s">
        <v>2794</v>
      </c>
      <c r="B4393" s="490">
        <v>289</v>
      </c>
      <c r="C4393" s="491" t="str">
        <f t="shared" si="73"/>
        <v>Ô tô vận tải thùng 12 tấn289</v>
      </c>
      <c r="D4393" s="490"/>
      <c r="E4393" s="490"/>
      <c r="F4393" s="490"/>
      <c r="G4393" s="490"/>
    </row>
    <row r="4394" spans="1:7" ht="18.75">
      <c r="A4394" s="489" t="s">
        <v>2794</v>
      </c>
      <c r="B4394" s="490">
        <v>290</v>
      </c>
      <c r="C4394" s="491" t="str">
        <f t="shared" si="73"/>
        <v>Ô tô vận tải thùng 12 tấn290</v>
      </c>
      <c r="D4394" s="490"/>
      <c r="E4394" s="490"/>
      <c r="F4394" s="490"/>
      <c r="G4394" s="490"/>
    </row>
    <row r="4395" spans="1:7" ht="18.75">
      <c r="A4395" s="489" t="s">
        <v>2794</v>
      </c>
      <c r="B4395" s="490">
        <v>291</v>
      </c>
      <c r="C4395" s="491" t="str">
        <f t="shared" si="73"/>
        <v>Ô tô vận tải thùng 12 tấn291</v>
      </c>
      <c r="D4395" s="490"/>
      <c r="E4395" s="490"/>
      <c r="F4395" s="490"/>
      <c r="G4395" s="490"/>
    </row>
    <row r="4396" spans="1:7" ht="18.75">
      <c r="A4396" s="489" t="s">
        <v>2794</v>
      </c>
      <c r="B4396" s="490">
        <v>292</v>
      </c>
      <c r="C4396" s="491" t="str">
        <f t="shared" si="73"/>
        <v>Ô tô vận tải thùng 12 tấn292</v>
      </c>
      <c r="D4396" s="490"/>
      <c r="E4396" s="490"/>
      <c r="F4396" s="490"/>
      <c r="G4396" s="490"/>
    </row>
    <row r="4397" spans="1:7" ht="18.75">
      <c r="A4397" s="489" t="s">
        <v>2794</v>
      </c>
      <c r="B4397" s="490">
        <v>293</v>
      </c>
      <c r="C4397" s="491" t="str">
        <f t="shared" si="73"/>
        <v>Ô tô vận tải thùng 12 tấn293</v>
      </c>
      <c r="D4397" s="490"/>
      <c r="E4397" s="490"/>
      <c r="F4397" s="490"/>
      <c r="G4397" s="490"/>
    </row>
    <row r="4398" spans="1:7" ht="18.75">
      <c r="A4398" s="489" t="s">
        <v>2794</v>
      </c>
      <c r="B4398" s="490">
        <v>294</v>
      </c>
      <c r="C4398" s="491" t="str">
        <f t="shared" si="73"/>
        <v>Ô tô vận tải thùng 12 tấn294</v>
      </c>
      <c r="D4398" s="490"/>
      <c r="E4398" s="490"/>
      <c r="F4398" s="490"/>
      <c r="G4398" s="490"/>
    </row>
    <row r="4399" spans="1:7" ht="18.75">
      <c r="A4399" s="489" t="s">
        <v>2794</v>
      </c>
      <c r="B4399" s="490">
        <v>295</v>
      </c>
      <c r="C4399" s="491" t="str">
        <f t="shared" si="73"/>
        <v>Ô tô vận tải thùng 12 tấn295</v>
      </c>
      <c r="D4399" s="490"/>
      <c r="E4399" s="490"/>
      <c r="F4399" s="490"/>
      <c r="G4399" s="490"/>
    </row>
    <row r="4400" spans="1:7" ht="18.75">
      <c r="A4400" s="489" t="s">
        <v>2794</v>
      </c>
      <c r="B4400" s="490">
        <v>296</v>
      </c>
      <c r="C4400" s="491" t="str">
        <f t="shared" si="73"/>
        <v>Ô tô vận tải thùng 12 tấn296</v>
      </c>
      <c r="D4400" s="490"/>
      <c r="E4400" s="490"/>
      <c r="F4400" s="490"/>
      <c r="G4400" s="490"/>
    </row>
    <row r="4401" spans="1:7" ht="18.75">
      <c r="A4401" s="489" t="s">
        <v>2794</v>
      </c>
      <c r="B4401" s="490">
        <v>297</v>
      </c>
      <c r="C4401" s="491" t="str">
        <f t="shared" si="73"/>
        <v>Ô tô vận tải thùng 12 tấn297</v>
      </c>
      <c r="D4401" s="490"/>
      <c r="E4401" s="490"/>
      <c r="F4401" s="490"/>
      <c r="G4401" s="490"/>
    </row>
    <row r="4402" spans="1:7" ht="18.75">
      <c r="A4402" s="489" t="s">
        <v>2794</v>
      </c>
      <c r="B4402" s="490">
        <v>298</v>
      </c>
      <c r="C4402" s="491" t="str">
        <f t="shared" si="73"/>
        <v>Ô tô vận tải thùng 12 tấn298</v>
      </c>
      <c r="D4402" s="490"/>
      <c r="E4402" s="490"/>
      <c r="F4402" s="490"/>
      <c r="G4402" s="490"/>
    </row>
    <row r="4403" spans="1:7" ht="18.75">
      <c r="A4403" s="489" t="s">
        <v>2794</v>
      </c>
      <c r="B4403" s="490">
        <v>299</v>
      </c>
      <c r="C4403" s="491" t="str">
        <f t="shared" si="73"/>
        <v>Ô tô vận tải thùng 12 tấn299</v>
      </c>
      <c r="D4403" s="490"/>
      <c r="E4403" s="490"/>
      <c r="F4403" s="490"/>
      <c r="G4403" s="490"/>
    </row>
    <row r="4404" spans="1:7" ht="18.75">
      <c r="A4404" s="489" t="s">
        <v>2794</v>
      </c>
      <c r="B4404" s="490">
        <v>300</v>
      </c>
      <c r="C4404" s="491" t="str">
        <f t="shared" si="73"/>
        <v>Ô tô vận tải thùng 12 tấn300</v>
      </c>
      <c r="D4404" s="490"/>
      <c r="E4404" s="490"/>
      <c r="F4404" s="490"/>
      <c r="G4404" s="490"/>
    </row>
    <row r="4405" spans="1:7" ht="18.75">
      <c r="A4405" s="489" t="s">
        <v>2794</v>
      </c>
      <c r="B4405" s="490">
        <v>301</v>
      </c>
      <c r="C4405" s="491" t="str">
        <f t="shared" si="73"/>
        <v>Ô tô vận tải thùng 12 tấn301</v>
      </c>
      <c r="D4405" s="490"/>
      <c r="E4405" s="490"/>
      <c r="F4405" s="490"/>
      <c r="G4405" s="490"/>
    </row>
    <row r="4406" spans="1:7" ht="18.75">
      <c r="A4406" s="489" t="s">
        <v>2794</v>
      </c>
      <c r="B4406" s="490">
        <v>302</v>
      </c>
      <c r="C4406" s="491" t="str">
        <f t="shared" si="73"/>
        <v>Ô tô vận tải thùng 12 tấn302</v>
      </c>
      <c r="D4406" s="490"/>
      <c r="E4406" s="490"/>
      <c r="F4406" s="490"/>
      <c r="G4406" s="490"/>
    </row>
    <row r="4407" spans="1:7" ht="18.75">
      <c r="A4407" s="489" t="s">
        <v>2794</v>
      </c>
      <c r="B4407" s="490">
        <v>303</v>
      </c>
      <c r="C4407" s="491" t="str">
        <f t="shared" si="73"/>
        <v>Ô tô vận tải thùng 12 tấn303</v>
      </c>
      <c r="D4407" s="490"/>
      <c r="E4407" s="490"/>
      <c r="F4407" s="490"/>
      <c r="G4407" s="490"/>
    </row>
    <row r="4408" spans="1:7" ht="18.75">
      <c r="A4408" s="489" t="s">
        <v>2794</v>
      </c>
      <c r="B4408" s="490">
        <v>304</v>
      </c>
      <c r="C4408" s="491" t="str">
        <f t="shared" si="73"/>
        <v>Ô tô vận tải thùng 12 tấn304</v>
      </c>
      <c r="D4408" s="490"/>
      <c r="E4408" s="490"/>
      <c r="F4408" s="490"/>
      <c r="G4408" s="490"/>
    </row>
    <row r="4409" spans="1:7" ht="18.75">
      <c r="A4409" s="489" t="s">
        <v>2794</v>
      </c>
      <c r="B4409" s="490">
        <v>305</v>
      </c>
      <c r="C4409" s="491" t="str">
        <f t="shared" si="73"/>
        <v>Ô tô vận tải thùng 12 tấn305</v>
      </c>
      <c r="D4409" s="490"/>
      <c r="E4409" s="490"/>
      <c r="F4409" s="490"/>
      <c r="G4409" s="490"/>
    </row>
    <row r="4410" spans="1:7" ht="18.75">
      <c r="A4410" s="489" t="s">
        <v>2794</v>
      </c>
      <c r="B4410" s="490">
        <v>306</v>
      </c>
      <c r="C4410" s="491" t="str">
        <f t="shared" si="73"/>
        <v>Ô tô vận tải thùng 12 tấn306</v>
      </c>
      <c r="D4410" s="490"/>
      <c r="E4410" s="490"/>
      <c r="F4410" s="490"/>
      <c r="G4410" s="490"/>
    </row>
    <row r="4411" spans="1:7" ht="18.75">
      <c r="A4411" s="489" t="s">
        <v>2794</v>
      </c>
      <c r="B4411" s="490">
        <v>307</v>
      </c>
      <c r="C4411" s="491" t="str">
        <f t="shared" si="73"/>
        <v>Ô tô vận tải thùng 12 tấn307</v>
      </c>
      <c r="D4411" s="490"/>
      <c r="E4411" s="490"/>
      <c r="F4411" s="490"/>
      <c r="G4411" s="490"/>
    </row>
    <row r="4412" spans="1:7" ht="18.75">
      <c r="A4412" s="489" t="s">
        <v>2794</v>
      </c>
      <c r="B4412" s="490">
        <v>308</v>
      </c>
      <c r="C4412" s="491" t="str">
        <f t="shared" si="73"/>
        <v>Ô tô vận tải thùng 12 tấn308</v>
      </c>
      <c r="D4412" s="490"/>
      <c r="E4412" s="490"/>
      <c r="F4412" s="490"/>
      <c r="G4412" s="490"/>
    </row>
    <row r="4413" spans="1:7" ht="18.75">
      <c r="A4413" s="489" t="s">
        <v>2794</v>
      </c>
      <c r="B4413" s="490">
        <v>309</v>
      </c>
      <c r="C4413" s="491" t="str">
        <f t="shared" si="73"/>
        <v>Ô tô vận tải thùng 12 tấn309</v>
      </c>
      <c r="D4413" s="490"/>
      <c r="E4413" s="490"/>
      <c r="F4413" s="490"/>
      <c r="G4413" s="490"/>
    </row>
    <row r="4414" spans="1:7" ht="18.75">
      <c r="A4414" s="489" t="s">
        <v>2794</v>
      </c>
      <c r="B4414" s="490">
        <v>310</v>
      </c>
      <c r="C4414" s="491" t="str">
        <f t="shared" si="73"/>
        <v>Ô tô vận tải thùng 12 tấn310</v>
      </c>
      <c r="D4414" s="490"/>
      <c r="E4414" s="490"/>
      <c r="F4414" s="490"/>
      <c r="G4414" s="490"/>
    </row>
    <row r="4415" spans="1:7" ht="18.75">
      <c r="A4415" s="489" t="s">
        <v>2794</v>
      </c>
      <c r="B4415" s="490">
        <v>311</v>
      </c>
      <c r="C4415" s="491" t="str">
        <f t="shared" si="73"/>
        <v>Ô tô vận tải thùng 12 tấn311</v>
      </c>
      <c r="D4415" s="490"/>
      <c r="E4415" s="490"/>
      <c r="F4415" s="490"/>
      <c r="G4415" s="490"/>
    </row>
    <row r="4416" spans="1:7" ht="18.75">
      <c r="A4416" s="489" t="s">
        <v>2794</v>
      </c>
      <c r="B4416" s="490">
        <v>312</v>
      </c>
      <c r="C4416" s="491" t="str">
        <f t="shared" si="73"/>
        <v>Ô tô vận tải thùng 12 tấn312</v>
      </c>
      <c r="D4416" s="490"/>
      <c r="E4416" s="490"/>
      <c r="F4416" s="490"/>
      <c r="G4416" s="490"/>
    </row>
    <row r="4417" spans="1:7" ht="18.75">
      <c r="A4417" s="489" t="s">
        <v>2794</v>
      </c>
      <c r="B4417" s="490">
        <v>313</v>
      </c>
      <c r="C4417" s="491" t="str">
        <f t="shared" si="73"/>
        <v>Ô tô vận tải thùng 12 tấn313</v>
      </c>
      <c r="D4417" s="490"/>
      <c r="E4417" s="490"/>
      <c r="F4417" s="490"/>
      <c r="G4417" s="490"/>
    </row>
    <row r="4418" spans="1:7" ht="18.75">
      <c r="A4418" s="489" t="s">
        <v>2794</v>
      </c>
      <c r="B4418" s="490">
        <v>314</v>
      </c>
      <c r="C4418" s="491" t="str">
        <f t="shared" si="73"/>
        <v>Ô tô vận tải thùng 12 tấn314</v>
      </c>
      <c r="D4418" s="490"/>
      <c r="E4418" s="490"/>
      <c r="F4418" s="490"/>
      <c r="G4418" s="490"/>
    </row>
    <row r="4419" spans="1:7" ht="18.75">
      <c r="A4419" s="489" t="s">
        <v>2794</v>
      </c>
      <c r="B4419" s="490">
        <v>315</v>
      </c>
      <c r="C4419" s="491" t="str">
        <f t="shared" si="73"/>
        <v>Ô tô vận tải thùng 12 tấn315</v>
      </c>
      <c r="D4419" s="490"/>
      <c r="E4419" s="490"/>
      <c r="F4419" s="490"/>
      <c r="G4419" s="490"/>
    </row>
    <row r="4420" spans="1:7" ht="18.75">
      <c r="A4420" s="489" t="s">
        <v>2794</v>
      </c>
      <c r="B4420" s="490">
        <v>316</v>
      </c>
      <c r="C4420" s="491" t="str">
        <f t="shared" si="73"/>
        <v>Ô tô vận tải thùng 12 tấn316</v>
      </c>
      <c r="D4420" s="490"/>
      <c r="E4420" s="490"/>
      <c r="F4420" s="490"/>
      <c r="G4420" s="490"/>
    </row>
    <row r="4421" spans="1:7" ht="18.75">
      <c r="A4421" s="489" t="s">
        <v>2794</v>
      </c>
      <c r="B4421" s="490">
        <v>317</v>
      </c>
      <c r="C4421" s="491" t="str">
        <f t="shared" si="73"/>
        <v>Ô tô vận tải thùng 12 tấn317</v>
      </c>
      <c r="D4421" s="490"/>
      <c r="E4421" s="490"/>
      <c r="F4421" s="490"/>
      <c r="G4421" s="490"/>
    </row>
    <row r="4422" spans="1:7" ht="18.75">
      <c r="A4422" s="489" t="s">
        <v>2794</v>
      </c>
      <c r="B4422" s="490">
        <v>318</v>
      </c>
      <c r="C4422" s="491" t="str">
        <f t="shared" si="73"/>
        <v>Ô tô vận tải thùng 12 tấn318</v>
      </c>
      <c r="D4422" s="490"/>
      <c r="E4422" s="490"/>
      <c r="F4422" s="490"/>
      <c r="G4422" s="490"/>
    </row>
    <row r="4423" spans="1:7" ht="18.75">
      <c r="A4423" s="489" t="s">
        <v>2794</v>
      </c>
      <c r="B4423" s="490">
        <v>319</v>
      </c>
      <c r="C4423" s="491" t="str">
        <f t="shared" si="73"/>
        <v>Ô tô vận tải thùng 12 tấn319</v>
      </c>
      <c r="D4423" s="490"/>
      <c r="E4423" s="490"/>
      <c r="F4423" s="490"/>
      <c r="G4423" s="490"/>
    </row>
    <row r="4424" spans="1:7" ht="18.75">
      <c r="A4424" s="489" t="s">
        <v>2794</v>
      </c>
      <c r="B4424" s="490">
        <v>320</v>
      </c>
      <c r="C4424" s="491" t="str">
        <f t="shared" si="73"/>
        <v>Ô tô vận tải thùng 12 tấn320</v>
      </c>
      <c r="D4424" s="490"/>
      <c r="E4424" s="490"/>
      <c r="F4424" s="490"/>
      <c r="G4424" s="490"/>
    </row>
    <row r="4425" spans="1:7" ht="18.75">
      <c r="A4425" s="489" t="s">
        <v>2794</v>
      </c>
      <c r="B4425" s="490">
        <v>321</v>
      </c>
      <c r="C4425" s="491" t="str">
        <f t="shared" si="73"/>
        <v>Ô tô vận tải thùng 12 tấn321</v>
      </c>
      <c r="D4425" s="490"/>
      <c r="E4425" s="490"/>
      <c r="F4425" s="490"/>
      <c r="G4425" s="490"/>
    </row>
    <row r="4426" spans="1:7" ht="18.75">
      <c r="A4426" s="489" t="s">
        <v>2794</v>
      </c>
      <c r="B4426" s="490">
        <v>322</v>
      </c>
      <c r="C4426" s="491" t="str">
        <f t="shared" ref="C4426:C4489" si="74">A4426&amp;B4426</f>
        <v>Ô tô vận tải thùng 12 tấn322</v>
      </c>
      <c r="D4426" s="490"/>
      <c r="E4426" s="490"/>
      <c r="F4426" s="490"/>
      <c r="G4426" s="490"/>
    </row>
    <row r="4427" spans="1:7" ht="18.75">
      <c r="A4427" s="489" t="s">
        <v>2794</v>
      </c>
      <c r="B4427" s="490">
        <v>323</v>
      </c>
      <c r="C4427" s="491" t="str">
        <f t="shared" si="74"/>
        <v>Ô tô vận tải thùng 12 tấn323</v>
      </c>
      <c r="D4427" s="490"/>
      <c r="E4427" s="490"/>
      <c r="F4427" s="490"/>
      <c r="G4427" s="490"/>
    </row>
    <row r="4428" spans="1:7" ht="18.75">
      <c r="A4428" s="489" t="s">
        <v>2794</v>
      </c>
      <c r="B4428" s="490">
        <v>324</v>
      </c>
      <c r="C4428" s="491" t="str">
        <f t="shared" si="74"/>
        <v>Ô tô vận tải thùng 12 tấn324</v>
      </c>
      <c r="D4428" s="490"/>
      <c r="E4428" s="490"/>
      <c r="F4428" s="490"/>
      <c r="G4428" s="490"/>
    </row>
    <row r="4429" spans="1:7" ht="18.75">
      <c r="A4429" s="489" t="s">
        <v>2794</v>
      </c>
      <c r="B4429" s="490">
        <v>325</v>
      </c>
      <c r="C4429" s="491" t="str">
        <f t="shared" si="74"/>
        <v>Ô tô vận tải thùng 12 tấn325</v>
      </c>
      <c r="D4429" s="490"/>
      <c r="E4429" s="490"/>
      <c r="F4429" s="490"/>
      <c r="G4429" s="490"/>
    </row>
    <row r="4430" spans="1:7" ht="18.75">
      <c r="A4430" s="489" t="s">
        <v>2794</v>
      </c>
      <c r="B4430" s="490">
        <v>326</v>
      </c>
      <c r="C4430" s="491" t="str">
        <f t="shared" si="74"/>
        <v>Ô tô vận tải thùng 12 tấn326</v>
      </c>
      <c r="D4430" s="490"/>
      <c r="E4430" s="490"/>
      <c r="F4430" s="490"/>
      <c r="G4430" s="490"/>
    </row>
    <row r="4431" spans="1:7" ht="18.75">
      <c r="A4431" s="489" t="s">
        <v>2794</v>
      </c>
      <c r="B4431" s="490">
        <v>327</v>
      </c>
      <c r="C4431" s="491" t="str">
        <f t="shared" si="74"/>
        <v>Ô tô vận tải thùng 12 tấn327</v>
      </c>
      <c r="D4431" s="490"/>
      <c r="E4431" s="490"/>
      <c r="F4431" s="490"/>
      <c r="G4431" s="490"/>
    </row>
    <row r="4432" spans="1:7" ht="18.75">
      <c r="A4432" s="489" t="s">
        <v>2794</v>
      </c>
      <c r="B4432" s="490">
        <v>328</v>
      </c>
      <c r="C4432" s="491" t="str">
        <f t="shared" si="74"/>
        <v>Ô tô vận tải thùng 12 tấn328</v>
      </c>
      <c r="D4432" s="490"/>
      <c r="E4432" s="490"/>
      <c r="F4432" s="490"/>
      <c r="G4432" s="490"/>
    </row>
    <row r="4433" spans="1:7" ht="18.75">
      <c r="A4433" s="489" t="s">
        <v>2794</v>
      </c>
      <c r="B4433" s="490">
        <v>329</v>
      </c>
      <c r="C4433" s="491" t="str">
        <f t="shared" si="74"/>
        <v>Ô tô vận tải thùng 12 tấn329</v>
      </c>
      <c r="D4433" s="490"/>
      <c r="E4433" s="490"/>
      <c r="F4433" s="490"/>
      <c r="G4433" s="490"/>
    </row>
    <row r="4434" spans="1:7" ht="18.75">
      <c r="A4434" s="489" t="s">
        <v>2794</v>
      </c>
      <c r="B4434" s="490">
        <v>330</v>
      </c>
      <c r="C4434" s="491" t="str">
        <f t="shared" si="74"/>
        <v>Ô tô vận tải thùng 12 tấn330</v>
      </c>
      <c r="D4434" s="490"/>
      <c r="E4434" s="490"/>
      <c r="F4434" s="490"/>
      <c r="G4434" s="490"/>
    </row>
    <row r="4435" spans="1:7" ht="18.75">
      <c r="A4435" s="489" t="s">
        <v>2794</v>
      </c>
      <c r="B4435" s="490">
        <v>331</v>
      </c>
      <c r="C4435" s="491" t="str">
        <f t="shared" si="74"/>
        <v>Ô tô vận tải thùng 12 tấn331</v>
      </c>
      <c r="D4435" s="490"/>
      <c r="E4435" s="490"/>
      <c r="F4435" s="490"/>
      <c r="G4435" s="490"/>
    </row>
    <row r="4436" spans="1:7" ht="18.75">
      <c r="A4436" s="489" t="s">
        <v>2794</v>
      </c>
      <c r="B4436" s="490">
        <v>332</v>
      </c>
      <c r="C4436" s="491" t="str">
        <f t="shared" si="74"/>
        <v>Ô tô vận tải thùng 12 tấn332</v>
      </c>
      <c r="D4436" s="490"/>
      <c r="E4436" s="490"/>
      <c r="F4436" s="490"/>
      <c r="G4436" s="490"/>
    </row>
    <row r="4437" spans="1:7" ht="18.75">
      <c r="A4437" s="489" t="s">
        <v>2794</v>
      </c>
      <c r="B4437" s="490">
        <v>333</v>
      </c>
      <c r="C4437" s="491" t="str">
        <f t="shared" si="74"/>
        <v>Ô tô vận tải thùng 12 tấn333</v>
      </c>
      <c r="D4437" s="490"/>
      <c r="E4437" s="490"/>
      <c r="F4437" s="490"/>
      <c r="G4437" s="490"/>
    </row>
    <row r="4438" spans="1:7" ht="18.75">
      <c r="A4438" s="489" t="s">
        <v>2794</v>
      </c>
      <c r="B4438" s="490">
        <v>334</v>
      </c>
      <c r="C4438" s="491" t="str">
        <f t="shared" si="74"/>
        <v>Ô tô vận tải thùng 12 tấn334</v>
      </c>
      <c r="D4438" s="490"/>
      <c r="E4438" s="490"/>
      <c r="F4438" s="490"/>
      <c r="G4438" s="490"/>
    </row>
    <row r="4439" spans="1:7" ht="18.75">
      <c r="A4439" s="489" t="s">
        <v>2794</v>
      </c>
      <c r="B4439" s="490">
        <v>335</v>
      </c>
      <c r="C4439" s="491" t="str">
        <f t="shared" si="74"/>
        <v>Ô tô vận tải thùng 12 tấn335</v>
      </c>
      <c r="D4439" s="490"/>
      <c r="E4439" s="490"/>
      <c r="F4439" s="490"/>
      <c r="G4439" s="490"/>
    </row>
    <row r="4440" spans="1:7" ht="18.75">
      <c r="A4440" s="489" t="s">
        <v>2794</v>
      </c>
      <c r="B4440" s="490">
        <v>336</v>
      </c>
      <c r="C4440" s="491" t="str">
        <f t="shared" si="74"/>
        <v>Ô tô vận tải thùng 12 tấn336</v>
      </c>
      <c r="D4440" s="490"/>
      <c r="E4440" s="490"/>
      <c r="F4440" s="490"/>
      <c r="G4440" s="490"/>
    </row>
    <row r="4441" spans="1:7" ht="18.75">
      <c r="A4441" s="489" t="s">
        <v>2794</v>
      </c>
      <c r="B4441" s="490">
        <v>337</v>
      </c>
      <c r="C4441" s="491" t="str">
        <f t="shared" si="74"/>
        <v>Ô tô vận tải thùng 12 tấn337</v>
      </c>
      <c r="D4441" s="490"/>
      <c r="E4441" s="490"/>
      <c r="F4441" s="490"/>
      <c r="G4441" s="490"/>
    </row>
    <row r="4442" spans="1:7" ht="18.75">
      <c r="A4442" s="489" t="s">
        <v>2794</v>
      </c>
      <c r="B4442" s="490">
        <v>338</v>
      </c>
      <c r="C4442" s="491" t="str">
        <f t="shared" si="74"/>
        <v>Ô tô vận tải thùng 12 tấn338</v>
      </c>
      <c r="D4442" s="490"/>
      <c r="E4442" s="490"/>
      <c r="F4442" s="490"/>
      <c r="G4442" s="490"/>
    </row>
    <row r="4443" spans="1:7" ht="18.75">
      <c r="A4443" s="489" t="s">
        <v>2794</v>
      </c>
      <c r="B4443" s="490">
        <v>339</v>
      </c>
      <c r="C4443" s="491" t="str">
        <f t="shared" si="74"/>
        <v>Ô tô vận tải thùng 12 tấn339</v>
      </c>
      <c r="D4443" s="490"/>
      <c r="E4443" s="490"/>
      <c r="F4443" s="490"/>
      <c r="G4443" s="490"/>
    </row>
    <row r="4444" spans="1:7" ht="18.75">
      <c r="A4444" s="489" t="s">
        <v>2794</v>
      </c>
      <c r="B4444" s="490">
        <v>340</v>
      </c>
      <c r="C4444" s="491" t="str">
        <f t="shared" si="74"/>
        <v>Ô tô vận tải thùng 12 tấn340</v>
      </c>
      <c r="D4444" s="490"/>
      <c r="E4444" s="490"/>
      <c r="F4444" s="490"/>
      <c r="G4444" s="490"/>
    </row>
    <row r="4445" spans="1:7" ht="18.75">
      <c r="A4445" s="489" t="s">
        <v>2794</v>
      </c>
      <c r="B4445" s="490">
        <v>341</v>
      </c>
      <c r="C4445" s="491" t="str">
        <f t="shared" si="74"/>
        <v>Ô tô vận tải thùng 12 tấn341</v>
      </c>
      <c r="D4445" s="490"/>
      <c r="E4445" s="490"/>
      <c r="F4445" s="490"/>
      <c r="G4445" s="490"/>
    </row>
    <row r="4446" spans="1:7" ht="18.75">
      <c r="A4446" s="489" t="s">
        <v>2794</v>
      </c>
      <c r="B4446" s="490">
        <v>342</v>
      </c>
      <c r="C4446" s="491" t="str">
        <f t="shared" si="74"/>
        <v>Ô tô vận tải thùng 12 tấn342</v>
      </c>
      <c r="D4446" s="490"/>
      <c r="E4446" s="490"/>
      <c r="F4446" s="490"/>
      <c r="G4446" s="490"/>
    </row>
    <row r="4447" spans="1:7" ht="18.75">
      <c r="A4447" s="489" t="s">
        <v>2794</v>
      </c>
      <c r="B4447" s="490">
        <v>343</v>
      </c>
      <c r="C4447" s="491" t="str">
        <f t="shared" si="74"/>
        <v>Ô tô vận tải thùng 12 tấn343</v>
      </c>
      <c r="D4447" s="490"/>
      <c r="E4447" s="490"/>
      <c r="F4447" s="490"/>
      <c r="G4447" s="490"/>
    </row>
    <row r="4448" spans="1:7" ht="18.75">
      <c r="A4448" s="489" t="s">
        <v>2794</v>
      </c>
      <c r="B4448" s="490">
        <v>344</v>
      </c>
      <c r="C4448" s="491" t="str">
        <f t="shared" si="74"/>
        <v>Ô tô vận tải thùng 12 tấn344</v>
      </c>
      <c r="D4448" s="490"/>
      <c r="E4448" s="490"/>
      <c r="F4448" s="490"/>
      <c r="G4448" s="490"/>
    </row>
    <row r="4449" spans="1:7" ht="18.75">
      <c r="A4449" s="489" t="s">
        <v>2794</v>
      </c>
      <c r="B4449" s="490">
        <v>345</v>
      </c>
      <c r="C4449" s="491" t="str">
        <f t="shared" si="74"/>
        <v>Ô tô vận tải thùng 12 tấn345</v>
      </c>
      <c r="D4449" s="490"/>
      <c r="E4449" s="490"/>
      <c r="F4449" s="490"/>
      <c r="G4449" s="490"/>
    </row>
    <row r="4450" spans="1:7" ht="18.75">
      <c r="A4450" s="489" t="s">
        <v>2794</v>
      </c>
      <c r="B4450" s="490">
        <v>346</v>
      </c>
      <c r="C4450" s="491" t="str">
        <f t="shared" si="74"/>
        <v>Ô tô vận tải thùng 12 tấn346</v>
      </c>
      <c r="D4450" s="490"/>
      <c r="E4450" s="490"/>
      <c r="F4450" s="490"/>
      <c r="G4450" s="490"/>
    </row>
    <row r="4451" spans="1:7" ht="18.75">
      <c r="A4451" s="489" t="s">
        <v>2794</v>
      </c>
      <c r="B4451" s="490">
        <v>347</v>
      </c>
      <c r="C4451" s="491" t="str">
        <f t="shared" si="74"/>
        <v>Ô tô vận tải thùng 12 tấn347</v>
      </c>
      <c r="D4451" s="490"/>
      <c r="E4451" s="490"/>
      <c r="F4451" s="490"/>
      <c r="G4451" s="490"/>
    </row>
    <row r="4452" spans="1:7" ht="18.75">
      <c r="A4452" s="489" t="s">
        <v>2794</v>
      </c>
      <c r="B4452" s="490">
        <v>348</v>
      </c>
      <c r="C4452" s="491" t="str">
        <f t="shared" si="74"/>
        <v>Ô tô vận tải thùng 12 tấn348</v>
      </c>
      <c r="D4452" s="490"/>
      <c r="E4452" s="490"/>
      <c r="F4452" s="490"/>
      <c r="G4452" s="490"/>
    </row>
    <row r="4453" spans="1:7" ht="18.75">
      <c r="A4453" s="489" t="s">
        <v>2794</v>
      </c>
      <c r="B4453" s="490">
        <v>349</v>
      </c>
      <c r="C4453" s="491" t="str">
        <f t="shared" si="74"/>
        <v>Ô tô vận tải thùng 12 tấn349</v>
      </c>
      <c r="D4453" s="490"/>
      <c r="E4453" s="490"/>
      <c r="F4453" s="490"/>
      <c r="G4453" s="490"/>
    </row>
    <row r="4454" spans="1:7" ht="18.75">
      <c r="A4454" s="489" t="s">
        <v>2794</v>
      </c>
      <c r="B4454" s="490">
        <v>350</v>
      </c>
      <c r="C4454" s="491" t="str">
        <f t="shared" si="74"/>
        <v>Ô tô vận tải thùng 12 tấn350</v>
      </c>
      <c r="D4454" s="490"/>
      <c r="E4454" s="490"/>
      <c r="F4454" s="490"/>
      <c r="G4454" s="490"/>
    </row>
    <row r="4455" spans="1:7" ht="18.75">
      <c r="A4455" s="489" t="s">
        <v>2794</v>
      </c>
      <c r="B4455" s="490">
        <v>351</v>
      </c>
      <c r="C4455" s="491" t="str">
        <f t="shared" si="74"/>
        <v>Ô tô vận tải thùng 12 tấn351</v>
      </c>
      <c r="D4455" s="490"/>
      <c r="E4455" s="490"/>
      <c r="F4455" s="490"/>
      <c r="G4455" s="490"/>
    </row>
    <row r="4456" spans="1:7" ht="18.75">
      <c r="A4456" s="489" t="s">
        <v>2794</v>
      </c>
      <c r="B4456" s="490">
        <v>352</v>
      </c>
      <c r="C4456" s="491" t="str">
        <f t="shared" si="74"/>
        <v>Ô tô vận tải thùng 12 tấn352</v>
      </c>
      <c r="D4456" s="490"/>
      <c r="E4456" s="490"/>
      <c r="F4456" s="490"/>
      <c r="G4456" s="490"/>
    </row>
    <row r="4457" spans="1:7" ht="18.75">
      <c r="A4457" s="489" t="s">
        <v>2794</v>
      </c>
      <c r="B4457" s="490">
        <v>353</v>
      </c>
      <c r="C4457" s="491" t="str">
        <f t="shared" si="74"/>
        <v>Ô tô vận tải thùng 12 tấn353</v>
      </c>
      <c r="D4457" s="490"/>
      <c r="E4457" s="490"/>
      <c r="F4457" s="490"/>
      <c r="G4457" s="490"/>
    </row>
    <row r="4458" spans="1:7" ht="18.75">
      <c r="A4458" s="489" t="s">
        <v>2794</v>
      </c>
      <c r="B4458" s="490">
        <v>354</v>
      </c>
      <c r="C4458" s="491" t="str">
        <f t="shared" si="74"/>
        <v>Ô tô vận tải thùng 12 tấn354</v>
      </c>
      <c r="D4458" s="490"/>
      <c r="E4458" s="490"/>
      <c r="F4458" s="490"/>
      <c r="G4458" s="490"/>
    </row>
    <row r="4459" spans="1:7" ht="18.75">
      <c r="A4459" s="489" t="s">
        <v>2794</v>
      </c>
      <c r="B4459" s="490">
        <v>355</v>
      </c>
      <c r="C4459" s="491" t="str">
        <f t="shared" si="74"/>
        <v>Ô tô vận tải thùng 12 tấn355</v>
      </c>
      <c r="D4459" s="490"/>
      <c r="E4459" s="490"/>
      <c r="F4459" s="490"/>
      <c r="G4459" s="490"/>
    </row>
    <row r="4460" spans="1:7" ht="18.75">
      <c r="A4460" s="489" t="s">
        <v>2794</v>
      </c>
      <c r="B4460" s="490">
        <v>356</v>
      </c>
      <c r="C4460" s="491" t="str">
        <f t="shared" si="74"/>
        <v>Ô tô vận tải thùng 12 tấn356</v>
      </c>
      <c r="D4460" s="490"/>
      <c r="E4460" s="490"/>
      <c r="F4460" s="490"/>
      <c r="G4460" s="490"/>
    </row>
    <row r="4461" spans="1:7" ht="18.75">
      <c r="A4461" s="489" t="s">
        <v>2794</v>
      </c>
      <c r="B4461" s="490">
        <v>357</v>
      </c>
      <c r="C4461" s="491" t="str">
        <f t="shared" si="74"/>
        <v>Ô tô vận tải thùng 12 tấn357</v>
      </c>
      <c r="D4461" s="490"/>
      <c r="E4461" s="490"/>
      <c r="F4461" s="490"/>
      <c r="G4461" s="490"/>
    </row>
    <row r="4462" spans="1:7" ht="18.75">
      <c r="A4462" s="489" t="s">
        <v>2794</v>
      </c>
      <c r="B4462" s="490">
        <v>358</v>
      </c>
      <c r="C4462" s="491" t="str">
        <f t="shared" si="74"/>
        <v>Ô tô vận tải thùng 12 tấn358</v>
      </c>
      <c r="D4462" s="490"/>
      <c r="E4462" s="490"/>
      <c r="F4462" s="490"/>
      <c r="G4462" s="490"/>
    </row>
    <row r="4463" spans="1:7" ht="18.75">
      <c r="A4463" s="489" t="s">
        <v>2794</v>
      </c>
      <c r="B4463" s="490">
        <v>359</v>
      </c>
      <c r="C4463" s="491" t="str">
        <f t="shared" si="74"/>
        <v>Ô tô vận tải thùng 12 tấn359</v>
      </c>
      <c r="D4463" s="490"/>
      <c r="E4463" s="490"/>
      <c r="F4463" s="490"/>
      <c r="G4463" s="490"/>
    </row>
    <row r="4464" spans="1:7" ht="18.75">
      <c r="A4464" s="489" t="s">
        <v>2794</v>
      </c>
      <c r="B4464" s="490">
        <v>360</v>
      </c>
      <c r="C4464" s="491" t="str">
        <f t="shared" si="74"/>
        <v>Ô tô vận tải thùng 12 tấn360</v>
      </c>
      <c r="D4464" s="490"/>
      <c r="E4464" s="490"/>
      <c r="F4464" s="490"/>
      <c r="G4464" s="490"/>
    </row>
    <row r="4465" spans="1:7" ht="18.75">
      <c r="A4465" s="489" t="s">
        <v>2794</v>
      </c>
      <c r="B4465" s="490">
        <v>361</v>
      </c>
      <c r="C4465" s="491" t="str">
        <f t="shared" si="74"/>
        <v>Ô tô vận tải thùng 12 tấn361</v>
      </c>
      <c r="D4465" s="490"/>
      <c r="E4465" s="490"/>
      <c r="F4465" s="490"/>
      <c r="G4465" s="490"/>
    </row>
    <row r="4466" spans="1:7" ht="18.75">
      <c r="A4466" s="489" t="s">
        <v>2794</v>
      </c>
      <c r="B4466" s="490">
        <v>362</v>
      </c>
      <c r="C4466" s="491" t="str">
        <f t="shared" si="74"/>
        <v>Ô tô vận tải thùng 12 tấn362</v>
      </c>
      <c r="D4466" s="490"/>
      <c r="E4466" s="490"/>
      <c r="F4466" s="490"/>
      <c r="G4466" s="490"/>
    </row>
    <row r="4467" spans="1:7" ht="18.75">
      <c r="A4467" s="489" t="s">
        <v>2794</v>
      </c>
      <c r="B4467" s="490">
        <v>363</v>
      </c>
      <c r="C4467" s="491" t="str">
        <f t="shared" si="74"/>
        <v>Ô tô vận tải thùng 12 tấn363</v>
      </c>
      <c r="D4467" s="490"/>
      <c r="E4467" s="490"/>
      <c r="F4467" s="490"/>
      <c r="G4467" s="490"/>
    </row>
    <row r="4468" spans="1:7" ht="18.75">
      <c r="A4468" s="489" t="s">
        <v>2794</v>
      </c>
      <c r="B4468" s="490">
        <v>364</v>
      </c>
      <c r="C4468" s="491" t="str">
        <f t="shared" si="74"/>
        <v>Ô tô vận tải thùng 12 tấn364</v>
      </c>
      <c r="D4468" s="490"/>
      <c r="E4468" s="490"/>
      <c r="F4468" s="490"/>
      <c r="G4468" s="490"/>
    </row>
    <row r="4469" spans="1:7" ht="18.75">
      <c r="A4469" s="489" t="s">
        <v>2794</v>
      </c>
      <c r="B4469" s="490">
        <v>365</v>
      </c>
      <c r="C4469" s="491" t="str">
        <f t="shared" si="74"/>
        <v>Ô tô vận tải thùng 12 tấn365</v>
      </c>
      <c r="D4469" s="490"/>
      <c r="E4469" s="490"/>
      <c r="F4469" s="490"/>
      <c r="G4469" s="490"/>
    </row>
    <row r="4470" spans="1:7" ht="18.75">
      <c r="A4470" s="489" t="s">
        <v>2794</v>
      </c>
      <c r="B4470" s="490">
        <v>366</v>
      </c>
      <c r="C4470" s="491" t="str">
        <f t="shared" si="74"/>
        <v>Ô tô vận tải thùng 12 tấn366</v>
      </c>
      <c r="D4470" s="490"/>
      <c r="E4470" s="490"/>
      <c r="F4470" s="490"/>
      <c r="G4470" s="490"/>
    </row>
    <row r="4471" spans="1:7" ht="18.75">
      <c r="A4471" s="489" t="s">
        <v>2794</v>
      </c>
      <c r="B4471" s="490">
        <v>367</v>
      </c>
      <c r="C4471" s="491" t="str">
        <f t="shared" si="74"/>
        <v>Ô tô vận tải thùng 12 tấn367</v>
      </c>
      <c r="D4471" s="490"/>
      <c r="E4471" s="490"/>
      <c r="F4471" s="490"/>
      <c r="G4471" s="490"/>
    </row>
    <row r="4472" spans="1:7" ht="18.75">
      <c r="A4472" s="489" t="s">
        <v>2794</v>
      </c>
      <c r="B4472" s="490">
        <v>368</v>
      </c>
      <c r="C4472" s="491" t="str">
        <f t="shared" si="74"/>
        <v>Ô tô vận tải thùng 12 tấn368</v>
      </c>
      <c r="D4472" s="490"/>
      <c r="E4472" s="490"/>
      <c r="F4472" s="490"/>
      <c r="G4472" s="490"/>
    </row>
    <row r="4473" spans="1:7" ht="18.75">
      <c r="A4473" s="489" t="s">
        <v>2794</v>
      </c>
      <c r="B4473" s="490">
        <v>369</v>
      </c>
      <c r="C4473" s="491" t="str">
        <f t="shared" si="74"/>
        <v>Ô tô vận tải thùng 12 tấn369</v>
      </c>
      <c r="D4473" s="490"/>
      <c r="E4473" s="490"/>
      <c r="F4473" s="490"/>
      <c r="G4473" s="490"/>
    </row>
    <row r="4474" spans="1:7" ht="18.75">
      <c r="A4474" s="489" t="s">
        <v>2794</v>
      </c>
      <c r="B4474" s="490">
        <v>370</v>
      </c>
      <c r="C4474" s="491" t="str">
        <f t="shared" si="74"/>
        <v>Ô tô vận tải thùng 12 tấn370</v>
      </c>
      <c r="D4474" s="490"/>
      <c r="E4474" s="490"/>
      <c r="F4474" s="490"/>
      <c r="G4474" s="490"/>
    </row>
    <row r="4475" spans="1:7" ht="18.75">
      <c r="A4475" s="489" t="s">
        <v>2794</v>
      </c>
      <c r="B4475" s="490">
        <v>371</v>
      </c>
      <c r="C4475" s="491" t="str">
        <f t="shared" si="74"/>
        <v>Ô tô vận tải thùng 12 tấn371</v>
      </c>
      <c r="D4475" s="490"/>
      <c r="E4475" s="490"/>
      <c r="F4475" s="490"/>
      <c r="G4475" s="490"/>
    </row>
    <row r="4476" spans="1:7" ht="18.75">
      <c r="A4476" s="489" t="s">
        <v>2794</v>
      </c>
      <c r="B4476" s="490">
        <v>372</v>
      </c>
      <c r="C4476" s="491" t="str">
        <f t="shared" si="74"/>
        <v>Ô tô vận tải thùng 12 tấn372</v>
      </c>
      <c r="D4476" s="490"/>
      <c r="E4476" s="490"/>
      <c r="F4476" s="490"/>
      <c r="G4476" s="490"/>
    </row>
    <row r="4477" spans="1:7" ht="18.75">
      <c r="A4477" s="489" t="s">
        <v>2794</v>
      </c>
      <c r="B4477" s="490">
        <v>373</v>
      </c>
      <c r="C4477" s="491" t="str">
        <f t="shared" si="74"/>
        <v>Ô tô vận tải thùng 12 tấn373</v>
      </c>
      <c r="D4477" s="490"/>
      <c r="E4477" s="490"/>
      <c r="F4477" s="490"/>
      <c r="G4477" s="490"/>
    </row>
    <row r="4478" spans="1:7" ht="18.75">
      <c r="A4478" s="489" t="s">
        <v>2794</v>
      </c>
      <c r="B4478" s="490">
        <v>374</v>
      </c>
      <c r="C4478" s="491" t="str">
        <f t="shared" si="74"/>
        <v>Ô tô vận tải thùng 12 tấn374</v>
      </c>
      <c r="D4478" s="490"/>
      <c r="E4478" s="490"/>
      <c r="F4478" s="490"/>
      <c r="G4478" s="490"/>
    </row>
    <row r="4479" spans="1:7" ht="18.75">
      <c r="A4479" s="489" t="s">
        <v>2794</v>
      </c>
      <c r="B4479" s="490">
        <v>375</v>
      </c>
      <c r="C4479" s="491" t="str">
        <f t="shared" si="74"/>
        <v>Ô tô vận tải thùng 12 tấn375</v>
      </c>
      <c r="D4479" s="490"/>
      <c r="E4479" s="490"/>
      <c r="F4479" s="490"/>
      <c r="G4479" s="490"/>
    </row>
    <row r="4480" spans="1:7" ht="18.75">
      <c r="A4480" s="489" t="s">
        <v>2794</v>
      </c>
      <c r="B4480" s="490">
        <v>376</v>
      </c>
      <c r="C4480" s="491" t="str">
        <f t="shared" si="74"/>
        <v>Ô tô vận tải thùng 12 tấn376</v>
      </c>
      <c r="D4480" s="490"/>
      <c r="E4480" s="490"/>
      <c r="F4480" s="490"/>
      <c r="G4480" s="490"/>
    </row>
    <row r="4481" spans="1:7" ht="18.75">
      <c r="A4481" s="489" t="s">
        <v>2794</v>
      </c>
      <c r="B4481" s="490">
        <v>377</v>
      </c>
      <c r="C4481" s="491" t="str">
        <f t="shared" si="74"/>
        <v>Ô tô vận tải thùng 12 tấn377</v>
      </c>
      <c r="D4481" s="490"/>
      <c r="E4481" s="490"/>
      <c r="F4481" s="490"/>
      <c r="G4481" s="490"/>
    </row>
    <row r="4482" spans="1:7" ht="18.75">
      <c r="A4482" s="489" t="s">
        <v>2794</v>
      </c>
      <c r="B4482" s="490">
        <v>378</v>
      </c>
      <c r="C4482" s="491" t="str">
        <f t="shared" si="74"/>
        <v>Ô tô vận tải thùng 12 tấn378</v>
      </c>
      <c r="D4482" s="490"/>
      <c r="E4482" s="490"/>
      <c r="F4482" s="490"/>
      <c r="G4482" s="490"/>
    </row>
    <row r="4483" spans="1:7" ht="18.75">
      <c r="A4483" s="489" t="s">
        <v>2794</v>
      </c>
      <c r="B4483" s="490">
        <v>379</v>
      </c>
      <c r="C4483" s="491" t="str">
        <f t="shared" si="74"/>
        <v>Ô tô vận tải thùng 12 tấn379</v>
      </c>
      <c r="D4483" s="490"/>
      <c r="E4483" s="490"/>
      <c r="F4483" s="490"/>
      <c r="G4483" s="490"/>
    </row>
    <row r="4484" spans="1:7" ht="18.75">
      <c r="A4484" s="489" t="s">
        <v>2794</v>
      </c>
      <c r="B4484" s="490">
        <v>380</v>
      </c>
      <c r="C4484" s="491" t="str">
        <f t="shared" si="74"/>
        <v>Ô tô vận tải thùng 12 tấn380</v>
      </c>
      <c r="D4484" s="490"/>
      <c r="E4484" s="490"/>
      <c r="F4484" s="490"/>
      <c r="G4484" s="490"/>
    </row>
    <row r="4485" spans="1:7" ht="18.75">
      <c r="A4485" s="489" t="s">
        <v>2794</v>
      </c>
      <c r="B4485" s="490">
        <v>381</v>
      </c>
      <c r="C4485" s="491" t="str">
        <f t="shared" si="74"/>
        <v>Ô tô vận tải thùng 12 tấn381</v>
      </c>
      <c r="D4485" s="490"/>
      <c r="E4485" s="490"/>
      <c r="F4485" s="490"/>
      <c r="G4485" s="490"/>
    </row>
    <row r="4486" spans="1:7" ht="18.75">
      <c r="A4486" s="489" t="s">
        <v>2794</v>
      </c>
      <c r="B4486" s="490">
        <v>382</v>
      </c>
      <c r="C4486" s="491" t="str">
        <f t="shared" si="74"/>
        <v>Ô tô vận tải thùng 12 tấn382</v>
      </c>
      <c r="D4486" s="490"/>
      <c r="E4486" s="490"/>
      <c r="F4486" s="490"/>
      <c r="G4486" s="490"/>
    </row>
    <row r="4487" spans="1:7" ht="18.75">
      <c r="A4487" s="489" t="s">
        <v>2794</v>
      </c>
      <c r="B4487" s="490">
        <v>383</v>
      </c>
      <c r="C4487" s="491" t="str">
        <f t="shared" si="74"/>
        <v>Ô tô vận tải thùng 12 tấn383</v>
      </c>
      <c r="D4487" s="490"/>
      <c r="E4487" s="490"/>
      <c r="F4487" s="490"/>
      <c r="G4487" s="490"/>
    </row>
    <row r="4488" spans="1:7" ht="18.75">
      <c r="A4488" s="489" t="s">
        <v>2794</v>
      </c>
      <c r="B4488" s="490">
        <v>384</v>
      </c>
      <c r="C4488" s="491" t="str">
        <f t="shared" si="74"/>
        <v>Ô tô vận tải thùng 12 tấn384</v>
      </c>
      <c r="D4488" s="490"/>
      <c r="E4488" s="490"/>
      <c r="F4488" s="490"/>
      <c r="G4488" s="490"/>
    </row>
    <row r="4489" spans="1:7" ht="18.75">
      <c r="A4489" s="489" t="s">
        <v>2794</v>
      </c>
      <c r="B4489" s="490">
        <v>385</v>
      </c>
      <c r="C4489" s="491" t="str">
        <f t="shared" si="74"/>
        <v>Ô tô vận tải thùng 12 tấn385</v>
      </c>
      <c r="D4489" s="490"/>
      <c r="E4489" s="490"/>
      <c r="F4489" s="490"/>
      <c r="G4489" s="490"/>
    </row>
    <row r="4490" spans="1:7" ht="18.75">
      <c r="A4490" s="489" t="s">
        <v>2794</v>
      </c>
      <c r="B4490" s="490">
        <v>386</v>
      </c>
      <c r="C4490" s="491" t="str">
        <f t="shared" ref="C4490:C4553" si="75">A4490&amp;B4490</f>
        <v>Ô tô vận tải thùng 12 tấn386</v>
      </c>
      <c r="D4490" s="490"/>
      <c r="E4490" s="490"/>
      <c r="F4490" s="490"/>
      <c r="G4490" s="490"/>
    </row>
    <row r="4491" spans="1:7" ht="18.75">
      <c r="A4491" s="489" t="s">
        <v>2794</v>
      </c>
      <c r="B4491" s="490">
        <v>387</v>
      </c>
      <c r="C4491" s="491" t="str">
        <f t="shared" si="75"/>
        <v>Ô tô vận tải thùng 12 tấn387</v>
      </c>
      <c r="D4491" s="490"/>
      <c r="E4491" s="490"/>
      <c r="F4491" s="490"/>
      <c r="G4491" s="490"/>
    </row>
    <row r="4492" spans="1:7" ht="18.75">
      <c r="A4492" s="489" t="s">
        <v>2794</v>
      </c>
      <c r="B4492" s="490">
        <v>388</v>
      </c>
      <c r="C4492" s="491" t="str">
        <f t="shared" si="75"/>
        <v>Ô tô vận tải thùng 12 tấn388</v>
      </c>
      <c r="D4492" s="490"/>
      <c r="E4492" s="490"/>
      <c r="F4492" s="490"/>
      <c r="G4492" s="490"/>
    </row>
    <row r="4493" spans="1:7" ht="18.75">
      <c r="A4493" s="489" t="s">
        <v>2794</v>
      </c>
      <c r="B4493" s="490">
        <v>389</v>
      </c>
      <c r="C4493" s="491" t="str">
        <f t="shared" si="75"/>
        <v>Ô tô vận tải thùng 12 tấn389</v>
      </c>
      <c r="D4493" s="490"/>
      <c r="E4493" s="490"/>
      <c r="F4493" s="490"/>
      <c r="G4493" s="490"/>
    </row>
    <row r="4494" spans="1:7" ht="18.75">
      <c r="A4494" s="489" t="s">
        <v>2794</v>
      </c>
      <c r="B4494" s="490">
        <v>390</v>
      </c>
      <c r="C4494" s="491" t="str">
        <f t="shared" si="75"/>
        <v>Ô tô vận tải thùng 12 tấn390</v>
      </c>
      <c r="D4494" s="490"/>
      <c r="E4494" s="490"/>
      <c r="F4494" s="490"/>
      <c r="G4494" s="490"/>
    </row>
    <row r="4495" spans="1:7" ht="18.75">
      <c r="A4495" s="489" t="s">
        <v>2794</v>
      </c>
      <c r="B4495" s="490">
        <v>391</v>
      </c>
      <c r="C4495" s="491" t="str">
        <f t="shared" si="75"/>
        <v>Ô tô vận tải thùng 12 tấn391</v>
      </c>
      <c r="D4495" s="490"/>
      <c r="E4495" s="490"/>
      <c r="F4495" s="490"/>
      <c r="G4495" s="490"/>
    </row>
    <row r="4496" spans="1:7" ht="18.75">
      <c r="A4496" s="489" t="s">
        <v>2794</v>
      </c>
      <c r="B4496" s="490">
        <v>392</v>
      </c>
      <c r="C4496" s="491" t="str">
        <f t="shared" si="75"/>
        <v>Ô tô vận tải thùng 12 tấn392</v>
      </c>
      <c r="D4496" s="490"/>
      <c r="E4496" s="490"/>
      <c r="F4496" s="490"/>
      <c r="G4496" s="490"/>
    </row>
    <row r="4497" spans="1:7" ht="18.75">
      <c r="A4497" s="489" t="s">
        <v>2794</v>
      </c>
      <c r="B4497" s="490">
        <v>393</v>
      </c>
      <c r="C4497" s="491" t="str">
        <f t="shared" si="75"/>
        <v>Ô tô vận tải thùng 12 tấn393</v>
      </c>
      <c r="D4497" s="490"/>
      <c r="E4497" s="490"/>
      <c r="F4497" s="490"/>
      <c r="G4497" s="490"/>
    </row>
    <row r="4498" spans="1:7" ht="18.75">
      <c r="A4498" s="489" t="s">
        <v>2794</v>
      </c>
      <c r="B4498" s="490">
        <v>394</v>
      </c>
      <c r="C4498" s="491" t="str">
        <f t="shared" si="75"/>
        <v>Ô tô vận tải thùng 12 tấn394</v>
      </c>
      <c r="D4498" s="490"/>
      <c r="E4498" s="490"/>
      <c r="F4498" s="490"/>
      <c r="G4498" s="490"/>
    </row>
    <row r="4499" spans="1:7" ht="18.75">
      <c r="A4499" s="489" t="s">
        <v>2794</v>
      </c>
      <c r="B4499" s="490">
        <v>395</v>
      </c>
      <c r="C4499" s="491" t="str">
        <f t="shared" si="75"/>
        <v>Ô tô vận tải thùng 12 tấn395</v>
      </c>
      <c r="D4499" s="490"/>
      <c r="E4499" s="490"/>
      <c r="F4499" s="490"/>
      <c r="G4499" s="490"/>
    </row>
    <row r="4500" spans="1:7" ht="18.75">
      <c r="A4500" s="489" t="s">
        <v>2794</v>
      </c>
      <c r="B4500" s="490">
        <v>396</v>
      </c>
      <c r="C4500" s="491" t="str">
        <f t="shared" si="75"/>
        <v>Ô tô vận tải thùng 12 tấn396</v>
      </c>
      <c r="D4500" s="490"/>
      <c r="E4500" s="490"/>
      <c r="F4500" s="490"/>
      <c r="G4500" s="490"/>
    </row>
    <row r="4501" spans="1:7" ht="18.75">
      <c r="A4501" s="489" t="s">
        <v>2794</v>
      </c>
      <c r="B4501" s="490">
        <v>397</v>
      </c>
      <c r="C4501" s="491" t="str">
        <f t="shared" si="75"/>
        <v>Ô tô vận tải thùng 12 tấn397</v>
      </c>
      <c r="D4501" s="490"/>
      <c r="E4501" s="490"/>
      <c r="F4501" s="490"/>
      <c r="G4501" s="490"/>
    </row>
    <row r="4502" spans="1:7" ht="18.75">
      <c r="A4502" s="489" t="s">
        <v>2794</v>
      </c>
      <c r="B4502" s="490">
        <v>398</v>
      </c>
      <c r="C4502" s="491" t="str">
        <f t="shared" si="75"/>
        <v>Ô tô vận tải thùng 12 tấn398</v>
      </c>
      <c r="D4502" s="490"/>
      <c r="E4502" s="490"/>
      <c r="F4502" s="490"/>
      <c r="G4502" s="490"/>
    </row>
    <row r="4503" spans="1:7" ht="18.75">
      <c r="A4503" s="489" t="s">
        <v>2794</v>
      </c>
      <c r="B4503" s="490">
        <v>399</v>
      </c>
      <c r="C4503" s="491" t="str">
        <f t="shared" si="75"/>
        <v>Ô tô vận tải thùng 12 tấn399</v>
      </c>
      <c r="D4503" s="490"/>
      <c r="E4503" s="490"/>
      <c r="F4503" s="490"/>
      <c r="G4503" s="490"/>
    </row>
    <row r="4504" spans="1:7" ht="18.75">
      <c r="A4504" s="489" t="s">
        <v>2794</v>
      </c>
      <c r="B4504" s="490">
        <v>400</v>
      </c>
      <c r="C4504" s="491" t="str">
        <f t="shared" si="75"/>
        <v>Ô tô vận tải thùng 12 tấn400</v>
      </c>
      <c r="D4504" s="490"/>
      <c r="E4504" s="490"/>
      <c r="F4504" s="490"/>
      <c r="G4504" s="490"/>
    </row>
    <row r="4505" spans="1:7" ht="18.75">
      <c r="A4505" s="489" t="s">
        <v>2794</v>
      </c>
      <c r="B4505" s="490">
        <v>401</v>
      </c>
      <c r="C4505" s="491" t="str">
        <f t="shared" si="75"/>
        <v>Ô tô vận tải thùng 12 tấn401</v>
      </c>
      <c r="D4505" s="490"/>
      <c r="E4505" s="490"/>
      <c r="F4505" s="490"/>
      <c r="G4505" s="490"/>
    </row>
    <row r="4506" spans="1:7" ht="18.75">
      <c r="A4506" s="489" t="s">
        <v>2794</v>
      </c>
      <c r="B4506" s="490">
        <v>402</v>
      </c>
      <c r="C4506" s="491" t="str">
        <f t="shared" si="75"/>
        <v>Ô tô vận tải thùng 12 tấn402</v>
      </c>
      <c r="D4506" s="490"/>
      <c r="E4506" s="490"/>
      <c r="F4506" s="490"/>
      <c r="G4506" s="490"/>
    </row>
    <row r="4507" spans="1:7" ht="18.75">
      <c r="A4507" s="489" t="s">
        <v>2794</v>
      </c>
      <c r="B4507" s="490">
        <v>403</v>
      </c>
      <c r="C4507" s="491" t="str">
        <f t="shared" si="75"/>
        <v>Ô tô vận tải thùng 12 tấn403</v>
      </c>
      <c r="D4507" s="490"/>
      <c r="E4507" s="490"/>
      <c r="F4507" s="490"/>
      <c r="G4507" s="490"/>
    </row>
    <row r="4508" spans="1:7" ht="18.75">
      <c r="A4508" s="489" t="s">
        <v>2794</v>
      </c>
      <c r="B4508" s="490">
        <v>404</v>
      </c>
      <c r="C4508" s="491" t="str">
        <f t="shared" si="75"/>
        <v>Ô tô vận tải thùng 12 tấn404</v>
      </c>
      <c r="D4508" s="490"/>
      <c r="E4508" s="490"/>
      <c r="F4508" s="490"/>
      <c r="G4508" s="490"/>
    </row>
    <row r="4509" spans="1:7" ht="18.75">
      <c r="A4509" s="489" t="s">
        <v>2794</v>
      </c>
      <c r="B4509" s="490">
        <v>405</v>
      </c>
      <c r="C4509" s="491" t="str">
        <f t="shared" si="75"/>
        <v>Ô tô vận tải thùng 12 tấn405</v>
      </c>
      <c r="D4509" s="490"/>
      <c r="E4509" s="490"/>
      <c r="F4509" s="490"/>
      <c r="G4509" s="490"/>
    </row>
    <row r="4510" spans="1:7" ht="18.75">
      <c r="A4510" s="489" t="s">
        <v>2794</v>
      </c>
      <c r="B4510" s="490">
        <v>406</v>
      </c>
      <c r="C4510" s="491" t="str">
        <f t="shared" si="75"/>
        <v>Ô tô vận tải thùng 12 tấn406</v>
      </c>
      <c r="D4510" s="490"/>
      <c r="E4510" s="490"/>
      <c r="F4510" s="490"/>
      <c r="G4510" s="490"/>
    </row>
    <row r="4511" spans="1:7" ht="18.75">
      <c r="A4511" s="489" t="s">
        <v>2794</v>
      </c>
      <c r="B4511" s="490">
        <v>407</v>
      </c>
      <c r="C4511" s="491" t="str">
        <f t="shared" si="75"/>
        <v>Ô tô vận tải thùng 12 tấn407</v>
      </c>
      <c r="D4511" s="490"/>
      <c r="E4511" s="490"/>
      <c r="F4511" s="490"/>
      <c r="G4511" s="490"/>
    </row>
    <row r="4512" spans="1:7" ht="18.75">
      <c r="A4512" s="489" t="s">
        <v>2794</v>
      </c>
      <c r="B4512" s="490">
        <v>408</v>
      </c>
      <c r="C4512" s="491" t="str">
        <f t="shared" si="75"/>
        <v>Ô tô vận tải thùng 12 tấn408</v>
      </c>
      <c r="D4512" s="490"/>
      <c r="E4512" s="490"/>
      <c r="F4512" s="490"/>
      <c r="G4512" s="490"/>
    </row>
    <row r="4513" spans="1:7" ht="18.75">
      <c r="A4513" s="489" t="s">
        <v>2794</v>
      </c>
      <c r="B4513" s="490">
        <v>409</v>
      </c>
      <c r="C4513" s="491" t="str">
        <f t="shared" si="75"/>
        <v>Ô tô vận tải thùng 12 tấn409</v>
      </c>
      <c r="D4513" s="490"/>
      <c r="E4513" s="490"/>
      <c r="F4513" s="490"/>
      <c r="G4513" s="490"/>
    </row>
    <row r="4514" spans="1:7" ht="18.75">
      <c r="A4514" s="489" t="s">
        <v>2794</v>
      </c>
      <c r="B4514" s="490">
        <v>410</v>
      </c>
      <c r="C4514" s="491" t="str">
        <f t="shared" si="75"/>
        <v>Ô tô vận tải thùng 12 tấn410</v>
      </c>
      <c r="D4514" s="490"/>
      <c r="E4514" s="490"/>
      <c r="F4514" s="490"/>
      <c r="G4514" s="490"/>
    </row>
    <row r="4515" spans="1:7" ht="18.75">
      <c r="A4515" s="489" t="s">
        <v>2794</v>
      </c>
      <c r="B4515" s="490">
        <v>411</v>
      </c>
      <c r="C4515" s="491" t="str">
        <f t="shared" si="75"/>
        <v>Ô tô vận tải thùng 12 tấn411</v>
      </c>
      <c r="D4515" s="490"/>
      <c r="E4515" s="490"/>
      <c r="F4515" s="490"/>
      <c r="G4515" s="490"/>
    </row>
    <row r="4516" spans="1:7" ht="18.75">
      <c r="A4516" s="489" t="s">
        <v>2794</v>
      </c>
      <c r="B4516" s="490">
        <v>412</v>
      </c>
      <c r="C4516" s="491" t="str">
        <f t="shared" si="75"/>
        <v>Ô tô vận tải thùng 12 tấn412</v>
      </c>
      <c r="D4516" s="490"/>
      <c r="E4516" s="490"/>
      <c r="F4516" s="490"/>
      <c r="G4516" s="490"/>
    </row>
    <row r="4517" spans="1:7" ht="18.75">
      <c r="A4517" s="489" t="s">
        <v>2794</v>
      </c>
      <c r="B4517" s="490">
        <v>413</v>
      </c>
      <c r="C4517" s="491" t="str">
        <f t="shared" si="75"/>
        <v>Ô tô vận tải thùng 12 tấn413</v>
      </c>
      <c r="D4517" s="490"/>
      <c r="E4517" s="490"/>
      <c r="F4517" s="490"/>
      <c r="G4517" s="490"/>
    </row>
    <row r="4518" spans="1:7" ht="18.75">
      <c r="A4518" s="489" t="s">
        <v>2794</v>
      </c>
      <c r="B4518" s="490">
        <v>414</v>
      </c>
      <c r="C4518" s="491" t="str">
        <f t="shared" si="75"/>
        <v>Ô tô vận tải thùng 12 tấn414</v>
      </c>
      <c r="D4518" s="490"/>
      <c r="E4518" s="490"/>
      <c r="F4518" s="490"/>
      <c r="G4518" s="490"/>
    </row>
    <row r="4519" spans="1:7" ht="18.75">
      <c r="A4519" s="489" t="s">
        <v>2794</v>
      </c>
      <c r="B4519" s="490">
        <v>415</v>
      </c>
      <c r="C4519" s="491" t="str">
        <f t="shared" si="75"/>
        <v>Ô tô vận tải thùng 12 tấn415</v>
      </c>
      <c r="D4519" s="490"/>
      <c r="E4519" s="490"/>
      <c r="F4519" s="490"/>
      <c r="G4519" s="490"/>
    </row>
    <row r="4520" spans="1:7" ht="18.75">
      <c r="A4520" s="489" t="s">
        <v>2794</v>
      </c>
      <c r="B4520" s="490">
        <v>416</v>
      </c>
      <c r="C4520" s="491" t="str">
        <f t="shared" si="75"/>
        <v>Ô tô vận tải thùng 12 tấn416</v>
      </c>
      <c r="D4520" s="490"/>
      <c r="E4520" s="490"/>
      <c r="F4520" s="490"/>
      <c r="G4520" s="490"/>
    </row>
    <row r="4521" spans="1:7" ht="18.75">
      <c r="A4521" s="489" t="s">
        <v>2794</v>
      </c>
      <c r="B4521" s="490">
        <v>417</v>
      </c>
      <c r="C4521" s="491" t="str">
        <f t="shared" si="75"/>
        <v>Ô tô vận tải thùng 12 tấn417</v>
      </c>
      <c r="D4521" s="490"/>
      <c r="E4521" s="490"/>
      <c r="F4521" s="490"/>
      <c r="G4521" s="490"/>
    </row>
    <row r="4522" spans="1:7" ht="18.75">
      <c r="A4522" s="489" t="s">
        <v>2794</v>
      </c>
      <c r="B4522" s="490">
        <v>418</v>
      </c>
      <c r="C4522" s="491" t="str">
        <f t="shared" si="75"/>
        <v>Ô tô vận tải thùng 12 tấn418</v>
      </c>
      <c r="D4522" s="490"/>
      <c r="E4522" s="490"/>
      <c r="F4522" s="490"/>
      <c r="G4522" s="490"/>
    </row>
    <row r="4523" spans="1:7" ht="18.75">
      <c r="A4523" s="489" t="s">
        <v>2794</v>
      </c>
      <c r="B4523" s="490">
        <v>419</v>
      </c>
      <c r="C4523" s="491" t="str">
        <f t="shared" si="75"/>
        <v>Ô tô vận tải thùng 12 tấn419</v>
      </c>
      <c r="D4523" s="490"/>
      <c r="E4523" s="490"/>
      <c r="F4523" s="490"/>
      <c r="G4523" s="490"/>
    </row>
    <row r="4524" spans="1:7" ht="18.75">
      <c r="A4524" s="489" t="s">
        <v>2794</v>
      </c>
      <c r="B4524" s="490">
        <v>420</v>
      </c>
      <c r="C4524" s="491" t="str">
        <f t="shared" si="75"/>
        <v>Ô tô vận tải thùng 12 tấn420</v>
      </c>
      <c r="D4524" s="490"/>
      <c r="E4524" s="490"/>
      <c r="F4524" s="490"/>
      <c r="G4524" s="490"/>
    </row>
    <row r="4525" spans="1:7" ht="18.75">
      <c r="A4525" s="489" t="s">
        <v>2794</v>
      </c>
      <c r="B4525" s="490">
        <v>421</v>
      </c>
      <c r="C4525" s="491" t="str">
        <f t="shared" si="75"/>
        <v>Ô tô vận tải thùng 12 tấn421</v>
      </c>
      <c r="D4525" s="490"/>
      <c r="E4525" s="490"/>
      <c r="F4525" s="490"/>
      <c r="G4525" s="490"/>
    </row>
    <row r="4526" spans="1:7" ht="18.75">
      <c r="A4526" s="489" t="s">
        <v>2794</v>
      </c>
      <c r="B4526" s="490">
        <v>422</v>
      </c>
      <c r="C4526" s="491" t="str">
        <f t="shared" si="75"/>
        <v>Ô tô vận tải thùng 12 tấn422</v>
      </c>
      <c r="D4526" s="490"/>
      <c r="E4526" s="490"/>
      <c r="F4526" s="490"/>
      <c r="G4526" s="490"/>
    </row>
    <row r="4527" spans="1:7" ht="18.75">
      <c r="A4527" s="489" t="s">
        <v>2794</v>
      </c>
      <c r="B4527" s="490">
        <v>423</v>
      </c>
      <c r="C4527" s="491" t="str">
        <f t="shared" si="75"/>
        <v>Ô tô vận tải thùng 12 tấn423</v>
      </c>
      <c r="D4527" s="490"/>
      <c r="E4527" s="490"/>
      <c r="F4527" s="490"/>
      <c r="G4527" s="490"/>
    </row>
    <row r="4528" spans="1:7" ht="18.75">
      <c r="A4528" s="489" t="s">
        <v>2794</v>
      </c>
      <c r="B4528" s="490">
        <v>424</v>
      </c>
      <c r="C4528" s="491" t="str">
        <f t="shared" si="75"/>
        <v>Ô tô vận tải thùng 12 tấn424</v>
      </c>
      <c r="D4528" s="490"/>
      <c r="E4528" s="490"/>
      <c r="F4528" s="490"/>
      <c r="G4528" s="490"/>
    </row>
    <row r="4529" spans="1:7" ht="18.75">
      <c r="A4529" s="489" t="s">
        <v>2794</v>
      </c>
      <c r="B4529" s="490">
        <v>425</v>
      </c>
      <c r="C4529" s="491" t="str">
        <f t="shared" si="75"/>
        <v>Ô tô vận tải thùng 12 tấn425</v>
      </c>
      <c r="D4529" s="490"/>
      <c r="E4529" s="490"/>
      <c r="F4529" s="490"/>
      <c r="G4529" s="490"/>
    </row>
    <row r="4530" spans="1:7" ht="18.75">
      <c r="A4530" s="489" t="s">
        <v>2794</v>
      </c>
      <c r="B4530" s="490">
        <v>426</v>
      </c>
      <c r="C4530" s="491" t="str">
        <f t="shared" si="75"/>
        <v>Ô tô vận tải thùng 12 tấn426</v>
      </c>
      <c r="D4530" s="490"/>
      <c r="E4530" s="490"/>
      <c r="F4530" s="490"/>
      <c r="G4530" s="490"/>
    </row>
    <row r="4531" spans="1:7" ht="18.75">
      <c r="A4531" s="489" t="s">
        <v>2794</v>
      </c>
      <c r="B4531" s="490">
        <v>427</v>
      </c>
      <c r="C4531" s="491" t="str">
        <f t="shared" si="75"/>
        <v>Ô tô vận tải thùng 12 tấn427</v>
      </c>
      <c r="D4531" s="490"/>
      <c r="E4531" s="490"/>
      <c r="F4531" s="490"/>
      <c r="G4531" s="490"/>
    </row>
    <row r="4532" spans="1:7" ht="18.75">
      <c r="A4532" s="489" t="s">
        <v>2794</v>
      </c>
      <c r="B4532" s="490">
        <v>428</v>
      </c>
      <c r="C4532" s="491" t="str">
        <f t="shared" si="75"/>
        <v>Ô tô vận tải thùng 12 tấn428</v>
      </c>
      <c r="D4532" s="490"/>
      <c r="E4532" s="490"/>
      <c r="F4532" s="490"/>
      <c r="G4532" s="490"/>
    </row>
    <row r="4533" spans="1:7" ht="18.75">
      <c r="A4533" s="489" t="s">
        <v>2794</v>
      </c>
      <c r="B4533" s="490">
        <v>429</v>
      </c>
      <c r="C4533" s="491" t="str">
        <f t="shared" si="75"/>
        <v>Ô tô vận tải thùng 12 tấn429</v>
      </c>
      <c r="D4533" s="490"/>
      <c r="E4533" s="490"/>
      <c r="F4533" s="490"/>
      <c r="G4533" s="490"/>
    </row>
    <row r="4534" spans="1:7" ht="18.75">
      <c r="A4534" s="489" t="s">
        <v>2794</v>
      </c>
      <c r="B4534" s="490">
        <v>430</v>
      </c>
      <c r="C4534" s="491" t="str">
        <f t="shared" si="75"/>
        <v>Ô tô vận tải thùng 12 tấn430</v>
      </c>
      <c r="D4534" s="490"/>
      <c r="E4534" s="490"/>
      <c r="F4534" s="490"/>
      <c r="G4534" s="490"/>
    </row>
    <row r="4535" spans="1:7" ht="18.75">
      <c r="A4535" s="489" t="s">
        <v>2794</v>
      </c>
      <c r="B4535" s="490">
        <v>431</v>
      </c>
      <c r="C4535" s="491" t="str">
        <f t="shared" si="75"/>
        <v>Ô tô vận tải thùng 12 tấn431</v>
      </c>
      <c r="D4535" s="490"/>
      <c r="E4535" s="490"/>
      <c r="F4535" s="490"/>
      <c r="G4535" s="490"/>
    </row>
    <row r="4536" spans="1:7" ht="18.75">
      <c r="A4536" s="489" t="s">
        <v>2794</v>
      </c>
      <c r="B4536" s="490">
        <v>432</v>
      </c>
      <c r="C4536" s="491" t="str">
        <f t="shared" si="75"/>
        <v>Ô tô vận tải thùng 12 tấn432</v>
      </c>
      <c r="D4536" s="490"/>
      <c r="E4536" s="490"/>
      <c r="F4536" s="490"/>
      <c r="G4536" s="490"/>
    </row>
    <row r="4537" spans="1:7" ht="18.75">
      <c r="A4537" s="489" t="s">
        <v>2794</v>
      </c>
      <c r="B4537" s="490">
        <v>433</v>
      </c>
      <c r="C4537" s="491" t="str">
        <f t="shared" si="75"/>
        <v>Ô tô vận tải thùng 12 tấn433</v>
      </c>
      <c r="D4537" s="490"/>
      <c r="E4537" s="490"/>
      <c r="F4537" s="490"/>
      <c r="G4537" s="490"/>
    </row>
    <row r="4538" spans="1:7" ht="18.75">
      <c r="A4538" s="489" t="s">
        <v>2794</v>
      </c>
      <c r="B4538" s="490">
        <v>434</v>
      </c>
      <c r="C4538" s="491" t="str">
        <f t="shared" si="75"/>
        <v>Ô tô vận tải thùng 12 tấn434</v>
      </c>
      <c r="D4538" s="490"/>
      <c r="E4538" s="490"/>
      <c r="F4538" s="490"/>
      <c r="G4538" s="490"/>
    </row>
    <row r="4539" spans="1:7" ht="18.75">
      <c r="A4539" s="489" t="s">
        <v>2794</v>
      </c>
      <c r="B4539" s="490">
        <v>435</v>
      </c>
      <c r="C4539" s="491" t="str">
        <f t="shared" si="75"/>
        <v>Ô tô vận tải thùng 12 tấn435</v>
      </c>
      <c r="D4539" s="490"/>
      <c r="E4539" s="490"/>
      <c r="F4539" s="490"/>
      <c r="G4539" s="490"/>
    </row>
    <row r="4540" spans="1:7" ht="18.75">
      <c r="A4540" s="489" t="s">
        <v>2794</v>
      </c>
      <c r="B4540" s="490">
        <v>436</v>
      </c>
      <c r="C4540" s="491" t="str">
        <f t="shared" si="75"/>
        <v>Ô tô vận tải thùng 12 tấn436</v>
      </c>
      <c r="D4540" s="490"/>
      <c r="E4540" s="490"/>
      <c r="F4540" s="490"/>
      <c r="G4540" s="490"/>
    </row>
    <row r="4541" spans="1:7" ht="18.75">
      <c r="A4541" s="489" t="s">
        <v>2794</v>
      </c>
      <c r="B4541" s="490">
        <v>437</v>
      </c>
      <c r="C4541" s="491" t="str">
        <f t="shared" si="75"/>
        <v>Ô tô vận tải thùng 12 tấn437</v>
      </c>
      <c r="D4541" s="490"/>
      <c r="E4541" s="490"/>
      <c r="F4541" s="490"/>
      <c r="G4541" s="490"/>
    </row>
    <row r="4542" spans="1:7" ht="18.75">
      <c r="A4542" s="489" t="s">
        <v>2794</v>
      </c>
      <c r="B4542" s="490">
        <v>438</v>
      </c>
      <c r="C4542" s="491" t="str">
        <f t="shared" si="75"/>
        <v>Ô tô vận tải thùng 12 tấn438</v>
      </c>
      <c r="D4542" s="490"/>
      <c r="E4542" s="490"/>
      <c r="F4542" s="490"/>
      <c r="G4542" s="490"/>
    </row>
    <row r="4543" spans="1:7" ht="18.75">
      <c r="A4543" s="489" t="s">
        <v>2794</v>
      </c>
      <c r="B4543" s="490">
        <v>439</v>
      </c>
      <c r="C4543" s="491" t="str">
        <f t="shared" si="75"/>
        <v>Ô tô vận tải thùng 12 tấn439</v>
      </c>
      <c r="D4543" s="490"/>
      <c r="E4543" s="490"/>
      <c r="F4543" s="490"/>
      <c r="G4543" s="490"/>
    </row>
    <row r="4544" spans="1:7" ht="18.75">
      <c r="A4544" s="489" t="s">
        <v>2794</v>
      </c>
      <c r="B4544" s="490">
        <v>440</v>
      </c>
      <c r="C4544" s="491" t="str">
        <f t="shared" si="75"/>
        <v>Ô tô vận tải thùng 12 tấn440</v>
      </c>
      <c r="D4544" s="490"/>
      <c r="E4544" s="490"/>
      <c r="F4544" s="490"/>
      <c r="G4544" s="490"/>
    </row>
    <row r="4545" spans="1:7" ht="18.75">
      <c r="A4545" s="489" t="s">
        <v>2794</v>
      </c>
      <c r="B4545" s="490">
        <v>441</v>
      </c>
      <c r="C4545" s="491" t="str">
        <f t="shared" si="75"/>
        <v>Ô tô vận tải thùng 12 tấn441</v>
      </c>
      <c r="D4545" s="490"/>
      <c r="E4545" s="490"/>
      <c r="F4545" s="490"/>
      <c r="G4545" s="490"/>
    </row>
    <row r="4546" spans="1:7" ht="18.75">
      <c r="A4546" s="489" t="s">
        <v>2794</v>
      </c>
      <c r="B4546" s="490">
        <v>442</v>
      </c>
      <c r="C4546" s="491" t="str">
        <f t="shared" si="75"/>
        <v>Ô tô vận tải thùng 12 tấn442</v>
      </c>
      <c r="D4546" s="490"/>
      <c r="E4546" s="490"/>
      <c r="F4546" s="490"/>
      <c r="G4546" s="490"/>
    </row>
    <row r="4547" spans="1:7" ht="18.75">
      <c r="A4547" s="489" t="s">
        <v>2794</v>
      </c>
      <c r="B4547" s="490">
        <v>443</v>
      </c>
      <c r="C4547" s="491" t="str">
        <f t="shared" si="75"/>
        <v>Ô tô vận tải thùng 12 tấn443</v>
      </c>
      <c r="D4547" s="490"/>
      <c r="E4547" s="490"/>
      <c r="F4547" s="490"/>
      <c r="G4547" s="490"/>
    </row>
    <row r="4548" spans="1:7" ht="18.75">
      <c r="A4548" s="489" t="s">
        <v>2794</v>
      </c>
      <c r="B4548" s="490">
        <v>444</v>
      </c>
      <c r="C4548" s="491" t="str">
        <f t="shared" si="75"/>
        <v>Ô tô vận tải thùng 12 tấn444</v>
      </c>
      <c r="D4548" s="490"/>
      <c r="E4548" s="490"/>
      <c r="F4548" s="490"/>
      <c r="G4548" s="490"/>
    </row>
    <row r="4549" spans="1:7" ht="18.75">
      <c r="A4549" s="489" t="s">
        <v>2794</v>
      </c>
      <c r="B4549" s="490">
        <v>445</v>
      </c>
      <c r="C4549" s="491" t="str">
        <f t="shared" si="75"/>
        <v>Ô tô vận tải thùng 12 tấn445</v>
      </c>
      <c r="D4549" s="490"/>
      <c r="E4549" s="490"/>
      <c r="F4549" s="490"/>
      <c r="G4549" s="490"/>
    </row>
    <row r="4550" spans="1:7" ht="18.75">
      <c r="A4550" s="489" t="s">
        <v>2794</v>
      </c>
      <c r="B4550" s="490">
        <v>446</v>
      </c>
      <c r="C4550" s="491" t="str">
        <f t="shared" si="75"/>
        <v>Ô tô vận tải thùng 12 tấn446</v>
      </c>
      <c r="D4550" s="490"/>
      <c r="E4550" s="490"/>
      <c r="F4550" s="490"/>
      <c r="G4550" s="490"/>
    </row>
    <row r="4551" spans="1:7" ht="18.75">
      <c r="A4551" s="489" t="s">
        <v>2794</v>
      </c>
      <c r="B4551" s="490">
        <v>447</v>
      </c>
      <c r="C4551" s="491" t="str">
        <f t="shared" si="75"/>
        <v>Ô tô vận tải thùng 12 tấn447</v>
      </c>
      <c r="D4551" s="490"/>
      <c r="E4551" s="490"/>
      <c r="F4551" s="490"/>
      <c r="G4551" s="490"/>
    </row>
    <row r="4552" spans="1:7" ht="18.75">
      <c r="A4552" s="489" t="s">
        <v>2794</v>
      </c>
      <c r="B4552" s="490">
        <v>448</v>
      </c>
      <c r="C4552" s="491" t="str">
        <f t="shared" si="75"/>
        <v>Ô tô vận tải thùng 12 tấn448</v>
      </c>
      <c r="D4552" s="490"/>
      <c r="E4552" s="490"/>
      <c r="F4552" s="490"/>
      <c r="G4552" s="490"/>
    </row>
    <row r="4553" spans="1:7" ht="18.75">
      <c r="A4553" s="489" t="s">
        <v>2794</v>
      </c>
      <c r="B4553" s="490">
        <v>449</v>
      </c>
      <c r="C4553" s="491" t="str">
        <f t="shared" si="75"/>
        <v>Ô tô vận tải thùng 12 tấn449</v>
      </c>
      <c r="D4553" s="490"/>
      <c r="E4553" s="490"/>
      <c r="F4553" s="490"/>
      <c r="G4553" s="490"/>
    </row>
    <row r="4554" spans="1:7" ht="18.75">
      <c r="A4554" s="489" t="s">
        <v>2794</v>
      </c>
      <c r="B4554" s="490">
        <v>450</v>
      </c>
      <c r="C4554" s="491" t="str">
        <f t="shared" ref="C4554:C4604" si="76">A4554&amp;B4554</f>
        <v>Ô tô vận tải thùng 12 tấn450</v>
      </c>
      <c r="D4554" s="490"/>
      <c r="E4554" s="490"/>
      <c r="F4554" s="490"/>
      <c r="G4554" s="490"/>
    </row>
    <row r="4555" spans="1:7" ht="18.75">
      <c r="A4555" s="489" t="s">
        <v>2794</v>
      </c>
      <c r="B4555" s="490">
        <v>451</v>
      </c>
      <c r="C4555" s="491" t="str">
        <f t="shared" si="76"/>
        <v>Ô tô vận tải thùng 12 tấn451</v>
      </c>
      <c r="D4555" s="490"/>
      <c r="E4555" s="490"/>
      <c r="F4555" s="490"/>
      <c r="G4555" s="490"/>
    </row>
    <row r="4556" spans="1:7" ht="18.75">
      <c r="A4556" s="489" t="s">
        <v>2794</v>
      </c>
      <c r="B4556" s="490">
        <v>452</v>
      </c>
      <c r="C4556" s="491" t="str">
        <f t="shared" si="76"/>
        <v>Ô tô vận tải thùng 12 tấn452</v>
      </c>
      <c r="D4556" s="490"/>
      <c r="E4556" s="490"/>
      <c r="F4556" s="490"/>
      <c r="G4556" s="490"/>
    </row>
    <row r="4557" spans="1:7" ht="18.75">
      <c r="A4557" s="489" t="s">
        <v>2794</v>
      </c>
      <c r="B4557" s="490">
        <v>453</v>
      </c>
      <c r="C4557" s="491" t="str">
        <f t="shared" si="76"/>
        <v>Ô tô vận tải thùng 12 tấn453</v>
      </c>
      <c r="D4557" s="490"/>
      <c r="E4557" s="490"/>
      <c r="F4557" s="490"/>
      <c r="G4557" s="490"/>
    </row>
    <row r="4558" spans="1:7" ht="18.75">
      <c r="A4558" s="489" t="s">
        <v>2794</v>
      </c>
      <c r="B4558" s="490">
        <v>454</v>
      </c>
      <c r="C4558" s="491" t="str">
        <f t="shared" si="76"/>
        <v>Ô tô vận tải thùng 12 tấn454</v>
      </c>
      <c r="D4558" s="490"/>
      <c r="E4558" s="490"/>
      <c r="F4558" s="490"/>
      <c r="G4558" s="490"/>
    </row>
    <row r="4559" spans="1:7" ht="18.75">
      <c r="A4559" s="489" t="s">
        <v>2794</v>
      </c>
      <c r="B4559" s="490">
        <v>455</v>
      </c>
      <c r="C4559" s="491" t="str">
        <f t="shared" si="76"/>
        <v>Ô tô vận tải thùng 12 tấn455</v>
      </c>
      <c r="D4559" s="490"/>
      <c r="E4559" s="490"/>
      <c r="F4559" s="490"/>
      <c r="G4559" s="490"/>
    </row>
    <row r="4560" spans="1:7" ht="18.75">
      <c r="A4560" s="489" t="s">
        <v>2794</v>
      </c>
      <c r="B4560" s="490">
        <v>456</v>
      </c>
      <c r="C4560" s="491" t="str">
        <f t="shared" si="76"/>
        <v>Ô tô vận tải thùng 12 tấn456</v>
      </c>
      <c r="D4560" s="490"/>
      <c r="E4560" s="490"/>
      <c r="F4560" s="490"/>
      <c r="G4560" s="490"/>
    </row>
    <row r="4561" spans="1:7" ht="18.75">
      <c r="A4561" s="489" t="s">
        <v>2794</v>
      </c>
      <c r="B4561" s="490">
        <v>457</v>
      </c>
      <c r="C4561" s="491" t="str">
        <f t="shared" si="76"/>
        <v>Ô tô vận tải thùng 12 tấn457</v>
      </c>
      <c r="D4561" s="490"/>
      <c r="E4561" s="490"/>
      <c r="F4561" s="490"/>
      <c r="G4561" s="490"/>
    </row>
    <row r="4562" spans="1:7" ht="18.75">
      <c r="A4562" s="489" t="s">
        <v>2794</v>
      </c>
      <c r="B4562" s="490">
        <v>458</v>
      </c>
      <c r="C4562" s="491" t="str">
        <f t="shared" si="76"/>
        <v>Ô tô vận tải thùng 12 tấn458</v>
      </c>
      <c r="D4562" s="490"/>
      <c r="E4562" s="490"/>
      <c r="F4562" s="490"/>
      <c r="G4562" s="490"/>
    </row>
    <row r="4563" spans="1:7" ht="18.75">
      <c r="A4563" s="489" t="s">
        <v>2794</v>
      </c>
      <c r="B4563" s="490">
        <v>459</v>
      </c>
      <c r="C4563" s="491" t="str">
        <f t="shared" si="76"/>
        <v>Ô tô vận tải thùng 12 tấn459</v>
      </c>
      <c r="D4563" s="490"/>
      <c r="E4563" s="490"/>
      <c r="F4563" s="490"/>
      <c r="G4563" s="490"/>
    </row>
    <row r="4564" spans="1:7" ht="18.75">
      <c r="A4564" s="489" t="s">
        <v>2794</v>
      </c>
      <c r="B4564" s="490">
        <v>460</v>
      </c>
      <c r="C4564" s="491" t="str">
        <f t="shared" si="76"/>
        <v>Ô tô vận tải thùng 12 tấn460</v>
      </c>
      <c r="D4564" s="490"/>
      <c r="E4564" s="490"/>
      <c r="F4564" s="490"/>
      <c r="G4564" s="490"/>
    </row>
    <row r="4565" spans="1:7" ht="18.75">
      <c r="A4565" s="489" t="s">
        <v>2794</v>
      </c>
      <c r="B4565" s="490">
        <v>461</v>
      </c>
      <c r="C4565" s="491" t="str">
        <f t="shared" si="76"/>
        <v>Ô tô vận tải thùng 12 tấn461</v>
      </c>
      <c r="D4565" s="490"/>
      <c r="E4565" s="490"/>
      <c r="F4565" s="490"/>
      <c r="G4565" s="490"/>
    </row>
    <row r="4566" spans="1:7" ht="18.75">
      <c r="A4566" s="489" t="s">
        <v>2794</v>
      </c>
      <c r="B4566" s="490">
        <v>462</v>
      </c>
      <c r="C4566" s="491" t="str">
        <f t="shared" si="76"/>
        <v>Ô tô vận tải thùng 12 tấn462</v>
      </c>
      <c r="D4566" s="490"/>
      <c r="E4566" s="490"/>
      <c r="F4566" s="490"/>
      <c r="G4566" s="490"/>
    </row>
    <row r="4567" spans="1:7" ht="18.75">
      <c r="A4567" s="489" t="s">
        <v>2794</v>
      </c>
      <c r="B4567" s="490">
        <v>463</v>
      </c>
      <c r="C4567" s="491" t="str">
        <f t="shared" si="76"/>
        <v>Ô tô vận tải thùng 12 tấn463</v>
      </c>
      <c r="D4567" s="490"/>
      <c r="E4567" s="490"/>
      <c r="F4567" s="490"/>
      <c r="G4567" s="490"/>
    </row>
    <row r="4568" spans="1:7" ht="18.75">
      <c r="A4568" s="489" t="s">
        <v>2794</v>
      </c>
      <c r="B4568" s="490">
        <v>464</v>
      </c>
      <c r="C4568" s="491" t="str">
        <f t="shared" si="76"/>
        <v>Ô tô vận tải thùng 12 tấn464</v>
      </c>
      <c r="D4568" s="490"/>
      <c r="E4568" s="490"/>
      <c r="F4568" s="490"/>
      <c r="G4568" s="490"/>
    </row>
    <row r="4569" spans="1:7" ht="18.75">
      <c r="A4569" s="489" t="s">
        <v>2794</v>
      </c>
      <c r="B4569" s="490">
        <v>465</v>
      </c>
      <c r="C4569" s="491" t="str">
        <f t="shared" si="76"/>
        <v>Ô tô vận tải thùng 12 tấn465</v>
      </c>
      <c r="D4569" s="490"/>
      <c r="E4569" s="490"/>
      <c r="F4569" s="490"/>
      <c r="G4569" s="490"/>
    </row>
    <row r="4570" spans="1:7" ht="18.75">
      <c r="A4570" s="489" t="s">
        <v>2794</v>
      </c>
      <c r="B4570" s="490">
        <v>466</v>
      </c>
      <c r="C4570" s="491" t="str">
        <f t="shared" si="76"/>
        <v>Ô tô vận tải thùng 12 tấn466</v>
      </c>
      <c r="D4570" s="490"/>
      <c r="E4570" s="490"/>
      <c r="F4570" s="490"/>
      <c r="G4570" s="490"/>
    </row>
    <row r="4571" spans="1:7" ht="18.75">
      <c r="A4571" s="489" t="s">
        <v>2794</v>
      </c>
      <c r="B4571" s="490">
        <v>467</v>
      </c>
      <c r="C4571" s="491" t="str">
        <f t="shared" si="76"/>
        <v>Ô tô vận tải thùng 12 tấn467</v>
      </c>
      <c r="D4571" s="490"/>
      <c r="E4571" s="490"/>
      <c r="F4571" s="490"/>
      <c r="G4571" s="490"/>
    </row>
    <row r="4572" spans="1:7" ht="18.75">
      <c r="A4572" s="489" t="s">
        <v>2794</v>
      </c>
      <c r="B4572" s="490">
        <v>468</v>
      </c>
      <c r="C4572" s="491" t="str">
        <f t="shared" si="76"/>
        <v>Ô tô vận tải thùng 12 tấn468</v>
      </c>
      <c r="D4572" s="490"/>
      <c r="E4572" s="490"/>
      <c r="F4572" s="490"/>
      <c r="G4572" s="490"/>
    </row>
    <row r="4573" spans="1:7" ht="18.75">
      <c r="A4573" s="489" t="s">
        <v>2794</v>
      </c>
      <c r="B4573" s="490">
        <v>469</v>
      </c>
      <c r="C4573" s="491" t="str">
        <f t="shared" si="76"/>
        <v>Ô tô vận tải thùng 12 tấn469</v>
      </c>
      <c r="D4573" s="490"/>
      <c r="E4573" s="490"/>
      <c r="F4573" s="490"/>
      <c r="G4573" s="490"/>
    </row>
    <row r="4574" spans="1:7" ht="18.75">
      <c r="A4574" s="489" t="s">
        <v>2794</v>
      </c>
      <c r="B4574" s="490">
        <v>470</v>
      </c>
      <c r="C4574" s="491" t="str">
        <f t="shared" si="76"/>
        <v>Ô tô vận tải thùng 12 tấn470</v>
      </c>
      <c r="D4574" s="490"/>
      <c r="E4574" s="490"/>
      <c r="F4574" s="490"/>
      <c r="G4574" s="490"/>
    </row>
    <row r="4575" spans="1:7" ht="18.75">
      <c r="A4575" s="489" t="s">
        <v>2794</v>
      </c>
      <c r="B4575" s="490">
        <v>471</v>
      </c>
      <c r="C4575" s="491" t="str">
        <f t="shared" si="76"/>
        <v>Ô tô vận tải thùng 12 tấn471</v>
      </c>
      <c r="D4575" s="490"/>
      <c r="E4575" s="490"/>
      <c r="F4575" s="490"/>
      <c r="G4575" s="490"/>
    </row>
    <row r="4576" spans="1:7" ht="18.75">
      <c r="A4576" s="489" t="s">
        <v>2794</v>
      </c>
      <c r="B4576" s="490">
        <v>472</v>
      </c>
      <c r="C4576" s="491" t="str">
        <f t="shared" si="76"/>
        <v>Ô tô vận tải thùng 12 tấn472</v>
      </c>
      <c r="D4576" s="490"/>
      <c r="E4576" s="490"/>
      <c r="F4576" s="490"/>
      <c r="G4576" s="490"/>
    </row>
    <row r="4577" spans="1:7" ht="18.75">
      <c r="A4577" s="489" t="s">
        <v>2794</v>
      </c>
      <c r="B4577" s="490">
        <v>473</v>
      </c>
      <c r="C4577" s="491" t="str">
        <f t="shared" si="76"/>
        <v>Ô tô vận tải thùng 12 tấn473</v>
      </c>
      <c r="D4577" s="490"/>
      <c r="E4577" s="490"/>
      <c r="F4577" s="490"/>
      <c r="G4577" s="490"/>
    </row>
    <row r="4578" spans="1:7" ht="18.75">
      <c r="A4578" s="489" t="s">
        <v>2794</v>
      </c>
      <c r="B4578" s="490">
        <v>474</v>
      </c>
      <c r="C4578" s="491" t="str">
        <f t="shared" si="76"/>
        <v>Ô tô vận tải thùng 12 tấn474</v>
      </c>
      <c r="D4578" s="490"/>
      <c r="E4578" s="490"/>
      <c r="F4578" s="490"/>
      <c r="G4578" s="490"/>
    </row>
    <row r="4579" spans="1:7" ht="18.75">
      <c r="A4579" s="489" t="s">
        <v>2794</v>
      </c>
      <c r="B4579" s="490">
        <v>475</v>
      </c>
      <c r="C4579" s="491" t="str">
        <f t="shared" si="76"/>
        <v>Ô tô vận tải thùng 12 tấn475</v>
      </c>
      <c r="D4579" s="490"/>
      <c r="E4579" s="490"/>
      <c r="F4579" s="490"/>
      <c r="G4579" s="490"/>
    </row>
    <row r="4580" spans="1:7" ht="18.75">
      <c r="A4580" s="489" t="s">
        <v>2794</v>
      </c>
      <c r="B4580" s="490">
        <v>476</v>
      </c>
      <c r="C4580" s="491" t="str">
        <f t="shared" si="76"/>
        <v>Ô tô vận tải thùng 12 tấn476</v>
      </c>
      <c r="D4580" s="490"/>
      <c r="E4580" s="490"/>
      <c r="F4580" s="490"/>
      <c r="G4580" s="490"/>
    </row>
    <row r="4581" spans="1:7" ht="18.75">
      <c r="A4581" s="489" t="s">
        <v>2794</v>
      </c>
      <c r="B4581" s="490">
        <v>477</v>
      </c>
      <c r="C4581" s="491" t="str">
        <f t="shared" si="76"/>
        <v>Ô tô vận tải thùng 12 tấn477</v>
      </c>
      <c r="D4581" s="490"/>
      <c r="E4581" s="490"/>
      <c r="F4581" s="490"/>
      <c r="G4581" s="490"/>
    </row>
    <row r="4582" spans="1:7" ht="18.75">
      <c r="A4582" s="489" t="s">
        <v>2794</v>
      </c>
      <c r="B4582" s="490">
        <v>478</v>
      </c>
      <c r="C4582" s="491" t="str">
        <f t="shared" si="76"/>
        <v>Ô tô vận tải thùng 12 tấn478</v>
      </c>
      <c r="D4582" s="490"/>
      <c r="E4582" s="490"/>
      <c r="F4582" s="490"/>
      <c r="G4582" s="490"/>
    </row>
    <row r="4583" spans="1:7" ht="18.75">
      <c r="A4583" s="489" t="s">
        <v>2794</v>
      </c>
      <c r="B4583" s="490">
        <v>479</v>
      </c>
      <c r="C4583" s="491" t="str">
        <f t="shared" si="76"/>
        <v>Ô tô vận tải thùng 12 tấn479</v>
      </c>
      <c r="D4583" s="490"/>
      <c r="E4583" s="490"/>
      <c r="F4583" s="490"/>
      <c r="G4583" s="490"/>
    </row>
    <row r="4584" spans="1:7" ht="18.75">
      <c r="A4584" s="489" t="s">
        <v>2794</v>
      </c>
      <c r="B4584" s="490">
        <v>480</v>
      </c>
      <c r="C4584" s="491" t="str">
        <f t="shared" si="76"/>
        <v>Ô tô vận tải thùng 12 tấn480</v>
      </c>
      <c r="D4584" s="490"/>
      <c r="E4584" s="490"/>
      <c r="F4584" s="490"/>
      <c r="G4584" s="490"/>
    </row>
    <row r="4585" spans="1:7" ht="18.75">
      <c r="A4585" s="489" t="s">
        <v>2794</v>
      </c>
      <c r="B4585" s="490">
        <v>481</v>
      </c>
      <c r="C4585" s="491" t="str">
        <f t="shared" si="76"/>
        <v>Ô tô vận tải thùng 12 tấn481</v>
      </c>
      <c r="D4585" s="490"/>
      <c r="E4585" s="490"/>
      <c r="F4585" s="490"/>
      <c r="G4585" s="490"/>
    </row>
    <row r="4586" spans="1:7" ht="18.75">
      <c r="A4586" s="489" t="s">
        <v>2794</v>
      </c>
      <c r="B4586" s="490">
        <v>482</v>
      </c>
      <c r="C4586" s="491" t="str">
        <f t="shared" si="76"/>
        <v>Ô tô vận tải thùng 12 tấn482</v>
      </c>
      <c r="D4586" s="490"/>
      <c r="E4586" s="490"/>
      <c r="F4586" s="490"/>
      <c r="G4586" s="490"/>
    </row>
    <row r="4587" spans="1:7" ht="18.75">
      <c r="A4587" s="489" t="s">
        <v>2794</v>
      </c>
      <c r="B4587" s="490">
        <v>483</v>
      </c>
      <c r="C4587" s="491" t="str">
        <f t="shared" si="76"/>
        <v>Ô tô vận tải thùng 12 tấn483</v>
      </c>
      <c r="D4587" s="490"/>
      <c r="E4587" s="490"/>
      <c r="F4587" s="490"/>
      <c r="G4587" s="490"/>
    </row>
    <row r="4588" spans="1:7" ht="18.75">
      <c r="A4588" s="489" t="s">
        <v>2794</v>
      </c>
      <c r="B4588" s="490">
        <v>484</v>
      </c>
      <c r="C4588" s="491" t="str">
        <f t="shared" si="76"/>
        <v>Ô tô vận tải thùng 12 tấn484</v>
      </c>
      <c r="D4588" s="490"/>
      <c r="E4588" s="490"/>
      <c r="F4588" s="490"/>
      <c r="G4588" s="490"/>
    </row>
    <row r="4589" spans="1:7" ht="18.75">
      <c r="A4589" s="489" t="s">
        <v>2794</v>
      </c>
      <c r="B4589" s="490">
        <v>485</v>
      </c>
      <c r="C4589" s="491" t="str">
        <f t="shared" si="76"/>
        <v>Ô tô vận tải thùng 12 tấn485</v>
      </c>
      <c r="D4589" s="490"/>
      <c r="E4589" s="490"/>
      <c r="F4589" s="490"/>
      <c r="G4589" s="490"/>
    </row>
    <row r="4590" spans="1:7" ht="18.75">
      <c r="A4590" s="489" t="s">
        <v>2794</v>
      </c>
      <c r="B4590" s="490">
        <v>486</v>
      </c>
      <c r="C4590" s="491" t="str">
        <f t="shared" si="76"/>
        <v>Ô tô vận tải thùng 12 tấn486</v>
      </c>
      <c r="D4590" s="490"/>
      <c r="E4590" s="490"/>
      <c r="F4590" s="490"/>
      <c r="G4590" s="490"/>
    </row>
    <row r="4591" spans="1:7" ht="18.75">
      <c r="A4591" s="489" t="s">
        <v>2794</v>
      </c>
      <c r="B4591" s="490">
        <v>487</v>
      </c>
      <c r="C4591" s="491" t="str">
        <f t="shared" si="76"/>
        <v>Ô tô vận tải thùng 12 tấn487</v>
      </c>
      <c r="D4591" s="490"/>
      <c r="E4591" s="490"/>
      <c r="F4591" s="490"/>
      <c r="G4591" s="490"/>
    </row>
    <row r="4592" spans="1:7" ht="18.75">
      <c r="A4592" s="489" t="s">
        <v>2794</v>
      </c>
      <c r="B4592" s="490">
        <v>488</v>
      </c>
      <c r="C4592" s="491" t="str">
        <f t="shared" si="76"/>
        <v>Ô tô vận tải thùng 12 tấn488</v>
      </c>
      <c r="D4592" s="490"/>
      <c r="E4592" s="490"/>
      <c r="F4592" s="490"/>
      <c r="G4592" s="490"/>
    </row>
    <row r="4593" spans="1:7" ht="18.75">
      <c r="A4593" s="489" t="s">
        <v>2794</v>
      </c>
      <c r="B4593" s="490">
        <v>489</v>
      </c>
      <c r="C4593" s="491" t="str">
        <f t="shared" si="76"/>
        <v>Ô tô vận tải thùng 12 tấn489</v>
      </c>
      <c r="D4593" s="490"/>
      <c r="E4593" s="490"/>
      <c r="F4593" s="490"/>
      <c r="G4593" s="490"/>
    </row>
    <row r="4594" spans="1:7" ht="18.75">
      <c r="A4594" s="489" t="s">
        <v>2794</v>
      </c>
      <c r="B4594" s="490">
        <v>490</v>
      </c>
      <c r="C4594" s="491" t="str">
        <f t="shared" si="76"/>
        <v>Ô tô vận tải thùng 12 tấn490</v>
      </c>
      <c r="D4594" s="490"/>
      <c r="E4594" s="490"/>
      <c r="F4594" s="490"/>
      <c r="G4594" s="490"/>
    </row>
    <row r="4595" spans="1:7" ht="18.75">
      <c r="A4595" s="489" t="s">
        <v>2794</v>
      </c>
      <c r="B4595" s="490">
        <v>491</v>
      </c>
      <c r="C4595" s="491" t="str">
        <f t="shared" si="76"/>
        <v>Ô tô vận tải thùng 12 tấn491</v>
      </c>
      <c r="D4595" s="490"/>
      <c r="E4595" s="490"/>
      <c r="F4595" s="490"/>
      <c r="G4595" s="490"/>
    </row>
    <row r="4596" spans="1:7" ht="18.75">
      <c r="A4596" s="489" t="s">
        <v>2794</v>
      </c>
      <c r="B4596" s="490">
        <v>492</v>
      </c>
      <c r="C4596" s="491" t="str">
        <f t="shared" si="76"/>
        <v>Ô tô vận tải thùng 12 tấn492</v>
      </c>
      <c r="D4596" s="490"/>
      <c r="E4596" s="490"/>
      <c r="F4596" s="490"/>
      <c r="G4596" s="490"/>
    </row>
    <row r="4597" spans="1:7" ht="18.75">
      <c r="A4597" s="489" t="s">
        <v>2794</v>
      </c>
      <c r="B4597" s="490">
        <v>493</v>
      </c>
      <c r="C4597" s="491" t="str">
        <f t="shared" si="76"/>
        <v>Ô tô vận tải thùng 12 tấn493</v>
      </c>
      <c r="D4597" s="490"/>
      <c r="E4597" s="490"/>
      <c r="F4597" s="490"/>
      <c r="G4597" s="490"/>
    </row>
    <row r="4598" spans="1:7" ht="18.75">
      <c r="A4598" s="489" t="s">
        <v>2794</v>
      </c>
      <c r="B4598" s="490">
        <v>494</v>
      </c>
      <c r="C4598" s="491" t="str">
        <f t="shared" si="76"/>
        <v>Ô tô vận tải thùng 12 tấn494</v>
      </c>
      <c r="D4598" s="490"/>
      <c r="E4598" s="490"/>
      <c r="F4598" s="490"/>
      <c r="G4598" s="490"/>
    </row>
    <row r="4599" spans="1:7" ht="18.75">
      <c r="A4599" s="489" t="s">
        <v>2794</v>
      </c>
      <c r="B4599" s="490">
        <v>495</v>
      </c>
      <c r="C4599" s="491" t="str">
        <f t="shared" si="76"/>
        <v>Ô tô vận tải thùng 12 tấn495</v>
      </c>
      <c r="D4599" s="490"/>
      <c r="E4599" s="490"/>
      <c r="F4599" s="490"/>
      <c r="G4599" s="490"/>
    </row>
    <row r="4600" spans="1:7" ht="18.75">
      <c r="A4600" s="489" t="s">
        <v>2794</v>
      </c>
      <c r="B4600" s="490">
        <v>496</v>
      </c>
      <c r="C4600" s="491" t="str">
        <f t="shared" si="76"/>
        <v>Ô tô vận tải thùng 12 tấn496</v>
      </c>
      <c r="D4600" s="490"/>
      <c r="E4600" s="490"/>
      <c r="F4600" s="490"/>
      <c r="G4600" s="490"/>
    </row>
    <row r="4601" spans="1:7" ht="18.75">
      <c r="A4601" s="489" t="s">
        <v>2794</v>
      </c>
      <c r="B4601" s="490">
        <v>497</v>
      </c>
      <c r="C4601" s="491" t="str">
        <f t="shared" si="76"/>
        <v>Ô tô vận tải thùng 12 tấn497</v>
      </c>
      <c r="D4601" s="490"/>
      <c r="E4601" s="490"/>
      <c r="F4601" s="490"/>
      <c r="G4601" s="490"/>
    </row>
    <row r="4602" spans="1:7" ht="18.75">
      <c r="A4602" s="489" t="s">
        <v>2794</v>
      </c>
      <c r="B4602" s="490">
        <v>498</v>
      </c>
      <c r="C4602" s="491" t="str">
        <f t="shared" si="76"/>
        <v>Ô tô vận tải thùng 12 tấn498</v>
      </c>
      <c r="D4602" s="490"/>
      <c r="E4602" s="490"/>
      <c r="F4602" s="490"/>
      <c r="G4602" s="490"/>
    </row>
    <row r="4603" spans="1:7" ht="18.75">
      <c r="A4603" s="489" t="s">
        <v>2794</v>
      </c>
      <c r="B4603" s="490">
        <v>499</v>
      </c>
      <c r="C4603" s="491" t="str">
        <f t="shared" si="76"/>
        <v>Ô tô vận tải thùng 12 tấn499</v>
      </c>
      <c r="D4603" s="490"/>
      <c r="E4603" s="490"/>
      <c r="F4603" s="490"/>
      <c r="G4603" s="490"/>
    </row>
    <row r="4604" spans="1:7" ht="18.75">
      <c r="A4604" s="489" t="s">
        <v>2794</v>
      </c>
      <c r="B4604" s="490">
        <v>500</v>
      </c>
      <c r="C4604" s="491" t="str">
        <f t="shared" si="76"/>
        <v>Ô tô vận tải thùng 12 tấn500</v>
      </c>
      <c r="D4604" s="490"/>
      <c r="E4604" s="490"/>
      <c r="F4604" s="490"/>
      <c r="G4604" s="490"/>
    </row>
    <row r="4605" spans="1:7" ht="18.75">
      <c r="A4605" s="489" t="s">
        <v>2792</v>
      </c>
      <c r="B4605" s="490">
        <v>1</v>
      </c>
      <c r="C4605" s="491" t="str">
        <f>A4605&amp;B4605</f>
        <v>Ô tô vận tải thùng 15 tấn1</v>
      </c>
      <c r="D4605" s="493"/>
      <c r="E4605" s="493"/>
      <c r="F4605" s="493">
        <v>0.25</v>
      </c>
      <c r="G4605" s="493">
        <v>0.24</v>
      </c>
    </row>
    <row r="4606" spans="1:7" ht="18.75">
      <c r="A4606" s="489" t="s">
        <v>2792</v>
      </c>
      <c r="B4606" s="490">
        <v>2</v>
      </c>
      <c r="C4606" s="491" t="str">
        <f t="shared" ref="C4606:C4669" si="77">A4606&amp;B4606</f>
        <v>Ô tô vận tải thùng 15 tấn2</v>
      </c>
      <c r="D4606" s="493"/>
      <c r="E4606" s="493"/>
      <c r="F4606" s="493">
        <v>0.12</v>
      </c>
      <c r="G4606" s="493">
        <v>0.11</v>
      </c>
    </row>
    <row r="4607" spans="1:7" ht="18.75">
      <c r="A4607" s="489" t="s">
        <v>2792</v>
      </c>
      <c r="B4607" s="490">
        <v>3</v>
      </c>
      <c r="C4607" s="491" t="str">
        <f t="shared" si="77"/>
        <v>Ô tô vận tải thùng 15 tấn3</v>
      </c>
      <c r="D4607" s="493"/>
      <c r="E4607" s="493"/>
      <c r="F4607" s="493">
        <v>0.12</v>
      </c>
      <c r="G4607" s="493">
        <v>0.11</v>
      </c>
    </row>
    <row r="4608" spans="1:7" ht="18.75">
      <c r="A4608" s="489" t="s">
        <v>2792</v>
      </c>
      <c r="B4608" s="490">
        <v>4</v>
      </c>
      <c r="C4608" s="491" t="str">
        <f t="shared" si="77"/>
        <v>Ô tô vận tải thùng 15 tấn4</v>
      </c>
      <c r="D4608" s="493"/>
      <c r="E4608" s="493"/>
      <c r="F4608" s="493">
        <v>0.12</v>
      </c>
      <c r="G4608" s="493">
        <v>0.11</v>
      </c>
    </row>
    <row r="4609" spans="1:7" ht="18.75">
      <c r="A4609" s="489" t="s">
        <v>2792</v>
      </c>
      <c r="B4609" s="490">
        <v>5</v>
      </c>
      <c r="C4609" s="491" t="str">
        <f t="shared" si="77"/>
        <v>Ô tô vận tải thùng 15 tấn5</v>
      </c>
      <c r="D4609" s="493"/>
      <c r="E4609" s="493"/>
      <c r="F4609" s="493">
        <v>0.12</v>
      </c>
      <c r="G4609" s="493">
        <v>0.11</v>
      </c>
    </row>
    <row r="4610" spans="1:7" ht="18.75">
      <c r="A4610" s="489" t="s">
        <v>2792</v>
      </c>
      <c r="B4610" s="490">
        <v>6</v>
      </c>
      <c r="C4610" s="491" t="str">
        <f t="shared" si="77"/>
        <v>Ô tô vận tải thùng 15 tấn6</v>
      </c>
      <c r="D4610" s="493"/>
      <c r="E4610" s="493"/>
      <c r="F4610" s="493">
        <v>0.1</v>
      </c>
      <c r="G4610" s="493">
        <v>0.09</v>
      </c>
    </row>
    <row r="4611" spans="1:7" ht="18.75">
      <c r="A4611" s="489" t="s">
        <v>2792</v>
      </c>
      <c r="B4611" s="490">
        <v>7</v>
      </c>
      <c r="C4611" s="491" t="str">
        <f t="shared" si="77"/>
        <v>Ô tô vận tải thùng 15 tấn7</v>
      </c>
      <c r="D4611" s="493"/>
      <c r="E4611" s="493"/>
      <c r="F4611" s="493">
        <v>0.1</v>
      </c>
      <c r="G4611" s="493">
        <v>0.09</v>
      </c>
    </row>
    <row r="4612" spans="1:7" ht="18.75">
      <c r="A4612" s="489" t="s">
        <v>2792</v>
      </c>
      <c r="B4612" s="490">
        <v>8</v>
      </c>
      <c r="C4612" s="491" t="str">
        <f t="shared" si="77"/>
        <v>Ô tô vận tải thùng 15 tấn8</v>
      </c>
      <c r="D4612" s="493"/>
      <c r="E4612" s="493"/>
      <c r="F4612" s="493">
        <v>0.1</v>
      </c>
      <c r="G4612" s="493">
        <v>0.09</v>
      </c>
    </row>
    <row r="4613" spans="1:7" ht="18.75">
      <c r="A4613" s="489" t="s">
        <v>2792</v>
      </c>
      <c r="B4613" s="490">
        <v>9</v>
      </c>
      <c r="C4613" s="491" t="str">
        <f t="shared" si="77"/>
        <v>Ô tô vận tải thùng 15 tấn9</v>
      </c>
      <c r="D4613" s="493"/>
      <c r="E4613" s="493"/>
      <c r="F4613" s="493">
        <v>0.1</v>
      </c>
      <c r="G4613" s="493">
        <v>0.09</v>
      </c>
    </row>
    <row r="4614" spans="1:7" ht="18.75">
      <c r="A4614" s="489" t="s">
        <v>2792</v>
      </c>
      <c r="B4614" s="490">
        <v>10</v>
      </c>
      <c r="C4614" s="491" t="str">
        <f t="shared" si="77"/>
        <v>Ô tô vận tải thùng 15 tấn10</v>
      </c>
      <c r="D4614" s="493"/>
      <c r="E4614" s="493"/>
      <c r="F4614" s="493">
        <v>0.1</v>
      </c>
      <c r="G4614" s="493">
        <v>0.09</v>
      </c>
    </row>
    <row r="4615" spans="1:7" ht="18.75">
      <c r="A4615" s="489" t="s">
        <v>2792</v>
      </c>
      <c r="B4615" s="490">
        <v>11</v>
      </c>
      <c r="C4615" s="491" t="str">
        <f t="shared" si="77"/>
        <v>Ô tô vận tải thùng 15 tấn11</v>
      </c>
      <c r="D4615" s="493"/>
      <c r="E4615" s="493"/>
      <c r="F4615" s="493">
        <v>0.08</v>
      </c>
      <c r="G4615" s="493">
        <v>7.0000000000000007E-2</v>
      </c>
    </row>
    <row r="4616" spans="1:7" ht="18.75">
      <c r="A4616" s="489" t="s">
        <v>2792</v>
      </c>
      <c r="B4616" s="490">
        <v>12</v>
      </c>
      <c r="C4616" s="491" t="str">
        <f t="shared" si="77"/>
        <v>Ô tô vận tải thùng 15 tấn12</v>
      </c>
      <c r="D4616" s="493"/>
      <c r="E4616" s="493"/>
      <c r="F4616" s="493">
        <v>0.08</v>
      </c>
      <c r="G4616" s="493">
        <v>7.0000000000000007E-2</v>
      </c>
    </row>
    <row r="4617" spans="1:7" ht="18.75">
      <c r="A4617" s="489" t="s">
        <v>2792</v>
      </c>
      <c r="B4617" s="490">
        <v>13</v>
      </c>
      <c r="C4617" s="491" t="str">
        <f t="shared" si="77"/>
        <v>Ô tô vận tải thùng 15 tấn13</v>
      </c>
      <c r="D4617" s="493"/>
      <c r="E4617" s="493"/>
      <c r="F4617" s="493">
        <v>0.08</v>
      </c>
      <c r="G4617" s="493">
        <v>7.0000000000000007E-2</v>
      </c>
    </row>
    <row r="4618" spans="1:7" ht="18.75">
      <c r="A4618" s="489" t="s">
        <v>2792</v>
      </c>
      <c r="B4618" s="490">
        <v>14</v>
      </c>
      <c r="C4618" s="491" t="str">
        <f t="shared" si="77"/>
        <v>Ô tô vận tải thùng 15 tấn14</v>
      </c>
      <c r="D4618" s="493"/>
      <c r="E4618" s="493"/>
      <c r="F4618" s="493">
        <v>0.08</v>
      </c>
      <c r="G4618" s="493">
        <v>7.0000000000000007E-2</v>
      </c>
    </row>
    <row r="4619" spans="1:7" ht="18.75">
      <c r="A4619" s="489" t="s">
        <v>2792</v>
      </c>
      <c r="B4619" s="490">
        <v>15</v>
      </c>
      <c r="C4619" s="491" t="str">
        <f t="shared" si="77"/>
        <v>Ô tô vận tải thùng 15 tấn15</v>
      </c>
      <c r="D4619" s="493"/>
      <c r="E4619" s="493"/>
      <c r="F4619" s="493">
        <v>0.08</v>
      </c>
      <c r="G4619" s="493">
        <v>7.0000000000000007E-2</v>
      </c>
    </row>
    <row r="4620" spans="1:7" ht="18.75">
      <c r="A4620" s="489" t="s">
        <v>2792</v>
      </c>
      <c r="B4620" s="490">
        <v>16</v>
      </c>
      <c r="C4620" s="491" t="str">
        <f t="shared" si="77"/>
        <v>Ô tô vận tải thùng 15 tấn16</v>
      </c>
      <c r="D4620" s="493"/>
      <c r="E4620" s="493"/>
      <c r="F4620" s="493">
        <v>7.0000000000000007E-2</v>
      </c>
      <c r="G4620" s="493">
        <v>0.06</v>
      </c>
    </row>
    <row r="4621" spans="1:7" ht="18.75">
      <c r="A4621" s="489" t="s">
        <v>2792</v>
      </c>
      <c r="B4621" s="490">
        <v>17</v>
      </c>
      <c r="C4621" s="491" t="str">
        <f t="shared" si="77"/>
        <v>Ô tô vận tải thùng 15 tấn17</v>
      </c>
      <c r="D4621" s="493"/>
      <c r="E4621" s="493"/>
      <c r="F4621" s="493">
        <v>7.0000000000000007E-2</v>
      </c>
      <c r="G4621" s="493">
        <v>0.06</v>
      </c>
    </row>
    <row r="4622" spans="1:7" ht="18.75">
      <c r="A4622" s="489" t="s">
        <v>2792</v>
      </c>
      <c r="B4622" s="490">
        <v>18</v>
      </c>
      <c r="C4622" s="491" t="str">
        <f t="shared" si="77"/>
        <v>Ô tô vận tải thùng 15 tấn18</v>
      </c>
      <c r="D4622" s="493"/>
      <c r="E4622" s="493"/>
      <c r="F4622" s="493">
        <v>7.0000000000000007E-2</v>
      </c>
      <c r="G4622" s="493">
        <v>0.06</v>
      </c>
    </row>
    <row r="4623" spans="1:7" ht="18.75">
      <c r="A4623" s="489" t="s">
        <v>2792</v>
      </c>
      <c r="B4623" s="490">
        <v>19</v>
      </c>
      <c r="C4623" s="491" t="str">
        <f t="shared" si="77"/>
        <v>Ô tô vận tải thùng 15 tấn19</v>
      </c>
      <c r="D4623" s="493"/>
      <c r="E4623" s="493"/>
      <c r="F4623" s="493">
        <v>7.0000000000000007E-2</v>
      </c>
      <c r="G4623" s="493">
        <v>0.06</v>
      </c>
    </row>
    <row r="4624" spans="1:7" ht="18.75">
      <c r="A4624" s="489" t="s">
        <v>2792</v>
      </c>
      <c r="B4624" s="490">
        <v>20</v>
      </c>
      <c r="C4624" s="491" t="str">
        <f t="shared" si="77"/>
        <v>Ô tô vận tải thùng 15 tấn20</v>
      </c>
      <c r="D4624" s="493"/>
      <c r="E4624" s="493"/>
      <c r="F4624" s="493">
        <v>7.0000000000000007E-2</v>
      </c>
      <c r="G4624" s="493">
        <v>0.06</v>
      </c>
    </row>
    <row r="4625" spans="1:7" ht="18.75">
      <c r="A4625" s="489" t="s">
        <v>2792</v>
      </c>
      <c r="B4625" s="490">
        <v>21</v>
      </c>
      <c r="C4625" s="491" t="str">
        <f t="shared" si="77"/>
        <v>Ô tô vận tải thùng 15 tấn21</v>
      </c>
      <c r="D4625" s="490"/>
      <c r="E4625" s="490"/>
      <c r="F4625" s="490"/>
      <c r="G4625" s="490"/>
    </row>
    <row r="4626" spans="1:7" ht="18.75">
      <c r="A4626" s="489" t="s">
        <v>2792</v>
      </c>
      <c r="B4626" s="490">
        <v>22</v>
      </c>
      <c r="C4626" s="491" t="str">
        <f t="shared" si="77"/>
        <v>Ô tô vận tải thùng 15 tấn22</v>
      </c>
      <c r="D4626" s="490"/>
      <c r="E4626" s="490"/>
      <c r="F4626" s="490"/>
      <c r="G4626" s="490"/>
    </row>
    <row r="4627" spans="1:7" ht="18.75">
      <c r="A4627" s="489" t="s">
        <v>2792</v>
      </c>
      <c r="B4627" s="490">
        <v>23</v>
      </c>
      <c r="C4627" s="491" t="str">
        <f t="shared" si="77"/>
        <v>Ô tô vận tải thùng 15 tấn23</v>
      </c>
      <c r="D4627" s="490"/>
      <c r="E4627" s="490"/>
      <c r="F4627" s="490"/>
      <c r="G4627" s="490"/>
    </row>
    <row r="4628" spans="1:7" ht="18.75">
      <c r="A4628" s="489" t="s">
        <v>2792</v>
      </c>
      <c r="B4628" s="490">
        <v>24</v>
      </c>
      <c r="C4628" s="491" t="str">
        <f t="shared" si="77"/>
        <v>Ô tô vận tải thùng 15 tấn24</v>
      </c>
      <c r="D4628" s="490"/>
      <c r="E4628" s="490"/>
      <c r="F4628" s="490"/>
      <c r="G4628" s="490"/>
    </row>
    <row r="4629" spans="1:7" ht="18.75">
      <c r="A4629" s="489" t="s">
        <v>2792</v>
      </c>
      <c r="B4629" s="490">
        <v>25</v>
      </c>
      <c r="C4629" s="491" t="str">
        <f t="shared" si="77"/>
        <v>Ô tô vận tải thùng 15 tấn25</v>
      </c>
      <c r="D4629" s="490"/>
      <c r="E4629" s="490"/>
      <c r="F4629" s="490"/>
      <c r="G4629" s="490"/>
    </row>
    <row r="4630" spans="1:7" ht="18.75">
      <c r="A4630" s="489" t="s">
        <v>2792</v>
      </c>
      <c r="B4630" s="490">
        <v>26</v>
      </c>
      <c r="C4630" s="491" t="str">
        <f t="shared" si="77"/>
        <v>Ô tô vận tải thùng 15 tấn26</v>
      </c>
      <c r="D4630" s="490"/>
      <c r="E4630" s="490"/>
      <c r="F4630" s="490"/>
      <c r="G4630" s="490"/>
    </row>
    <row r="4631" spans="1:7" ht="18.75">
      <c r="A4631" s="489" t="s">
        <v>2792</v>
      </c>
      <c r="B4631" s="490">
        <v>27</v>
      </c>
      <c r="C4631" s="491" t="str">
        <f t="shared" si="77"/>
        <v>Ô tô vận tải thùng 15 tấn27</v>
      </c>
      <c r="D4631" s="490"/>
      <c r="E4631" s="490"/>
      <c r="F4631" s="490"/>
      <c r="G4631" s="490"/>
    </row>
    <row r="4632" spans="1:7" ht="18.75">
      <c r="A4632" s="489" t="s">
        <v>2792</v>
      </c>
      <c r="B4632" s="490">
        <v>28</v>
      </c>
      <c r="C4632" s="491" t="str">
        <f t="shared" si="77"/>
        <v>Ô tô vận tải thùng 15 tấn28</v>
      </c>
      <c r="D4632" s="490"/>
      <c r="E4632" s="490"/>
      <c r="F4632" s="490"/>
      <c r="G4632" s="490"/>
    </row>
    <row r="4633" spans="1:7" ht="18.75">
      <c r="A4633" s="489" t="s">
        <v>2792</v>
      </c>
      <c r="B4633" s="490">
        <v>29</v>
      </c>
      <c r="C4633" s="491" t="str">
        <f t="shared" si="77"/>
        <v>Ô tô vận tải thùng 15 tấn29</v>
      </c>
      <c r="D4633" s="490"/>
      <c r="E4633" s="490"/>
      <c r="F4633" s="490"/>
      <c r="G4633" s="490"/>
    </row>
    <row r="4634" spans="1:7" ht="18.75">
      <c r="A4634" s="489" t="s">
        <v>2792</v>
      </c>
      <c r="B4634" s="490">
        <v>30</v>
      </c>
      <c r="C4634" s="491" t="str">
        <f t="shared" si="77"/>
        <v>Ô tô vận tải thùng 15 tấn30</v>
      </c>
      <c r="D4634" s="490"/>
      <c r="E4634" s="490"/>
      <c r="F4634" s="490"/>
      <c r="G4634" s="490"/>
    </row>
    <row r="4635" spans="1:7" ht="18.75">
      <c r="A4635" s="489" t="s">
        <v>2792</v>
      </c>
      <c r="B4635" s="490">
        <v>31</v>
      </c>
      <c r="C4635" s="491" t="str">
        <f t="shared" si="77"/>
        <v>Ô tô vận tải thùng 15 tấn31</v>
      </c>
      <c r="D4635" s="490"/>
      <c r="E4635" s="490"/>
      <c r="F4635" s="490"/>
      <c r="G4635" s="490"/>
    </row>
    <row r="4636" spans="1:7" ht="18.75">
      <c r="A4636" s="489" t="s">
        <v>2792</v>
      </c>
      <c r="B4636" s="490">
        <v>32</v>
      </c>
      <c r="C4636" s="491" t="str">
        <f t="shared" si="77"/>
        <v>Ô tô vận tải thùng 15 tấn32</v>
      </c>
      <c r="D4636" s="490"/>
      <c r="E4636" s="490"/>
      <c r="F4636" s="490"/>
      <c r="G4636" s="490"/>
    </row>
    <row r="4637" spans="1:7" ht="18.75">
      <c r="A4637" s="489" t="s">
        <v>2792</v>
      </c>
      <c r="B4637" s="490">
        <v>33</v>
      </c>
      <c r="C4637" s="491" t="str">
        <f t="shared" si="77"/>
        <v>Ô tô vận tải thùng 15 tấn33</v>
      </c>
      <c r="D4637" s="490"/>
      <c r="E4637" s="490"/>
      <c r="F4637" s="490"/>
      <c r="G4637" s="490"/>
    </row>
    <row r="4638" spans="1:7" ht="18.75">
      <c r="A4638" s="489" t="s">
        <v>2792</v>
      </c>
      <c r="B4638" s="490">
        <v>34</v>
      </c>
      <c r="C4638" s="491" t="str">
        <f t="shared" si="77"/>
        <v>Ô tô vận tải thùng 15 tấn34</v>
      </c>
      <c r="D4638" s="490"/>
      <c r="E4638" s="490"/>
      <c r="F4638" s="490"/>
      <c r="G4638" s="490"/>
    </row>
    <row r="4639" spans="1:7" ht="18.75">
      <c r="A4639" s="489" t="s">
        <v>2792</v>
      </c>
      <c r="B4639" s="490">
        <v>35</v>
      </c>
      <c r="C4639" s="491" t="str">
        <f t="shared" si="77"/>
        <v>Ô tô vận tải thùng 15 tấn35</v>
      </c>
      <c r="D4639" s="490"/>
      <c r="E4639" s="490"/>
      <c r="F4639" s="490"/>
      <c r="G4639" s="490"/>
    </row>
    <row r="4640" spans="1:7" ht="18.75">
      <c r="A4640" s="489" t="s">
        <v>2792</v>
      </c>
      <c r="B4640" s="490">
        <v>36</v>
      </c>
      <c r="C4640" s="491" t="str">
        <f t="shared" si="77"/>
        <v>Ô tô vận tải thùng 15 tấn36</v>
      </c>
      <c r="D4640" s="490"/>
      <c r="E4640" s="490"/>
      <c r="F4640" s="490"/>
      <c r="G4640" s="490"/>
    </row>
    <row r="4641" spans="1:7" ht="18.75">
      <c r="A4641" s="489" t="s">
        <v>2792</v>
      </c>
      <c r="B4641" s="490">
        <v>37</v>
      </c>
      <c r="C4641" s="491" t="str">
        <f t="shared" si="77"/>
        <v>Ô tô vận tải thùng 15 tấn37</v>
      </c>
      <c r="D4641" s="490"/>
      <c r="E4641" s="490"/>
      <c r="F4641" s="490"/>
      <c r="G4641" s="490"/>
    </row>
    <row r="4642" spans="1:7" ht="18.75">
      <c r="A4642" s="489" t="s">
        <v>2792</v>
      </c>
      <c r="B4642" s="490">
        <v>38</v>
      </c>
      <c r="C4642" s="491" t="str">
        <f t="shared" si="77"/>
        <v>Ô tô vận tải thùng 15 tấn38</v>
      </c>
      <c r="D4642" s="490"/>
      <c r="E4642" s="490"/>
      <c r="F4642" s="490"/>
      <c r="G4642" s="490"/>
    </row>
    <row r="4643" spans="1:7" ht="18.75">
      <c r="A4643" s="489" t="s">
        <v>2792</v>
      </c>
      <c r="B4643" s="490">
        <v>39</v>
      </c>
      <c r="C4643" s="491" t="str">
        <f t="shared" si="77"/>
        <v>Ô tô vận tải thùng 15 tấn39</v>
      </c>
      <c r="D4643" s="490"/>
      <c r="E4643" s="490"/>
      <c r="F4643" s="490"/>
      <c r="G4643" s="490"/>
    </row>
    <row r="4644" spans="1:7" ht="18.75">
      <c r="A4644" s="489" t="s">
        <v>2792</v>
      </c>
      <c r="B4644" s="490">
        <v>40</v>
      </c>
      <c r="C4644" s="491" t="str">
        <f t="shared" si="77"/>
        <v>Ô tô vận tải thùng 15 tấn40</v>
      </c>
      <c r="D4644" s="490"/>
      <c r="E4644" s="490"/>
      <c r="F4644" s="490"/>
      <c r="G4644" s="490"/>
    </row>
    <row r="4645" spans="1:7" ht="18.75">
      <c r="A4645" s="489" t="s">
        <v>2792</v>
      </c>
      <c r="B4645" s="490">
        <v>41</v>
      </c>
      <c r="C4645" s="491" t="str">
        <f t="shared" si="77"/>
        <v>Ô tô vận tải thùng 15 tấn41</v>
      </c>
      <c r="D4645" s="490"/>
      <c r="E4645" s="490"/>
      <c r="F4645" s="490"/>
      <c r="G4645" s="490"/>
    </row>
    <row r="4646" spans="1:7" ht="18.75">
      <c r="A4646" s="489" t="s">
        <v>2792</v>
      </c>
      <c r="B4646" s="490">
        <v>42</v>
      </c>
      <c r="C4646" s="491" t="str">
        <f t="shared" si="77"/>
        <v>Ô tô vận tải thùng 15 tấn42</v>
      </c>
      <c r="D4646" s="490"/>
      <c r="E4646" s="490"/>
      <c r="F4646" s="490"/>
      <c r="G4646" s="490"/>
    </row>
    <row r="4647" spans="1:7" ht="18.75">
      <c r="A4647" s="489" t="s">
        <v>2792</v>
      </c>
      <c r="B4647" s="490">
        <v>43</v>
      </c>
      <c r="C4647" s="491" t="str">
        <f t="shared" si="77"/>
        <v>Ô tô vận tải thùng 15 tấn43</v>
      </c>
      <c r="D4647" s="490"/>
      <c r="E4647" s="490"/>
      <c r="F4647" s="490"/>
      <c r="G4647" s="490"/>
    </row>
    <row r="4648" spans="1:7" ht="18.75">
      <c r="A4648" s="489" t="s">
        <v>2792</v>
      </c>
      <c r="B4648" s="490">
        <v>44</v>
      </c>
      <c r="C4648" s="491" t="str">
        <f t="shared" si="77"/>
        <v>Ô tô vận tải thùng 15 tấn44</v>
      </c>
      <c r="D4648" s="490"/>
      <c r="E4648" s="490"/>
      <c r="F4648" s="490"/>
      <c r="G4648" s="490"/>
    </row>
    <row r="4649" spans="1:7" ht="18.75">
      <c r="A4649" s="489" t="s">
        <v>2792</v>
      </c>
      <c r="B4649" s="490">
        <v>45</v>
      </c>
      <c r="C4649" s="491" t="str">
        <f t="shared" si="77"/>
        <v>Ô tô vận tải thùng 15 tấn45</v>
      </c>
      <c r="D4649" s="490"/>
      <c r="E4649" s="490"/>
      <c r="F4649" s="490"/>
      <c r="G4649" s="490"/>
    </row>
    <row r="4650" spans="1:7" ht="18.75">
      <c r="A4650" s="489" t="s">
        <v>2792</v>
      </c>
      <c r="B4650" s="490">
        <v>46</v>
      </c>
      <c r="C4650" s="491" t="str">
        <f t="shared" si="77"/>
        <v>Ô tô vận tải thùng 15 tấn46</v>
      </c>
      <c r="D4650" s="490"/>
      <c r="E4650" s="490"/>
      <c r="F4650" s="490"/>
      <c r="G4650" s="490"/>
    </row>
    <row r="4651" spans="1:7" ht="18.75">
      <c r="A4651" s="489" t="s">
        <v>2792</v>
      </c>
      <c r="B4651" s="490">
        <v>47</v>
      </c>
      <c r="C4651" s="491" t="str">
        <f t="shared" si="77"/>
        <v>Ô tô vận tải thùng 15 tấn47</v>
      </c>
      <c r="D4651" s="490"/>
      <c r="E4651" s="490"/>
      <c r="F4651" s="490"/>
      <c r="G4651" s="490"/>
    </row>
    <row r="4652" spans="1:7" ht="18.75">
      <c r="A4652" s="489" t="s">
        <v>2792</v>
      </c>
      <c r="B4652" s="490">
        <v>48</v>
      </c>
      <c r="C4652" s="491" t="str">
        <f t="shared" si="77"/>
        <v>Ô tô vận tải thùng 15 tấn48</v>
      </c>
      <c r="D4652" s="490"/>
      <c r="E4652" s="490"/>
      <c r="F4652" s="490"/>
      <c r="G4652" s="490"/>
    </row>
    <row r="4653" spans="1:7" ht="18.75">
      <c r="A4653" s="489" t="s">
        <v>2792</v>
      </c>
      <c r="B4653" s="490">
        <v>49</v>
      </c>
      <c r="C4653" s="491" t="str">
        <f t="shared" si="77"/>
        <v>Ô tô vận tải thùng 15 tấn49</v>
      </c>
      <c r="D4653" s="490"/>
      <c r="E4653" s="490"/>
      <c r="F4653" s="490"/>
      <c r="G4653" s="490"/>
    </row>
    <row r="4654" spans="1:7" ht="18.75">
      <c r="A4654" s="489" t="s">
        <v>2792</v>
      </c>
      <c r="B4654" s="490">
        <v>50</v>
      </c>
      <c r="C4654" s="491" t="str">
        <f t="shared" si="77"/>
        <v>Ô tô vận tải thùng 15 tấn50</v>
      </c>
      <c r="D4654" s="490"/>
      <c r="E4654" s="490"/>
      <c r="F4654" s="490"/>
      <c r="G4654" s="490"/>
    </row>
    <row r="4655" spans="1:7" ht="18.75">
      <c r="A4655" s="489" t="s">
        <v>2792</v>
      </c>
      <c r="B4655" s="490">
        <v>51</v>
      </c>
      <c r="C4655" s="491" t="str">
        <f t="shared" si="77"/>
        <v>Ô tô vận tải thùng 15 tấn51</v>
      </c>
      <c r="D4655" s="490"/>
      <c r="E4655" s="490"/>
      <c r="F4655" s="490"/>
      <c r="G4655" s="490"/>
    </row>
    <row r="4656" spans="1:7" ht="18.75">
      <c r="A4656" s="489" t="s">
        <v>2792</v>
      </c>
      <c r="B4656" s="490">
        <v>52</v>
      </c>
      <c r="C4656" s="491" t="str">
        <f t="shared" si="77"/>
        <v>Ô tô vận tải thùng 15 tấn52</v>
      </c>
      <c r="D4656" s="490"/>
      <c r="E4656" s="490"/>
      <c r="F4656" s="490"/>
      <c r="G4656" s="490"/>
    </row>
    <row r="4657" spans="1:7" ht="18.75">
      <c r="A4657" s="489" t="s">
        <v>2792</v>
      </c>
      <c r="B4657" s="490">
        <v>53</v>
      </c>
      <c r="C4657" s="491" t="str">
        <f t="shared" si="77"/>
        <v>Ô tô vận tải thùng 15 tấn53</v>
      </c>
      <c r="D4657" s="490"/>
      <c r="E4657" s="490"/>
      <c r="F4657" s="490"/>
      <c r="G4657" s="490"/>
    </row>
    <row r="4658" spans="1:7" ht="18.75">
      <c r="A4658" s="489" t="s">
        <v>2792</v>
      </c>
      <c r="B4658" s="490">
        <v>54</v>
      </c>
      <c r="C4658" s="491" t="str">
        <f t="shared" si="77"/>
        <v>Ô tô vận tải thùng 15 tấn54</v>
      </c>
      <c r="D4658" s="490"/>
      <c r="E4658" s="490"/>
      <c r="F4658" s="490"/>
      <c r="G4658" s="490"/>
    </row>
    <row r="4659" spans="1:7" ht="18.75">
      <c r="A4659" s="489" t="s">
        <v>2792</v>
      </c>
      <c r="B4659" s="490">
        <v>55</v>
      </c>
      <c r="C4659" s="491" t="str">
        <f t="shared" si="77"/>
        <v>Ô tô vận tải thùng 15 tấn55</v>
      </c>
      <c r="D4659" s="490"/>
      <c r="E4659" s="490"/>
      <c r="F4659" s="490"/>
      <c r="G4659" s="490"/>
    </row>
    <row r="4660" spans="1:7" ht="18.75">
      <c r="A4660" s="489" t="s">
        <v>2792</v>
      </c>
      <c r="B4660" s="490">
        <v>56</v>
      </c>
      <c r="C4660" s="491" t="str">
        <f t="shared" si="77"/>
        <v>Ô tô vận tải thùng 15 tấn56</v>
      </c>
      <c r="D4660" s="490"/>
      <c r="E4660" s="490"/>
      <c r="F4660" s="490"/>
      <c r="G4660" s="490"/>
    </row>
    <row r="4661" spans="1:7" ht="18.75">
      <c r="A4661" s="489" t="s">
        <v>2792</v>
      </c>
      <c r="B4661" s="490">
        <v>57</v>
      </c>
      <c r="C4661" s="491" t="str">
        <f t="shared" si="77"/>
        <v>Ô tô vận tải thùng 15 tấn57</v>
      </c>
      <c r="D4661" s="490"/>
      <c r="E4661" s="490"/>
      <c r="F4661" s="490"/>
      <c r="G4661" s="490"/>
    </row>
    <row r="4662" spans="1:7" ht="18.75">
      <c r="A4662" s="489" t="s">
        <v>2792</v>
      </c>
      <c r="B4662" s="490">
        <v>58</v>
      </c>
      <c r="C4662" s="491" t="str">
        <f t="shared" si="77"/>
        <v>Ô tô vận tải thùng 15 tấn58</v>
      </c>
      <c r="D4662" s="490"/>
      <c r="E4662" s="490"/>
      <c r="F4662" s="490"/>
      <c r="G4662" s="490"/>
    </row>
    <row r="4663" spans="1:7" ht="18.75">
      <c r="A4663" s="489" t="s">
        <v>2792</v>
      </c>
      <c r="B4663" s="490">
        <v>59</v>
      </c>
      <c r="C4663" s="491" t="str">
        <f t="shared" si="77"/>
        <v>Ô tô vận tải thùng 15 tấn59</v>
      </c>
      <c r="D4663" s="490"/>
      <c r="E4663" s="490"/>
      <c r="F4663" s="490"/>
      <c r="G4663" s="490"/>
    </row>
    <row r="4664" spans="1:7" ht="18.75">
      <c r="A4664" s="489" t="s">
        <v>2792</v>
      </c>
      <c r="B4664" s="490">
        <v>60</v>
      </c>
      <c r="C4664" s="491" t="str">
        <f t="shared" si="77"/>
        <v>Ô tô vận tải thùng 15 tấn60</v>
      </c>
      <c r="D4664" s="490"/>
      <c r="E4664" s="490"/>
      <c r="F4664" s="490"/>
      <c r="G4664" s="490"/>
    </row>
    <row r="4665" spans="1:7" ht="18.75">
      <c r="A4665" s="489" t="s">
        <v>2792</v>
      </c>
      <c r="B4665" s="490">
        <v>61</v>
      </c>
      <c r="C4665" s="491" t="str">
        <f t="shared" si="77"/>
        <v>Ô tô vận tải thùng 15 tấn61</v>
      </c>
      <c r="D4665" s="490"/>
      <c r="E4665" s="490"/>
      <c r="F4665" s="490"/>
      <c r="G4665" s="490"/>
    </row>
    <row r="4666" spans="1:7" ht="18.75">
      <c r="A4666" s="489" t="s">
        <v>2792</v>
      </c>
      <c r="B4666" s="490">
        <v>62</v>
      </c>
      <c r="C4666" s="491" t="str">
        <f t="shared" si="77"/>
        <v>Ô tô vận tải thùng 15 tấn62</v>
      </c>
      <c r="D4666" s="490"/>
      <c r="E4666" s="490"/>
      <c r="F4666" s="490"/>
      <c r="G4666" s="490"/>
    </row>
    <row r="4667" spans="1:7" ht="18.75">
      <c r="A4667" s="489" t="s">
        <v>2792</v>
      </c>
      <c r="B4667" s="490">
        <v>63</v>
      </c>
      <c r="C4667" s="491" t="str">
        <f t="shared" si="77"/>
        <v>Ô tô vận tải thùng 15 tấn63</v>
      </c>
      <c r="D4667" s="490"/>
      <c r="E4667" s="490"/>
      <c r="F4667" s="490"/>
      <c r="G4667" s="490"/>
    </row>
    <row r="4668" spans="1:7" ht="18.75">
      <c r="A4668" s="489" t="s">
        <v>2792</v>
      </c>
      <c r="B4668" s="490">
        <v>64</v>
      </c>
      <c r="C4668" s="491" t="str">
        <f t="shared" si="77"/>
        <v>Ô tô vận tải thùng 15 tấn64</v>
      </c>
      <c r="D4668" s="490"/>
      <c r="E4668" s="490"/>
      <c r="F4668" s="490"/>
      <c r="G4668" s="490"/>
    </row>
    <row r="4669" spans="1:7" ht="18.75">
      <c r="A4669" s="489" t="s">
        <v>2792</v>
      </c>
      <c r="B4669" s="490">
        <v>65</v>
      </c>
      <c r="C4669" s="491" t="str">
        <f t="shared" si="77"/>
        <v>Ô tô vận tải thùng 15 tấn65</v>
      </c>
      <c r="D4669" s="490"/>
      <c r="E4669" s="490"/>
      <c r="F4669" s="490"/>
      <c r="G4669" s="490"/>
    </row>
    <row r="4670" spans="1:7" ht="18.75">
      <c r="A4670" s="489" t="s">
        <v>2792</v>
      </c>
      <c r="B4670" s="490">
        <v>66</v>
      </c>
      <c r="C4670" s="491" t="str">
        <f t="shared" ref="C4670:C4733" si="78">A4670&amp;B4670</f>
        <v>Ô tô vận tải thùng 15 tấn66</v>
      </c>
      <c r="D4670" s="490"/>
      <c r="E4670" s="490"/>
      <c r="F4670" s="490"/>
      <c r="G4670" s="490"/>
    </row>
    <row r="4671" spans="1:7" ht="18.75">
      <c r="A4671" s="489" t="s">
        <v>2792</v>
      </c>
      <c r="B4671" s="490">
        <v>67</v>
      </c>
      <c r="C4671" s="491" t="str">
        <f t="shared" si="78"/>
        <v>Ô tô vận tải thùng 15 tấn67</v>
      </c>
      <c r="D4671" s="490"/>
      <c r="E4671" s="490"/>
      <c r="F4671" s="490"/>
      <c r="G4671" s="490"/>
    </row>
    <row r="4672" spans="1:7" ht="18.75">
      <c r="A4672" s="489" t="s">
        <v>2792</v>
      </c>
      <c r="B4672" s="490">
        <v>68</v>
      </c>
      <c r="C4672" s="491" t="str">
        <f t="shared" si="78"/>
        <v>Ô tô vận tải thùng 15 tấn68</v>
      </c>
      <c r="D4672" s="490"/>
      <c r="E4672" s="490"/>
      <c r="F4672" s="490"/>
      <c r="G4672" s="490"/>
    </row>
    <row r="4673" spans="1:7" ht="18.75">
      <c r="A4673" s="489" t="s">
        <v>2792</v>
      </c>
      <c r="B4673" s="490">
        <v>69</v>
      </c>
      <c r="C4673" s="491" t="str">
        <f t="shared" si="78"/>
        <v>Ô tô vận tải thùng 15 tấn69</v>
      </c>
      <c r="D4673" s="490"/>
      <c r="E4673" s="490"/>
      <c r="F4673" s="490"/>
      <c r="G4673" s="490"/>
    </row>
    <row r="4674" spans="1:7" ht="18.75">
      <c r="A4674" s="489" t="s">
        <v>2792</v>
      </c>
      <c r="B4674" s="490">
        <v>70</v>
      </c>
      <c r="C4674" s="491" t="str">
        <f t="shared" si="78"/>
        <v>Ô tô vận tải thùng 15 tấn70</v>
      </c>
      <c r="D4674" s="490"/>
      <c r="E4674" s="490"/>
      <c r="F4674" s="490"/>
      <c r="G4674" s="490"/>
    </row>
    <row r="4675" spans="1:7" ht="18.75">
      <c r="A4675" s="489" t="s">
        <v>2792</v>
      </c>
      <c r="B4675" s="490">
        <v>71</v>
      </c>
      <c r="C4675" s="491" t="str">
        <f t="shared" si="78"/>
        <v>Ô tô vận tải thùng 15 tấn71</v>
      </c>
      <c r="D4675" s="490"/>
      <c r="E4675" s="490"/>
      <c r="F4675" s="490"/>
      <c r="G4675" s="490"/>
    </row>
    <row r="4676" spans="1:7" ht="18.75">
      <c r="A4676" s="489" t="s">
        <v>2792</v>
      </c>
      <c r="B4676" s="490">
        <v>72</v>
      </c>
      <c r="C4676" s="491" t="str">
        <f t="shared" si="78"/>
        <v>Ô tô vận tải thùng 15 tấn72</v>
      </c>
      <c r="D4676" s="490"/>
      <c r="E4676" s="490"/>
      <c r="F4676" s="490"/>
      <c r="G4676" s="490"/>
    </row>
    <row r="4677" spans="1:7" ht="18.75">
      <c r="A4677" s="489" t="s">
        <v>2792</v>
      </c>
      <c r="B4677" s="490">
        <v>73</v>
      </c>
      <c r="C4677" s="491" t="str">
        <f t="shared" si="78"/>
        <v>Ô tô vận tải thùng 15 tấn73</v>
      </c>
      <c r="D4677" s="490"/>
      <c r="E4677" s="490"/>
      <c r="F4677" s="490"/>
      <c r="G4677" s="490"/>
    </row>
    <row r="4678" spans="1:7" ht="18.75">
      <c r="A4678" s="489" t="s">
        <v>2792</v>
      </c>
      <c r="B4678" s="490">
        <v>74</v>
      </c>
      <c r="C4678" s="491" t="str">
        <f t="shared" si="78"/>
        <v>Ô tô vận tải thùng 15 tấn74</v>
      </c>
      <c r="D4678" s="490"/>
      <c r="E4678" s="490"/>
      <c r="F4678" s="490"/>
      <c r="G4678" s="490"/>
    </row>
    <row r="4679" spans="1:7" ht="18.75">
      <c r="A4679" s="489" t="s">
        <v>2792</v>
      </c>
      <c r="B4679" s="490">
        <v>75</v>
      </c>
      <c r="C4679" s="491" t="str">
        <f t="shared" si="78"/>
        <v>Ô tô vận tải thùng 15 tấn75</v>
      </c>
      <c r="D4679" s="490"/>
      <c r="E4679" s="490"/>
      <c r="F4679" s="490"/>
      <c r="G4679" s="490"/>
    </row>
    <row r="4680" spans="1:7" ht="18.75">
      <c r="A4680" s="489" t="s">
        <v>2792</v>
      </c>
      <c r="B4680" s="490">
        <v>76</v>
      </c>
      <c r="C4680" s="491" t="str">
        <f t="shared" si="78"/>
        <v>Ô tô vận tải thùng 15 tấn76</v>
      </c>
      <c r="D4680" s="490"/>
      <c r="E4680" s="490"/>
      <c r="F4680" s="490"/>
      <c r="G4680" s="490"/>
    </row>
    <row r="4681" spans="1:7" ht="18.75">
      <c r="A4681" s="489" t="s">
        <v>2792</v>
      </c>
      <c r="B4681" s="490">
        <v>77</v>
      </c>
      <c r="C4681" s="491" t="str">
        <f t="shared" si="78"/>
        <v>Ô tô vận tải thùng 15 tấn77</v>
      </c>
      <c r="D4681" s="490"/>
      <c r="E4681" s="490"/>
      <c r="F4681" s="490"/>
      <c r="G4681" s="490"/>
    </row>
    <row r="4682" spans="1:7" ht="18.75">
      <c r="A4682" s="489" t="s">
        <v>2792</v>
      </c>
      <c r="B4682" s="490">
        <v>78</v>
      </c>
      <c r="C4682" s="491" t="str">
        <f t="shared" si="78"/>
        <v>Ô tô vận tải thùng 15 tấn78</v>
      </c>
      <c r="D4682" s="490"/>
      <c r="E4682" s="490"/>
      <c r="F4682" s="490"/>
      <c r="G4682" s="490"/>
    </row>
    <row r="4683" spans="1:7" ht="18.75">
      <c r="A4683" s="489" t="s">
        <v>2792</v>
      </c>
      <c r="B4683" s="490">
        <v>79</v>
      </c>
      <c r="C4683" s="491" t="str">
        <f t="shared" si="78"/>
        <v>Ô tô vận tải thùng 15 tấn79</v>
      </c>
      <c r="D4683" s="490"/>
      <c r="E4683" s="490"/>
      <c r="F4683" s="490"/>
      <c r="G4683" s="490"/>
    </row>
    <row r="4684" spans="1:7" ht="18.75">
      <c r="A4684" s="489" t="s">
        <v>2792</v>
      </c>
      <c r="B4684" s="490">
        <v>80</v>
      </c>
      <c r="C4684" s="491" t="str">
        <f t="shared" si="78"/>
        <v>Ô tô vận tải thùng 15 tấn80</v>
      </c>
      <c r="D4684" s="490"/>
      <c r="E4684" s="490"/>
      <c r="F4684" s="490"/>
      <c r="G4684" s="490"/>
    </row>
    <row r="4685" spans="1:7" ht="18.75">
      <c r="A4685" s="489" t="s">
        <v>2792</v>
      </c>
      <c r="B4685" s="490">
        <v>81</v>
      </c>
      <c r="C4685" s="491" t="str">
        <f t="shared" si="78"/>
        <v>Ô tô vận tải thùng 15 tấn81</v>
      </c>
      <c r="D4685" s="490"/>
      <c r="E4685" s="490"/>
      <c r="F4685" s="490"/>
      <c r="G4685" s="490"/>
    </row>
    <row r="4686" spans="1:7" ht="18.75">
      <c r="A4686" s="489" t="s">
        <v>2792</v>
      </c>
      <c r="B4686" s="490">
        <v>82</v>
      </c>
      <c r="C4686" s="491" t="str">
        <f t="shared" si="78"/>
        <v>Ô tô vận tải thùng 15 tấn82</v>
      </c>
      <c r="D4686" s="490"/>
      <c r="E4686" s="490"/>
      <c r="F4686" s="490"/>
      <c r="G4686" s="490"/>
    </row>
    <row r="4687" spans="1:7" ht="18.75">
      <c r="A4687" s="489" t="s">
        <v>2792</v>
      </c>
      <c r="B4687" s="490">
        <v>83</v>
      </c>
      <c r="C4687" s="491" t="str">
        <f t="shared" si="78"/>
        <v>Ô tô vận tải thùng 15 tấn83</v>
      </c>
      <c r="D4687" s="490"/>
      <c r="E4687" s="490"/>
      <c r="F4687" s="490"/>
      <c r="G4687" s="490"/>
    </row>
    <row r="4688" spans="1:7" ht="18.75">
      <c r="A4688" s="489" t="s">
        <v>2792</v>
      </c>
      <c r="B4688" s="490">
        <v>84</v>
      </c>
      <c r="C4688" s="491" t="str">
        <f t="shared" si="78"/>
        <v>Ô tô vận tải thùng 15 tấn84</v>
      </c>
      <c r="D4688" s="490"/>
      <c r="E4688" s="490"/>
      <c r="F4688" s="490"/>
      <c r="G4688" s="490"/>
    </row>
    <row r="4689" spans="1:7" ht="18.75">
      <c r="A4689" s="489" t="s">
        <v>2792</v>
      </c>
      <c r="B4689" s="490">
        <v>85</v>
      </c>
      <c r="C4689" s="491" t="str">
        <f t="shared" si="78"/>
        <v>Ô tô vận tải thùng 15 tấn85</v>
      </c>
      <c r="D4689" s="490"/>
      <c r="E4689" s="490"/>
      <c r="F4689" s="490"/>
      <c r="G4689" s="490"/>
    </row>
    <row r="4690" spans="1:7" ht="18.75">
      <c r="A4690" s="489" t="s">
        <v>2792</v>
      </c>
      <c r="B4690" s="490">
        <v>86</v>
      </c>
      <c r="C4690" s="491" t="str">
        <f t="shared" si="78"/>
        <v>Ô tô vận tải thùng 15 tấn86</v>
      </c>
      <c r="D4690" s="490"/>
      <c r="E4690" s="490"/>
      <c r="F4690" s="490"/>
      <c r="G4690" s="490"/>
    </row>
    <row r="4691" spans="1:7" ht="18.75">
      <c r="A4691" s="489" t="s">
        <v>2792</v>
      </c>
      <c r="B4691" s="490">
        <v>87</v>
      </c>
      <c r="C4691" s="491" t="str">
        <f t="shared" si="78"/>
        <v>Ô tô vận tải thùng 15 tấn87</v>
      </c>
      <c r="D4691" s="490"/>
      <c r="E4691" s="490"/>
      <c r="F4691" s="490"/>
      <c r="G4691" s="490"/>
    </row>
    <row r="4692" spans="1:7" ht="18.75">
      <c r="A4692" s="489" t="s">
        <v>2792</v>
      </c>
      <c r="B4692" s="490">
        <v>88</v>
      </c>
      <c r="C4692" s="491" t="str">
        <f t="shared" si="78"/>
        <v>Ô tô vận tải thùng 15 tấn88</v>
      </c>
      <c r="D4692" s="490"/>
      <c r="E4692" s="490"/>
      <c r="F4692" s="490"/>
      <c r="G4692" s="490"/>
    </row>
    <row r="4693" spans="1:7" ht="18.75">
      <c r="A4693" s="489" t="s">
        <v>2792</v>
      </c>
      <c r="B4693" s="490">
        <v>89</v>
      </c>
      <c r="C4693" s="491" t="str">
        <f t="shared" si="78"/>
        <v>Ô tô vận tải thùng 15 tấn89</v>
      </c>
      <c r="D4693" s="490"/>
      <c r="E4693" s="490"/>
      <c r="F4693" s="490"/>
      <c r="G4693" s="490"/>
    </row>
    <row r="4694" spans="1:7" ht="18.75">
      <c r="A4694" s="489" t="s">
        <v>2792</v>
      </c>
      <c r="B4694" s="490">
        <v>90</v>
      </c>
      <c r="C4694" s="491" t="str">
        <f t="shared" si="78"/>
        <v>Ô tô vận tải thùng 15 tấn90</v>
      </c>
      <c r="D4694" s="490"/>
      <c r="E4694" s="490"/>
      <c r="F4694" s="490"/>
      <c r="G4694" s="490"/>
    </row>
    <row r="4695" spans="1:7" ht="18.75">
      <c r="A4695" s="489" t="s">
        <v>2792</v>
      </c>
      <c r="B4695" s="490">
        <v>91</v>
      </c>
      <c r="C4695" s="491" t="str">
        <f t="shared" si="78"/>
        <v>Ô tô vận tải thùng 15 tấn91</v>
      </c>
      <c r="D4695" s="490"/>
      <c r="E4695" s="490"/>
      <c r="F4695" s="490"/>
      <c r="G4695" s="490"/>
    </row>
    <row r="4696" spans="1:7" ht="18.75">
      <c r="A4696" s="489" t="s">
        <v>2792</v>
      </c>
      <c r="B4696" s="490">
        <v>92</v>
      </c>
      <c r="C4696" s="491" t="str">
        <f t="shared" si="78"/>
        <v>Ô tô vận tải thùng 15 tấn92</v>
      </c>
      <c r="D4696" s="490"/>
      <c r="E4696" s="490"/>
      <c r="F4696" s="490"/>
      <c r="G4696" s="490"/>
    </row>
    <row r="4697" spans="1:7" ht="18.75">
      <c r="A4697" s="489" t="s">
        <v>2792</v>
      </c>
      <c r="B4697" s="490">
        <v>93</v>
      </c>
      <c r="C4697" s="491" t="str">
        <f t="shared" si="78"/>
        <v>Ô tô vận tải thùng 15 tấn93</v>
      </c>
      <c r="D4697" s="490"/>
      <c r="E4697" s="490"/>
      <c r="F4697" s="490"/>
      <c r="G4697" s="490"/>
    </row>
    <row r="4698" spans="1:7" ht="18.75">
      <c r="A4698" s="489" t="s">
        <v>2792</v>
      </c>
      <c r="B4698" s="490">
        <v>94</v>
      </c>
      <c r="C4698" s="491" t="str">
        <f t="shared" si="78"/>
        <v>Ô tô vận tải thùng 15 tấn94</v>
      </c>
      <c r="D4698" s="490"/>
      <c r="E4698" s="490"/>
      <c r="F4698" s="490"/>
      <c r="G4698" s="490"/>
    </row>
    <row r="4699" spans="1:7" ht="18.75">
      <c r="A4699" s="489" t="s">
        <v>2792</v>
      </c>
      <c r="B4699" s="490">
        <v>95</v>
      </c>
      <c r="C4699" s="491" t="str">
        <f t="shared" si="78"/>
        <v>Ô tô vận tải thùng 15 tấn95</v>
      </c>
      <c r="D4699" s="490"/>
      <c r="E4699" s="490"/>
      <c r="F4699" s="490"/>
      <c r="G4699" s="490"/>
    </row>
    <row r="4700" spans="1:7" ht="18.75">
      <c r="A4700" s="489" t="s">
        <v>2792</v>
      </c>
      <c r="B4700" s="490">
        <v>96</v>
      </c>
      <c r="C4700" s="491" t="str">
        <f t="shared" si="78"/>
        <v>Ô tô vận tải thùng 15 tấn96</v>
      </c>
      <c r="D4700" s="490"/>
      <c r="E4700" s="490"/>
      <c r="F4700" s="490"/>
      <c r="G4700" s="490"/>
    </row>
    <row r="4701" spans="1:7" ht="18.75">
      <c r="A4701" s="489" t="s">
        <v>2792</v>
      </c>
      <c r="B4701" s="490">
        <v>97</v>
      </c>
      <c r="C4701" s="491" t="str">
        <f t="shared" si="78"/>
        <v>Ô tô vận tải thùng 15 tấn97</v>
      </c>
      <c r="D4701" s="490"/>
      <c r="E4701" s="490"/>
      <c r="F4701" s="490"/>
      <c r="G4701" s="490"/>
    </row>
    <row r="4702" spans="1:7" ht="18.75">
      <c r="A4702" s="489" t="s">
        <v>2792</v>
      </c>
      <c r="B4702" s="490">
        <v>98</v>
      </c>
      <c r="C4702" s="491" t="str">
        <f t="shared" si="78"/>
        <v>Ô tô vận tải thùng 15 tấn98</v>
      </c>
      <c r="D4702" s="490"/>
      <c r="E4702" s="490"/>
      <c r="F4702" s="490"/>
      <c r="G4702" s="490"/>
    </row>
    <row r="4703" spans="1:7" ht="18.75">
      <c r="A4703" s="489" t="s">
        <v>2792</v>
      </c>
      <c r="B4703" s="490">
        <v>99</v>
      </c>
      <c r="C4703" s="491" t="str">
        <f t="shared" si="78"/>
        <v>Ô tô vận tải thùng 15 tấn99</v>
      </c>
      <c r="D4703" s="490"/>
      <c r="E4703" s="490"/>
      <c r="F4703" s="490"/>
      <c r="G4703" s="490"/>
    </row>
    <row r="4704" spans="1:7" ht="18.75">
      <c r="A4704" s="489" t="s">
        <v>2792</v>
      </c>
      <c r="B4704" s="490">
        <v>100</v>
      </c>
      <c r="C4704" s="491" t="str">
        <f t="shared" si="78"/>
        <v>Ô tô vận tải thùng 15 tấn100</v>
      </c>
      <c r="D4704" s="490"/>
      <c r="E4704" s="490"/>
      <c r="F4704" s="490"/>
      <c r="G4704" s="490"/>
    </row>
    <row r="4705" spans="1:7" ht="18.75">
      <c r="A4705" s="489" t="s">
        <v>2792</v>
      </c>
      <c r="B4705" s="490">
        <v>101</v>
      </c>
      <c r="C4705" s="491" t="str">
        <f t="shared" si="78"/>
        <v>Ô tô vận tải thùng 15 tấn101</v>
      </c>
      <c r="D4705" s="490"/>
      <c r="E4705" s="490"/>
      <c r="F4705" s="490"/>
      <c r="G4705" s="490"/>
    </row>
    <row r="4706" spans="1:7" ht="18.75">
      <c r="A4706" s="489" t="s">
        <v>2792</v>
      </c>
      <c r="B4706" s="490">
        <v>102</v>
      </c>
      <c r="C4706" s="491" t="str">
        <f t="shared" si="78"/>
        <v>Ô tô vận tải thùng 15 tấn102</v>
      </c>
      <c r="D4706" s="490"/>
      <c r="E4706" s="490"/>
      <c r="F4706" s="490"/>
      <c r="G4706" s="490"/>
    </row>
    <row r="4707" spans="1:7" ht="18.75">
      <c r="A4707" s="489" t="s">
        <v>2792</v>
      </c>
      <c r="B4707" s="490">
        <v>103</v>
      </c>
      <c r="C4707" s="491" t="str">
        <f t="shared" si="78"/>
        <v>Ô tô vận tải thùng 15 tấn103</v>
      </c>
      <c r="D4707" s="490"/>
      <c r="E4707" s="490"/>
      <c r="F4707" s="490"/>
      <c r="G4707" s="490"/>
    </row>
    <row r="4708" spans="1:7" ht="18.75">
      <c r="A4708" s="489" t="s">
        <v>2792</v>
      </c>
      <c r="B4708" s="490">
        <v>104</v>
      </c>
      <c r="C4708" s="491" t="str">
        <f t="shared" si="78"/>
        <v>Ô tô vận tải thùng 15 tấn104</v>
      </c>
      <c r="D4708" s="490"/>
      <c r="E4708" s="490"/>
      <c r="F4708" s="490"/>
      <c r="G4708" s="490"/>
    </row>
    <row r="4709" spans="1:7" ht="18.75">
      <c r="A4709" s="489" t="s">
        <v>2792</v>
      </c>
      <c r="B4709" s="490">
        <v>105</v>
      </c>
      <c r="C4709" s="491" t="str">
        <f t="shared" si="78"/>
        <v>Ô tô vận tải thùng 15 tấn105</v>
      </c>
      <c r="D4709" s="490"/>
      <c r="E4709" s="490"/>
      <c r="F4709" s="490"/>
      <c r="G4709" s="490"/>
    </row>
    <row r="4710" spans="1:7" ht="18.75">
      <c r="A4710" s="489" t="s">
        <v>2792</v>
      </c>
      <c r="B4710" s="490">
        <v>106</v>
      </c>
      <c r="C4710" s="491" t="str">
        <f t="shared" si="78"/>
        <v>Ô tô vận tải thùng 15 tấn106</v>
      </c>
      <c r="D4710" s="490"/>
      <c r="E4710" s="490"/>
      <c r="F4710" s="490"/>
      <c r="G4710" s="490"/>
    </row>
    <row r="4711" spans="1:7" ht="18.75">
      <c r="A4711" s="489" t="s">
        <v>2792</v>
      </c>
      <c r="B4711" s="490">
        <v>107</v>
      </c>
      <c r="C4711" s="491" t="str">
        <f t="shared" si="78"/>
        <v>Ô tô vận tải thùng 15 tấn107</v>
      </c>
      <c r="D4711" s="490"/>
      <c r="E4711" s="490"/>
      <c r="F4711" s="490"/>
      <c r="G4711" s="490"/>
    </row>
    <row r="4712" spans="1:7" ht="18.75">
      <c r="A4712" s="489" t="s">
        <v>2792</v>
      </c>
      <c r="B4712" s="490">
        <v>108</v>
      </c>
      <c r="C4712" s="491" t="str">
        <f t="shared" si="78"/>
        <v>Ô tô vận tải thùng 15 tấn108</v>
      </c>
      <c r="D4712" s="490"/>
      <c r="E4712" s="490"/>
      <c r="F4712" s="490"/>
      <c r="G4712" s="490"/>
    </row>
    <row r="4713" spans="1:7" ht="18.75">
      <c r="A4713" s="489" t="s">
        <v>2792</v>
      </c>
      <c r="B4713" s="490">
        <v>109</v>
      </c>
      <c r="C4713" s="491" t="str">
        <f t="shared" si="78"/>
        <v>Ô tô vận tải thùng 15 tấn109</v>
      </c>
      <c r="D4713" s="490"/>
      <c r="E4713" s="490"/>
      <c r="F4713" s="490"/>
      <c r="G4713" s="490"/>
    </row>
    <row r="4714" spans="1:7" ht="18.75">
      <c r="A4714" s="489" t="s">
        <v>2792</v>
      </c>
      <c r="B4714" s="490">
        <v>110</v>
      </c>
      <c r="C4714" s="491" t="str">
        <f t="shared" si="78"/>
        <v>Ô tô vận tải thùng 15 tấn110</v>
      </c>
      <c r="D4714" s="490"/>
      <c r="E4714" s="490"/>
      <c r="F4714" s="490"/>
      <c r="G4714" s="490"/>
    </row>
    <row r="4715" spans="1:7" ht="18.75">
      <c r="A4715" s="489" t="s">
        <v>2792</v>
      </c>
      <c r="B4715" s="490">
        <v>111</v>
      </c>
      <c r="C4715" s="491" t="str">
        <f t="shared" si="78"/>
        <v>Ô tô vận tải thùng 15 tấn111</v>
      </c>
      <c r="D4715" s="490"/>
      <c r="E4715" s="490"/>
      <c r="F4715" s="490"/>
      <c r="G4715" s="490"/>
    </row>
    <row r="4716" spans="1:7" ht="18.75">
      <c r="A4716" s="489" t="s">
        <v>2792</v>
      </c>
      <c r="B4716" s="490">
        <v>112</v>
      </c>
      <c r="C4716" s="491" t="str">
        <f t="shared" si="78"/>
        <v>Ô tô vận tải thùng 15 tấn112</v>
      </c>
      <c r="D4716" s="490"/>
      <c r="E4716" s="490"/>
      <c r="F4716" s="490"/>
      <c r="G4716" s="490"/>
    </row>
    <row r="4717" spans="1:7" ht="18.75">
      <c r="A4717" s="489" t="s">
        <v>2792</v>
      </c>
      <c r="B4717" s="490">
        <v>113</v>
      </c>
      <c r="C4717" s="491" t="str">
        <f t="shared" si="78"/>
        <v>Ô tô vận tải thùng 15 tấn113</v>
      </c>
      <c r="D4717" s="490"/>
      <c r="E4717" s="490"/>
      <c r="F4717" s="490"/>
      <c r="G4717" s="490"/>
    </row>
    <row r="4718" spans="1:7" ht="18.75">
      <c r="A4718" s="489" t="s">
        <v>2792</v>
      </c>
      <c r="B4718" s="490">
        <v>114</v>
      </c>
      <c r="C4718" s="491" t="str">
        <f t="shared" si="78"/>
        <v>Ô tô vận tải thùng 15 tấn114</v>
      </c>
      <c r="D4718" s="490"/>
      <c r="E4718" s="490"/>
      <c r="F4718" s="490"/>
      <c r="G4718" s="490"/>
    </row>
    <row r="4719" spans="1:7" ht="18.75">
      <c r="A4719" s="489" t="s">
        <v>2792</v>
      </c>
      <c r="B4719" s="490">
        <v>115</v>
      </c>
      <c r="C4719" s="491" t="str">
        <f t="shared" si="78"/>
        <v>Ô tô vận tải thùng 15 tấn115</v>
      </c>
      <c r="D4719" s="490"/>
      <c r="E4719" s="490"/>
      <c r="F4719" s="490"/>
      <c r="G4719" s="490"/>
    </row>
    <row r="4720" spans="1:7" ht="18.75">
      <c r="A4720" s="489" t="s">
        <v>2792</v>
      </c>
      <c r="B4720" s="490">
        <v>116</v>
      </c>
      <c r="C4720" s="491" t="str">
        <f t="shared" si="78"/>
        <v>Ô tô vận tải thùng 15 tấn116</v>
      </c>
      <c r="D4720" s="490"/>
      <c r="E4720" s="490"/>
      <c r="F4720" s="490"/>
      <c r="G4720" s="490"/>
    </row>
    <row r="4721" spans="1:7" ht="18.75">
      <c r="A4721" s="489" t="s">
        <v>2792</v>
      </c>
      <c r="B4721" s="490">
        <v>117</v>
      </c>
      <c r="C4721" s="491" t="str">
        <f t="shared" si="78"/>
        <v>Ô tô vận tải thùng 15 tấn117</v>
      </c>
      <c r="D4721" s="490"/>
      <c r="E4721" s="490"/>
      <c r="F4721" s="490"/>
      <c r="G4721" s="490"/>
    </row>
    <row r="4722" spans="1:7" ht="18.75">
      <c r="A4722" s="489" t="s">
        <v>2792</v>
      </c>
      <c r="B4722" s="490">
        <v>118</v>
      </c>
      <c r="C4722" s="491" t="str">
        <f t="shared" si="78"/>
        <v>Ô tô vận tải thùng 15 tấn118</v>
      </c>
      <c r="D4722" s="490"/>
      <c r="E4722" s="490"/>
      <c r="F4722" s="490"/>
      <c r="G4722" s="490"/>
    </row>
    <row r="4723" spans="1:7" ht="18.75">
      <c r="A4723" s="489" t="s">
        <v>2792</v>
      </c>
      <c r="B4723" s="490">
        <v>119</v>
      </c>
      <c r="C4723" s="491" t="str">
        <f t="shared" si="78"/>
        <v>Ô tô vận tải thùng 15 tấn119</v>
      </c>
      <c r="D4723" s="490"/>
      <c r="E4723" s="490"/>
      <c r="F4723" s="490"/>
      <c r="G4723" s="490"/>
    </row>
    <row r="4724" spans="1:7" ht="18.75">
      <c r="A4724" s="489" t="s">
        <v>2792</v>
      </c>
      <c r="B4724" s="490">
        <v>120</v>
      </c>
      <c r="C4724" s="491" t="str">
        <f t="shared" si="78"/>
        <v>Ô tô vận tải thùng 15 tấn120</v>
      </c>
      <c r="D4724" s="490"/>
      <c r="E4724" s="490"/>
      <c r="F4724" s="490"/>
      <c r="G4724" s="490"/>
    </row>
    <row r="4725" spans="1:7" ht="18.75">
      <c r="A4725" s="489" t="s">
        <v>2792</v>
      </c>
      <c r="B4725" s="490">
        <v>121</v>
      </c>
      <c r="C4725" s="491" t="str">
        <f t="shared" si="78"/>
        <v>Ô tô vận tải thùng 15 tấn121</v>
      </c>
      <c r="D4725" s="490"/>
      <c r="E4725" s="490"/>
      <c r="F4725" s="490"/>
      <c r="G4725" s="490"/>
    </row>
    <row r="4726" spans="1:7" ht="18.75">
      <c r="A4726" s="489" t="s">
        <v>2792</v>
      </c>
      <c r="B4726" s="490">
        <v>122</v>
      </c>
      <c r="C4726" s="491" t="str">
        <f t="shared" si="78"/>
        <v>Ô tô vận tải thùng 15 tấn122</v>
      </c>
      <c r="D4726" s="490"/>
      <c r="E4726" s="490"/>
      <c r="F4726" s="490"/>
      <c r="G4726" s="490"/>
    </row>
    <row r="4727" spans="1:7" ht="18.75">
      <c r="A4727" s="489" t="s">
        <v>2792</v>
      </c>
      <c r="B4727" s="490">
        <v>123</v>
      </c>
      <c r="C4727" s="491" t="str">
        <f t="shared" si="78"/>
        <v>Ô tô vận tải thùng 15 tấn123</v>
      </c>
      <c r="D4727" s="490"/>
      <c r="E4727" s="490"/>
      <c r="F4727" s="490"/>
      <c r="G4727" s="490"/>
    </row>
    <row r="4728" spans="1:7" ht="18.75">
      <c r="A4728" s="489" t="s">
        <v>2792</v>
      </c>
      <c r="B4728" s="490">
        <v>124</v>
      </c>
      <c r="C4728" s="491" t="str">
        <f t="shared" si="78"/>
        <v>Ô tô vận tải thùng 15 tấn124</v>
      </c>
      <c r="D4728" s="490"/>
      <c r="E4728" s="490"/>
      <c r="F4728" s="490"/>
      <c r="G4728" s="490"/>
    </row>
    <row r="4729" spans="1:7" ht="18.75">
      <c r="A4729" s="489" t="s">
        <v>2792</v>
      </c>
      <c r="B4729" s="490">
        <v>125</v>
      </c>
      <c r="C4729" s="491" t="str">
        <f t="shared" si="78"/>
        <v>Ô tô vận tải thùng 15 tấn125</v>
      </c>
      <c r="D4729" s="490"/>
      <c r="E4729" s="490"/>
      <c r="F4729" s="490"/>
      <c r="G4729" s="490"/>
    </row>
    <row r="4730" spans="1:7" ht="18.75">
      <c r="A4730" s="489" t="s">
        <v>2792</v>
      </c>
      <c r="B4730" s="490">
        <v>126</v>
      </c>
      <c r="C4730" s="491" t="str">
        <f t="shared" si="78"/>
        <v>Ô tô vận tải thùng 15 tấn126</v>
      </c>
      <c r="D4730" s="490"/>
      <c r="E4730" s="490"/>
      <c r="F4730" s="490"/>
      <c r="G4730" s="490"/>
    </row>
    <row r="4731" spans="1:7" ht="18.75">
      <c r="A4731" s="489" t="s">
        <v>2792</v>
      </c>
      <c r="B4731" s="490">
        <v>127</v>
      </c>
      <c r="C4731" s="491" t="str">
        <f t="shared" si="78"/>
        <v>Ô tô vận tải thùng 15 tấn127</v>
      </c>
      <c r="D4731" s="490"/>
      <c r="E4731" s="490"/>
      <c r="F4731" s="490"/>
      <c r="G4731" s="490"/>
    </row>
    <row r="4732" spans="1:7" ht="18.75">
      <c r="A4732" s="489" t="s">
        <v>2792</v>
      </c>
      <c r="B4732" s="490">
        <v>128</v>
      </c>
      <c r="C4732" s="491" t="str">
        <f t="shared" si="78"/>
        <v>Ô tô vận tải thùng 15 tấn128</v>
      </c>
      <c r="D4732" s="490"/>
      <c r="E4732" s="490"/>
      <c r="F4732" s="490"/>
      <c r="G4732" s="490"/>
    </row>
    <row r="4733" spans="1:7" ht="18.75">
      <c r="A4733" s="489" t="s">
        <v>2792</v>
      </c>
      <c r="B4733" s="490">
        <v>129</v>
      </c>
      <c r="C4733" s="491" t="str">
        <f t="shared" si="78"/>
        <v>Ô tô vận tải thùng 15 tấn129</v>
      </c>
      <c r="D4733" s="490"/>
      <c r="E4733" s="490"/>
      <c r="F4733" s="490"/>
      <c r="G4733" s="490"/>
    </row>
    <row r="4734" spans="1:7" ht="18.75">
      <c r="A4734" s="489" t="s">
        <v>2792</v>
      </c>
      <c r="B4734" s="490">
        <v>130</v>
      </c>
      <c r="C4734" s="491" t="str">
        <f t="shared" ref="C4734:C4797" si="79">A4734&amp;B4734</f>
        <v>Ô tô vận tải thùng 15 tấn130</v>
      </c>
      <c r="D4734" s="490"/>
      <c r="E4734" s="490"/>
      <c r="F4734" s="490"/>
      <c r="G4734" s="490"/>
    </row>
    <row r="4735" spans="1:7" ht="18.75">
      <c r="A4735" s="489" t="s">
        <v>2792</v>
      </c>
      <c r="B4735" s="490">
        <v>131</v>
      </c>
      <c r="C4735" s="491" t="str">
        <f t="shared" si="79"/>
        <v>Ô tô vận tải thùng 15 tấn131</v>
      </c>
      <c r="D4735" s="490"/>
      <c r="E4735" s="490"/>
      <c r="F4735" s="490"/>
      <c r="G4735" s="490"/>
    </row>
    <row r="4736" spans="1:7" ht="18.75">
      <c r="A4736" s="489" t="s">
        <v>2792</v>
      </c>
      <c r="B4736" s="490">
        <v>132</v>
      </c>
      <c r="C4736" s="491" t="str">
        <f t="shared" si="79"/>
        <v>Ô tô vận tải thùng 15 tấn132</v>
      </c>
      <c r="D4736" s="490"/>
      <c r="E4736" s="490"/>
      <c r="F4736" s="490"/>
      <c r="G4736" s="490"/>
    </row>
    <row r="4737" spans="1:7" ht="18.75">
      <c r="A4737" s="489" t="s">
        <v>2792</v>
      </c>
      <c r="B4737" s="490">
        <v>133</v>
      </c>
      <c r="C4737" s="491" t="str">
        <f t="shared" si="79"/>
        <v>Ô tô vận tải thùng 15 tấn133</v>
      </c>
      <c r="D4737" s="490"/>
      <c r="E4737" s="490"/>
      <c r="F4737" s="490"/>
      <c r="G4737" s="490"/>
    </row>
    <row r="4738" spans="1:7" ht="18.75">
      <c r="A4738" s="489" t="s">
        <v>2792</v>
      </c>
      <c r="B4738" s="490">
        <v>134</v>
      </c>
      <c r="C4738" s="491" t="str">
        <f t="shared" si="79"/>
        <v>Ô tô vận tải thùng 15 tấn134</v>
      </c>
      <c r="D4738" s="490"/>
      <c r="E4738" s="490"/>
      <c r="F4738" s="490"/>
      <c r="G4738" s="490"/>
    </row>
    <row r="4739" spans="1:7" ht="18.75">
      <c r="A4739" s="489" t="s">
        <v>2792</v>
      </c>
      <c r="B4739" s="490">
        <v>135</v>
      </c>
      <c r="C4739" s="491" t="str">
        <f t="shared" si="79"/>
        <v>Ô tô vận tải thùng 15 tấn135</v>
      </c>
      <c r="D4739" s="490"/>
      <c r="E4739" s="490"/>
      <c r="F4739" s="490"/>
      <c r="G4739" s="490"/>
    </row>
    <row r="4740" spans="1:7" ht="18.75">
      <c r="A4740" s="489" t="s">
        <v>2792</v>
      </c>
      <c r="B4740" s="490">
        <v>136</v>
      </c>
      <c r="C4740" s="491" t="str">
        <f t="shared" si="79"/>
        <v>Ô tô vận tải thùng 15 tấn136</v>
      </c>
      <c r="D4740" s="490"/>
      <c r="E4740" s="490"/>
      <c r="F4740" s="490"/>
      <c r="G4740" s="490"/>
    </row>
    <row r="4741" spans="1:7" ht="18.75">
      <c r="A4741" s="489" t="s">
        <v>2792</v>
      </c>
      <c r="B4741" s="490">
        <v>137</v>
      </c>
      <c r="C4741" s="491" t="str">
        <f t="shared" si="79"/>
        <v>Ô tô vận tải thùng 15 tấn137</v>
      </c>
      <c r="D4741" s="490"/>
      <c r="E4741" s="490"/>
      <c r="F4741" s="490"/>
      <c r="G4741" s="490"/>
    </row>
    <row r="4742" spans="1:7" ht="18.75">
      <c r="A4742" s="489" t="s">
        <v>2792</v>
      </c>
      <c r="B4742" s="490">
        <v>138</v>
      </c>
      <c r="C4742" s="491" t="str">
        <f t="shared" si="79"/>
        <v>Ô tô vận tải thùng 15 tấn138</v>
      </c>
      <c r="D4742" s="490"/>
      <c r="E4742" s="490"/>
      <c r="F4742" s="490"/>
      <c r="G4742" s="490"/>
    </row>
    <row r="4743" spans="1:7" ht="18.75">
      <c r="A4743" s="489" t="s">
        <v>2792</v>
      </c>
      <c r="B4743" s="490">
        <v>139</v>
      </c>
      <c r="C4743" s="491" t="str">
        <f t="shared" si="79"/>
        <v>Ô tô vận tải thùng 15 tấn139</v>
      </c>
      <c r="D4743" s="490"/>
      <c r="E4743" s="490"/>
      <c r="F4743" s="490"/>
      <c r="G4743" s="490"/>
    </row>
    <row r="4744" spans="1:7" ht="18.75">
      <c r="A4744" s="489" t="s">
        <v>2792</v>
      </c>
      <c r="B4744" s="490">
        <v>140</v>
      </c>
      <c r="C4744" s="491" t="str">
        <f t="shared" si="79"/>
        <v>Ô tô vận tải thùng 15 tấn140</v>
      </c>
      <c r="D4744" s="490"/>
      <c r="E4744" s="490"/>
      <c r="F4744" s="490"/>
      <c r="G4744" s="490"/>
    </row>
    <row r="4745" spans="1:7" ht="18.75">
      <c r="A4745" s="489" t="s">
        <v>2792</v>
      </c>
      <c r="B4745" s="490">
        <v>141</v>
      </c>
      <c r="C4745" s="491" t="str">
        <f t="shared" si="79"/>
        <v>Ô tô vận tải thùng 15 tấn141</v>
      </c>
      <c r="D4745" s="490"/>
      <c r="E4745" s="490"/>
      <c r="F4745" s="490"/>
      <c r="G4745" s="490"/>
    </row>
    <row r="4746" spans="1:7" ht="18.75">
      <c r="A4746" s="489" t="s">
        <v>2792</v>
      </c>
      <c r="B4746" s="490">
        <v>142</v>
      </c>
      <c r="C4746" s="491" t="str">
        <f t="shared" si="79"/>
        <v>Ô tô vận tải thùng 15 tấn142</v>
      </c>
      <c r="D4746" s="490"/>
      <c r="E4746" s="490"/>
      <c r="F4746" s="490"/>
      <c r="G4746" s="490"/>
    </row>
    <row r="4747" spans="1:7" ht="18.75">
      <c r="A4747" s="489" t="s">
        <v>2792</v>
      </c>
      <c r="B4747" s="490">
        <v>143</v>
      </c>
      <c r="C4747" s="491" t="str">
        <f t="shared" si="79"/>
        <v>Ô tô vận tải thùng 15 tấn143</v>
      </c>
      <c r="D4747" s="490"/>
      <c r="E4747" s="490"/>
      <c r="F4747" s="490"/>
      <c r="G4747" s="490"/>
    </row>
    <row r="4748" spans="1:7" ht="18.75">
      <c r="A4748" s="489" t="s">
        <v>2792</v>
      </c>
      <c r="B4748" s="490">
        <v>144</v>
      </c>
      <c r="C4748" s="491" t="str">
        <f t="shared" si="79"/>
        <v>Ô tô vận tải thùng 15 tấn144</v>
      </c>
      <c r="D4748" s="490"/>
      <c r="E4748" s="490"/>
      <c r="F4748" s="490"/>
      <c r="G4748" s="490"/>
    </row>
    <row r="4749" spans="1:7" ht="18.75">
      <c r="A4749" s="489" t="s">
        <v>2792</v>
      </c>
      <c r="B4749" s="490">
        <v>145</v>
      </c>
      <c r="C4749" s="491" t="str">
        <f t="shared" si="79"/>
        <v>Ô tô vận tải thùng 15 tấn145</v>
      </c>
      <c r="D4749" s="490"/>
      <c r="E4749" s="490"/>
      <c r="F4749" s="490"/>
      <c r="G4749" s="490"/>
    </row>
    <row r="4750" spans="1:7" ht="18.75">
      <c r="A4750" s="489" t="s">
        <v>2792</v>
      </c>
      <c r="B4750" s="490">
        <v>146</v>
      </c>
      <c r="C4750" s="491" t="str">
        <f t="shared" si="79"/>
        <v>Ô tô vận tải thùng 15 tấn146</v>
      </c>
      <c r="D4750" s="490"/>
      <c r="E4750" s="490"/>
      <c r="F4750" s="490"/>
      <c r="G4750" s="490"/>
    </row>
    <row r="4751" spans="1:7" ht="18.75">
      <c r="A4751" s="489" t="s">
        <v>2792</v>
      </c>
      <c r="B4751" s="490">
        <v>147</v>
      </c>
      <c r="C4751" s="491" t="str">
        <f t="shared" si="79"/>
        <v>Ô tô vận tải thùng 15 tấn147</v>
      </c>
      <c r="D4751" s="490"/>
      <c r="E4751" s="490"/>
      <c r="F4751" s="490"/>
      <c r="G4751" s="490"/>
    </row>
    <row r="4752" spans="1:7" ht="18.75">
      <c r="A4752" s="489" t="s">
        <v>2792</v>
      </c>
      <c r="B4752" s="490">
        <v>148</v>
      </c>
      <c r="C4752" s="491" t="str">
        <f t="shared" si="79"/>
        <v>Ô tô vận tải thùng 15 tấn148</v>
      </c>
      <c r="D4752" s="490"/>
      <c r="E4752" s="490"/>
      <c r="F4752" s="490"/>
      <c r="G4752" s="490"/>
    </row>
    <row r="4753" spans="1:7" ht="18.75">
      <c r="A4753" s="489" t="s">
        <v>2792</v>
      </c>
      <c r="B4753" s="490">
        <v>149</v>
      </c>
      <c r="C4753" s="491" t="str">
        <f t="shared" si="79"/>
        <v>Ô tô vận tải thùng 15 tấn149</v>
      </c>
      <c r="D4753" s="490"/>
      <c r="E4753" s="490"/>
      <c r="F4753" s="490"/>
      <c r="G4753" s="490"/>
    </row>
    <row r="4754" spans="1:7" ht="18.75">
      <c r="A4754" s="489" t="s">
        <v>2792</v>
      </c>
      <c r="B4754" s="490">
        <v>150</v>
      </c>
      <c r="C4754" s="491" t="str">
        <f t="shared" si="79"/>
        <v>Ô tô vận tải thùng 15 tấn150</v>
      </c>
      <c r="D4754" s="490"/>
      <c r="E4754" s="490"/>
      <c r="F4754" s="490"/>
      <c r="G4754" s="490"/>
    </row>
    <row r="4755" spans="1:7" ht="18.75">
      <c r="A4755" s="489" t="s">
        <v>2792</v>
      </c>
      <c r="B4755" s="490">
        <v>151</v>
      </c>
      <c r="C4755" s="491" t="str">
        <f t="shared" si="79"/>
        <v>Ô tô vận tải thùng 15 tấn151</v>
      </c>
      <c r="D4755" s="490"/>
      <c r="E4755" s="490"/>
      <c r="F4755" s="490"/>
      <c r="G4755" s="490"/>
    </row>
    <row r="4756" spans="1:7" ht="18.75">
      <c r="A4756" s="489" t="s">
        <v>2792</v>
      </c>
      <c r="B4756" s="490">
        <v>152</v>
      </c>
      <c r="C4756" s="491" t="str">
        <f t="shared" si="79"/>
        <v>Ô tô vận tải thùng 15 tấn152</v>
      </c>
      <c r="D4756" s="490"/>
      <c r="E4756" s="490"/>
      <c r="F4756" s="490"/>
      <c r="G4756" s="490"/>
    </row>
    <row r="4757" spans="1:7" ht="18.75">
      <c r="A4757" s="489" t="s">
        <v>2792</v>
      </c>
      <c r="B4757" s="490">
        <v>153</v>
      </c>
      <c r="C4757" s="491" t="str">
        <f t="shared" si="79"/>
        <v>Ô tô vận tải thùng 15 tấn153</v>
      </c>
      <c r="D4757" s="490"/>
      <c r="E4757" s="490"/>
      <c r="F4757" s="490"/>
      <c r="G4757" s="490"/>
    </row>
    <row r="4758" spans="1:7" ht="18.75">
      <c r="A4758" s="489" t="s">
        <v>2792</v>
      </c>
      <c r="B4758" s="490">
        <v>154</v>
      </c>
      <c r="C4758" s="491" t="str">
        <f t="shared" si="79"/>
        <v>Ô tô vận tải thùng 15 tấn154</v>
      </c>
      <c r="D4758" s="490"/>
      <c r="E4758" s="490"/>
      <c r="F4758" s="490"/>
      <c r="G4758" s="490"/>
    </row>
    <row r="4759" spans="1:7" ht="18.75">
      <c r="A4759" s="489" t="s">
        <v>2792</v>
      </c>
      <c r="B4759" s="490">
        <v>155</v>
      </c>
      <c r="C4759" s="491" t="str">
        <f t="shared" si="79"/>
        <v>Ô tô vận tải thùng 15 tấn155</v>
      </c>
      <c r="D4759" s="490"/>
      <c r="E4759" s="490"/>
      <c r="F4759" s="490"/>
      <c r="G4759" s="490"/>
    </row>
    <row r="4760" spans="1:7" ht="18.75">
      <c r="A4760" s="489" t="s">
        <v>2792</v>
      </c>
      <c r="B4760" s="490">
        <v>156</v>
      </c>
      <c r="C4760" s="491" t="str">
        <f t="shared" si="79"/>
        <v>Ô tô vận tải thùng 15 tấn156</v>
      </c>
      <c r="D4760" s="490"/>
      <c r="E4760" s="490"/>
      <c r="F4760" s="490"/>
      <c r="G4760" s="490"/>
    </row>
    <row r="4761" spans="1:7" ht="18.75">
      <c r="A4761" s="489" t="s">
        <v>2792</v>
      </c>
      <c r="B4761" s="490">
        <v>157</v>
      </c>
      <c r="C4761" s="491" t="str">
        <f t="shared" si="79"/>
        <v>Ô tô vận tải thùng 15 tấn157</v>
      </c>
      <c r="D4761" s="490"/>
      <c r="E4761" s="490"/>
      <c r="F4761" s="490"/>
      <c r="G4761" s="490"/>
    </row>
    <row r="4762" spans="1:7" ht="18.75">
      <c r="A4762" s="489" t="s">
        <v>2792</v>
      </c>
      <c r="B4762" s="490">
        <v>158</v>
      </c>
      <c r="C4762" s="491" t="str">
        <f t="shared" si="79"/>
        <v>Ô tô vận tải thùng 15 tấn158</v>
      </c>
      <c r="D4762" s="490"/>
      <c r="E4762" s="490"/>
      <c r="F4762" s="490"/>
      <c r="G4762" s="490"/>
    </row>
    <row r="4763" spans="1:7" ht="18.75">
      <c r="A4763" s="489" t="s">
        <v>2792</v>
      </c>
      <c r="B4763" s="490">
        <v>159</v>
      </c>
      <c r="C4763" s="491" t="str">
        <f t="shared" si="79"/>
        <v>Ô tô vận tải thùng 15 tấn159</v>
      </c>
      <c r="D4763" s="490"/>
      <c r="E4763" s="490"/>
      <c r="F4763" s="490"/>
      <c r="G4763" s="490"/>
    </row>
    <row r="4764" spans="1:7" ht="18.75">
      <c r="A4764" s="489" t="s">
        <v>2792</v>
      </c>
      <c r="B4764" s="490">
        <v>160</v>
      </c>
      <c r="C4764" s="491" t="str">
        <f t="shared" si="79"/>
        <v>Ô tô vận tải thùng 15 tấn160</v>
      </c>
      <c r="D4764" s="490"/>
      <c r="E4764" s="490"/>
      <c r="F4764" s="490"/>
      <c r="G4764" s="490"/>
    </row>
    <row r="4765" spans="1:7" ht="18.75">
      <c r="A4765" s="489" t="s">
        <v>2792</v>
      </c>
      <c r="B4765" s="490">
        <v>161</v>
      </c>
      <c r="C4765" s="491" t="str">
        <f t="shared" si="79"/>
        <v>Ô tô vận tải thùng 15 tấn161</v>
      </c>
      <c r="D4765" s="490"/>
      <c r="E4765" s="490"/>
      <c r="F4765" s="490"/>
      <c r="G4765" s="490"/>
    </row>
    <row r="4766" spans="1:7" ht="18.75">
      <c r="A4766" s="489" t="s">
        <v>2792</v>
      </c>
      <c r="B4766" s="490">
        <v>162</v>
      </c>
      <c r="C4766" s="491" t="str">
        <f t="shared" si="79"/>
        <v>Ô tô vận tải thùng 15 tấn162</v>
      </c>
      <c r="D4766" s="490"/>
      <c r="E4766" s="490"/>
      <c r="F4766" s="490"/>
      <c r="G4766" s="490"/>
    </row>
    <row r="4767" spans="1:7" ht="18.75">
      <c r="A4767" s="489" t="s">
        <v>2792</v>
      </c>
      <c r="B4767" s="490">
        <v>163</v>
      </c>
      <c r="C4767" s="491" t="str">
        <f t="shared" si="79"/>
        <v>Ô tô vận tải thùng 15 tấn163</v>
      </c>
      <c r="D4767" s="490"/>
      <c r="E4767" s="490"/>
      <c r="F4767" s="490"/>
      <c r="G4767" s="490"/>
    </row>
    <row r="4768" spans="1:7" ht="18.75">
      <c r="A4768" s="489" t="s">
        <v>2792</v>
      </c>
      <c r="B4768" s="490">
        <v>164</v>
      </c>
      <c r="C4768" s="491" t="str">
        <f t="shared" si="79"/>
        <v>Ô tô vận tải thùng 15 tấn164</v>
      </c>
      <c r="D4768" s="490"/>
      <c r="E4768" s="490"/>
      <c r="F4768" s="490"/>
      <c r="G4768" s="490"/>
    </row>
    <row r="4769" spans="1:7" ht="18.75">
      <c r="A4769" s="489" t="s">
        <v>2792</v>
      </c>
      <c r="B4769" s="490">
        <v>165</v>
      </c>
      <c r="C4769" s="491" t="str">
        <f t="shared" si="79"/>
        <v>Ô tô vận tải thùng 15 tấn165</v>
      </c>
      <c r="D4769" s="490"/>
      <c r="E4769" s="490"/>
      <c r="F4769" s="490"/>
      <c r="G4769" s="490"/>
    </row>
    <row r="4770" spans="1:7" ht="18.75">
      <c r="A4770" s="489" t="s">
        <v>2792</v>
      </c>
      <c r="B4770" s="490">
        <v>166</v>
      </c>
      <c r="C4770" s="491" t="str">
        <f t="shared" si="79"/>
        <v>Ô tô vận tải thùng 15 tấn166</v>
      </c>
      <c r="D4770" s="490"/>
      <c r="E4770" s="490"/>
      <c r="F4770" s="490"/>
      <c r="G4770" s="490"/>
    </row>
    <row r="4771" spans="1:7" ht="18.75">
      <c r="A4771" s="489" t="s">
        <v>2792</v>
      </c>
      <c r="B4771" s="490">
        <v>167</v>
      </c>
      <c r="C4771" s="491" t="str">
        <f t="shared" si="79"/>
        <v>Ô tô vận tải thùng 15 tấn167</v>
      </c>
      <c r="D4771" s="490"/>
      <c r="E4771" s="490"/>
      <c r="F4771" s="490"/>
      <c r="G4771" s="490"/>
    </row>
    <row r="4772" spans="1:7" ht="18.75">
      <c r="A4772" s="489" t="s">
        <v>2792</v>
      </c>
      <c r="B4772" s="490">
        <v>168</v>
      </c>
      <c r="C4772" s="491" t="str">
        <f t="shared" si="79"/>
        <v>Ô tô vận tải thùng 15 tấn168</v>
      </c>
      <c r="D4772" s="490"/>
      <c r="E4772" s="490"/>
      <c r="F4772" s="490"/>
      <c r="G4772" s="490"/>
    </row>
    <row r="4773" spans="1:7" ht="18.75">
      <c r="A4773" s="489" t="s">
        <v>2792</v>
      </c>
      <c r="B4773" s="490">
        <v>169</v>
      </c>
      <c r="C4773" s="491" t="str">
        <f t="shared" si="79"/>
        <v>Ô tô vận tải thùng 15 tấn169</v>
      </c>
      <c r="D4773" s="490"/>
      <c r="E4773" s="490"/>
      <c r="F4773" s="490"/>
      <c r="G4773" s="490"/>
    </row>
    <row r="4774" spans="1:7" ht="18.75">
      <c r="A4774" s="489" t="s">
        <v>2792</v>
      </c>
      <c r="B4774" s="490">
        <v>170</v>
      </c>
      <c r="C4774" s="491" t="str">
        <f t="shared" si="79"/>
        <v>Ô tô vận tải thùng 15 tấn170</v>
      </c>
      <c r="D4774" s="490"/>
      <c r="E4774" s="490"/>
      <c r="F4774" s="490"/>
      <c r="G4774" s="490"/>
    </row>
    <row r="4775" spans="1:7" ht="18.75">
      <c r="A4775" s="489" t="s">
        <v>2792</v>
      </c>
      <c r="B4775" s="490">
        <v>171</v>
      </c>
      <c r="C4775" s="491" t="str">
        <f t="shared" si="79"/>
        <v>Ô tô vận tải thùng 15 tấn171</v>
      </c>
      <c r="D4775" s="490"/>
      <c r="E4775" s="490"/>
      <c r="F4775" s="490"/>
      <c r="G4775" s="490"/>
    </row>
    <row r="4776" spans="1:7" ht="18.75">
      <c r="A4776" s="489" t="s">
        <v>2792</v>
      </c>
      <c r="B4776" s="490">
        <v>172</v>
      </c>
      <c r="C4776" s="491" t="str">
        <f t="shared" si="79"/>
        <v>Ô tô vận tải thùng 15 tấn172</v>
      </c>
      <c r="D4776" s="490"/>
      <c r="E4776" s="490"/>
      <c r="F4776" s="490"/>
      <c r="G4776" s="490"/>
    </row>
    <row r="4777" spans="1:7" ht="18.75">
      <c r="A4777" s="489" t="s">
        <v>2792</v>
      </c>
      <c r="B4777" s="490">
        <v>173</v>
      </c>
      <c r="C4777" s="491" t="str">
        <f t="shared" si="79"/>
        <v>Ô tô vận tải thùng 15 tấn173</v>
      </c>
      <c r="D4777" s="490"/>
      <c r="E4777" s="490"/>
      <c r="F4777" s="490"/>
      <c r="G4777" s="490"/>
    </row>
    <row r="4778" spans="1:7" ht="18.75">
      <c r="A4778" s="489" t="s">
        <v>2792</v>
      </c>
      <c r="B4778" s="490">
        <v>174</v>
      </c>
      <c r="C4778" s="491" t="str">
        <f t="shared" si="79"/>
        <v>Ô tô vận tải thùng 15 tấn174</v>
      </c>
      <c r="D4778" s="490"/>
      <c r="E4778" s="490"/>
      <c r="F4778" s="490"/>
      <c r="G4778" s="490"/>
    </row>
    <row r="4779" spans="1:7" ht="18.75">
      <c r="A4779" s="489" t="s">
        <v>2792</v>
      </c>
      <c r="B4779" s="490">
        <v>175</v>
      </c>
      <c r="C4779" s="491" t="str">
        <f t="shared" si="79"/>
        <v>Ô tô vận tải thùng 15 tấn175</v>
      </c>
      <c r="D4779" s="490"/>
      <c r="E4779" s="490"/>
      <c r="F4779" s="490"/>
      <c r="G4779" s="490"/>
    </row>
    <row r="4780" spans="1:7" ht="18.75">
      <c r="A4780" s="489" t="s">
        <v>2792</v>
      </c>
      <c r="B4780" s="490">
        <v>176</v>
      </c>
      <c r="C4780" s="491" t="str">
        <f t="shared" si="79"/>
        <v>Ô tô vận tải thùng 15 tấn176</v>
      </c>
      <c r="D4780" s="490"/>
      <c r="E4780" s="490"/>
      <c r="F4780" s="490"/>
      <c r="G4780" s="490"/>
    </row>
    <row r="4781" spans="1:7" ht="18.75">
      <c r="A4781" s="489" t="s">
        <v>2792</v>
      </c>
      <c r="B4781" s="490">
        <v>177</v>
      </c>
      <c r="C4781" s="491" t="str">
        <f t="shared" si="79"/>
        <v>Ô tô vận tải thùng 15 tấn177</v>
      </c>
      <c r="D4781" s="490"/>
      <c r="E4781" s="490"/>
      <c r="F4781" s="490"/>
      <c r="G4781" s="490"/>
    </row>
    <row r="4782" spans="1:7" ht="18.75">
      <c r="A4782" s="489" t="s">
        <v>2792</v>
      </c>
      <c r="B4782" s="490">
        <v>178</v>
      </c>
      <c r="C4782" s="491" t="str">
        <f t="shared" si="79"/>
        <v>Ô tô vận tải thùng 15 tấn178</v>
      </c>
      <c r="D4782" s="490"/>
      <c r="E4782" s="490"/>
      <c r="F4782" s="490"/>
      <c r="G4782" s="490"/>
    </row>
    <row r="4783" spans="1:7" ht="18.75">
      <c r="A4783" s="489" t="s">
        <v>2792</v>
      </c>
      <c r="B4783" s="490">
        <v>179</v>
      </c>
      <c r="C4783" s="491" t="str">
        <f t="shared" si="79"/>
        <v>Ô tô vận tải thùng 15 tấn179</v>
      </c>
      <c r="D4783" s="490"/>
      <c r="E4783" s="490"/>
      <c r="F4783" s="490"/>
      <c r="G4783" s="490"/>
    </row>
    <row r="4784" spans="1:7" ht="18.75">
      <c r="A4784" s="489" t="s">
        <v>2792</v>
      </c>
      <c r="B4784" s="490">
        <v>180</v>
      </c>
      <c r="C4784" s="491" t="str">
        <f t="shared" si="79"/>
        <v>Ô tô vận tải thùng 15 tấn180</v>
      </c>
      <c r="D4784" s="490"/>
      <c r="E4784" s="490"/>
      <c r="F4784" s="490"/>
      <c r="G4784" s="490"/>
    </row>
    <row r="4785" spans="1:7" ht="18.75">
      <c r="A4785" s="489" t="s">
        <v>2792</v>
      </c>
      <c r="B4785" s="490">
        <v>181</v>
      </c>
      <c r="C4785" s="491" t="str">
        <f t="shared" si="79"/>
        <v>Ô tô vận tải thùng 15 tấn181</v>
      </c>
      <c r="D4785" s="490"/>
      <c r="E4785" s="490"/>
      <c r="F4785" s="490"/>
      <c r="G4785" s="490"/>
    </row>
    <row r="4786" spans="1:7" ht="18.75">
      <c r="A4786" s="489" t="s">
        <v>2792</v>
      </c>
      <c r="B4786" s="490">
        <v>182</v>
      </c>
      <c r="C4786" s="491" t="str">
        <f t="shared" si="79"/>
        <v>Ô tô vận tải thùng 15 tấn182</v>
      </c>
      <c r="D4786" s="490"/>
      <c r="E4786" s="490"/>
      <c r="F4786" s="490"/>
      <c r="G4786" s="490"/>
    </row>
    <row r="4787" spans="1:7" ht="18.75">
      <c r="A4787" s="489" t="s">
        <v>2792</v>
      </c>
      <c r="B4787" s="490">
        <v>183</v>
      </c>
      <c r="C4787" s="491" t="str">
        <f t="shared" si="79"/>
        <v>Ô tô vận tải thùng 15 tấn183</v>
      </c>
      <c r="D4787" s="490"/>
      <c r="E4787" s="490"/>
      <c r="F4787" s="490"/>
      <c r="G4787" s="490"/>
    </row>
    <row r="4788" spans="1:7" ht="18.75">
      <c r="A4788" s="489" t="s">
        <v>2792</v>
      </c>
      <c r="B4788" s="490">
        <v>184</v>
      </c>
      <c r="C4788" s="491" t="str">
        <f t="shared" si="79"/>
        <v>Ô tô vận tải thùng 15 tấn184</v>
      </c>
      <c r="D4788" s="490"/>
      <c r="E4788" s="490"/>
      <c r="F4788" s="490"/>
      <c r="G4788" s="490"/>
    </row>
    <row r="4789" spans="1:7" ht="18.75">
      <c r="A4789" s="489" t="s">
        <v>2792</v>
      </c>
      <c r="B4789" s="490">
        <v>185</v>
      </c>
      <c r="C4789" s="491" t="str">
        <f t="shared" si="79"/>
        <v>Ô tô vận tải thùng 15 tấn185</v>
      </c>
      <c r="D4789" s="490"/>
      <c r="E4789" s="490"/>
      <c r="F4789" s="490"/>
      <c r="G4789" s="490"/>
    </row>
    <row r="4790" spans="1:7" ht="18.75">
      <c r="A4790" s="489" t="s">
        <v>2792</v>
      </c>
      <c r="B4790" s="490">
        <v>186</v>
      </c>
      <c r="C4790" s="491" t="str">
        <f t="shared" si="79"/>
        <v>Ô tô vận tải thùng 15 tấn186</v>
      </c>
      <c r="D4790" s="490"/>
      <c r="E4790" s="490"/>
      <c r="F4790" s="490"/>
      <c r="G4790" s="490"/>
    </row>
    <row r="4791" spans="1:7" ht="18.75">
      <c r="A4791" s="489" t="s">
        <v>2792</v>
      </c>
      <c r="B4791" s="490">
        <v>187</v>
      </c>
      <c r="C4791" s="491" t="str">
        <f t="shared" si="79"/>
        <v>Ô tô vận tải thùng 15 tấn187</v>
      </c>
      <c r="D4791" s="490"/>
      <c r="E4791" s="490"/>
      <c r="F4791" s="490"/>
      <c r="G4791" s="490"/>
    </row>
    <row r="4792" spans="1:7" ht="18.75">
      <c r="A4792" s="489" t="s">
        <v>2792</v>
      </c>
      <c r="B4792" s="490">
        <v>188</v>
      </c>
      <c r="C4792" s="491" t="str">
        <f t="shared" si="79"/>
        <v>Ô tô vận tải thùng 15 tấn188</v>
      </c>
      <c r="D4792" s="490"/>
      <c r="E4792" s="490"/>
      <c r="F4792" s="490"/>
      <c r="G4792" s="490"/>
    </row>
    <row r="4793" spans="1:7" ht="18.75">
      <c r="A4793" s="489" t="s">
        <v>2792</v>
      </c>
      <c r="B4793" s="490">
        <v>189</v>
      </c>
      <c r="C4793" s="491" t="str">
        <f t="shared" si="79"/>
        <v>Ô tô vận tải thùng 15 tấn189</v>
      </c>
      <c r="D4793" s="490"/>
      <c r="E4793" s="490"/>
      <c r="F4793" s="490"/>
      <c r="G4793" s="490"/>
    </row>
    <row r="4794" spans="1:7" ht="18.75">
      <c r="A4794" s="489" t="s">
        <v>2792</v>
      </c>
      <c r="B4794" s="490">
        <v>190</v>
      </c>
      <c r="C4794" s="491" t="str">
        <f t="shared" si="79"/>
        <v>Ô tô vận tải thùng 15 tấn190</v>
      </c>
      <c r="D4794" s="490"/>
      <c r="E4794" s="490"/>
      <c r="F4794" s="490"/>
      <c r="G4794" s="490"/>
    </row>
    <row r="4795" spans="1:7" ht="18.75">
      <c r="A4795" s="489" t="s">
        <v>2792</v>
      </c>
      <c r="B4795" s="490">
        <v>191</v>
      </c>
      <c r="C4795" s="491" t="str">
        <f t="shared" si="79"/>
        <v>Ô tô vận tải thùng 15 tấn191</v>
      </c>
      <c r="D4795" s="490"/>
      <c r="E4795" s="490"/>
      <c r="F4795" s="490"/>
      <c r="G4795" s="490"/>
    </row>
    <row r="4796" spans="1:7" ht="18.75">
      <c r="A4796" s="489" t="s">
        <v>2792</v>
      </c>
      <c r="B4796" s="490">
        <v>192</v>
      </c>
      <c r="C4796" s="491" t="str">
        <f t="shared" si="79"/>
        <v>Ô tô vận tải thùng 15 tấn192</v>
      </c>
      <c r="D4796" s="490"/>
      <c r="E4796" s="490"/>
      <c r="F4796" s="490"/>
      <c r="G4796" s="490"/>
    </row>
    <row r="4797" spans="1:7" ht="18.75">
      <c r="A4797" s="489" t="s">
        <v>2792</v>
      </c>
      <c r="B4797" s="490">
        <v>193</v>
      </c>
      <c r="C4797" s="491" t="str">
        <f t="shared" si="79"/>
        <v>Ô tô vận tải thùng 15 tấn193</v>
      </c>
      <c r="D4797" s="490"/>
      <c r="E4797" s="490"/>
      <c r="F4797" s="490"/>
      <c r="G4797" s="490"/>
    </row>
    <row r="4798" spans="1:7" ht="18.75">
      <c r="A4798" s="489" t="s">
        <v>2792</v>
      </c>
      <c r="B4798" s="490">
        <v>194</v>
      </c>
      <c r="C4798" s="491" t="str">
        <f t="shared" ref="C4798:C4861" si="80">A4798&amp;B4798</f>
        <v>Ô tô vận tải thùng 15 tấn194</v>
      </c>
      <c r="D4798" s="490"/>
      <c r="E4798" s="490"/>
      <c r="F4798" s="490"/>
      <c r="G4798" s="490"/>
    </row>
    <row r="4799" spans="1:7" ht="18.75">
      <c r="A4799" s="489" t="s">
        <v>2792</v>
      </c>
      <c r="B4799" s="490">
        <v>195</v>
      </c>
      <c r="C4799" s="491" t="str">
        <f t="shared" si="80"/>
        <v>Ô tô vận tải thùng 15 tấn195</v>
      </c>
      <c r="D4799" s="490"/>
      <c r="E4799" s="490"/>
      <c r="F4799" s="490"/>
      <c r="G4799" s="490"/>
    </row>
    <row r="4800" spans="1:7" ht="18.75">
      <c r="A4800" s="489" t="s">
        <v>2792</v>
      </c>
      <c r="B4800" s="490">
        <v>196</v>
      </c>
      <c r="C4800" s="491" t="str">
        <f t="shared" si="80"/>
        <v>Ô tô vận tải thùng 15 tấn196</v>
      </c>
      <c r="D4800" s="490"/>
      <c r="E4800" s="490"/>
      <c r="F4800" s="490"/>
      <c r="G4800" s="490"/>
    </row>
    <row r="4801" spans="1:7" ht="18.75">
      <c r="A4801" s="489" t="s">
        <v>2792</v>
      </c>
      <c r="B4801" s="490">
        <v>197</v>
      </c>
      <c r="C4801" s="491" t="str">
        <f t="shared" si="80"/>
        <v>Ô tô vận tải thùng 15 tấn197</v>
      </c>
      <c r="D4801" s="490"/>
      <c r="E4801" s="490"/>
      <c r="F4801" s="490"/>
      <c r="G4801" s="490"/>
    </row>
    <row r="4802" spans="1:7" ht="18.75">
      <c r="A4802" s="489" t="s">
        <v>2792</v>
      </c>
      <c r="B4802" s="490">
        <v>198</v>
      </c>
      <c r="C4802" s="491" t="str">
        <f t="shared" si="80"/>
        <v>Ô tô vận tải thùng 15 tấn198</v>
      </c>
      <c r="D4802" s="490"/>
      <c r="E4802" s="490"/>
      <c r="F4802" s="490"/>
      <c r="G4802" s="490"/>
    </row>
    <row r="4803" spans="1:7" ht="18.75">
      <c r="A4803" s="489" t="s">
        <v>2792</v>
      </c>
      <c r="B4803" s="490">
        <v>199</v>
      </c>
      <c r="C4803" s="491" t="str">
        <f t="shared" si="80"/>
        <v>Ô tô vận tải thùng 15 tấn199</v>
      </c>
      <c r="D4803" s="490"/>
      <c r="E4803" s="490"/>
      <c r="F4803" s="490"/>
      <c r="G4803" s="490"/>
    </row>
    <row r="4804" spans="1:7" ht="18.75">
      <c r="A4804" s="489" t="s">
        <v>2792</v>
      </c>
      <c r="B4804" s="490">
        <v>200</v>
      </c>
      <c r="C4804" s="491" t="str">
        <f t="shared" si="80"/>
        <v>Ô tô vận tải thùng 15 tấn200</v>
      </c>
      <c r="D4804" s="490"/>
      <c r="E4804" s="490"/>
      <c r="F4804" s="490"/>
      <c r="G4804" s="490"/>
    </row>
    <row r="4805" spans="1:7" ht="18.75">
      <c r="A4805" s="489" t="s">
        <v>2792</v>
      </c>
      <c r="B4805" s="490">
        <v>201</v>
      </c>
      <c r="C4805" s="491" t="str">
        <f t="shared" si="80"/>
        <v>Ô tô vận tải thùng 15 tấn201</v>
      </c>
      <c r="D4805" s="490"/>
      <c r="E4805" s="490"/>
      <c r="F4805" s="490"/>
      <c r="G4805" s="490"/>
    </row>
    <row r="4806" spans="1:7" ht="18.75">
      <c r="A4806" s="489" t="s">
        <v>2792</v>
      </c>
      <c r="B4806" s="490">
        <v>202</v>
      </c>
      <c r="C4806" s="491" t="str">
        <f t="shared" si="80"/>
        <v>Ô tô vận tải thùng 15 tấn202</v>
      </c>
      <c r="D4806" s="490"/>
      <c r="E4806" s="490"/>
      <c r="F4806" s="490"/>
      <c r="G4806" s="490"/>
    </row>
    <row r="4807" spans="1:7" ht="18.75">
      <c r="A4807" s="489" t="s">
        <v>2792</v>
      </c>
      <c r="B4807" s="490">
        <v>203</v>
      </c>
      <c r="C4807" s="491" t="str">
        <f t="shared" si="80"/>
        <v>Ô tô vận tải thùng 15 tấn203</v>
      </c>
      <c r="D4807" s="490"/>
      <c r="E4807" s="490"/>
      <c r="F4807" s="490"/>
      <c r="G4807" s="490"/>
    </row>
    <row r="4808" spans="1:7" ht="18.75">
      <c r="A4808" s="489" t="s">
        <v>2792</v>
      </c>
      <c r="B4808" s="490">
        <v>204</v>
      </c>
      <c r="C4808" s="491" t="str">
        <f t="shared" si="80"/>
        <v>Ô tô vận tải thùng 15 tấn204</v>
      </c>
      <c r="D4808" s="490"/>
      <c r="E4808" s="490"/>
      <c r="F4808" s="490"/>
      <c r="G4808" s="490"/>
    </row>
    <row r="4809" spans="1:7" ht="18.75">
      <c r="A4809" s="489" t="s">
        <v>2792</v>
      </c>
      <c r="B4809" s="490">
        <v>205</v>
      </c>
      <c r="C4809" s="491" t="str">
        <f t="shared" si="80"/>
        <v>Ô tô vận tải thùng 15 tấn205</v>
      </c>
      <c r="D4809" s="490"/>
      <c r="E4809" s="490"/>
      <c r="F4809" s="490"/>
      <c r="G4809" s="490"/>
    </row>
    <row r="4810" spans="1:7" ht="18.75">
      <c r="A4810" s="489" t="s">
        <v>2792</v>
      </c>
      <c r="B4810" s="490">
        <v>206</v>
      </c>
      <c r="C4810" s="491" t="str">
        <f t="shared" si="80"/>
        <v>Ô tô vận tải thùng 15 tấn206</v>
      </c>
      <c r="D4810" s="490"/>
      <c r="E4810" s="490"/>
      <c r="F4810" s="490"/>
      <c r="G4810" s="490"/>
    </row>
    <row r="4811" spans="1:7" ht="18.75">
      <c r="A4811" s="489" t="s">
        <v>2792</v>
      </c>
      <c r="B4811" s="490">
        <v>207</v>
      </c>
      <c r="C4811" s="491" t="str">
        <f t="shared" si="80"/>
        <v>Ô tô vận tải thùng 15 tấn207</v>
      </c>
      <c r="D4811" s="490"/>
      <c r="E4811" s="490"/>
      <c r="F4811" s="490"/>
      <c r="G4811" s="490"/>
    </row>
    <row r="4812" spans="1:7" ht="18.75">
      <c r="A4812" s="489" t="s">
        <v>2792</v>
      </c>
      <c r="B4812" s="490">
        <v>208</v>
      </c>
      <c r="C4812" s="491" t="str">
        <f t="shared" si="80"/>
        <v>Ô tô vận tải thùng 15 tấn208</v>
      </c>
      <c r="D4812" s="490"/>
      <c r="E4812" s="490"/>
      <c r="F4812" s="490"/>
      <c r="G4812" s="490"/>
    </row>
    <row r="4813" spans="1:7" ht="18.75">
      <c r="A4813" s="489" t="s">
        <v>2792</v>
      </c>
      <c r="B4813" s="490">
        <v>209</v>
      </c>
      <c r="C4813" s="491" t="str">
        <f t="shared" si="80"/>
        <v>Ô tô vận tải thùng 15 tấn209</v>
      </c>
      <c r="D4813" s="490"/>
      <c r="E4813" s="490"/>
      <c r="F4813" s="490"/>
      <c r="G4813" s="490"/>
    </row>
    <row r="4814" spans="1:7" ht="18.75">
      <c r="A4814" s="489" t="s">
        <v>2792</v>
      </c>
      <c r="B4814" s="490">
        <v>210</v>
      </c>
      <c r="C4814" s="491" t="str">
        <f t="shared" si="80"/>
        <v>Ô tô vận tải thùng 15 tấn210</v>
      </c>
      <c r="D4814" s="490"/>
      <c r="E4814" s="490"/>
      <c r="F4814" s="490"/>
      <c r="G4814" s="490"/>
    </row>
    <row r="4815" spans="1:7" ht="18.75">
      <c r="A4815" s="489" t="s">
        <v>2792</v>
      </c>
      <c r="B4815" s="490">
        <v>211</v>
      </c>
      <c r="C4815" s="491" t="str">
        <f t="shared" si="80"/>
        <v>Ô tô vận tải thùng 15 tấn211</v>
      </c>
      <c r="D4815" s="490"/>
      <c r="E4815" s="490"/>
      <c r="F4815" s="490"/>
      <c r="G4815" s="490"/>
    </row>
    <row r="4816" spans="1:7" ht="18.75">
      <c r="A4816" s="489" t="s">
        <v>2792</v>
      </c>
      <c r="B4816" s="490">
        <v>212</v>
      </c>
      <c r="C4816" s="491" t="str">
        <f t="shared" si="80"/>
        <v>Ô tô vận tải thùng 15 tấn212</v>
      </c>
      <c r="D4816" s="490"/>
      <c r="E4816" s="490"/>
      <c r="F4816" s="490"/>
      <c r="G4816" s="490"/>
    </row>
    <row r="4817" spans="1:7" ht="18.75">
      <c r="A4817" s="489" t="s">
        <v>2792</v>
      </c>
      <c r="B4817" s="490">
        <v>213</v>
      </c>
      <c r="C4817" s="491" t="str">
        <f t="shared" si="80"/>
        <v>Ô tô vận tải thùng 15 tấn213</v>
      </c>
      <c r="D4817" s="490"/>
      <c r="E4817" s="490"/>
      <c r="F4817" s="490"/>
      <c r="G4817" s="490"/>
    </row>
    <row r="4818" spans="1:7" ht="18.75">
      <c r="A4818" s="489" t="s">
        <v>2792</v>
      </c>
      <c r="B4818" s="490">
        <v>214</v>
      </c>
      <c r="C4818" s="491" t="str">
        <f t="shared" si="80"/>
        <v>Ô tô vận tải thùng 15 tấn214</v>
      </c>
      <c r="D4818" s="490"/>
      <c r="E4818" s="490"/>
      <c r="F4818" s="490"/>
      <c r="G4818" s="490"/>
    </row>
    <row r="4819" spans="1:7" ht="18.75">
      <c r="A4819" s="489" t="s">
        <v>2792</v>
      </c>
      <c r="B4819" s="490">
        <v>215</v>
      </c>
      <c r="C4819" s="491" t="str">
        <f t="shared" si="80"/>
        <v>Ô tô vận tải thùng 15 tấn215</v>
      </c>
      <c r="D4819" s="490"/>
      <c r="E4819" s="490"/>
      <c r="F4819" s="490"/>
      <c r="G4819" s="490"/>
    </row>
    <row r="4820" spans="1:7" ht="18.75">
      <c r="A4820" s="489" t="s">
        <v>2792</v>
      </c>
      <c r="B4820" s="490">
        <v>216</v>
      </c>
      <c r="C4820" s="491" t="str">
        <f t="shared" si="80"/>
        <v>Ô tô vận tải thùng 15 tấn216</v>
      </c>
      <c r="D4820" s="490"/>
      <c r="E4820" s="490"/>
      <c r="F4820" s="490"/>
      <c r="G4820" s="490"/>
    </row>
    <row r="4821" spans="1:7" ht="18.75">
      <c r="A4821" s="489" t="s">
        <v>2792</v>
      </c>
      <c r="B4821" s="490">
        <v>217</v>
      </c>
      <c r="C4821" s="491" t="str">
        <f t="shared" si="80"/>
        <v>Ô tô vận tải thùng 15 tấn217</v>
      </c>
      <c r="D4821" s="490"/>
      <c r="E4821" s="490"/>
      <c r="F4821" s="490"/>
      <c r="G4821" s="490"/>
    </row>
    <row r="4822" spans="1:7" ht="18.75">
      <c r="A4822" s="489" t="s">
        <v>2792</v>
      </c>
      <c r="B4822" s="490">
        <v>218</v>
      </c>
      <c r="C4822" s="491" t="str">
        <f t="shared" si="80"/>
        <v>Ô tô vận tải thùng 15 tấn218</v>
      </c>
      <c r="D4822" s="490"/>
      <c r="E4822" s="490"/>
      <c r="F4822" s="490"/>
      <c r="G4822" s="490"/>
    </row>
    <row r="4823" spans="1:7" ht="18.75">
      <c r="A4823" s="489" t="s">
        <v>2792</v>
      </c>
      <c r="B4823" s="490">
        <v>219</v>
      </c>
      <c r="C4823" s="491" t="str">
        <f t="shared" si="80"/>
        <v>Ô tô vận tải thùng 15 tấn219</v>
      </c>
      <c r="D4823" s="490"/>
      <c r="E4823" s="490"/>
      <c r="F4823" s="490"/>
      <c r="G4823" s="490"/>
    </row>
    <row r="4824" spans="1:7" ht="18.75">
      <c r="A4824" s="489" t="s">
        <v>2792</v>
      </c>
      <c r="B4824" s="490">
        <v>220</v>
      </c>
      <c r="C4824" s="491" t="str">
        <f t="shared" si="80"/>
        <v>Ô tô vận tải thùng 15 tấn220</v>
      </c>
      <c r="D4824" s="490"/>
      <c r="E4824" s="490"/>
      <c r="F4824" s="490"/>
      <c r="G4824" s="490"/>
    </row>
    <row r="4825" spans="1:7" ht="18.75">
      <c r="A4825" s="489" t="s">
        <v>2792</v>
      </c>
      <c r="B4825" s="490">
        <v>221</v>
      </c>
      <c r="C4825" s="491" t="str">
        <f t="shared" si="80"/>
        <v>Ô tô vận tải thùng 15 tấn221</v>
      </c>
      <c r="D4825" s="490"/>
      <c r="E4825" s="490"/>
      <c r="F4825" s="490"/>
      <c r="G4825" s="490"/>
    </row>
    <row r="4826" spans="1:7" ht="18.75">
      <c r="A4826" s="489" t="s">
        <v>2792</v>
      </c>
      <c r="B4826" s="490">
        <v>222</v>
      </c>
      <c r="C4826" s="491" t="str">
        <f t="shared" si="80"/>
        <v>Ô tô vận tải thùng 15 tấn222</v>
      </c>
      <c r="D4826" s="490"/>
      <c r="E4826" s="490"/>
      <c r="F4826" s="490"/>
      <c r="G4826" s="490"/>
    </row>
    <row r="4827" spans="1:7" ht="18.75">
      <c r="A4827" s="489" t="s">
        <v>2792</v>
      </c>
      <c r="B4827" s="490">
        <v>223</v>
      </c>
      <c r="C4827" s="491" t="str">
        <f t="shared" si="80"/>
        <v>Ô tô vận tải thùng 15 tấn223</v>
      </c>
      <c r="D4827" s="490"/>
      <c r="E4827" s="490"/>
      <c r="F4827" s="490"/>
      <c r="G4827" s="490"/>
    </row>
    <row r="4828" spans="1:7" ht="18.75">
      <c r="A4828" s="489" t="s">
        <v>2792</v>
      </c>
      <c r="B4828" s="490">
        <v>224</v>
      </c>
      <c r="C4828" s="491" t="str">
        <f t="shared" si="80"/>
        <v>Ô tô vận tải thùng 15 tấn224</v>
      </c>
      <c r="D4828" s="490"/>
      <c r="E4828" s="490"/>
      <c r="F4828" s="490"/>
      <c r="G4828" s="490"/>
    </row>
    <row r="4829" spans="1:7" ht="18.75">
      <c r="A4829" s="489" t="s">
        <v>2792</v>
      </c>
      <c r="B4829" s="490">
        <v>225</v>
      </c>
      <c r="C4829" s="491" t="str">
        <f t="shared" si="80"/>
        <v>Ô tô vận tải thùng 15 tấn225</v>
      </c>
      <c r="D4829" s="490"/>
      <c r="E4829" s="490"/>
      <c r="F4829" s="490"/>
      <c r="G4829" s="490"/>
    </row>
    <row r="4830" spans="1:7" ht="18.75">
      <c r="A4830" s="489" t="s">
        <v>2792</v>
      </c>
      <c r="B4830" s="490">
        <v>226</v>
      </c>
      <c r="C4830" s="491" t="str">
        <f t="shared" si="80"/>
        <v>Ô tô vận tải thùng 15 tấn226</v>
      </c>
      <c r="D4830" s="490"/>
      <c r="E4830" s="490"/>
      <c r="F4830" s="490"/>
      <c r="G4830" s="490"/>
    </row>
    <row r="4831" spans="1:7" ht="18.75">
      <c r="A4831" s="489" t="s">
        <v>2792</v>
      </c>
      <c r="B4831" s="490">
        <v>227</v>
      </c>
      <c r="C4831" s="491" t="str">
        <f t="shared" si="80"/>
        <v>Ô tô vận tải thùng 15 tấn227</v>
      </c>
      <c r="D4831" s="490"/>
      <c r="E4831" s="490"/>
      <c r="F4831" s="490"/>
      <c r="G4831" s="490"/>
    </row>
    <row r="4832" spans="1:7" ht="18.75">
      <c r="A4832" s="489" t="s">
        <v>2792</v>
      </c>
      <c r="B4832" s="490">
        <v>228</v>
      </c>
      <c r="C4832" s="491" t="str">
        <f t="shared" si="80"/>
        <v>Ô tô vận tải thùng 15 tấn228</v>
      </c>
      <c r="D4832" s="490"/>
      <c r="E4832" s="490"/>
      <c r="F4832" s="490"/>
      <c r="G4832" s="490"/>
    </row>
    <row r="4833" spans="1:7" ht="18.75">
      <c r="A4833" s="489" t="s">
        <v>2792</v>
      </c>
      <c r="B4833" s="490">
        <v>229</v>
      </c>
      <c r="C4833" s="491" t="str">
        <f t="shared" si="80"/>
        <v>Ô tô vận tải thùng 15 tấn229</v>
      </c>
      <c r="D4833" s="490"/>
      <c r="E4833" s="490"/>
      <c r="F4833" s="490"/>
      <c r="G4833" s="490"/>
    </row>
    <row r="4834" spans="1:7" ht="18.75">
      <c r="A4834" s="489" t="s">
        <v>2792</v>
      </c>
      <c r="B4834" s="490">
        <v>230</v>
      </c>
      <c r="C4834" s="491" t="str">
        <f t="shared" si="80"/>
        <v>Ô tô vận tải thùng 15 tấn230</v>
      </c>
      <c r="D4834" s="490"/>
      <c r="E4834" s="490"/>
      <c r="F4834" s="490"/>
      <c r="G4834" s="490"/>
    </row>
    <row r="4835" spans="1:7" ht="18.75">
      <c r="A4835" s="489" t="s">
        <v>2792</v>
      </c>
      <c r="B4835" s="490">
        <v>231</v>
      </c>
      <c r="C4835" s="491" t="str">
        <f t="shared" si="80"/>
        <v>Ô tô vận tải thùng 15 tấn231</v>
      </c>
      <c r="D4835" s="490"/>
      <c r="E4835" s="490"/>
      <c r="F4835" s="490"/>
      <c r="G4835" s="490"/>
    </row>
    <row r="4836" spans="1:7" ht="18.75">
      <c r="A4836" s="489" t="s">
        <v>2792</v>
      </c>
      <c r="B4836" s="490">
        <v>232</v>
      </c>
      <c r="C4836" s="491" t="str">
        <f t="shared" si="80"/>
        <v>Ô tô vận tải thùng 15 tấn232</v>
      </c>
      <c r="D4836" s="490"/>
      <c r="E4836" s="490"/>
      <c r="F4836" s="490"/>
      <c r="G4836" s="490"/>
    </row>
    <row r="4837" spans="1:7" ht="18.75">
      <c r="A4837" s="489" t="s">
        <v>2792</v>
      </c>
      <c r="B4837" s="490">
        <v>233</v>
      </c>
      <c r="C4837" s="491" t="str">
        <f t="shared" si="80"/>
        <v>Ô tô vận tải thùng 15 tấn233</v>
      </c>
      <c r="D4837" s="490"/>
      <c r="E4837" s="490"/>
      <c r="F4837" s="490"/>
      <c r="G4837" s="490"/>
    </row>
    <row r="4838" spans="1:7" ht="18.75">
      <c r="A4838" s="489" t="s">
        <v>2792</v>
      </c>
      <c r="B4838" s="490">
        <v>234</v>
      </c>
      <c r="C4838" s="491" t="str">
        <f t="shared" si="80"/>
        <v>Ô tô vận tải thùng 15 tấn234</v>
      </c>
      <c r="D4838" s="490"/>
      <c r="E4838" s="490"/>
      <c r="F4838" s="490"/>
      <c r="G4838" s="490"/>
    </row>
    <row r="4839" spans="1:7" ht="18.75">
      <c r="A4839" s="489" t="s">
        <v>2792</v>
      </c>
      <c r="B4839" s="490">
        <v>235</v>
      </c>
      <c r="C4839" s="491" t="str">
        <f t="shared" si="80"/>
        <v>Ô tô vận tải thùng 15 tấn235</v>
      </c>
      <c r="D4839" s="490"/>
      <c r="E4839" s="490"/>
      <c r="F4839" s="490"/>
      <c r="G4839" s="490"/>
    </row>
    <row r="4840" spans="1:7" ht="18.75">
      <c r="A4840" s="489" t="s">
        <v>2792</v>
      </c>
      <c r="B4840" s="490">
        <v>236</v>
      </c>
      <c r="C4840" s="491" t="str">
        <f t="shared" si="80"/>
        <v>Ô tô vận tải thùng 15 tấn236</v>
      </c>
      <c r="D4840" s="490"/>
      <c r="E4840" s="490"/>
      <c r="F4840" s="490"/>
      <c r="G4840" s="490"/>
    </row>
    <row r="4841" spans="1:7" ht="18.75">
      <c r="A4841" s="489" t="s">
        <v>2792</v>
      </c>
      <c r="B4841" s="490">
        <v>237</v>
      </c>
      <c r="C4841" s="491" t="str">
        <f t="shared" si="80"/>
        <v>Ô tô vận tải thùng 15 tấn237</v>
      </c>
      <c r="D4841" s="490"/>
      <c r="E4841" s="490"/>
      <c r="F4841" s="490"/>
      <c r="G4841" s="490"/>
    </row>
    <row r="4842" spans="1:7" ht="18.75">
      <c r="A4842" s="489" t="s">
        <v>2792</v>
      </c>
      <c r="B4842" s="490">
        <v>238</v>
      </c>
      <c r="C4842" s="491" t="str">
        <f t="shared" si="80"/>
        <v>Ô tô vận tải thùng 15 tấn238</v>
      </c>
      <c r="D4842" s="490"/>
      <c r="E4842" s="490"/>
      <c r="F4842" s="490"/>
      <c r="G4842" s="490"/>
    </row>
    <row r="4843" spans="1:7" ht="18.75">
      <c r="A4843" s="489" t="s">
        <v>2792</v>
      </c>
      <c r="B4843" s="490">
        <v>239</v>
      </c>
      <c r="C4843" s="491" t="str">
        <f t="shared" si="80"/>
        <v>Ô tô vận tải thùng 15 tấn239</v>
      </c>
      <c r="D4843" s="490"/>
      <c r="E4843" s="490"/>
      <c r="F4843" s="490"/>
      <c r="G4843" s="490"/>
    </row>
    <row r="4844" spans="1:7" ht="18.75">
      <c r="A4844" s="489" t="s">
        <v>2792</v>
      </c>
      <c r="B4844" s="490">
        <v>240</v>
      </c>
      <c r="C4844" s="491" t="str">
        <f t="shared" si="80"/>
        <v>Ô tô vận tải thùng 15 tấn240</v>
      </c>
      <c r="D4844" s="490"/>
      <c r="E4844" s="490"/>
      <c r="F4844" s="490"/>
      <c r="G4844" s="490"/>
    </row>
    <row r="4845" spans="1:7" ht="18.75">
      <c r="A4845" s="489" t="s">
        <v>2792</v>
      </c>
      <c r="B4845" s="490">
        <v>241</v>
      </c>
      <c r="C4845" s="491" t="str">
        <f t="shared" si="80"/>
        <v>Ô tô vận tải thùng 15 tấn241</v>
      </c>
      <c r="D4845" s="490"/>
      <c r="E4845" s="490"/>
      <c r="F4845" s="490"/>
      <c r="G4845" s="490"/>
    </row>
    <row r="4846" spans="1:7" ht="18.75">
      <c r="A4846" s="489" t="s">
        <v>2792</v>
      </c>
      <c r="B4846" s="490">
        <v>242</v>
      </c>
      <c r="C4846" s="491" t="str">
        <f t="shared" si="80"/>
        <v>Ô tô vận tải thùng 15 tấn242</v>
      </c>
      <c r="D4846" s="490"/>
      <c r="E4846" s="490"/>
      <c r="F4846" s="490"/>
      <c r="G4846" s="490"/>
    </row>
    <row r="4847" spans="1:7" ht="18.75">
      <c r="A4847" s="489" t="s">
        <v>2792</v>
      </c>
      <c r="B4847" s="490">
        <v>243</v>
      </c>
      <c r="C4847" s="491" t="str">
        <f t="shared" si="80"/>
        <v>Ô tô vận tải thùng 15 tấn243</v>
      </c>
      <c r="D4847" s="490"/>
      <c r="E4847" s="490"/>
      <c r="F4847" s="490"/>
      <c r="G4847" s="490"/>
    </row>
    <row r="4848" spans="1:7" ht="18.75">
      <c r="A4848" s="489" t="s">
        <v>2792</v>
      </c>
      <c r="B4848" s="490">
        <v>244</v>
      </c>
      <c r="C4848" s="491" t="str">
        <f t="shared" si="80"/>
        <v>Ô tô vận tải thùng 15 tấn244</v>
      </c>
      <c r="D4848" s="490"/>
      <c r="E4848" s="490"/>
      <c r="F4848" s="490"/>
      <c r="G4848" s="490"/>
    </row>
    <row r="4849" spans="1:7" ht="18.75">
      <c r="A4849" s="489" t="s">
        <v>2792</v>
      </c>
      <c r="B4849" s="490">
        <v>245</v>
      </c>
      <c r="C4849" s="491" t="str">
        <f t="shared" si="80"/>
        <v>Ô tô vận tải thùng 15 tấn245</v>
      </c>
      <c r="D4849" s="490"/>
      <c r="E4849" s="490"/>
      <c r="F4849" s="490"/>
      <c r="G4849" s="490"/>
    </row>
    <row r="4850" spans="1:7" ht="18.75">
      <c r="A4850" s="489" t="s">
        <v>2792</v>
      </c>
      <c r="B4850" s="490">
        <v>246</v>
      </c>
      <c r="C4850" s="491" t="str">
        <f t="shared" si="80"/>
        <v>Ô tô vận tải thùng 15 tấn246</v>
      </c>
      <c r="D4850" s="490"/>
      <c r="E4850" s="490"/>
      <c r="F4850" s="490"/>
      <c r="G4850" s="490"/>
    </row>
    <row r="4851" spans="1:7" ht="18.75">
      <c r="A4851" s="489" t="s">
        <v>2792</v>
      </c>
      <c r="B4851" s="490">
        <v>247</v>
      </c>
      <c r="C4851" s="491" t="str">
        <f t="shared" si="80"/>
        <v>Ô tô vận tải thùng 15 tấn247</v>
      </c>
      <c r="D4851" s="490"/>
      <c r="E4851" s="490"/>
      <c r="F4851" s="490"/>
      <c r="G4851" s="490"/>
    </row>
    <row r="4852" spans="1:7" ht="18.75">
      <c r="A4852" s="489" t="s">
        <v>2792</v>
      </c>
      <c r="B4852" s="490">
        <v>248</v>
      </c>
      <c r="C4852" s="491" t="str">
        <f t="shared" si="80"/>
        <v>Ô tô vận tải thùng 15 tấn248</v>
      </c>
      <c r="D4852" s="490"/>
      <c r="E4852" s="490"/>
      <c r="F4852" s="490"/>
      <c r="G4852" s="490"/>
    </row>
    <row r="4853" spans="1:7" ht="18.75">
      <c r="A4853" s="489" t="s">
        <v>2792</v>
      </c>
      <c r="B4853" s="490">
        <v>249</v>
      </c>
      <c r="C4853" s="491" t="str">
        <f t="shared" si="80"/>
        <v>Ô tô vận tải thùng 15 tấn249</v>
      </c>
      <c r="D4853" s="490"/>
      <c r="E4853" s="490"/>
      <c r="F4853" s="490"/>
      <c r="G4853" s="490"/>
    </row>
    <row r="4854" spans="1:7" ht="18.75">
      <c r="A4854" s="489" t="s">
        <v>2792</v>
      </c>
      <c r="B4854" s="490">
        <v>250</v>
      </c>
      <c r="C4854" s="491" t="str">
        <f t="shared" si="80"/>
        <v>Ô tô vận tải thùng 15 tấn250</v>
      </c>
      <c r="D4854" s="490"/>
      <c r="E4854" s="490"/>
      <c r="F4854" s="490"/>
      <c r="G4854" s="490"/>
    </row>
    <row r="4855" spans="1:7" ht="18.75">
      <c r="A4855" s="489" t="s">
        <v>2792</v>
      </c>
      <c r="B4855" s="490">
        <v>251</v>
      </c>
      <c r="C4855" s="491" t="str">
        <f t="shared" si="80"/>
        <v>Ô tô vận tải thùng 15 tấn251</v>
      </c>
      <c r="D4855" s="490"/>
      <c r="E4855" s="490"/>
      <c r="F4855" s="490"/>
      <c r="G4855" s="490"/>
    </row>
    <row r="4856" spans="1:7" ht="18.75">
      <c r="A4856" s="489" t="s">
        <v>2792</v>
      </c>
      <c r="B4856" s="490">
        <v>252</v>
      </c>
      <c r="C4856" s="491" t="str">
        <f t="shared" si="80"/>
        <v>Ô tô vận tải thùng 15 tấn252</v>
      </c>
      <c r="D4856" s="490"/>
      <c r="E4856" s="490"/>
      <c r="F4856" s="490"/>
      <c r="G4856" s="490"/>
    </row>
    <row r="4857" spans="1:7" ht="18.75">
      <c r="A4857" s="489" t="s">
        <v>2792</v>
      </c>
      <c r="B4857" s="490">
        <v>253</v>
      </c>
      <c r="C4857" s="491" t="str">
        <f t="shared" si="80"/>
        <v>Ô tô vận tải thùng 15 tấn253</v>
      </c>
      <c r="D4857" s="490"/>
      <c r="E4857" s="490"/>
      <c r="F4857" s="490"/>
      <c r="G4857" s="490"/>
    </row>
    <row r="4858" spans="1:7" ht="18.75">
      <c r="A4858" s="489" t="s">
        <v>2792</v>
      </c>
      <c r="B4858" s="490">
        <v>254</v>
      </c>
      <c r="C4858" s="491" t="str">
        <f t="shared" si="80"/>
        <v>Ô tô vận tải thùng 15 tấn254</v>
      </c>
      <c r="D4858" s="490"/>
      <c r="E4858" s="490"/>
      <c r="F4858" s="490"/>
      <c r="G4858" s="490"/>
    </row>
    <row r="4859" spans="1:7" ht="18.75">
      <c r="A4859" s="489" t="s">
        <v>2792</v>
      </c>
      <c r="B4859" s="490">
        <v>255</v>
      </c>
      <c r="C4859" s="491" t="str">
        <f t="shared" si="80"/>
        <v>Ô tô vận tải thùng 15 tấn255</v>
      </c>
      <c r="D4859" s="490"/>
      <c r="E4859" s="490"/>
      <c r="F4859" s="490"/>
      <c r="G4859" s="490"/>
    </row>
    <row r="4860" spans="1:7" ht="18.75">
      <c r="A4860" s="489" t="s">
        <v>2792</v>
      </c>
      <c r="B4860" s="490">
        <v>256</v>
      </c>
      <c r="C4860" s="491" t="str">
        <f t="shared" si="80"/>
        <v>Ô tô vận tải thùng 15 tấn256</v>
      </c>
      <c r="D4860" s="490"/>
      <c r="E4860" s="490"/>
      <c r="F4860" s="490"/>
      <c r="G4860" s="490"/>
    </row>
    <row r="4861" spans="1:7" ht="18.75">
      <c r="A4861" s="489" t="s">
        <v>2792</v>
      </c>
      <c r="B4861" s="490">
        <v>257</v>
      </c>
      <c r="C4861" s="491" t="str">
        <f t="shared" si="80"/>
        <v>Ô tô vận tải thùng 15 tấn257</v>
      </c>
      <c r="D4861" s="490"/>
      <c r="E4861" s="490"/>
      <c r="F4861" s="490"/>
      <c r="G4861" s="490"/>
    </row>
    <row r="4862" spans="1:7" ht="18.75">
      <c r="A4862" s="489" t="s">
        <v>2792</v>
      </c>
      <c r="B4862" s="490">
        <v>258</v>
      </c>
      <c r="C4862" s="491" t="str">
        <f t="shared" ref="C4862:C4925" si="81">A4862&amp;B4862</f>
        <v>Ô tô vận tải thùng 15 tấn258</v>
      </c>
      <c r="D4862" s="490"/>
      <c r="E4862" s="490"/>
      <c r="F4862" s="490"/>
      <c r="G4862" s="490"/>
    </row>
    <row r="4863" spans="1:7" ht="18.75">
      <c r="A4863" s="489" t="s">
        <v>2792</v>
      </c>
      <c r="B4863" s="490">
        <v>259</v>
      </c>
      <c r="C4863" s="491" t="str">
        <f t="shared" si="81"/>
        <v>Ô tô vận tải thùng 15 tấn259</v>
      </c>
      <c r="D4863" s="490"/>
      <c r="E4863" s="490"/>
      <c r="F4863" s="490"/>
      <c r="G4863" s="490"/>
    </row>
    <row r="4864" spans="1:7" ht="18.75">
      <c r="A4864" s="489" t="s">
        <v>2792</v>
      </c>
      <c r="B4864" s="490">
        <v>260</v>
      </c>
      <c r="C4864" s="491" t="str">
        <f t="shared" si="81"/>
        <v>Ô tô vận tải thùng 15 tấn260</v>
      </c>
      <c r="D4864" s="490"/>
      <c r="E4864" s="490"/>
      <c r="F4864" s="490"/>
      <c r="G4864" s="490"/>
    </row>
    <row r="4865" spans="1:7" ht="18.75">
      <c r="A4865" s="489" t="s">
        <v>2792</v>
      </c>
      <c r="B4865" s="490">
        <v>261</v>
      </c>
      <c r="C4865" s="491" t="str">
        <f t="shared" si="81"/>
        <v>Ô tô vận tải thùng 15 tấn261</v>
      </c>
      <c r="D4865" s="490"/>
      <c r="E4865" s="490"/>
      <c r="F4865" s="490"/>
      <c r="G4865" s="490"/>
    </row>
    <row r="4866" spans="1:7" ht="18.75">
      <c r="A4866" s="489" t="s">
        <v>2792</v>
      </c>
      <c r="B4866" s="490">
        <v>262</v>
      </c>
      <c r="C4866" s="491" t="str">
        <f t="shared" si="81"/>
        <v>Ô tô vận tải thùng 15 tấn262</v>
      </c>
      <c r="D4866" s="490"/>
      <c r="E4866" s="490"/>
      <c r="F4866" s="490"/>
      <c r="G4866" s="490"/>
    </row>
    <row r="4867" spans="1:7" ht="18.75">
      <c r="A4867" s="489" t="s">
        <v>2792</v>
      </c>
      <c r="B4867" s="490">
        <v>263</v>
      </c>
      <c r="C4867" s="491" t="str">
        <f t="shared" si="81"/>
        <v>Ô tô vận tải thùng 15 tấn263</v>
      </c>
      <c r="D4867" s="490"/>
      <c r="E4867" s="490"/>
      <c r="F4867" s="490"/>
      <c r="G4867" s="490"/>
    </row>
    <row r="4868" spans="1:7" ht="18.75">
      <c r="A4868" s="489" t="s">
        <v>2792</v>
      </c>
      <c r="B4868" s="490">
        <v>264</v>
      </c>
      <c r="C4868" s="491" t="str">
        <f t="shared" si="81"/>
        <v>Ô tô vận tải thùng 15 tấn264</v>
      </c>
      <c r="D4868" s="490"/>
      <c r="E4868" s="490"/>
      <c r="F4868" s="490"/>
      <c r="G4868" s="490"/>
    </row>
    <row r="4869" spans="1:7" ht="18.75">
      <c r="A4869" s="489" t="s">
        <v>2792</v>
      </c>
      <c r="B4869" s="490">
        <v>265</v>
      </c>
      <c r="C4869" s="491" t="str">
        <f t="shared" si="81"/>
        <v>Ô tô vận tải thùng 15 tấn265</v>
      </c>
      <c r="D4869" s="490"/>
      <c r="E4869" s="490"/>
      <c r="F4869" s="490"/>
      <c r="G4869" s="490"/>
    </row>
    <row r="4870" spans="1:7" ht="18.75">
      <c r="A4870" s="489" t="s">
        <v>2792</v>
      </c>
      <c r="B4870" s="490">
        <v>266</v>
      </c>
      <c r="C4870" s="491" t="str">
        <f t="shared" si="81"/>
        <v>Ô tô vận tải thùng 15 tấn266</v>
      </c>
      <c r="D4870" s="490"/>
      <c r="E4870" s="490"/>
      <c r="F4870" s="490"/>
      <c r="G4870" s="490"/>
    </row>
    <row r="4871" spans="1:7" ht="18.75">
      <c r="A4871" s="489" t="s">
        <v>2792</v>
      </c>
      <c r="B4871" s="490">
        <v>267</v>
      </c>
      <c r="C4871" s="491" t="str">
        <f t="shared" si="81"/>
        <v>Ô tô vận tải thùng 15 tấn267</v>
      </c>
      <c r="D4871" s="490"/>
      <c r="E4871" s="490"/>
      <c r="F4871" s="490"/>
      <c r="G4871" s="490"/>
    </row>
    <row r="4872" spans="1:7" ht="18.75">
      <c r="A4872" s="489" t="s">
        <v>2792</v>
      </c>
      <c r="B4872" s="490">
        <v>268</v>
      </c>
      <c r="C4872" s="491" t="str">
        <f t="shared" si="81"/>
        <v>Ô tô vận tải thùng 15 tấn268</v>
      </c>
      <c r="D4872" s="490"/>
      <c r="E4872" s="490"/>
      <c r="F4872" s="490"/>
      <c r="G4872" s="490"/>
    </row>
    <row r="4873" spans="1:7" ht="18.75">
      <c r="A4873" s="489" t="s">
        <v>2792</v>
      </c>
      <c r="B4873" s="490">
        <v>269</v>
      </c>
      <c r="C4873" s="491" t="str">
        <f t="shared" si="81"/>
        <v>Ô tô vận tải thùng 15 tấn269</v>
      </c>
      <c r="D4873" s="490"/>
      <c r="E4873" s="490"/>
      <c r="F4873" s="490"/>
      <c r="G4873" s="490"/>
    </row>
    <row r="4874" spans="1:7" ht="18.75">
      <c r="A4874" s="489" t="s">
        <v>2792</v>
      </c>
      <c r="B4874" s="490">
        <v>270</v>
      </c>
      <c r="C4874" s="491" t="str">
        <f t="shared" si="81"/>
        <v>Ô tô vận tải thùng 15 tấn270</v>
      </c>
      <c r="D4874" s="490"/>
      <c r="E4874" s="490"/>
      <c r="F4874" s="490"/>
      <c r="G4874" s="490"/>
    </row>
    <row r="4875" spans="1:7" ht="18.75">
      <c r="A4875" s="489" t="s">
        <v>2792</v>
      </c>
      <c r="B4875" s="490">
        <v>271</v>
      </c>
      <c r="C4875" s="491" t="str">
        <f t="shared" si="81"/>
        <v>Ô tô vận tải thùng 15 tấn271</v>
      </c>
      <c r="D4875" s="490"/>
      <c r="E4875" s="490"/>
      <c r="F4875" s="490"/>
      <c r="G4875" s="490"/>
    </row>
    <row r="4876" spans="1:7" ht="18.75">
      <c r="A4876" s="489" t="s">
        <v>2792</v>
      </c>
      <c r="B4876" s="490">
        <v>272</v>
      </c>
      <c r="C4876" s="491" t="str">
        <f t="shared" si="81"/>
        <v>Ô tô vận tải thùng 15 tấn272</v>
      </c>
      <c r="D4876" s="490"/>
      <c r="E4876" s="490"/>
      <c r="F4876" s="490"/>
      <c r="G4876" s="490"/>
    </row>
    <row r="4877" spans="1:7" ht="18.75">
      <c r="A4877" s="489" t="s">
        <v>2792</v>
      </c>
      <c r="B4877" s="490">
        <v>273</v>
      </c>
      <c r="C4877" s="491" t="str">
        <f t="shared" si="81"/>
        <v>Ô tô vận tải thùng 15 tấn273</v>
      </c>
      <c r="D4877" s="490"/>
      <c r="E4877" s="490"/>
      <c r="F4877" s="490"/>
      <c r="G4877" s="490"/>
    </row>
    <row r="4878" spans="1:7" ht="18.75">
      <c r="A4878" s="489" t="s">
        <v>2792</v>
      </c>
      <c r="B4878" s="490">
        <v>274</v>
      </c>
      <c r="C4878" s="491" t="str">
        <f t="shared" si="81"/>
        <v>Ô tô vận tải thùng 15 tấn274</v>
      </c>
      <c r="D4878" s="490"/>
      <c r="E4878" s="490"/>
      <c r="F4878" s="490"/>
      <c r="G4878" s="490"/>
    </row>
    <row r="4879" spans="1:7" ht="18.75">
      <c r="A4879" s="489" t="s">
        <v>2792</v>
      </c>
      <c r="B4879" s="490">
        <v>275</v>
      </c>
      <c r="C4879" s="491" t="str">
        <f t="shared" si="81"/>
        <v>Ô tô vận tải thùng 15 tấn275</v>
      </c>
      <c r="D4879" s="490"/>
      <c r="E4879" s="490"/>
      <c r="F4879" s="490"/>
      <c r="G4879" s="490"/>
    </row>
    <row r="4880" spans="1:7" ht="18.75">
      <c r="A4880" s="489" t="s">
        <v>2792</v>
      </c>
      <c r="B4880" s="490">
        <v>276</v>
      </c>
      <c r="C4880" s="491" t="str">
        <f t="shared" si="81"/>
        <v>Ô tô vận tải thùng 15 tấn276</v>
      </c>
      <c r="D4880" s="490"/>
      <c r="E4880" s="490"/>
      <c r="F4880" s="490"/>
      <c r="G4880" s="490"/>
    </row>
    <row r="4881" spans="1:7" ht="18.75">
      <c r="A4881" s="489" t="s">
        <v>2792</v>
      </c>
      <c r="B4881" s="490">
        <v>277</v>
      </c>
      <c r="C4881" s="491" t="str">
        <f t="shared" si="81"/>
        <v>Ô tô vận tải thùng 15 tấn277</v>
      </c>
      <c r="D4881" s="490"/>
      <c r="E4881" s="490"/>
      <c r="F4881" s="490"/>
      <c r="G4881" s="490"/>
    </row>
    <row r="4882" spans="1:7" ht="18.75">
      <c r="A4882" s="489" t="s">
        <v>2792</v>
      </c>
      <c r="B4882" s="490">
        <v>278</v>
      </c>
      <c r="C4882" s="491" t="str">
        <f t="shared" si="81"/>
        <v>Ô tô vận tải thùng 15 tấn278</v>
      </c>
      <c r="D4882" s="490"/>
      <c r="E4882" s="490"/>
      <c r="F4882" s="490"/>
      <c r="G4882" s="490"/>
    </row>
    <row r="4883" spans="1:7" ht="18.75">
      <c r="A4883" s="489" t="s">
        <v>2792</v>
      </c>
      <c r="B4883" s="490">
        <v>279</v>
      </c>
      <c r="C4883" s="491" t="str">
        <f t="shared" si="81"/>
        <v>Ô tô vận tải thùng 15 tấn279</v>
      </c>
      <c r="D4883" s="490"/>
      <c r="E4883" s="490"/>
      <c r="F4883" s="490"/>
      <c r="G4883" s="490"/>
    </row>
    <row r="4884" spans="1:7" ht="18.75">
      <c r="A4884" s="489" t="s">
        <v>2792</v>
      </c>
      <c r="B4884" s="490">
        <v>280</v>
      </c>
      <c r="C4884" s="491" t="str">
        <f t="shared" si="81"/>
        <v>Ô tô vận tải thùng 15 tấn280</v>
      </c>
      <c r="D4884" s="490"/>
      <c r="E4884" s="490"/>
      <c r="F4884" s="490"/>
      <c r="G4884" s="490"/>
    </row>
    <row r="4885" spans="1:7" ht="18.75">
      <c r="A4885" s="489" t="s">
        <v>2792</v>
      </c>
      <c r="B4885" s="490">
        <v>281</v>
      </c>
      <c r="C4885" s="491" t="str">
        <f t="shared" si="81"/>
        <v>Ô tô vận tải thùng 15 tấn281</v>
      </c>
      <c r="D4885" s="490"/>
      <c r="E4885" s="490"/>
      <c r="F4885" s="490"/>
      <c r="G4885" s="490"/>
    </row>
    <row r="4886" spans="1:7" ht="18.75">
      <c r="A4886" s="489" t="s">
        <v>2792</v>
      </c>
      <c r="B4886" s="490">
        <v>282</v>
      </c>
      <c r="C4886" s="491" t="str">
        <f t="shared" si="81"/>
        <v>Ô tô vận tải thùng 15 tấn282</v>
      </c>
      <c r="D4886" s="490"/>
      <c r="E4886" s="490"/>
      <c r="F4886" s="490"/>
      <c r="G4886" s="490"/>
    </row>
    <row r="4887" spans="1:7" ht="18.75">
      <c r="A4887" s="489" t="s">
        <v>2792</v>
      </c>
      <c r="B4887" s="490">
        <v>283</v>
      </c>
      <c r="C4887" s="491" t="str">
        <f t="shared" si="81"/>
        <v>Ô tô vận tải thùng 15 tấn283</v>
      </c>
      <c r="D4887" s="490"/>
      <c r="E4887" s="490"/>
      <c r="F4887" s="490"/>
      <c r="G4887" s="490"/>
    </row>
    <row r="4888" spans="1:7" ht="18.75">
      <c r="A4888" s="489" t="s">
        <v>2792</v>
      </c>
      <c r="B4888" s="490">
        <v>284</v>
      </c>
      <c r="C4888" s="491" t="str">
        <f t="shared" si="81"/>
        <v>Ô tô vận tải thùng 15 tấn284</v>
      </c>
      <c r="D4888" s="490"/>
      <c r="E4888" s="490"/>
      <c r="F4888" s="490"/>
      <c r="G4888" s="490"/>
    </row>
    <row r="4889" spans="1:7" ht="18.75">
      <c r="A4889" s="489" t="s">
        <v>2792</v>
      </c>
      <c r="B4889" s="490">
        <v>285</v>
      </c>
      <c r="C4889" s="491" t="str">
        <f t="shared" si="81"/>
        <v>Ô tô vận tải thùng 15 tấn285</v>
      </c>
      <c r="D4889" s="490"/>
      <c r="E4889" s="490"/>
      <c r="F4889" s="490"/>
      <c r="G4889" s="490"/>
    </row>
    <row r="4890" spans="1:7" ht="18.75">
      <c r="A4890" s="489" t="s">
        <v>2792</v>
      </c>
      <c r="B4890" s="490">
        <v>286</v>
      </c>
      <c r="C4890" s="491" t="str">
        <f t="shared" si="81"/>
        <v>Ô tô vận tải thùng 15 tấn286</v>
      </c>
      <c r="D4890" s="490"/>
      <c r="E4890" s="490"/>
      <c r="F4890" s="490"/>
      <c r="G4890" s="490"/>
    </row>
    <row r="4891" spans="1:7" ht="18.75">
      <c r="A4891" s="489" t="s">
        <v>2792</v>
      </c>
      <c r="B4891" s="490">
        <v>287</v>
      </c>
      <c r="C4891" s="491" t="str">
        <f t="shared" si="81"/>
        <v>Ô tô vận tải thùng 15 tấn287</v>
      </c>
      <c r="D4891" s="490"/>
      <c r="E4891" s="490"/>
      <c r="F4891" s="490"/>
      <c r="G4891" s="490"/>
    </row>
    <row r="4892" spans="1:7" ht="18.75">
      <c r="A4892" s="489" t="s">
        <v>2792</v>
      </c>
      <c r="B4892" s="490">
        <v>288</v>
      </c>
      <c r="C4892" s="491" t="str">
        <f t="shared" si="81"/>
        <v>Ô tô vận tải thùng 15 tấn288</v>
      </c>
      <c r="D4892" s="490"/>
      <c r="E4892" s="490"/>
      <c r="F4892" s="490"/>
      <c r="G4892" s="490"/>
    </row>
    <row r="4893" spans="1:7" ht="18.75">
      <c r="A4893" s="489" t="s">
        <v>2792</v>
      </c>
      <c r="B4893" s="490">
        <v>289</v>
      </c>
      <c r="C4893" s="491" t="str">
        <f t="shared" si="81"/>
        <v>Ô tô vận tải thùng 15 tấn289</v>
      </c>
      <c r="D4893" s="490"/>
      <c r="E4893" s="490"/>
      <c r="F4893" s="490"/>
      <c r="G4893" s="490"/>
    </row>
    <row r="4894" spans="1:7" ht="18.75">
      <c r="A4894" s="489" t="s">
        <v>2792</v>
      </c>
      <c r="B4894" s="490">
        <v>290</v>
      </c>
      <c r="C4894" s="491" t="str">
        <f t="shared" si="81"/>
        <v>Ô tô vận tải thùng 15 tấn290</v>
      </c>
      <c r="D4894" s="490"/>
      <c r="E4894" s="490"/>
      <c r="F4894" s="490"/>
      <c r="G4894" s="490"/>
    </row>
    <row r="4895" spans="1:7" ht="18.75">
      <c r="A4895" s="489" t="s">
        <v>2792</v>
      </c>
      <c r="B4895" s="490">
        <v>291</v>
      </c>
      <c r="C4895" s="491" t="str">
        <f t="shared" si="81"/>
        <v>Ô tô vận tải thùng 15 tấn291</v>
      </c>
      <c r="D4895" s="490"/>
      <c r="E4895" s="490"/>
      <c r="F4895" s="490"/>
      <c r="G4895" s="490"/>
    </row>
    <row r="4896" spans="1:7" ht="18.75">
      <c r="A4896" s="489" t="s">
        <v>2792</v>
      </c>
      <c r="B4896" s="490">
        <v>292</v>
      </c>
      <c r="C4896" s="491" t="str">
        <f t="shared" si="81"/>
        <v>Ô tô vận tải thùng 15 tấn292</v>
      </c>
      <c r="D4896" s="490"/>
      <c r="E4896" s="490"/>
      <c r="F4896" s="490"/>
      <c r="G4896" s="490"/>
    </row>
    <row r="4897" spans="1:7" ht="18.75">
      <c r="A4897" s="489" t="s">
        <v>2792</v>
      </c>
      <c r="B4897" s="490">
        <v>293</v>
      </c>
      <c r="C4897" s="491" t="str">
        <f t="shared" si="81"/>
        <v>Ô tô vận tải thùng 15 tấn293</v>
      </c>
      <c r="D4897" s="490"/>
      <c r="E4897" s="490"/>
      <c r="F4897" s="490"/>
      <c r="G4897" s="490"/>
    </row>
    <row r="4898" spans="1:7" ht="18.75">
      <c r="A4898" s="489" t="s">
        <v>2792</v>
      </c>
      <c r="B4898" s="490">
        <v>294</v>
      </c>
      <c r="C4898" s="491" t="str">
        <f t="shared" si="81"/>
        <v>Ô tô vận tải thùng 15 tấn294</v>
      </c>
      <c r="D4898" s="490"/>
      <c r="E4898" s="490"/>
      <c r="F4898" s="490"/>
      <c r="G4898" s="490"/>
    </row>
    <row r="4899" spans="1:7" ht="18.75">
      <c r="A4899" s="489" t="s">
        <v>2792</v>
      </c>
      <c r="B4899" s="490">
        <v>295</v>
      </c>
      <c r="C4899" s="491" t="str">
        <f t="shared" si="81"/>
        <v>Ô tô vận tải thùng 15 tấn295</v>
      </c>
      <c r="D4899" s="490"/>
      <c r="E4899" s="490"/>
      <c r="F4899" s="490"/>
      <c r="G4899" s="490"/>
    </row>
    <row r="4900" spans="1:7" ht="18.75">
      <c r="A4900" s="489" t="s">
        <v>2792</v>
      </c>
      <c r="B4900" s="490">
        <v>296</v>
      </c>
      <c r="C4900" s="491" t="str">
        <f t="shared" si="81"/>
        <v>Ô tô vận tải thùng 15 tấn296</v>
      </c>
      <c r="D4900" s="490"/>
      <c r="E4900" s="490"/>
      <c r="F4900" s="490"/>
      <c r="G4900" s="490"/>
    </row>
    <row r="4901" spans="1:7" ht="18.75">
      <c r="A4901" s="489" t="s">
        <v>2792</v>
      </c>
      <c r="B4901" s="490">
        <v>297</v>
      </c>
      <c r="C4901" s="491" t="str">
        <f t="shared" si="81"/>
        <v>Ô tô vận tải thùng 15 tấn297</v>
      </c>
      <c r="D4901" s="490"/>
      <c r="E4901" s="490"/>
      <c r="F4901" s="490"/>
      <c r="G4901" s="490"/>
    </row>
    <row r="4902" spans="1:7" ht="18.75">
      <c r="A4902" s="489" t="s">
        <v>2792</v>
      </c>
      <c r="B4902" s="490">
        <v>298</v>
      </c>
      <c r="C4902" s="491" t="str">
        <f t="shared" si="81"/>
        <v>Ô tô vận tải thùng 15 tấn298</v>
      </c>
      <c r="D4902" s="490"/>
      <c r="E4902" s="490"/>
      <c r="F4902" s="490"/>
      <c r="G4902" s="490"/>
    </row>
    <row r="4903" spans="1:7" ht="18.75">
      <c r="A4903" s="489" t="s">
        <v>2792</v>
      </c>
      <c r="B4903" s="490">
        <v>299</v>
      </c>
      <c r="C4903" s="491" t="str">
        <f t="shared" si="81"/>
        <v>Ô tô vận tải thùng 15 tấn299</v>
      </c>
      <c r="D4903" s="490"/>
      <c r="E4903" s="490"/>
      <c r="F4903" s="490"/>
      <c r="G4903" s="490"/>
    </row>
    <row r="4904" spans="1:7" ht="18.75">
      <c r="A4904" s="489" t="s">
        <v>2792</v>
      </c>
      <c r="B4904" s="490">
        <v>300</v>
      </c>
      <c r="C4904" s="491" t="str">
        <f t="shared" si="81"/>
        <v>Ô tô vận tải thùng 15 tấn300</v>
      </c>
      <c r="D4904" s="490"/>
      <c r="E4904" s="490"/>
      <c r="F4904" s="490"/>
      <c r="G4904" s="490"/>
    </row>
    <row r="4905" spans="1:7" ht="18.75">
      <c r="A4905" s="489" t="s">
        <v>2792</v>
      </c>
      <c r="B4905" s="490">
        <v>301</v>
      </c>
      <c r="C4905" s="491" t="str">
        <f t="shared" si="81"/>
        <v>Ô tô vận tải thùng 15 tấn301</v>
      </c>
      <c r="D4905" s="490"/>
      <c r="E4905" s="490"/>
      <c r="F4905" s="490"/>
      <c r="G4905" s="490"/>
    </row>
    <row r="4906" spans="1:7" ht="18.75">
      <c r="A4906" s="489" t="s">
        <v>2792</v>
      </c>
      <c r="B4906" s="490">
        <v>302</v>
      </c>
      <c r="C4906" s="491" t="str">
        <f t="shared" si="81"/>
        <v>Ô tô vận tải thùng 15 tấn302</v>
      </c>
      <c r="D4906" s="490"/>
      <c r="E4906" s="490"/>
      <c r="F4906" s="490"/>
      <c r="G4906" s="490"/>
    </row>
    <row r="4907" spans="1:7" ht="18.75">
      <c r="A4907" s="489" t="s">
        <v>2792</v>
      </c>
      <c r="B4907" s="490">
        <v>303</v>
      </c>
      <c r="C4907" s="491" t="str">
        <f t="shared" si="81"/>
        <v>Ô tô vận tải thùng 15 tấn303</v>
      </c>
      <c r="D4907" s="490"/>
      <c r="E4907" s="490"/>
      <c r="F4907" s="490"/>
      <c r="G4907" s="490"/>
    </row>
    <row r="4908" spans="1:7" ht="18.75">
      <c r="A4908" s="489" t="s">
        <v>2792</v>
      </c>
      <c r="B4908" s="490">
        <v>304</v>
      </c>
      <c r="C4908" s="491" t="str">
        <f t="shared" si="81"/>
        <v>Ô tô vận tải thùng 15 tấn304</v>
      </c>
      <c r="D4908" s="490"/>
      <c r="E4908" s="490"/>
      <c r="F4908" s="490"/>
      <c r="G4908" s="490"/>
    </row>
    <row r="4909" spans="1:7" ht="18.75">
      <c r="A4909" s="489" t="s">
        <v>2792</v>
      </c>
      <c r="B4909" s="490">
        <v>305</v>
      </c>
      <c r="C4909" s="491" t="str">
        <f t="shared" si="81"/>
        <v>Ô tô vận tải thùng 15 tấn305</v>
      </c>
      <c r="D4909" s="490"/>
      <c r="E4909" s="490"/>
      <c r="F4909" s="490"/>
      <c r="G4909" s="490"/>
    </row>
    <row r="4910" spans="1:7" ht="18.75">
      <c r="A4910" s="489" t="s">
        <v>2792</v>
      </c>
      <c r="B4910" s="490">
        <v>306</v>
      </c>
      <c r="C4910" s="491" t="str">
        <f t="shared" si="81"/>
        <v>Ô tô vận tải thùng 15 tấn306</v>
      </c>
      <c r="D4910" s="490"/>
      <c r="E4910" s="490"/>
      <c r="F4910" s="490"/>
      <c r="G4910" s="490"/>
    </row>
    <row r="4911" spans="1:7" ht="18.75">
      <c r="A4911" s="489" t="s">
        <v>2792</v>
      </c>
      <c r="B4911" s="490">
        <v>307</v>
      </c>
      <c r="C4911" s="491" t="str">
        <f t="shared" si="81"/>
        <v>Ô tô vận tải thùng 15 tấn307</v>
      </c>
      <c r="D4911" s="490"/>
      <c r="E4911" s="490"/>
      <c r="F4911" s="490"/>
      <c r="G4911" s="490"/>
    </row>
    <row r="4912" spans="1:7" ht="18.75">
      <c r="A4912" s="489" t="s">
        <v>2792</v>
      </c>
      <c r="B4912" s="490">
        <v>308</v>
      </c>
      <c r="C4912" s="491" t="str">
        <f t="shared" si="81"/>
        <v>Ô tô vận tải thùng 15 tấn308</v>
      </c>
      <c r="D4912" s="490"/>
      <c r="E4912" s="490"/>
      <c r="F4912" s="490"/>
      <c r="G4912" s="490"/>
    </row>
    <row r="4913" spans="1:7" ht="18.75">
      <c r="A4913" s="489" t="s">
        <v>2792</v>
      </c>
      <c r="B4913" s="490">
        <v>309</v>
      </c>
      <c r="C4913" s="491" t="str">
        <f t="shared" si="81"/>
        <v>Ô tô vận tải thùng 15 tấn309</v>
      </c>
      <c r="D4913" s="490"/>
      <c r="E4913" s="490"/>
      <c r="F4913" s="490"/>
      <c r="G4913" s="490"/>
    </row>
    <row r="4914" spans="1:7" ht="18.75">
      <c r="A4914" s="489" t="s">
        <v>2792</v>
      </c>
      <c r="B4914" s="490">
        <v>310</v>
      </c>
      <c r="C4914" s="491" t="str">
        <f t="shared" si="81"/>
        <v>Ô tô vận tải thùng 15 tấn310</v>
      </c>
      <c r="D4914" s="490"/>
      <c r="E4914" s="490"/>
      <c r="F4914" s="490"/>
      <c r="G4914" s="490"/>
    </row>
    <row r="4915" spans="1:7" ht="18.75">
      <c r="A4915" s="489" t="s">
        <v>2792</v>
      </c>
      <c r="B4915" s="490">
        <v>311</v>
      </c>
      <c r="C4915" s="491" t="str">
        <f t="shared" si="81"/>
        <v>Ô tô vận tải thùng 15 tấn311</v>
      </c>
      <c r="D4915" s="490"/>
      <c r="E4915" s="490"/>
      <c r="F4915" s="490"/>
      <c r="G4915" s="490"/>
    </row>
    <row r="4916" spans="1:7" ht="18.75">
      <c r="A4916" s="489" t="s">
        <v>2792</v>
      </c>
      <c r="B4916" s="490">
        <v>312</v>
      </c>
      <c r="C4916" s="491" t="str">
        <f t="shared" si="81"/>
        <v>Ô tô vận tải thùng 15 tấn312</v>
      </c>
      <c r="D4916" s="490"/>
      <c r="E4916" s="490"/>
      <c r="F4916" s="490"/>
      <c r="G4916" s="490"/>
    </row>
    <row r="4917" spans="1:7" ht="18.75">
      <c r="A4917" s="489" t="s">
        <v>2792</v>
      </c>
      <c r="B4917" s="490">
        <v>313</v>
      </c>
      <c r="C4917" s="491" t="str">
        <f t="shared" si="81"/>
        <v>Ô tô vận tải thùng 15 tấn313</v>
      </c>
      <c r="D4917" s="490"/>
      <c r="E4917" s="490"/>
      <c r="F4917" s="490"/>
      <c r="G4917" s="490"/>
    </row>
    <row r="4918" spans="1:7" ht="18.75">
      <c r="A4918" s="489" t="s">
        <v>2792</v>
      </c>
      <c r="B4918" s="490">
        <v>314</v>
      </c>
      <c r="C4918" s="491" t="str">
        <f t="shared" si="81"/>
        <v>Ô tô vận tải thùng 15 tấn314</v>
      </c>
      <c r="D4918" s="490"/>
      <c r="E4918" s="490"/>
      <c r="F4918" s="490"/>
      <c r="G4918" s="490"/>
    </row>
    <row r="4919" spans="1:7" ht="18.75">
      <c r="A4919" s="489" t="s">
        <v>2792</v>
      </c>
      <c r="B4919" s="490">
        <v>315</v>
      </c>
      <c r="C4919" s="491" t="str">
        <f t="shared" si="81"/>
        <v>Ô tô vận tải thùng 15 tấn315</v>
      </c>
      <c r="D4919" s="490"/>
      <c r="E4919" s="490"/>
      <c r="F4919" s="490"/>
      <c r="G4919" s="490"/>
    </row>
    <row r="4920" spans="1:7" ht="18.75">
      <c r="A4920" s="489" t="s">
        <v>2792</v>
      </c>
      <c r="B4920" s="490">
        <v>316</v>
      </c>
      <c r="C4920" s="491" t="str">
        <f t="shared" si="81"/>
        <v>Ô tô vận tải thùng 15 tấn316</v>
      </c>
      <c r="D4920" s="490"/>
      <c r="E4920" s="490"/>
      <c r="F4920" s="490"/>
      <c r="G4920" s="490"/>
    </row>
    <row r="4921" spans="1:7" ht="18.75">
      <c r="A4921" s="489" t="s">
        <v>2792</v>
      </c>
      <c r="B4921" s="490">
        <v>317</v>
      </c>
      <c r="C4921" s="491" t="str">
        <f t="shared" si="81"/>
        <v>Ô tô vận tải thùng 15 tấn317</v>
      </c>
      <c r="D4921" s="490"/>
      <c r="E4921" s="490"/>
      <c r="F4921" s="490"/>
      <c r="G4921" s="490"/>
    </row>
    <row r="4922" spans="1:7" ht="18.75">
      <c r="A4922" s="489" t="s">
        <v>2792</v>
      </c>
      <c r="B4922" s="490">
        <v>318</v>
      </c>
      <c r="C4922" s="491" t="str">
        <f t="shared" si="81"/>
        <v>Ô tô vận tải thùng 15 tấn318</v>
      </c>
      <c r="D4922" s="490"/>
      <c r="E4922" s="490"/>
      <c r="F4922" s="490"/>
      <c r="G4922" s="490"/>
    </row>
    <row r="4923" spans="1:7" ht="18.75">
      <c r="A4923" s="489" t="s">
        <v>2792</v>
      </c>
      <c r="B4923" s="490">
        <v>319</v>
      </c>
      <c r="C4923" s="491" t="str">
        <f t="shared" si="81"/>
        <v>Ô tô vận tải thùng 15 tấn319</v>
      </c>
      <c r="D4923" s="490"/>
      <c r="E4923" s="490"/>
      <c r="F4923" s="490"/>
      <c r="G4923" s="490"/>
    </row>
    <row r="4924" spans="1:7" ht="18.75">
      <c r="A4924" s="489" t="s">
        <v>2792</v>
      </c>
      <c r="B4924" s="490">
        <v>320</v>
      </c>
      <c r="C4924" s="491" t="str">
        <f t="shared" si="81"/>
        <v>Ô tô vận tải thùng 15 tấn320</v>
      </c>
      <c r="D4924" s="490"/>
      <c r="E4924" s="490"/>
      <c r="F4924" s="490"/>
      <c r="G4924" s="490"/>
    </row>
    <row r="4925" spans="1:7" ht="18.75">
      <c r="A4925" s="489" t="s">
        <v>2792</v>
      </c>
      <c r="B4925" s="490">
        <v>321</v>
      </c>
      <c r="C4925" s="491" t="str">
        <f t="shared" si="81"/>
        <v>Ô tô vận tải thùng 15 tấn321</v>
      </c>
      <c r="D4925" s="490"/>
      <c r="E4925" s="490"/>
      <c r="F4925" s="490"/>
      <c r="G4925" s="490"/>
    </row>
    <row r="4926" spans="1:7" ht="18.75">
      <c r="A4926" s="489" t="s">
        <v>2792</v>
      </c>
      <c r="B4926" s="490">
        <v>322</v>
      </c>
      <c r="C4926" s="491" t="str">
        <f t="shared" ref="C4926:C4989" si="82">A4926&amp;B4926</f>
        <v>Ô tô vận tải thùng 15 tấn322</v>
      </c>
      <c r="D4926" s="490"/>
      <c r="E4926" s="490"/>
      <c r="F4926" s="490"/>
      <c r="G4926" s="490"/>
    </row>
    <row r="4927" spans="1:7" ht="18.75">
      <c r="A4927" s="489" t="s">
        <v>2792</v>
      </c>
      <c r="B4927" s="490">
        <v>323</v>
      </c>
      <c r="C4927" s="491" t="str">
        <f t="shared" si="82"/>
        <v>Ô tô vận tải thùng 15 tấn323</v>
      </c>
      <c r="D4927" s="490"/>
      <c r="E4927" s="490"/>
      <c r="F4927" s="490"/>
      <c r="G4927" s="490"/>
    </row>
    <row r="4928" spans="1:7" ht="18.75">
      <c r="A4928" s="489" t="s">
        <v>2792</v>
      </c>
      <c r="B4928" s="490">
        <v>324</v>
      </c>
      <c r="C4928" s="491" t="str">
        <f t="shared" si="82"/>
        <v>Ô tô vận tải thùng 15 tấn324</v>
      </c>
      <c r="D4928" s="490"/>
      <c r="E4928" s="490"/>
      <c r="F4928" s="490"/>
      <c r="G4928" s="490"/>
    </row>
    <row r="4929" spans="1:7" ht="18.75">
      <c r="A4929" s="489" t="s">
        <v>2792</v>
      </c>
      <c r="B4929" s="490">
        <v>325</v>
      </c>
      <c r="C4929" s="491" t="str">
        <f t="shared" si="82"/>
        <v>Ô tô vận tải thùng 15 tấn325</v>
      </c>
      <c r="D4929" s="490"/>
      <c r="E4929" s="490"/>
      <c r="F4929" s="490"/>
      <c r="G4929" s="490"/>
    </row>
    <row r="4930" spans="1:7" ht="18.75">
      <c r="A4930" s="489" t="s">
        <v>2792</v>
      </c>
      <c r="B4930" s="490">
        <v>326</v>
      </c>
      <c r="C4930" s="491" t="str">
        <f t="shared" si="82"/>
        <v>Ô tô vận tải thùng 15 tấn326</v>
      </c>
      <c r="D4930" s="490"/>
      <c r="E4930" s="490"/>
      <c r="F4930" s="490"/>
      <c r="G4930" s="490"/>
    </row>
    <row r="4931" spans="1:7" ht="18.75">
      <c r="A4931" s="489" t="s">
        <v>2792</v>
      </c>
      <c r="B4931" s="490">
        <v>327</v>
      </c>
      <c r="C4931" s="491" t="str">
        <f t="shared" si="82"/>
        <v>Ô tô vận tải thùng 15 tấn327</v>
      </c>
      <c r="D4931" s="490"/>
      <c r="E4931" s="490"/>
      <c r="F4931" s="490"/>
      <c r="G4931" s="490"/>
    </row>
    <row r="4932" spans="1:7" ht="18.75">
      <c r="A4932" s="489" t="s">
        <v>2792</v>
      </c>
      <c r="B4932" s="490">
        <v>328</v>
      </c>
      <c r="C4932" s="491" t="str">
        <f t="shared" si="82"/>
        <v>Ô tô vận tải thùng 15 tấn328</v>
      </c>
      <c r="D4932" s="490"/>
      <c r="E4932" s="490"/>
      <c r="F4932" s="490"/>
      <c r="G4932" s="490"/>
    </row>
    <row r="4933" spans="1:7" ht="18.75">
      <c r="A4933" s="489" t="s">
        <v>2792</v>
      </c>
      <c r="B4933" s="490">
        <v>329</v>
      </c>
      <c r="C4933" s="491" t="str">
        <f t="shared" si="82"/>
        <v>Ô tô vận tải thùng 15 tấn329</v>
      </c>
      <c r="D4933" s="490"/>
      <c r="E4933" s="490"/>
      <c r="F4933" s="490"/>
      <c r="G4933" s="490"/>
    </row>
    <row r="4934" spans="1:7" ht="18.75">
      <c r="A4934" s="489" t="s">
        <v>2792</v>
      </c>
      <c r="B4934" s="490">
        <v>330</v>
      </c>
      <c r="C4934" s="491" t="str">
        <f t="shared" si="82"/>
        <v>Ô tô vận tải thùng 15 tấn330</v>
      </c>
      <c r="D4934" s="490"/>
      <c r="E4934" s="490"/>
      <c r="F4934" s="490"/>
      <c r="G4934" s="490"/>
    </row>
    <row r="4935" spans="1:7" ht="18.75">
      <c r="A4935" s="489" t="s">
        <v>2792</v>
      </c>
      <c r="B4935" s="490">
        <v>331</v>
      </c>
      <c r="C4935" s="491" t="str">
        <f t="shared" si="82"/>
        <v>Ô tô vận tải thùng 15 tấn331</v>
      </c>
      <c r="D4935" s="490"/>
      <c r="E4935" s="490"/>
      <c r="F4935" s="490"/>
      <c r="G4935" s="490"/>
    </row>
    <row r="4936" spans="1:7" ht="18.75">
      <c r="A4936" s="489" t="s">
        <v>2792</v>
      </c>
      <c r="B4936" s="490">
        <v>332</v>
      </c>
      <c r="C4936" s="491" t="str">
        <f t="shared" si="82"/>
        <v>Ô tô vận tải thùng 15 tấn332</v>
      </c>
      <c r="D4936" s="490"/>
      <c r="E4936" s="490"/>
      <c r="F4936" s="490"/>
      <c r="G4936" s="490"/>
    </row>
    <row r="4937" spans="1:7" ht="18.75">
      <c r="A4937" s="489" t="s">
        <v>2792</v>
      </c>
      <c r="B4937" s="490">
        <v>333</v>
      </c>
      <c r="C4937" s="491" t="str">
        <f t="shared" si="82"/>
        <v>Ô tô vận tải thùng 15 tấn333</v>
      </c>
      <c r="D4937" s="490"/>
      <c r="E4937" s="490"/>
      <c r="F4937" s="490"/>
      <c r="G4937" s="490"/>
    </row>
    <row r="4938" spans="1:7" ht="18.75">
      <c r="A4938" s="489" t="s">
        <v>2792</v>
      </c>
      <c r="B4938" s="490">
        <v>334</v>
      </c>
      <c r="C4938" s="491" t="str">
        <f t="shared" si="82"/>
        <v>Ô tô vận tải thùng 15 tấn334</v>
      </c>
      <c r="D4938" s="490"/>
      <c r="E4938" s="490"/>
      <c r="F4938" s="490"/>
      <c r="G4938" s="490"/>
    </row>
    <row r="4939" spans="1:7" ht="18.75">
      <c r="A4939" s="489" t="s">
        <v>2792</v>
      </c>
      <c r="B4939" s="490">
        <v>335</v>
      </c>
      <c r="C4939" s="491" t="str">
        <f t="shared" si="82"/>
        <v>Ô tô vận tải thùng 15 tấn335</v>
      </c>
      <c r="D4939" s="490"/>
      <c r="E4939" s="490"/>
      <c r="F4939" s="490"/>
      <c r="G4939" s="490"/>
    </row>
    <row r="4940" spans="1:7" ht="18.75">
      <c r="A4940" s="489" t="s">
        <v>2792</v>
      </c>
      <c r="B4940" s="490">
        <v>336</v>
      </c>
      <c r="C4940" s="491" t="str">
        <f t="shared" si="82"/>
        <v>Ô tô vận tải thùng 15 tấn336</v>
      </c>
      <c r="D4940" s="490"/>
      <c r="E4940" s="490"/>
      <c r="F4940" s="490"/>
      <c r="G4940" s="490"/>
    </row>
    <row r="4941" spans="1:7" ht="18.75">
      <c r="A4941" s="489" t="s">
        <v>2792</v>
      </c>
      <c r="B4941" s="490">
        <v>337</v>
      </c>
      <c r="C4941" s="491" t="str">
        <f t="shared" si="82"/>
        <v>Ô tô vận tải thùng 15 tấn337</v>
      </c>
      <c r="D4941" s="490"/>
      <c r="E4941" s="490"/>
      <c r="F4941" s="490"/>
      <c r="G4941" s="490"/>
    </row>
    <row r="4942" spans="1:7" ht="18.75">
      <c r="A4942" s="489" t="s">
        <v>2792</v>
      </c>
      <c r="B4942" s="490">
        <v>338</v>
      </c>
      <c r="C4942" s="491" t="str">
        <f t="shared" si="82"/>
        <v>Ô tô vận tải thùng 15 tấn338</v>
      </c>
      <c r="D4942" s="490"/>
      <c r="E4942" s="490"/>
      <c r="F4942" s="490"/>
      <c r="G4942" s="490"/>
    </row>
    <row r="4943" spans="1:7" ht="18.75">
      <c r="A4943" s="489" t="s">
        <v>2792</v>
      </c>
      <c r="B4943" s="490">
        <v>339</v>
      </c>
      <c r="C4943" s="491" t="str">
        <f t="shared" si="82"/>
        <v>Ô tô vận tải thùng 15 tấn339</v>
      </c>
      <c r="D4943" s="490"/>
      <c r="E4943" s="490"/>
      <c r="F4943" s="490"/>
      <c r="G4943" s="490"/>
    </row>
    <row r="4944" spans="1:7" ht="18.75">
      <c r="A4944" s="489" t="s">
        <v>2792</v>
      </c>
      <c r="B4944" s="490">
        <v>340</v>
      </c>
      <c r="C4944" s="491" t="str">
        <f t="shared" si="82"/>
        <v>Ô tô vận tải thùng 15 tấn340</v>
      </c>
      <c r="D4944" s="490"/>
      <c r="E4944" s="490"/>
      <c r="F4944" s="490"/>
      <c r="G4944" s="490"/>
    </row>
    <row r="4945" spans="1:7" ht="18.75">
      <c r="A4945" s="489" t="s">
        <v>2792</v>
      </c>
      <c r="B4945" s="490">
        <v>341</v>
      </c>
      <c r="C4945" s="491" t="str">
        <f t="shared" si="82"/>
        <v>Ô tô vận tải thùng 15 tấn341</v>
      </c>
      <c r="D4945" s="490"/>
      <c r="E4945" s="490"/>
      <c r="F4945" s="490"/>
      <c r="G4945" s="490"/>
    </row>
    <row r="4946" spans="1:7" ht="18.75">
      <c r="A4946" s="489" t="s">
        <v>2792</v>
      </c>
      <c r="B4946" s="490">
        <v>342</v>
      </c>
      <c r="C4946" s="491" t="str">
        <f t="shared" si="82"/>
        <v>Ô tô vận tải thùng 15 tấn342</v>
      </c>
      <c r="D4946" s="490"/>
      <c r="E4946" s="490"/>
      <c r="F4946" s="490"/>
      <c r="G4946" s="490"/>
    </row>
    <row r="4947" spans="1:7" ht="18.75">
      <c r="A4947" s="489" t="s">
        <v>2792</v>
      </c>
      <c r="B4947" s="490">
        <v>343</v>
      </c>
      <c r="C4947" s="491" t="str">
        <f t="shared" si="82"/>
        <v>Ô tô vận tải thùng 15 tấn343</v>
      </c>
      <c r="D4947" s="490"/>
      <c r="E4947" s="490"/>
      <c r="F4947" s="490"/>
      <c r="G4947" s="490"/>
    </row>
    <row r="4948" spans="1:7" ht="18.75">
      <c r="A4948" s="489" t="s">
        <v>2792</v>
      </c>
      <c r="B4948" s="490">
        <v>344</v>
      </c>
      <c r="C4948" s="491" t="str">
        <f t="shared" si="82"/>
        <v>Ô tô vận tải thùng 15 tấn344</v>
      </c>
      <c r="D4948" s="490"/>
      <c r="E4948" s="490"/>
      <c r="F4948" s="490"/>
      <c r="G4948" s="490"/>
    </row>
    <row r="4949" spans="1:7" ht="18.75">
      <c r="A4949" s="489" t="s">
        <v>2792</v>
      </c>
      <c r="B4949" s="490">
        <v>345</v>
      </c>
      <c r="C4949" s="491" t="str">
        <f t="shared" si="82"/>
        <v>Ô tô vận tải thùng 15 tấn345</v>
      </c>
      <c r="D4949" s="490"/>
      <c r="E4949" s="490"/>
      <c r="F4949" s="490"/>
      <c r="G4949" s="490"/>
    </row>
    <row r="4950" spans="1:7" ht="18.75">
      <c r="A4950" s="489" t="s">
        <v>2792</v>
      </c>
      <c r="B4950" s="490">
        <v>346</v>
      </c>
      <c r="C4950" s="491" t="str">
        <f t="shared" si="82"/>
        <v>Ô tô vận tải thùng 15 tấn346</v>
      </c>
      <c r="D4950" s="490"/>
      <c r="E4950" s="490"/>
      <c r="F4950" s="490"/>
      <c r="G4950" s="490"/>
    </row>
    <row r="4951" spans="1:7" ht="18.75">
      <c r="A4951" s="489" t="s">
        <v>2792</v>
      </c>
      <c r="B4951" s="490">
        <v>347</v>
      </c>
      <c r="C4951" s="491" t="str">
        <f t="shared" si="82"/>
        <v>Ô tô vận tải thùng 15 tấn347</v>
      </c>
      <c r="D4951" s="490"/>
      <c r="E4951" s="490"/>
      <c r="F4951" s="490"/>
      <c r="G4951" s="490"/>
    </row>
    <row r="4952" spans="1:7" ht="18.75">
      <c r="A4952" s="489" t="s">
        <v>2792</v>
      </c>
      <c r="B4952" s="490">
        <v>348</v>
      </c>
      <c r="C4952" s="491" t="str">
        <f t="shared" si="82"/>
        <v>Ô tô vận tải thùng 15 tấn348</v>
      </c>
      <c r="D4952" s="490"/>
      <c r="E4952" s="490"/>
      <c r="F4952" s="490"/>
      <c r="G4952" s="490"/>
    </row>
    <row r="4953" spans="1:7" ht="18.75">
      <c r="A4953" s="489" t="s">
        <v>2792</v>
      </c>
      <c r="B4953" s="490">
        <v>349</v>
      </c>
      <c r="C4953" s="491" t="str">
        <f t="shared" si="82"/>
        <v>Ô tô vận tải thùng 15 tấn349</v>
      </c>
      <c r="D4953" s="490"/>
      <c r="E4953" s="490"/>
      <c r="F4953" s="490"/>
      <c r="G4953" s="490"/>
    </row>
    <row r="4954" spans="1:7" ht="18.75">
      <c r="A4954" s="489" t="s">
        <v>2792</v>
      </c>
      <c r="B4954" s="490">
        <v>350</v>
      </c>
      <c r="C4954" s="491" t="str">
        <f t="shared" si="82"/>
        <v>Ô tô vận tải thùng 15 tấn350</v>
      </c>
      <c r="D4954" s="490"/>
      <c r="E4954" s="490"/>
      <c r="F4954" s="490"/>
      <c r="G4954" s="490"/>
    </row>
    <row r="4955" spans="1:7" ht="18.75">
      <c r="A4955" s="489" t="s">
        <v>2792</v>
      </c>
      <c r="B4955" s="490">
        <v>351</v>
      </c>
      <c r="C4955" s="491" t="str">
        <f t="shared" si="82"/>
        <v>Ô tô vận tải thùng 15 tấn351</v>
      </c>
      <c r="D4955" s="490"/>
      <c r="E4955" s="490"/>
      <c r="F4955" s="490"/>
      <c r="G4955" s="490"/>
    </row>
    <row r="4956" spans="1:7" ht="18.75">
      <c r="A4956" s="489" t="s">
        <v>2792</v>
      </c>
      <c r="B4956" s="490">
        <v>352</v>
      </c>
      <c r="C4956" s="491" t="str">
        <f t="shared" si="82"/>
        <v>Ô tô vận tải thùng 15 tấn352</v>
      </c>
      <c r="D4956" s="490"/>
      <c r="E4956" s="490"/>
      <c r="F4956" s="490"/>
      <c r="G4956" s="490"/>
    </row>
    <row r="4957" spans="1:7" ht="18.75">
      <c r="A4957" s="489" t="s">
        <v>2792</v>
      </c>
      <c r="B4957" s="490">
        <v>353</v>
      </c>
      <c r="C4957" s="491" t="str">
        <f t="shared" si="82"/>
        <v>Ô tô vận tải thùng 15 tấn353</v>
      </c>
      <c r="D4957" s="490"/>
      <c r="E4957" s="490"/>
      <c r="F4957" s="490"/>
      <c r="G4957" s="490"/>
    </row>
    <row r="4958" spans="1:7" ht="18.75">
      <c r="A4958" s="489" t="s">
        <v>2792</v>
      </c>
      <c r="B4958" s="490">
        <v>354</v>
      </c>
      <c r="C4958" s="491" t="str">
        <f t="shared" si="82"/>
        <v>Ô tô vận tải thùng 15 tấn354</v>
      </c>
      <c r="D4958" s="490"/>
      <c r="E4958" s="490"/>
      <c r="F4958" s="490"/>
      <c r="G4958" s="490"/>
    </row>
    <row r="4959" spans="1:7" ht="18.75">
      <c r="A4959" s="489" t="s">
        <v>2792</v>
      </c>
      <c r="B4959" s="490">
        <v>355</v>
      </c>
      <c r="C4959" s="491" t="str">
        <f t="shared" si="82"/>
        <v>Ô tô vận tải thùng 15 tấn355</v>
      </c>
      <c r="D4959" s="490"/>
      <c r="E4959" s="490"/>
      <c r="F4959" s="490"/>
      <c r="G4959" s="490"/>
    </row>
    <row r="4960" spans="1:7" ht="18.75">
      <c r="A4960" s="489" t="s">
        <v>2792</v>
      </c>
      <c r="B4960" s="490">
        <v>356</v>
      </c>
      <c r="C4960" s="491" t="str">
        <f t="shared" si="82"/>
        <v>Ô tô vận tải thùng 15 tấn356</v>
      </c>
      <c r="D4960" s="490"/>
      <c r="E4960" s="490"/>
      <c r="F4960" s="490"/>
      <c r="G4960" s="490"/>
    </row>
    <row r="4961" spans="1:7" ht="18.75">
      <c r="A4961" s="489" t="s">
        <v>2792</v>
      </c>
      <c r="B4961" s="490">
        <v>357</v>
      </c>
      <c r="C4961" s="491" t="str">
        <f t="shared" si="82"/>
        <v>Ô tô vận tải thùng 15 tấn357</v>
      </c>
      <c r="D4961" s="490"/>
      <c r="E4961" s="490"/>
      <c r="F4961" s="490"/>
      <c r="G4961" s="490"/>
    </row>
    <row r="4962" spans="1:7" ht="18.75">
      <c r="A4962" s="489" t="s">
        <v>2792</v>
      </c>
      <c r="B4962" s="490">
        <v>358</v>
      </c>
      <c r="C4962" s="491" t="str">
        <f t="shared" si="82"/>
        <v>Ô tô vận tải thùng 15 tấn358</v>
      </c>
      <c r="D4962" s="490"/>
      <c r="E4962" s="490"/>
      <c r="F4962" s="490"/>
      <c r="G4962" s="490"/>
    </row>
    <row r="4963" spans="1:7" ht="18.75">
      <c r="A4963" s="489" t="s">
        <v>2792</v>
      </c>
      <c r="B4963" s="490">
        <v>359</v>
      </c>
      <c r="C4963" s="491" t="str">
        <f t="shared" si="82"/>
        <v>Ô tô vận tải thùng 15 tấn359</v>
      </c>
      <c r="D4963" s="490"/>
      <c r="E4963" s="490"/>
      <c r="F4963" s="490"/>
      <c r="G4963" s="490"/>
    </row>
    <row r="4964" spans="1:7" ht="18.75">
      <c r="A4964" s="489" t="s">
        <v>2792</v>
      </c>
      <c r="B4964" s="490">
        <v>360</v>
      </c>
      <c r="C4964" s="491" t="str">
        <f t="shared" si="82"/>
        <v>Ô tô vận tải thùng 15 tấn360</v>
      </c>
      <c r="D4964" s="490"/>
      <c r="E4964" s="490"/>
      <c r="F4964" s="490"/>
      <c r="G4964" s="490"/>
    </row>
    <row r="4965" spans="1:7" ht="18.75">
      <c r="A4965" s="489" t="s">
        <v>2792</v>
      </c>
      <c r="B4965" s="490">
        <v>361</v>
      </c>
      <c r="C4965" s="491" t="str">
        <f t="shared" si="82"/>
        <v>Ô tô vận tải thùng 15 tấn361</v>
      </c>
      <c r="D4965" s="490"/>
      <c r="E4965" s="490"/>
      <c r="F4965" s="490"/>
      <c r="G4965" s="490"/>
    </row>
    <row r="4966" spans="1:7" ht="18.75">
      <c r="A4966" s="489" t="s">
        <v>2792</v>
      </c>
      <c r="B4966" s="490">
        <v>362</v>
      </c>
      <c r="C4966" s="491" t="str">
        <f t="shared" si="82"/>
        <v>Ô tô vận tải thùng 15 tấn362</v>
      </c>
      <c r="D4966" s="490"/>
      <c r="E4966" s="490"/>
      <c r="F4966" s="490"/>
      <c r="G4966" s="490"/>
    </row>
    <row r="4967" spans="1:7" ht="18.75">
      <c r="A4967" s="489" t="s">
        <v>2792</v>
      </c>
      <c r="B4967" s="490">
        <v>363</v>
      </c>
      <c r="C4967" s="491" t="str">
        <f t="shared" si="82"/>
        <v>Ô tô vận tải thùng 15 tấn363</v>
      </c>
      <c r="D4967" s="490"/>
      <c r="E4967" s="490"/>
      <c r="F4967" s="490"/>
      <c r="G4967" s="490"/>
    </row>
    <row r="4968" spans="1:7" ht="18.75">
      <c r="A4968" s="489" t="s">
        <v>2792</v>
      </c>
      <c r="B4968" s="490">
        <v>364</v>
      </c>
      <c r="C4968" s="491" t="str">
        <f t="shared" si="82"/>
        <v>Ô tô vận tải thùng 15 tấn364</v>
      </c>
      <c r="D4968" s="490"/>
      <c r="E4968" s="490"/>
      <c r="F4968" s="490"/>
      <c r="G4968" s="490"/>
    </row>
    <row r="4969" spans="1:7" ht="18.75">
      <c r="A4969" s="489" t="s">
        <v>2792</v>
      </c>
      <c r="B4969" s="490">
        <v>365</v>
      </c>
      <c r="C4969" s="491" t="str">
        <f t="shared" si="82"/>
        <v>Ô tô vận tải thùng 15 tấn365</v>
      </c>
      <c r="D4969" s="490"/>
      <c r="E4969" s="490"/>
      <c r="F4969" s="490"/>
      <c r="G4969" s="490"/>
    </row>
    <row r="4970" spans="1:7" ht="18.75">
      <c r="A4970" s="489" t="s">
        <v>2792</v>
      </c>
      <c r="B4970" s="490">
        <v>366</v>
      </c>
      <c r="C4970" s="491" t="str">
        <f t="shared" si="82"/>
        <v>Ô tô vận tải thùng 15 tấn366</v>
      </c>
      <c r="D4970" s="490"/>
      <c r="E4970" s="490"/>
      <c r="F4970" s="490"/>
      <c r="G4970" s="490"/>
    </row>
    <row r="4971" spans="1:7" ht="18.75">
      <c r="A4971" s="489" t="s">
        <v>2792</v>
      </c>
      <c r="B4971" s="490">
        <v>367</v>
      </c>
      <c r="C4971" s="491" t="str">
        <f t="shared" si="82"/>
        <v>Ô tô vận tải thùng 15 tấn367</v>
      </c>
      <c r="D4971" s="490"/>
      <c r="E4971" s="490"/>
      <c r="F4971" s="490"/>
      <c r="G4971" s="490"/>
    </row>
    <row r="4972" spans="1:7" ht="18.75">
      <c r="A4972" s="489" t="s">
        <v>2792</v>
      </c>
      <c r="B4972" s="490">
        <v>368</v>
      </c>
      <c r="C4972" s="491" t="str">
        <f t="shared" si="82"/>
        <v>Ô tô vận tải thùng 15 tấn368</v>
      </c>
      <c r="D4972" s="490"/>
      <c r="E4972" s="490"/>
      <c r="F4972" s="490"/>
      <c r="G4972" s="490"/>
    </row>
    <row r="4973" spans="1:7" ht="18.75">
      <c r="A4973" s="489" t="s">
        <v>2792</v>
      </c>
      <c r="B4973" s="490">
        <v>369</v>
      </c>
      <c r="C4973" s="491" t="str">
        <f t="shared" si="82"/>
        <v>Ô tô vận tải thùng 15 tấn369</v>
      </c>
      <c r="D4973" s="490"/>
      <c r="E4973" s="490"/>
      <c r="F4973" s="490"/>
      <c r="G4973" s="490"/>
    </row>
    <row r="4974" spans="1:7" ht="18.75">
      <c r="A4974" s="489" t="s">
        <v>2792</v>
      </c>
      <c r="B4974" s="490">
        <v>370</v>
      </c>
      <c r="C4974" s="491" t="str">
        <f t="shared" si="82"/>
        <v>Ô tô vận tải thùng 15 tấn370</v>
      </c>
      <c r="D4974" s="490"/>
      <c r="E4974" s="490"/>
      <c r="F4974" s="490"/>
      <c r="G4974" s="490"/>
    </row>
    <row r="4975" spans="1:7" ht="18.75">
      <c r="A4975" s="489" t="s">
        <v>2792</v>
      </c>
      <c r="B4975" s="490">
        <v>371</v>
      </c>
      <c r="C4975" s="491" t="str">
        <f t="shared" si="82"/>
        <v>Ô tô vận tải thùng 15 tấn371</v>
      </c>
      <c r="D4975" s="490"/>
      <c r="E4975" s="490"/>
      <c r="F4975" s="490"/>
      <c r="G4975" s="490"/>
    </row>
    <row r="4976" spans="1:7" ht="18.75">
      <c r="A4976" s="489" t="s">
        <v>2792</v>
      </c>
      <c r="B4976" s="490">
        <v>372</v>
      </c>
      <c r="C4976" s="491" t="str">
        <f t="shared" si="82"/>
        <v>Ô tô vận tải thùng 15 tấn372</v>
      </c>
      <c r="D4976" s="490"/>
      <c r="E4976" s="490"/>
      <c r="F4976" s="490"/>
      <c r="G4976" s="490"/>
    </row>
    <row r="4977" spans="1:7" ht="18.75">
      <c r="A4977" s="489" t="s">
        <v>2792</v>
      </c>
      <c r="B4977" s="490">
        <v>373</v>
      </c>
      <c r="C4977" s="491" t="str">
        <f t="shared" si="82"/>
        <v>Ô tô vận tải thùng 15 tấn373</v>
      </c>
      <c r="D4977" s="490"/>
      <c r="E4977" s="490"/>
      <c r="F4977" s="490"/>
      <c r="G4977" s="490"/>
    </row>
    <row r="4978" spans="1:7" ht="18.75">
      <c r="A4978" s="489" t="s">
        <v>2792</v>
      </c>
      <c r="B4978" s="490">
        <v>374</v>
      </c>
      <c r="C4978" s="491" t="str">
        <f t="shared" si="82"/>
        <v>Ô tô vận tải thùng 15 tấn374</v>
      </c>
      <c r="D4978" s="490"/>
      <c r="E4978" s="490"/>
      <c r="F4978" s="490"/>
      <c r="G4978" s="490"/>
    </row>
    <row r="4979" spans="1:7" ht="18.75">
      <c r="A4979" s="489" t="s">
        <v>2792</v>
      </c>
      <c r="B4979" s="490">
        <v>375</v>
      </c>
      <c r="C4979" s="491" t="str">
        <f t="shared" si="82"/>
        <v>Ô tô vận tải thùng 15 tấn375</v>
      </c>
      <c r="D4979" s="490"/>
      <c r="E4979" s="490"/>
      <c r="F4979" s="490"/>
      <c r="G4979" s="490"/>
    </row>
    <row r="4980" spans="1:7" ht="18.75">
      <c r="A4980" s="489" t="s">
        <v>2792</v>
      </c>
      <c r="B4980" s="490">
        <v>376</v>
      </c>
      <c r="C4980" s="491" t="str">
        <f t="shared" si="82"/>
        <v>Ô tô vận tải thùng 15 tấn376</v>
      </c>
      <c r="D4980" s="490"/>
      <c r="E4980" s="490"/>
      <c r="F4980" s="490"/>
      <c r="G4980" s="490"/>
    </row>
    <row r="4981" spans="1:7" ht="18.75">
      <c r="A4981" s="489" t="s">
        <v>2792</v>
      </c>
      <c r="B4981" s="490">
        <v>377</v>
      </c>
      <c r="C4981" s="491" t="str">
        <f t="shared" si="82"/>
        <v>Ô tô vận tải thùng 15 tấn377</v>
      </c>
      <c r="D4981" s="490"/>
      <c r="E4981" s="490"/>
      <c r="F4981" s="490"/>
      <c r="G4981" s="490"/>
    </row>
    <row r="4982" spans="1:7" ht="18.75">
      <c r="A4982" s="489" t="s">
        <v>2792</v>
      </c>
      <c r="B4982" s="490">
        <v>378</v>
      </c>
      <c r="C4982" s="491" t="str">
        <f t="shared" si="82"/>
        <v>Ô tô vận tải thùng 15 tấn378</v>
      </c>
      <c r="D4982" s="490"/>
      <c r="E4982" s="490"/>
      <c r="F4982" s="490"/>
      <c r="G4982" s="490"/>
    </row>
    <row r="4983" spans="1:7" ht="18.75">
      <c r="A4983" s="489" t="s">
        <v>2792</v>
      </c>
      <c r="B4983" s="490">
        <v>379</v>
      </c>
      <c r="C4983" s="491" t="str">
        <f t="shared" si="82"/>
        <v>Ô tô vận tải thùng 15 tấn379</v>
      </c>
      <c r="D4983" s="490"/>
      <c r="E4983" s="490"/>
      <c r="F4983" s="490"/>
      <c r="G4983" s="490"/>
    </row>
    <row r="4984" spans="1:7" ht="18.75">
      <c r="A4984" s="489" t="s">
        <v>2792</v>
      </c>
      <c r="B4984" s="490">
        <v>380</v>
      </c>
      <c r="C4984" s="491" t="str">
        <f t="shared" si="82"/>
        <v>Ô tô vận tải thùng 15 tấn380</v>
      </c>
      <c r="D4984" s="490"/>
      <c r="E4984" s="490"/>
      <c r="F4984" s="490"/>
      <c r="G4984" s="490"/>
    </row>
    <row r="4985" spans="1:7" ht="18.75">
      <c r="A4985" s="489" t="s">
        <v>2792</v>
      </c>
      <c r="B4985" s="490">
        <v>381</v>
      </c>
      <c r="C4985" s="491" t="str">
        <f t="shared" si="82"/>
        <v>Ô tô vận tải thùng 15 tấn381</v>
      </c>
      <c r="D4985" s="490"/>
      <c r="E4985" s="490"/>
      <c r="F4985" s="490"/>
      <c r="G4985" s="490"/>
    </row>
    <row r="4986" spans="1:7" ht="18.75">
      <c r="A4986" s="489" t="s">
        <v>2792</v>
      </c>
      <c r="B4986" s="490">
        <v>382</v>
      </c>
      <c r="C4986" s="491" t="str">
        <f t="shared" si="82"/>
        <v>Ô tô vận tải thùng 15 tấn382</v>
      </c>
      <c r="D4986" s="490"/>
      <c r="E4986" s="490"/>
      <c r="F4986" s="490"/>
      <c r="G4986" s="490"/>
    </row>
    <row r="4987" spans="1:7" ht="18.75">
      <c r="A4987" s="489" t="s">
        <v>2792</v>
      </c>
      <c r="B4987" s="490">
        <v>383</v>
      </c>
      <c r="C4987" s="491" t="str">
        <f t="shared" si="82"/>
        <v>Ô tô vận tải thùng 15 tấn383</v>
      </c>
      <c r="D4987" s="490"/>
      <c r="E4987" s="490"/>
      <c r="F4987" s="490"/>
      <c r="G4987" s="490"/>
    </row>
    <row r="4988" spans="1:7" ht="18.75">
      <c r="A4988" s="489" t="s">
        <v>2792</v>
      </c>
      <c r="B4988" s="490">
        <v>384</v>
      </c>
      <c r="C4988" s="491" t="str">
        <f t="shared" si="82"/>
        <v>Ô tô vận tải thùng 15 tấn384</v>
      </c>
      <c r="D4988" s="490"/>
      <c r="E4988" s="490"/>
      <c r="F4988" s="490"/>
      <c r="G4988" s="490"/>
    </row>
    <row r="4989" spans="1:7" ht="18.75">
      <c r="A4989" s="489" t="s">
        <v>2792</v>
      </c>
      <c r="B4989" s="490">
        <v>385</v>
      </c>
      <c r="C4989" s="491" t="str">
        <f t="shared" si="82"/>
        <v>Ô tô vận tải thùng 15 tấn385</v>
      </c>
      <c r="D4989" s="490"/>
      <c r="E4989" s="490"/>
      <c r="F4989" s="490"/>
      <c r="G4989" s="490"/>
    </row>
    <row r="4990" spans="1:7" ht="18.75">
      <c r="A4990" s="489" t="s">
        <v>2792</v>
      </c>
      <c r="B4990" s="490">
        <v>386</v>
      </c>
      <c r="C4990" s="491" t="str">
        <f t="shared" ref="C4990:C5053" si="83">A4990&amp;B4990</f>
        <v>Ô tô vận tải thùng 15 tấn386</v>
      </c>
      <c r="D4990" s="490"/>
      <c r="E4990" s="490"/>
      <c r="F4990" s="490"/>
      <c r="G4990" s="490"/>
    </row>
    <row r="4991" spans="1:7" ht="18.75">
      <c r="A4991" s="489" t="s">
        <v>2792</v>
      </c>
      <c r="B4991" s="490">
        <v>387</v>
      </c>
      <c r="C4991" s="491" t="str">
        <f t="shared" si="83"/>
        <v>Ô tô vận tải thùng 15 tấn387</v>
      </c>
      <c r="D4991" s="490"/>
      <c r="E4991" s="490"/>
      <c r="F4991" s="490"/>
      <c r="G4991" s="490"/>
    </row>
    <row r="4992" spans="1:7" ht="18.75">
      <c r="A4992" s="489" t="s">
        <v>2792</v>
      </c>
      <c r="B4992" s="490">
        <v>388</v>
      </c>
      <c r="C4992" s="491" t="str">
        <f t="shared" si="83"/>
        <v>Ô tô vận tải thùng 15 tấn388</v>
      </c>
      <c r="D4992" s="490"/>
      <c r="E4992" s="490"/>
      <c r="F4992" s="490"/>
      <c r="G4992" s="490"/>
    </row>
    <row r="4993" spans="1:7" ht="18.75">
      <c r="A4993" s="489" t="s">
        <v>2792</v>
      </c>
      <c r="B4993" s="490">
        <v>389</v>
      </c>
      <c r="C4993" s="491" t="str">
        <f t="shared" si="83"/>
        <v>Ô tô vận tải thùng 15 tấn389</v>
      </c>
      <c r="D4993" s="490"/>
      <c r="E4993" s="490"/>
      <c r="F4993" s="490"/>
      <c r="G4993" s="490"/>
    </row>
    <row r="4994" spans="1:7" ht="18.75">
      <c r="A4994" s="489" t="s">
        <v>2792</v>
      </c>
      <c r="B4994" s="490">
        <v>390</v>
      </c>
      <c r="C4994" s="491" t="str">
        <f t="shared" si="83"/>
        <v>Ô tô vận tải thùng 15 tấn390</v>
      </c>
      <c r="D4994" s="490"/>
      <c r="E4994" s="490"/>
      <c r="F4994" s="490"/>
      <c r="G4994" s="490"/>
    </row>
    <row r="4995" spans="1:7" ht="18.75">
      <c r="A4995" s="489" t="s">
        <v>2792</v>
      </c>
      <c r="B4995" s="490">
        <v>391</v>
      </c>
      <c r="C4995" s="491" t="str">
        <f t="shared" si="83"/>
        <v>Ô tô vận tải thùng 15 tấn391</v>
      </c>
      <c r="D4995" s="490"/>
      <c r="E4995" s="490"/>
      <c r="F4995" s="490"/>
      <c r="G4995" s="490"/>
    </row>
    <row r="4996" spans="1:7" ht="18.75">
      <c r="A4996" s="489" t="s">
        <v>2792</v>
      </c>
      <c r="B4996" s="490">
        <v>392</v>
      </c>
      <c r="C4996" s="491" t="str">
        <f t="shared" si="83"/>
        <v>Ô tô vận tải thùng 15 tấn392</v>
      </c>
      <c r="D4996" s="490"/>
      <c r="E4996" s="490"/>
      <c r="F4996" s="490"/>
      <c r="G4996" s="490"/>
    </row>
    <row r="4997" spans="1:7" ht="18.75">
      <c r="A4997" s="489" t="s">
        <v>2792</v>
      </c>
      <c r="B4997" s="490">
        <v>393</v>
      </c>
      <c r="C4997" s="491" t="str">
        <f t="shared" si="83"/>
        <v>Ô tô vận tải thùng 15 tấn393</v>
      </c>
      <c r="D4997" s="490"/>
      <c r="E4997" s="490"/>
      <c r="F4997" s="490"/>
      <c r="G4997" s="490"/>
    </row>
    <row r="4998" spans="1:7" ht="18.75">
      <c r="A4998" s="489" t="s">
        <v>2792</v>
      </c>
      <c r="B4998" s="490">
        <v>394</v>
      </c>
      <c r="C4998" s="491" t="str">
        <f t="shared" si="83"/>
        <v>Ô tô vận tải thùng 15 tấn394</v>
      </c>
      <c r="D4998" s="490"/>
      <c r="E4998" s="490"/>
      <c r="F4998" s="490"/>
      <c r="G4998" s="490"/>
    </row>
    <row r="4999" spans="1:7" ht="18.75">
      <c r="A4999" s="489" t="s">
        <v>2792</v>
      </c>
      <c r="B4999" s="490">
        <v>395</v>
      </c>
      <c r="C4999" s="491" t="str">
        <f t="shared" si="83"/>
        <v>Ô tô vận tải thùng 15 tấn395</v>
      </c>
      <c r="D4999" s="490"/>
      <c r="E4999" s="490"/>
      <c r="F4999" s="490"/>
      <c r="G4999" s="490"/>
    </row>
    <row r="5000" spans="1:7" ht="18.75">
      <c r="A5000" s="489" t="s">
        <v>2792</v>
      </c>
      <c r="B5000" s="490">
        <v>396</v>
      </c>
      <c r="C5000" s="491" t="str">
        <f t="shared" si="83"/>
        <v>Ô tô vận tải thùng 15 tấn396</v>
      </c>
      <c r="D5000" s="490"/>
      <c r="E5000" s="490"/>
      <c r="F5000" s="490"/>
      <c r="G5000" s="490"/>
    </row>
    <row r="5001" spans="1:7" ht="18.75">
      <c r="A5001" s="489" t="s">
        <v>2792</v>
      </c>
      <c r="B5001" s="490">
        <v>397</v>
      </c>
      <c r="C5001" s="491" t="str">
        <f t="shared" si="83"/>
        <v>Ô tô vận tải thùng 15 tấn397</v>
      </c>
      <c r="D5001" s="490"/>
      <c r="E5001" s="490"/>
      <c r="F5001" s="490"/>
      <c r="G5001" s="490"/>
    </row>
    <row r="5002" spans="1:7" ht="18.75">
      <c r="A5002" s="489" t="s">
        <v>2792</v>
      </c>
      <c r="B5002" s="490">
        <v>398</v>
      </c>
      <c r="C5002" s="491" t="str">
        <f t="shared" si="83"/>
        <v>Ô tô vận tải thùng 15 tấn398</v>
      </c>
      <c r="D5002" s="490"/>
      <c r="E5002" s="490"/>
      <c r="F5002" s="490"/>
      <c r="G5002" s="490"/>
    </row>
    <row r="5003" spans="1:7" ht="18.75">
      <c r="A5003" s="489" t="s">
        <v>2792</v>
      </c>
      <c r="B5003" s="490">
        <v>399</v>
      </c>
      <c r="C5003" s="491" t="str">
        <f t="shared" si="83"/>
        <v>Ô tô vận tải thùng 15 tấn399</v>
      </c>
      <c r="D5003" s="490"/>
      <c r="E5003" s="490"/>
      <c r="F5003" s="490"/>
      <c r="G5003" s="490"/>
    </row>
    <row r="5004" spans="1:7" ht="18.75">
      <c r="A5004" s="489" t="s">
        <v>2792</v>
      </c>
      <c r="B5004" s="490">
        <v>400</v>
      </c>
      <c r="C5004" s="491" t="str">
        <f t="shared" si="83"/>
        <v>Ô tô vận tải thùng 15 tấn400</v>
      </c>
      <c r="D5004" s="490"/>
      <c r="E5004" s="490"/>
      <c r="F5004" s="490"/>
      <c r="G5004" s="490"/>
    </row>
    <row r="5005" spans="1:7" ht="18.75">
      <c r="A5005" s="489" t="s">
        <v>2792</v>
      </c>
      <c r="B5005" s="490">
        <v>401</v>
      </c>
      <c r="C5005" s="491" t="str">
        <f t="shared" si="83"/>
        <v>Ô tô vận tải thùng 15 tấn401</v>
      </c>
      <c r="D5005" s="490"/>
      <c r="E5005" s="490"/>
      <c r="F5005" s="490"/>
      <c r="G5005" s="490"/>
    </row>
    <row r="5006" spans="1:7" ht="18.75">
      <c r="A5006" s="489" t="s">
        <v>2792</v>
      </c>
      <c r="B5006" s="490">
        <v>402</v>
      </c>
      <c r="C5006" s="491" t="str">
        <f t="shared" si="83"/>
        <v>Ô tô vận tải thùng 15 tấn402</v>
      </c>
      <c r="D5006" s="490"/>
      <c r="E5006" s="490"/>
      <c r="F5006" s="490"/>
      <c r="G5006" s="490"/>
    </row>
    <row r="5007" spans="1:7" ht="18.75">
      <c r="A5007" s="489" t="s">
        <v>2792</v>
      </c>
      <c r="B5007" s="490">
        <v>403</v>
      </c>
      <c r="C5007" s="491" t="str">
        <f t="shared" si="83"/>
        <v>Ô tô vận tải thùng 15 tấn403</v>
      </c>
      <c r="D5007" s="490"/>
      <c r="E5007" s="490"/>
      <c r="F5007" s="490"/>
      <c r="G5007" s="490"/>
    </row>
    <row r="5008" spans="1:7" ht="18.75">
      <c r="A5008" s="489" t="s">
        <v>2792</v>
      </c>
      <c r="B5008" s="490">
        <v>404</v>
      </c>
      <c r="C5008" s="491" t="str">
        <f t="shared" si="83"/>
        <v>Ô tô vận tải thùng 15 tấn404</v>
      </c>
      <c r="D5008" s="490"/>
      <c r="E5008" s="490"/>
      <c r="F5008" s="490"/>
      <c r="G5008" s="490"/>
    </row>
    <row r="5009" spans="1:7" ht="18.75">
      <c r="A5009" s="489" t="s">
        <v>2792</v>
      </c>
      <c r="B5009" s="490">
        <v>405</v>
      </c>
      <c r="C5009" s="491" t="str">
        <f t="shared" si="83"/>
        <v>Ô tô vận tải thùng 15 tấn405</v>
      </c>
      <c r="D5009" s="490"/>
      <c r="E5009" s="490"/>
      <c r="F5009" s="490"/>
      <c r="G5009" s="490"/>
    </row>
    <row r="5010" spans="1:7" ht="18.75">
      <c r="A5010" s="489" t="s">
        <v>2792</v>
      </c>
      <c r="B5010" s="490">
        <v>406</v>
      </c>
      <c r="C5010" s="491" t="str">
        <f t="shared" si="83"/>
        <v>Ô tô vận tải thùng 15 tấn406</v>
      </c>
      <c r="D5010" s="490"/>
      <c r="E5010" s="490"/>
      <c r="F5010" s="490"/>
      <c r="G5010" s="490"/>
    </row>
    <row r="5011" spans="1:7" ht="18.75">
      <c r="A5011" s="489" t="s">
        <v>2792</v>
      </c>
      <c r="B5011" s="490">
        <v>407</v>
      </c>
      <c r="C5011" s="491" t="str">
        <f t="shared" si="83"/>
        <v>Ô tô vận tải thùng 15 tấn407</v>
      </c>
      <c r="D5011" s="490"/>
      <c r="E5011" s="490"/>
      <c r="F5011" s="490"/>
      <c r="G5011" s="490"/>
    </row>
    <row r="5012" spans="1:7" ht="18.75">
      <c r="A5012" s="489" t="s">
        <v>2792</v>
      </c>
      <c r="B5012" s="490">
        <v>408</v>
      </c>
      <c r="C5012" s="491" t="str">
        <f t="shared" si="83"/>
        <v>Ô tô vận tải thùng 15 tấn408</v>
      </c>
      <c r="D5012" s="490"/>
      <c r="E5012" s="490"/>
      <c r="F5012" s="490"/>
      <c r="G5012" s="490"/>
    </row>
    <row r="5013" spans="1:7" ht="18.75">
      <c r="A5013" s="489" t="s">
        <v>2792</v>
      </c>
      <c r="B5013" s="490">
        <v>409</v>
      </c>
      <c r="C5013" s="491" t="str">
        <f t="shared" si="83"/>
        <v>Ô tô vận tải thùng 15 tấn409</v>
      </c>
      <c r="D5013" s="490"/>
      <c r="E5013" s="490"/>
      <c r="F5013" s="490"/>
      <c r="G5013" s="490"/>
    </row>
    <row r="5014" spans="1:7" ht="18.75">
      <c r="A5014" s="489" t="s">
        <v>2792</v>
      </c>
      <c r="B5014" s="490">
        <v>410</v>
      </c>
      <c r="C5014" s="491" t="str">
        <f t="shared" si="83"/>
        <v>Ô tô vận tải thùng 15 tấn410</v>
      </c>
      <c r="D5014" s="490"/>
      <c r="E5014" s="490"/>
      <c r="F5014" s="490"/>
      <c r="G5014" s="490"/>
    </row>
    <row r="5015" spans="1:7" ht="18.75">
      <c r="A5015" s="489" t="s">
        <v>2792</v>
      </c>
      <c r="B5015" s="490">
        <v>411</v>
      </c>
      <c r="C5015" s="491" t="str">
        <f t="shared" si="83"/>
        <v>Ô tô vận tải thùng 15 tấn411</v>
      </c>
      <c r="D5015" s="490"/>
      <c r="E5015" s="490"/>
      <c r="F5015" s="490"/>
      <c r="G5015" s="490"/>
    </row>
    <row r="5016" spans="1:7" ht="18.75">
      <c r="A5016" s="489" t="s">
        <v>2792</v>
      </c>
      <c r="B5016" s="490">
        <v>412</v>
      </c>
      <c r="C5016" s="491" t="str">
        <f t="shared" si="83"/>
        <v>Ô tô vận tải thùng 15 tấn412</v>
      </c>
      <c r="D5016" s="490"/>
      <c r="E5016" s="490"/>
      <c r="F5016" s="490"/>
      <c r="G5016" s="490"/>
    </row>
    <row r="5017" spans="1:7" ht="18.75">
      <c r="A5017" s="489" t="s">
        <v>2792</v>
      </c>
      <c r="B5017" s="490">
        <v>413</v>
      </c>
      <c r="C5017" s="491" t="str">
        <f t="shared" si="83"/>
        <v>Ô tô vận tải thùng 15 tấn413</v>
      </c>
      <c r="D5017" s="490"/>
      <c r="E5017" s="490"/>
      <c r="F5017" s="490"/>
      <c r="G5017" s="490"/>
    </row>
    <row r="5018" spans="1:7" ht="18.75">
      <c r="A5018" s="489" t="s">
        <v>2792</v>
      </c>
      <c r="B5018" s="490">
        <v>414</v>
      </c>
      <c r="C5018" s="491" t="str">
        <f t="shared" si="83"/>
        <v>Ô tô vận tải thùng 15 tấn414</v>
      </c>
      <c r="D5018" s="490"/>
      <c r="E5018" s="490"/>
      <c r="F5018" s="490"/>
      <c r="G5018" s="490"/>
    </row>
    <row r="5019" spans="1:7" ht="18.75">
      <c r="A5019" s="489" t="s">
        <v>2792</v>
      </c>
      <c r="B5019" s="490">
        <v>415</v>
      </c>
      <c r="C5019" s="491" t="str">
        <f t="shared" si="83"/>
        <v>Ô tô vận tải thùng 15 tấn415</v>
      </c>
      <c r="D5019" s="490"/>
      <c r="E5019" s="490"/>
      <c r="F5019" s="490"/>
      <c r="G5019" s="490"/>
    </row>
    <row r="5020" spans="1:7" ht="18.75">
      <c r="A5020" s="489" t="s">
        <v>2792</v>
      </c>
      <c r="B5020" s="490">
        <v>416</v>
      </c>
      <c r="C5020" s="491" t="str">
        <f t="shared" si="83"/>
        <v>Ô tô vận tải thùng 15 tấn416</v>
      </c>
      <c r="D5020" s="490"/>
      <c r="E5020" s="490"/>
      <c r="F5020" s="490"/>
      <c r="G5020" s="490"/>
    </row>
    <row r="5021" spans="1:7" ht="18.75">
      <c r="A5021" s="489" t="s">
        <v>2792</v>
      </c>
      <c r="B5021" s="490">
        <v>417</v>
      </c>
      <c r="C5021" s="491" t="str">
        <f t="shared" si="83"/>
        <v>Ô tô vận tải thùng 15 tấn417</v>
      </c>
      <c r="D5021" s="490"/>
      <c r="E5021" s="490"/>
      <c r="F5021" s="490"/>
      <c r="G5021" s="490"/>
    </row>
    <row r="5022" spans="1:7" ht="18.75">
      <c r="A5022" s="489" t="s">
        <v>2792</v>
      </c>
      <c r="B5022" s="490">
        <v>418</v>
      </c>
      <c r="C5022" s="491" t="str">
        <f t="shared" si="83"/>
        <v>Ô tô vận tải thùng 15 tấn418</v>
      </c>
      <c r="D5022" s="490"/>
      <c r="E5022" s="490"/>
      <c r="F5022" s="490"/>
      <c r="G5022" s="490"/>
    </row>
    <row r="5023" spans="1:7" ht="18.75">
      <c r="A5023" s="489" t="s">
        <v>2792</v>
      </c>
      <c r="B5023" s="490">
        <v>419</v>
      </c>
      <c r="C5023" s="491" t="str">
        <f t="shared" si="83"/>
        <v>Ô tô vận tải thùng 15 tấn419</v>
      </c>
      <c r="D5023" s="490"/>
      <c r="E5023" s="490"/>
      <c r="F5023" s="490"/>
      <c r="G5023" s="490"/>
    </row>
    <row r="5024" spans="1:7" ht="18.75">
      <c r="A5024" s="489" t="s">
        <v>2792</v>
      </c>
      <c r="B5024" s="490">
        <v>420</v>
      </c>
      <c r="C5024" s="491" t="str">
        <f t="shared" si="83"/>
        <v>Ô tô vận tải thùng 15 tấn420</v>
      </c>
      <c r="D5024" s="490"/>
      <c r="E5024" s="490"/>
      <c r="F5024" s="490"/>
      <c r="G5024" s="490"/>
    </row>
    <row r="5025" spans="1:7" ht="18.75">
      <c r="A5025" s="489" t="s">
        <v>2792</v>
      </c>
      <c r="B5025" s="490">
        <v>421</v>
      </c>
      <c r="C5025" s="491" t="str">
        <f t="shared" si="83"/>
        <v>Ô tô vận tải thùng 15 tấn421</v>
      </c>
      <c r="D5025" s="490"/>
      <c r="E5025" s="490"/>
      <c r="F5025" s="490"/>
      <c r="G5025" s="490"/>
    </row>
    <row r="5026" spans="1:7" ht="18.75">
      <c r="A5026" s="489" t="s">
        <v>2792</v>
      </c>
      <c r="B5026" s="490">
        <v>422</v>
      </c>
      <c r="C5026" s="491" t="str">
        <f t="shared" si="83"/>
        <v>Ô tô vận tải thùng 15 tấn422</v>
      </c>
      <c r="D5026" s="490"/>
      <c r="E5026" s="490"/>
      <c r="F5026" s="490"/>
      <c r="G5026" s="490"/>
    </row>
    <row r="5027" spans="1:7" ht="18.75">
      <c r="A5027" s="489" t="s">
        <v>2792</v>
      </c>
      <c r="B5027" s="490">
        <v>423</v>
      </c>
      <c r="C5027" s="491" t="str">
        <f t="shared" si="83"/>
        <v>Ô tô vận tải thùng 15 tấn423</v>
      </c>
      <c r="D5027" s="490"/>
      <c r="E5027" s="490"/>
      <c r="F5027" s="490"/>
      <c r="G5027" s="490"/>
    </row>
    <row r="5028" spans="1:7" ht="18.75">
      <c r="A5028" s="489" t="s">
        <v>2792</v>
      </c>
      <c r="B5028" s="490">
        <v>424</v>
      </c>
      <c r="C5028" s="491" t="str">
        <f t="shared" si="83"/>
        <v>Ô tô vận tải thùng 15 tấn424</v>
      </c>
      <c r="D5028" s="490"/>
      <c r="E5028" s="490"/>
      <c r="F5028" s="490"/>
      <c r="G5028" s="490"/>
    </row>
    <row r="5029" spans="1:7" ht="18.75">
      <c r="A5029" s="489" t="s">
        <v>2792</v>
      </c>
      <c r="B5029" s="490">
        <v>425</v>
      </c>
      <c r="C5029" s="491" t="str">
        <f t="shared" si="83"/>
        <v>Ô tô vận tải thùng 15 tấn425</v>
      </c>
      <c r="D5029" s="490"/>
      <c r="E5029" s="490"/>
      <c r="F5029" s="490"/>
      <c r="G5029" s="490"/>
    </row>
    <row r="5030" spans="1:7" ht="18.75">
      <c r="A5030" s="489" t="s">
        <v>2792</v>
      </c>
      <c r="B5030" s="490">
        <v>426</v>
      </c>
      <c r="C5030" s="491" t="str">
        <f t="shared" si="83"/>
        <v>Ô tô vận tải thùng 15 tấn426</v>
      </c>
      <c r="D5030" s="490"/>
      <c r="E5030" s="490"/>
      <c r="F5030" s="490"/>
      <c r="G5030" s="490"/>
    </row>
    <row r="5031" spans="1:7" ht="18.75">
      <c r="A5031" s="489" t="s">
        <v>2792</v>
      </c>
      <c r="B5031" s="490">
        <v>427</v>
      </c>
      <c r="C5031" s="491" t="str">
        <f t="shared" si="83"/>
        <v>Ô tô vận tải thùng 15 tấn427</v>
      </c>
      <c r="D5031" s="490"/>
      <c r="E5031" s="490"/>
      <c r="F5031" s="490"/>
      <c r="G5031" s="490"/>
    </row>
    <row r="5032" spans="1:7" ht="18.75">
      <c r="A5032" s="489" t="s">
        <v>2792</v>
      </c>
      <c r="B5032" s="490">
        <v>428</v>
      </c>
      <c r="C5032" s="491" t="str">
        <f t="shared" si="83"/>
        <v>Ô tô vận tải thùng 15 tấn428</v>
      </c>
      <c r="D5032" s="490"/>
      <c r="E5032" s="490"/>
      <c r="F5032" s="490"/>
      <c r="G5032" s="490"/>
    </row>
    <row r="5033" spans="1:7" ht="18.75">
      <c r="A5033" s="489" t="s">
        <v>2792</v>
      </c>
      <c r="B5033" s="490">
        <v>429</v>
      </c>
      <c r="C5033" s="491" t="str">
        <f t="shared" si="83"/>
        <v>Ô tô vận tải thùng 15 tấn429</v>
      </c>
      <c r="D5033" s="490"/>
      <c r="E5033" s="490"/>
      <c r="F5033" s="490"/>
      <c r="G5033" s="490"/>
    </row>
    <row r="5034" spans="1:7" ht="18.75">
      <c r="A5034" s="489" t="s">
        <v>2792</v>
      </c>
      <c r="B5034" s="490">
        <v>430</v>
      </c>
      <c r="C5034" s="491" t="str">
        <f t="shared" si="83"/>
        <v>Ô tô vận tải thùng 15 tấn430</v>
      </c>
      <c r="D5034" s="490"/>
      <c r="E5034" s="490"/>
      <c r="F5034" s="490"/>
      <c r="G5034" s="490"/>
    </row>
    <row r="5035" spans="1:7" ht="18.75">
      <c r="A5035" s="489" t="s">
        <v>2792</v>
      </c>
      <c r="B5035" s="490">
        <v>431</v>
      </c>
      <c r="C5035" s="491" t="str">
        <f t="shared" si="83"/>
        <v>Ô tô vận tải thùng 15 tấn431</v>
      </c>
      <c r="D5035" s="490"/>
      <c r="E5035" s="490"/>
      <c r="F5035" s="490"/>
      <c r="G5035" s="490"/>
    </row>
    <row r="5036" spans="1:7" ht="18.75">
      <c r="A5036" s="489" t="s">
        <v>2792</v>
      </c>
      <c r="B5036" s="490">
        <v>432</v>
      </c>
      <c r="C5036" s="491" t="str">
        <f t="shared" si="83"/>
        <v>Ô tô vận tải thùng 15 tấn432</v>
      </c>
      <c r="D5036" s="490"/>
      <c r="E5036" s="490"/>
      <c r="F5036" s="490"/>
      <c r="G5036" s="490"/>
    </row>
    <row r="5037" spans="1:7" ht="18.75">
      <c r="A5037" s="489" t="s">
        <v>2792</v>
      </c>
      <c r="B5037" s="490">
        <v>433</v>
      </c>
      <c r="C5037" s="491" t="str">
        <f t="shared" si="83"/>
        <v>Ô tô vận tải thùng 15 tấn433</v>
      </c>
      <c r="D5037" s="490"/>
      <c r="E5037" s="490"/>
      <c r="F5037" s="490"/>
      <c r="G5037" s="490"/>
    </row>
    <row r="5038" spans="1:7" ht="18.75">
      <c r="A5038" s="489" t="s">
        <v>2792</v>
      </c>
      <c r="B5038" s="490">
        <v>434</v>
      </c>
      <c r="C5038" s="491" t="str">
        <f t="shared" si="83"/>
        <v>Ô tô vận tải thùng 15 tấn434</v>
      </c>
      <c r="D5038" s="490"/>
      <c r="E5038" s="490"/>
      <c r="F5038" s="490"/>
      <c r="G5038" s="490"/>
    </row>
    <row r="5039" spans="1:7" ht="18.75">
      <c r="A5039" s="489" t="s">
        <v>2792</v>
      </c>
      <c r="B5039" s="490">
        <v>435</v>
      </c>
      <c r="C5039" s="491" t="str">
        <f t="shared" si="83"/>
        <v>Ô tô vận tải thùng 15 tấn435</v>
      </c>
      <c r="D5039" s="490"/>
      <c r="E5039" s="490"/>
      <c r="F5039" s="490"/>
      <c r="G5039" s="490"/>
    </row>
    <row r="5040" spans="1:7" ht="18.75">
      <c r="A5040" s="489" t="s">
        <v>2792</v>
      </c>
      <c r="B5040" s="490">
        <v>436</v>
      </c>
      <c r="C5040" s="491" t="str">
        <f t="shared" si="83"/>
        <v>Ô tô vận tải thùng 15 tấn436</v>
      </c>
      <c r="D5040" s="490"/>
      <c r="E5040" s="490"/>
      <c r="F5040" s="490"/>
      <c r="G5040" s="490"/>
    </row>
    <row r="5041" spans="1:7" ht="18.75">
      <c r="A5041" s="489" t="s">
        <v>2792</v>
      </c>
      <c r="B5041" s="490">
        <v>437</v>
      </c>
      <c r="C5041" s="491" t="str">
        <f t="shared" si="83"/>
        <v>Ô tô vận tải thùng 15 tấn437</v>
      </c>
      <c r="D5041" s="490"/>
      <c r="E5041" s="490"/>
      <c r="F5041" s="490"/>
      <c r="G5041" s="490"/>
    </row>
    <row r="5042" spans="1:7" ht="18.75">
      <c r="A5042" s="489" t="s">
        <v>2792</v>
      </c>
      <c r="B5042" s="490">
        <v>438</v>
      </c>
      <c r="C5042" s="491" t="str">
        <f t="shared" si="83"/>
        <v>Ô tô vận tải thùng 15 tấn438</v>
      </c>
      <c r="D5042" s="490"/>
      <c r="E5042" s="490"/>
      <c r="F5042" s="490"/>
      <c r="G5042" s="490"/>
    </row>
    <row r="5043" spans="1:7" ht="18.75">
      <c r="A5043" s="489" t="s">
        <v>2792</v>
      </c>
      <c r="B5043" s="490">
        <v>439</v>
      </c>
      <c r="C5043" s="491" t="str">
        <f t="shared" si="83"/>
        <v>Ô tô vận tải thùng 15 tấn439</v>
      </c>
      <c r="D5043" s="490"/>
      <c r="E5043" s="490"/>
      <c r="F5043" s="490"/>
      <c r="G5043" s="490"/>
    </row>
    <row r="5044" spans="1:7" ht="18.75">
      <c r="A5044" s="489" t="s">
        <v>2792</v>
      </c>
      <c r="B5044" s="490">
        <v>440</v>
      </c>
      <c r="C5044" s="491" t="str">
        <f t="shared" si="83"/>
        <v>Ô tô vận tải thùng 15 tấn440</v>
      </c>
      <c r="D5044" s="490"/>
      <c r="E5044" s="490"/>
      <c r="F5044" s="490"/>
      <c r="G5044" s="490"/>
    </row>
    <row r="5045" spans="1:7" ht="18.75">
      <c r="A5045" s="489" t="s">
        <v>2792</v>
      </c>
      <c r="B5045" s="490">
        <v>441</v>
      </c>
      <c r="C5045" s="491" t="str">
        <f t="shared" si="83"/>
        <v>Ô tô vận tải thùng 15 tấn441</v>
      </c>
      <c r="D5045" s="490"/>
      <c r="E5045" s="490"/>
      <c r="F5045" s="490"/>
      <c r="G5045" s="490"/>
    </row>
    <row r="5046" spans="1:7" ht="18.75">
      <c r="A5046" s="489" t="s">
        <v>2792</v>
      </c>
      <c r="B5046" s="490">
        <v>442</v>
      </c>
      <c r="C5046" s="491" t="str">
        <f t="shared" si="83"/>
        <v>Ô tô vận tải thùng 15 tấn442</v>
      </c>
      <c r="D5046" s="490"/>
      <c r="E5046" s="490"/>
      <c r="F5046" s="490"/>
      <c r="G5046" s="490"/>
    </row>
    <row r="5047" spans="1:7" ht="18.75">
      <c r="A5047" s="489" t="s">
        <v>2792</v>
      </c>
      <c r="B5047" s="490">
        <v>443</v>
      </c>
      <c r="C5047" s="491" t="str">
        <f t="shared" si="83"/>
        <v>Ô tô vận tải thùng 15 tấn443</v>
      </c>
      <c r="D5047" s="490"/>
      <c r="E5047" s="490"/>
      <c r="F5047" s="490"/>
      <c r="G5047" s="490"/>
    </row>
    <row r="5048" spans="1:7" ht="18.75">
      <c r="A5048" s="489" t="s">
        <v>2792</v>
      </c>
      <c r="B5048" s="490">
        <v>444</v>
      </c>
      <c r="C5048" s="491" t="str">
        <f t="shared" si="83"/>
        <v>Ô tô vận tải thùng 15 tấn444</v>
      </c>
      <c r="D5048" s="490"/>
      <c r="E5048" s="490"/>
      <c r="F5048" s="490"/>
      <c r="G5048" s="490"/>
    </row>
    <row r="5049" spans="1:7" ht="18.75">
      <c r="A5049" s="489" t="s">
        <v>2792</v>
      </c>
      <c r="B5049" s="490">
        <v>445</v>
      </c>
      <c r="C5049" s="491" t="str">
        <f t="shared" si="83"/>
        <v>Ô tô vận tải thùng 15 tấn445</v>
      </c>
      <c r="D5049" s="490"/>
      <c r="E5049" s="490"/>
      <c r="F5049" s="490"/>
      <c r="G5049" s="490"/>
    </row>
    <row r="5050" spans="1:7" ht="18.75">
      <c r="A5050" s="489" t="s">
        <v>2792</v>
      </c>
      <c r="B5050" s="490">
        <v>446</v>
      </c>
      <c r="C5050" s="491" t="str">
        <f t="shared" si="83"/>
        <v>Ô tô vận tải thùng 15 tấn446</v>
      </c>
      <c r="D5050" s="490"/>
      <c r="E5050" s="490"/>
      <c r="F5050" s="490"/>
      <c r="G5050" s="490"/>
    </row>
    <row r="5051" spans="1:7" ht="18.75">
      <c r="A5051" s="489" t="s">
        <v>2792</v>
      </c>
      <c r="B5051" s="490">
        <v>447</v>
      </c>
      <c r="C5051" s="491" t="str">
        <f t="shared" si="83"/>
        <v>Ô tô vận tải thùng 15 tấn447</v>
      </c>
      <c r="D5051" s="490"/>
      <c r="E5051" s="490"/>
      <c r="F5051" s="490"/>
      <c r="G5051" s="490"/>
    </row>
    <row r="5052" spans="1:7" ht="18.75">
      <c r="A5052" s="489" t="s">
        <v>2792</v>
      </c>
      <c r="B5052" s="490">
        <v>448</v>
      </c>
      <c r="C5052" s="491" t="str">
        <f t="shared" si="83"/>
        <v>Ô tô vận tải thùng 15 tấn448</v>
      </c>
      <c r="D5052" s="490"/>
      <c r="E5052" s="490"/>
      <c r="F5052" s="490"/>
      <c r="G5052" s="490"/>
    </row>
    <row r="5053" spans="1:7" ht="18.75">
      <c r="A5053" s="489" t="s">
        <v>2792</v>
      </c>
      <c r="B5053" s="490">
        <v>449</v>
      </c>
      <c r="C5053" s="491" t="str">
        <f t="shared" si="83"/>
        <v>Ô tô vận tải thùng 15 tấn449</v>
      </c>
      <c r="D5053" s="490"/>
      <c r="E5053" s="490"/>
      <c r="F5053" s="490"/>
      <c r="G5053" s="490"/>
    </row>
    <row r="5054" spans="1:7" ht="18.75">
      <c r="A5054" s="489" t="s">
        <v>2792</v>
      </c>
      <c r="B5054" s="490">
        <v>450</v>
      </c>
      <c r="C5054" s="491" t="str">
        <f t="shared" ref="C5054:C5104" si="84">A5054&amp;B5054</f>
        <v>Ô tô vận tải thùng 15 tấn450</v>
      </c>
      <c r="D5054" s="490"/>
      <c r="E5054" s="490"/>
      <c r="F5054" s="490"/>
      <c r="G5054" s="490"/>
    </row>
    <row r="5055" spans="1:7" ht="18.75">
      <c r="A5055" s="489" t="s">
        <v>2792</v>
      </c>
      <c r="B5055" s="490">
        <v>451</v>
      </c>
      <c r="C5055" s="491" t="str">
        <f t="shared" si="84"/>
        <v>Ô tô vận tải thùng 15 tấn451</v>
      </c>
      <c r="D5055" s="490"/>
      <c r="E5055" s="490"/>
      <c r="F5055" s="490"/>
      <c r="G5055" s="490"/>
    </row>
    <row r="5056" spans="1:7" ht="18.75">
      <c r="A5056" s="489" t="s">
        <v>2792</v>
      </c>
      <c r="B5056" s="490">
        <v>452</v>
      </c>
      <c r="C5056" s="491" t="str">
        <f t="shared" si="84"/>
        <v>Ô tô vận tải thùng 15 tấn452</v>
      </c>
      <c r="D5056" s="490"/>
      <c r="E5056" s="490"/>
      <c r="F5056" s="490"/>
      <c r="G5056" s="490"/>
    </row>
    <row r="5057" spans="1:7" ht="18.75">
      <c r="A5057" s="489" t="s">
        <v>2792</v>
      </c>
      <c r="B5057" s="490">
        <v>453</v>
      </c>
      <c r="C5057" s="491" t="str">
        <f t="shared" si="84"/>
        <v>Ô tô vận tải thùng 15 tấn453</v>
      </c>
      <c r="D5057" s="490"/>
      <c r="E5057" s="490"/>
      <c r="F5057" s="490"/>
      <c r="G5057" s="490"/>
    </row>
    <row r="5058" spans="1:7" ht="18.75">
      <c r="A5058" s="489" t="s">
        <v>2792</v>
      </c>
      <c r="B5058" s="490">
        <v>454</v>
      </c>
      <c r="C5058" s="491" t="str">
        <f t="shared" si="84"/>
        <v>Ô tô vận tải thùng 15 tấn454</v>
      </c>
      <c r="D5058" s="490"/>
      <c r="E5058" s="490"/>
      <c r="F5058" s="490"/>
      <c r="G5058" s="490"/>
    </row>
    <row r="5059" spans="1:7" ht="18.75">
      <c r="A5059" s="489" t="s">
        <v>2792</v>
      </c>
      <c r="B5059" s="490">
        <v>455</v>
      </c>
      <c r="C5059" s="491" t="str">
        <f t="shared" si="84"/>
        <v>Ô tô vận tải thùng 15 tấn455</v>
      </c>
      <c r="D5059" s="490"/>
      <c r="E5059" s="490"/>
      <c r="F5059" s="490"/>
      <c r="G5059" s="490"/>
    </row>
    <row r="5060" spans="1:7" ht="18.75">
      <c r="A5060" s="489" t="s">
        <v>2792</v>
      </c>
      <c r="B5060" s="490">
        <v>456</v>
      </c>
      <c r="C5060" s="491" t="str">
        <f t="shared" si="84"/>
        <v>Ô tô vận tải thùng 15 tấn456</v>
      </c>
      <c r="D5060" s="490"/>
      <c r="E5060" s="490"/>
      <c r="F5060" s="490"/>
      <c r="G5060" s="490"/>
    </row>
    <row r="5061" spans="1:7" ht="18.75">
      <c r="A5061" s="489" t="s">
        <v>2792</v>
      </c>
      <c r="B5061" s="490">
        <v>457</v>
      </c>
      <c r="C5061" s="491" t="str">
        <f t="shared" si="84"/>
        <v>Ô tô vận tải thùng 15 tấn457</v>
      </c>
      <c r="D5061" s="490"/>
      <c r="E5061" s="490"/>
      <c r="F5061" s="490"/>
      <c r="G5061" s="490"/>
    </row>
    <row r="5062" spans="1:7" ht="18.75">
      <c r="A5062" s="489" t="s">
        <v>2792</v>
      </c>
      <c r="B5062" s="490">
        <v>458</v>
      </c>
      <c r="C5062" s="491" t="str">
        <f t="shared" si="84"/>
        <v>Ô tô vận tải thùng 15 tấn458</v>
      </c>
      <c r="D5062" s="490"/>
      <c r="E5062" s="490"/>
      <c r="F5062" s="490"/>
      <c r="G5062" s="490"/>
    </row>
    <row r="5063" spans="1:7" ht="18.75">
      <c r="A5063" s="489" t="s">
        <v>2792</v>
      </c>
      <c r="B5063" s="490">
        <v>459</v>
      </c>
      <c r="C5063" s="491" t="str">
        <f t="shared" si="84"/>
        <v>Ô tô vận tải thùng 15 tấn459</v>
      </c>
      <c r="D5063" s="490"/>
      <c r="E5063" s="490"/>
      <c r="F5063" s="490"/>
      <c r="G5063" s="490"/>
    </row>
    <row r="5064" spans="1:7" ht="18.75">
      <c r="A5064" s="489" t="s">
        <v>2792</v>
      </c>
      <c r="B5064" s="490">
        <v>460</v>
      </c>
      <c r="C5064" s="491" t="str">
        <f t="shared" si="84"/>
        <v>Ô tô vận tải thùng 15 tấn460</v>
      </c>
      <c r="D5064" s="490"/>
      <c r="E5064" s="490"/>
      <c r="F5064" s="490"/>
      <c r="G5064" s="490"/>
    </row>
    <row r="5065" spans="1:7" ht="18.75">
      <c r="A5065" s="489" t="s">
        <v>2792</v>
      </c>
      <c r="B5065" s="490">
        <v>461</v>
      </c>
      <c r="C5065" s="491" t="str">
        <f t="shared" si="84"/>
        <v>Ô tô vận tải thùng 15 tấn461</v>
      </c>
      <c r="D5065" s="490"/>
      <c r="E5065" s="490"/>
      <c r="F5065" s="490"/>
      <c r="G5065" s="490"/>
    </row>
    <row r="5066" spans="1:7" ht="18.75">
      <c r="A5066" s="489" t="s">
        <v>2792</v>
      </c>
      <c r="B5066" s="490">
        <v>462</v>
      </c>
      <c r="C5066" s="491" t="str">
        <f t="shared" si="84"/>
        <v>Ô tô vận tải thùng 15 tấn462</v>
      </c>
      <c r="D5066" s="490"/>
      <c r="E5066" s="490"/>
      <c r="F5066" s="490"/>
      <c r="G5066" s="490"/>
    </row>
    <row r="5067" spans="1:7" ht="18.75">
      <c r="A5067" s="489" t="s">
        <v>2792</v>
      </c>
      <c r="B5067" s="490">
        <v>463</v>
      </c>
      <c r="C5067" s="491" t="str">
        <f t="shared" si="84"/>
        <v>Ô tô vận tải thùng 15 tấn463</v>
      </c>
      <c r="D5067" s="490"/>
      <c r="E5067" s="490"/>
      <c r="F5067" s="490"/>
      <c r="G5067" s="490"/>
    </row>
    <row r="5068" spans="1:7" ht="18.75">
      <c r="A5068" s="489" t="s">
        <v>2792</v>
      </c>
      <c r="B5068" s="490">
        <v>464</v>
      </c>
      <c r="C5068" s="491" t="str">
        <f t="shared" si="84"/>
        <v>Ô tô vận tải thùng 15 tấn464</v>
      </c>
      <c r="D5068" s="490"/>
      <c r="E5068" s="490"/>
      <c r="F5068" s="490"/>
      <c r="G5068" s="490"/>
    </row>
    <row r="5069" spans="1:7" ht="18.75">
      <c r="A5069" s="489" t="s">
        <v>2792</v>
      </c>
      <c r="B5069" s="490">
        <v>465</v>
      </c>
      <c r="C5069" s="491" t="str">
        <f t="shared" si="84"/>
        <v>Ô tô vận tải thùng 15 tấn465</v>
      </c>
      <c r="D5069" s="490"/>
      <c r="E5069" s="490"/>
      <c r="F5069" s="490"/>
      <c r="G5069" s="490"/>
    </row>
    <row r="5070" spans="1:7" ht="18.75">
      <c r="A5070" s="489" t="s">
        <v>2792</v>
      </c>
      <c r="B5070" s="490">
        <v>466</v>
      </c>
      <c r="C5070" s="491" t="str">
        <f t="shared" si="84"/>
        <v>Ô tô vận tải thùng 15 tấn466</v>
      </c>
      <c r="D5070" s="490"/>
      <c r="E5070" s="490"/>
      <c r="F5070" s="490"/>
      <c r="G5070" s="490"/>
    </row>
    <row r="5071" spans="1:7" ht="18.75">
      <c r="A5071" s="489" t="s">
        <v>2792</v>
      </c>
      <c r="B5071" s="490">
        <v>467</v>
      </c>
      <c r="C5071" s="491" t="str">
        <f t="shared" si="84"/>
        <v>Ô tô vận tải thùng 15 tấn467</v>
      </c>
      <c r="D5071" s="490"/>
      <c r="E5071" s="490"/>
      <c r="F5071" s="490"/>
      <c r="G5071" s="490"/>
    </row>
    <row r="5072" spans="1:7" ht="18.75">
      <c r="A5072" s="489" t="s">
        <v>2792</v>
      </c>
      <c r="B5072" s="490">
        <v>468</v>
      </c>
      <c r="C5072" s="491" t="str">
        <f t="shared" si="84"/>
        <v>Ô tô vận tải thùng 15 tấn468</v>
      </c>
      <c r="D5072" s="490"/>
      <c r="E5072" s="490"/>
      <c r="F5072" s="490"/>
      <c r="G5072" s="490"/>
    </row>
    <row r="5073" spans="1:7" ht="18.75">
      <c r="A5073" s="489" t="s">
        <v>2792</v>
      </c>
      <c r="B5073" s="490">
        <v>469</v>
      </c>
      <c r="C5073" s="491" t="str">
        <f t="shared" si="84"/>
        <v>Ô tô vận tải thùng 15 tấn469</v>
      </c>
      <c r="D5073" s="490"/>
      <c r="E5073" s="490"/>
      <c r="F5073" s="490"/>
      <c r="G5073" s="490"/>
    </row>
    <row r="5074" spans="1:7" ht="18.75">
      <c r="A5074" s="489" t="s">
        <v>2792</v>
      </c>
      <c r="B5074" s="490">
        <v>470</v>
      </c>
      <c r="C5074" s="491" t="str">
        <f t="shared" si="84"/>
        <v>Ô tô vận tải thùng 15 tấn470</v>
      </c>
      <c r="D5074" s="490"/>
      <c r="E5074" s="490"/>
      <c r="F5074" s="490"/>
      <c r="G5074" s="490"/>
    </row>
    <row r="5075" spans="1:7" ht="18.75">
      <c r="A5075" s="489" t="s">
        <v>2792</v>
      </c>
      <c r="B5075" s="490">
        <v>471</v>
      </c>
      <c r="C5075" s="491" t="str">
        <f t="shared" si="84"/>
        <v>Ô tô vận tải thùng 15 tấn471</v>
      </c>
      <c r="D5075" s="490"/>
      <c r="E5075" s="490"/>
      <c r="F5075" s="490"/>
      <c r="G5075" s="490"/>
    </row>
    <row r="5076" spans="1:7" ht="18.75">
      <c r="A5076" s="489" t="s">
        <v>2792</v>
      </c>
      <c r="B5076" s="490">
        <v>472</v>
      </c>
      <c r="C5076" s="491" t="str">
        <f t="shared" si="84"/>
        <v>Ô tô vận tải thùng 15 tấn472</v>
      </c>
      <c r="D5076" s="490"/>
      <c r="E5076" s="490"/>
      <c r="F5076" s="490"/>
      <c r="G5076" s="490"/>
    </row>
    <row r="5077" spans="1:7" ht="18.75">
      <c r="A5077" s="489" t="s">
        <v>2792</v>
      </c>
      <c r="B5077" s="490">
        <v>473</v>
      </c>
      <c r="C5077" s="491" t="str">
        <f t="shared" si="84"/>
        <v>Ô tô vận tải thùng 15 tấn473</v>
      </c>
      <c r="D5077" s="490"/>
      <c r="E5077" s="490"/>
      <c r="F5077" s="490"/>
      <c r="G5077" s="490"/>
    </row>
    <row r="5078" spans="1:7" ht="18.75">
      <c r="A5078" s="489" t="s">
        <v>2792</v>
      </c>
      <c r="B5078" s="490">
        <v>474</v>
      </c>
      <c r="C5078" s="491" t="str">
        <f t="shared" si="84"/>
        <v>Ô tô vận tải thùng 15 tấn474</v>
      </c>
      <c r="D5078" s="490"/>
      <c r="E5078" s="490"/>
      <c r="F5078" s="490"/>
      <c r="G5078" s="490"/>
    </row>
    <row r="5079" spans="1:7" ht="18.75">
      <c r="A5079" s="489" t="s">
        <v>2792</v>
      </c>
      <c r="B5079" s="490">
        <v>475</v>
      </c>
      <c r="C5079" s="491" t="str">
        <f t="shared" si="84"/>
        <v>Ô tô vận tải thùng 15 tấn475</v>
      </c>
      <c r="D5079" s="490"/>
      <c r="E5079" s="490"/>
      <c r="F5079" s="490"/>
      <c r="G5079" s="490"/>
    </row>
    <row r="5080" spans="1:7" ht="18.75">
      <c r="A5080" s="489" t="s">
        <v>2792</v>
      </c>
      <c r="B5080" s="490">
        <v>476</v>
      </c>
      <c r="C5080" s="491" t="str">
        <f t="shared" si="84"/>
        <v>Ô tô vận tải thùng 15 tấn476</v>
      </c>
      <c r="D5080" s="490"/>
      <c r="E5080" s="490"/>
      <c r="F5080" s="490"/>
      <c r="G5080" s="490"/>
    </row>
    <row r="5081" spans="1:7" ht="18.75">
      <c r="A5081" s="489" t="s">
        <v>2792</v>
      </c>
      <c r="B5081" s="490">
        <v>477</v>
      </c>
      <c r="C5081" s="491" t="str">
        <f t="shared" si="84"/>
        <v>Ô tô vận tải thùng 15 tấn477</v>
      </c>
      <c r="D5081" s="490"/>
      <c r="E5081" s="490"/>
      <c r="F5081" s="490"/>
      <c r="G5081" s="490"/>
    </row>
    <row r="5082" spans="1:7" ht="18.75">
      <c r="A5082" s="489" t="s">
        <v>2792</v>
      </c>
      <c r="B5082" s="490">
        <v>478</v>
      </c>
      <c r="C5082" s="491" t="str">
        <f t="shared" si="84"/>
        <v>Ô tô vận tải thùng 15 tấn478</v>
      </c>
      <c r="D5082" s="490"/>
      <c r="E5082" s="490"/>
      <c r="F5082" s="490"/>
      <c r="G5082" s="490"/>
    </row>
    <row r="5083" spans="1:7" ht="18.75">
      <c r="A5083" s="489" t="s">
        <v>2792</v>
      </c>
      <c r="B5083" s="490">
        <v>479</v>
      </c>
      <c r="C5083" s="491" t="str">
        <f t="shared" si="84"/>
        <v>Ô tô vận tải thùng 15 tấn479</v>
      </c>
      <c r="D5083" s="490"/>
      <c r="E5083" s="490"/>
      <c r="F5083" s="490"/>
      <c r="G5083" s="490"/>
    </row>
    <row r="5084" spans="1:7" ht="18.75">
      <c r="A5084" s="489" t="s">
        <v>2792</v>
      </c>
      <c r="B5084" s="490">
        <v>480</v>
      </c>
      <c r="C5084" s="491" t="str">
        <f t="shared" si="84"/>
        <v>Ô tô vận tải thùng 15 tấn480</v>
      </c>
      <c r="D5084" s="490"/>
      <c r="E5084" s="490"/>
      <c r="F5084" s="490"/>
      <c r="G5084" s="490"/>
    </row>
    <row r="5085" spans="1:7" ht="18.75">
      <c r="A5085" s="489" t="s">
        <v>2792</v>
      </c>
      <c r="B5085" s="490">
        <v>481</v>
      </c>
      <c r="C5085" s="491" t="str">
        <f t="shared" si="84"/>
        <v>Ô tô vận tải thùng 15 tấn481</v>
      </c>
      <c r="D5085" s="490"/>
      <c r="E5085" s="490"/>
      <c r="F5085" s="490"/>
      <c r="G5085" s="490"/>
    </row>
    <row r="5086" spans="1:7" ht="18.75">
      <c r="A5086" s="489" t="s">
        <v>2792</v>
      </c>
      <c r="B5086" s="490">
        <v>482</v>
      </c>
      <c r="C5086" s="491" t="str">
        <f t="shared" si="84"/>
        <v>Ô tô vận tải thùng 15 tấn482</v>
      </c>
      <c r="D5086" s="490"/>
      <c r="E5086" s="490"/>
      <c r="F5086" s="490"/>
      <c r="G5086" s="490"/>
    </row>
    <row r="5087" spans="1:7" ht="18.75">
      <c r="A5087" s="489" t="s">
        <v>2792</v>
      </c>
      <c r="B5087" s="490">
        <v>483</v>
      </c>
      <c r="C5087" s="491" t="str">
        <f t="shared" si="84"/>
        <v>Ô tô vận tải thùng 15 tấn483</v>
      </c>
      <c r="D5087" s="490"/>
      <c r="E5087" s="490"/>
      <c r="F5087" s="490"/>
      <c r="G5087" s="490"/>
    </row>
    <row r="5088" spans="1:7" ht="18.75">
      <c r="A5088" s="489" t="s">
        <v>2792</v>
      </c>
      <c r="B5088" s="490">
        <v>484</v>
      </c>
      <c r="C5088" s="491" t="str">
        <f t="shared" si="84"/>
        <v>Ô tô vận tải thùng 15 tấn484</v>
      </c>
      <c r="D5088" s="490"/>
      <c r="E5088" s="490"/>
      <c r="F5088" s="490"/>
      <c r="G5088" s="490"/>
    </row>
    <row r="5089" spans="1:7" ht="18.75">
      <c r="A5089" s="489" t="s">
        <v>2792</v>
      </c>
      <c r="B5089" s="490">
        <v>485</v>
      </c>
      <c r="C5089" s="491" t="str">
        <f t="shared" si="84"/>
        <v>Ô tô vận tải thùng 15 tấn485</v>
      </c>
      <c r="D5089" s="490"/>
      <c r="E5089" s="490"/>
      <c r="F5089" s="490"/>
      <c r="G5089" s="490"/>
    </row>
    <row r="5090" spans="1:7" ht="18.75">
      <c r="A5090" s="489" t="s">
        <v>2792</v>
      </c>
      <c r="B5090" s="490">
        <v>486</v>
      </c>
      <c r="C5090" s="491" t="str">
        <f t="shared" si="84"/>
        <v>Ô tô vận tải thùng 15 tấn486</v>
      </c>
      <c r="D5090" s="490"/>
      <c r="E5090" s="490"/>
      <c r="F5090" s="490"/>
      <c r="G5090" s="490"/>
    </row>
    <row r="5091" spans="1:7" ht="18.75">
      <c r="A5091" s="489" t="s">
        <v>2792</v>
      </c>
      <c r="B5091" s="490">
        <v>487</v>
      </c>
      <c r="C5091" s="491" t="str">
        <f t="shared" si="84"/>
        <v>Ô tô vận tải thùng 15 tấn487</v>
      </c>
      <c r="D5091" s="490"/>
      <c r="E5091" s="490"/>
      <c r="F5091" s="490"/>
      <c r="G5091" s="490"/>
    </row>
    <row r="5092" spans="1:7" ht="18.75">
      <c r="A5092" s="489" t="s">
        <v>2792</v>
      </c>
      <c r="B5092" s="490">
        <v>488</v>
      </c>
      <c r="C5092" s="491" t="str">
        <f t="shared" si="84"/>
        <v>Ô tô vận tải thùng 15 tấn488</v>
      </c>
      <c r="D5092" s="490"/>
      <c r="E5092" s="490"/>
      <c r="F5092" s="490"/>
      <c r="G5092" s="490"/>
    </row>
    <row r="5093" spans="1:7" ht="18.75">
      <c r="A5093" s="489" t="s">
        <v>2792</v>
      </c>
      <c r="B5093" s="490">
        <v>489</v>
      </c>
      <c r="C5093" s="491" t="str">
        <f t="shared" si="84"/>
        <v>Ô tô vận tải thùng 15 tấn489</v>
      </c>
      <c r="D5093" s="490"/>
      <c r="E5093" s="490"/>
      <c r="F5093" s="490"/>
      <c r="G5093" s="490"/>
    </row>
    <row r="5094" spans="1:7" ht="18.75">
      <c r="A5094" s="489" t="s">
        <v>2792</v>
      </c>
      <c r="B5094" s="490">
        <v>490</v>
      </c>
      <c r="C5094" s="491" t="str">
        <f t="shared" si="84"/>
        <v>Ô tô vận tải thùng 15 tấn490</v>
      </c>
      <c r="D5094" s="490"/>
      <c r="E5094" s="490"/>
      <c r="F5094" s="490"/>
      <c r="G5094" s="490"/>
    </row>
    <row r="5095" spans="1:7" ht="18.75">
      <c r="A5095" s="489" t="s">
        <v>2792</v>
      </c>
      <c r="B5095" s="490">
        <v>491</v>
      </c>
      <c r="C5095" s="491" t="str">
        <f t="shared" si="84"/>
        <v>Ô tô vận tải thùng 15 tấn491</v>
      </c>
      <c r="D5095" s="490"/>
      <c r="E5095" s="490"/>
      <c r="F5095" s="490"/>
      <c r="G5095" s="490"/>
    </row>
    <row r="5096" spans="1:7" ht="18.75">
      <c r="A5096" s="489" t="s">
        <v>2792</v>
      </c>
      <c r="B5096" s="490">
        <v>492</v>
      </c>
      <c r="C5096" s="491" t="str">
        <f t="shared" si="84"/>
        <v>Ô tô vận tải thùng 15 tấn492</v>
      </c>
      <c r="D5096" s="490"/>
      <c r="E5096" s="490"/>
      <c r="F5096" s="490"/>
      <c r="G5096" s="490"/>
    </row>
    <row r="5097" spans="1:7" ht="18.75">
      <c r="A5097" s="489" t="s">
        <v>2792</v>
      </c>
      <c r="B5097" s="490">
        <v>493</v>
      </c>
      <c r="C5097" s="491" t="str">
        <f t="shared" si="84"/>
        <v>Ô tô vận tải thùng 15 tấn493</v>
      </c>
      <c r="D5097" s="490"/>
      <c r="E5097" s="490"/>
      <c r="F5097" s="490"/>
      <c r="G5097" s="490"/>
    </row>
    <row r="5098" spans="1:7" ht="18.75">
      <c r="A5098" s="489" t="s">
        <v>2792</v>
      </c>
      <c r="B5098" s="490">
        <v>494</v>
      </c>
      <c r="C5098" s="491" t="str">
        <f t="shared" si="84"/>
        <v>Ô tô vận tải thùng 15 tấn494</v>
      </c>
      <c r="D5098" s="490"/>
      <c r="E5098" s="490"/>
      <c r="F5098" s="490"/>
      <c r="G5098" s="490"/>
    </row>
    <row r="5099" spans="1:7" ht="18.75">
      <c r="A5099" s="489" t="s">
        <v>2792</v>
      </c>
      <c r="B5099" s="490">
        <v>495</v>
      </c>
      <c r="C5099" s="491" t="str">
        <f t="shared" si="84"/>
        <v>Ô tô vận tải thùng 15 tấn495</v>
      </c>
      <c r="D5099" s="490"/>
      <c r="E5099" s="490"/>
      <c r="F5099" s="490"/>
      <c r="G5099" s="490"/>
    </row>
    <row r="5100" spans="1:7" ht="18.75">
      <c r="A5100" s="489" t="s">
        <v>2792</v>
      </c>
      <c r="B5100" s="490">
        <v>496</v>
      </c>
      <c r="C5100" s="491" t="str">
        <f t="shared" si="84"/>
        <v>Ô tô vận tải thùng 15 tấn496</v>
      </c>
      <c r="D5100" s="490"/>
      <c r="E5100" s="490"/>
      <c r="F5100" s="490"/>
      <c r="G5100" s="490"/>
    </row>
    <row r="5101" spans="1:7" ht="18.75">
      <c r="A5101" s="489" t="s">
        <v>2792</v>
      </c>
      <c r="B5101" s="490">
        <v>497</v>
      </c>
      <c r="C5101" s="491" t="str">
        <f t="shared" si="84"/>
        <v>Ô tô vận tải thùng 15 tấn497</v>
      </c>
      <c r="D5101" s="490"/>
      <c r="E5101" s="490"/>
      <c r="F5101" s="490"/>
      <c r="G5101" s="490"/>
    </row>
    <row r="5102" spans="1:7" ht="18.75">
      <c r="A5102" s="489" t="s">
        <v>2792</v>
      </c>
      <c r="B5102" s="490">
        <v>498</v>
      </c>
      <c r="C5102" s="491" t="str">
        <f t="shared" si="84"/>
        <v>Ô tô vận tải thùng 15 tấn498</v>
      </c>
      <c r="D5102" s="490"/>
      <c r="E5102" s="490"/>
      <c r="F5102" s="490"/>
      <c r="G5102" s="490"/>
    </row>
    <row r="5103" spans="1:7" ht="18.75">
      <c r="A5103" s="489" t="s">
        <v>2792</v>
      </c>
      <c r="B5103" s="490">
        <v>499</v>
      </c>
      <c r="C5103" s="491" t="str">
        <f t="shared" si="84"/>
        <v>Ô tô vận tải thùng 15 tấn499</v>
      </c>
      <c r="D5103" s="490"/>
      <c r="E5103" s="490"/>
      <c r="F5103" s="490"/>
      <c r="G5103" s="490"/>
    </row>
    <row r="5104" spans="1:7" ht="18.75">
      <c r="A5104" s="489" t="s">
        <v>2792</v>
      </c>
      <c r="B5104" s="490">
        <v>500</v>
      </c>
      <c r="C5104" s="491" t="str">
        <f t="shared" si="84"/>
        <v>Ô tô vận tải thùng 15 tấn500</v>
      </c>
      <c r="D5104" s="490"/>
      <c r="E5104" s="490"/>
      <c r="F5104" s="490"/>
      <c r="G5104" s="490"/>
    </row>
    <row r="5105" spans="1:7" ht="18.75">
      <c r="A5105" s="489" t="s">
        <v>2790</v>
      </c>
      <c r="B5105" s="490">
        <v>1</v>
      </c>
      <c r="C5105" s="491" t="str">
        <f>A5105&amp;B5105</f>
        <v>Ô tô vận tải thùng 20 tấn1</v>
      </c>
      <c r="D5105" s="493"/>
      <c r="E5105" s="493"/>
      <c r="F5105" s="493">
        <v>0.21</v>
      </c>
      <c r="G5105" s="493">
        <v>0.2</v>
      </c>
    </row>
    <row r="5106" spans="1:7" ht="18.75">
      <c r="A5106" s="489" t="s">
        <v>2790</v>
      </c>
      <c r="B5106" s="490">
        <v>2</v>
      </c>
      <c r="C5106" s="491" t="str">
        <f t="shared" ref="C5106:C5169" si="85">A5106&amp;B5106</f>
        <v>Ô tô vận tải thùng 20 tấn2</v>
      </c>
      <c r="D5106" s="493"/>
      <c r="E5106" s="493"/>
      <c r="F5106" s="493">
        <v>0.1</v>
      </c>
      <c r="G5106" s="493">
        <v>0.09</v>
      </c>
    </row>
    <row r="5107" spans="1:7" ht="18.75">
      <c r="A5107" s="489" t="s">
        <v>2790</v>
      </c>
      <c r="B5107" s="490">
        <v>3</v>
      </c>
      <c r="C5107" s="491" t="str">
        <f t="shared" si="85"/>
        <v>Ô tô vận tải thùng 20 tấn3</v>
      </c>
      <c r="D5107" s="493"/>
      <c r="E5107" s="493"/>
      <c r="F5107" s="493">
        <v>0.1</v>
      </c>
      <c r="G5107" s="493">
        <v>0.09</v>
      </c>
    </row>
    <row r="5108" spans="1:7" ht="18.75">
      <c r="A5108" s="489" t="s">
        <v>2790</v>
      </c>
      <c r="B5108" s="490">
        <v>4</v>
      </c>
      <c r="C5108" s="491" t="str">
        <f t="shared" si="85"/>
        <v>Ô tô vận tải thùng 20 tấn4</v>
      </c>
      <c r="D5108" s="493"/>
      <c r="E5108" s="493"/>
      <c r="F5108" s="493">
        <v>0.1</v>
      </c>
      <c r="G5108" s="493">
        <v>0.09</v>
      </c>
    </row>
    <row r="5109" spans="1:7" ht="18.75">
      <c r="A5109" s="489" t="s">
        <v>2790</v>
      </c>
      <c r="B5109" s="490">
        <v>5</v>
      </c>
      <c r="C5109" s="491" t="str">
        <f t="shared" si="85"/>
        <v>Ô tô vận tải thùng 20 tấn5</v>
      </c>
      <c r="D5109" s="493"/>
      <c r="E5109" s="493"/>
      <c r="F5109" s="493">
        <v>0.1</v>
      </c>
      <c r="G5109" s="493">
        <v>0.09</v>
      </c>
    </row>
    <row r="5110" spans="1:7" ht="18.75">
      <c r="A5110" s="489" t="s">
        <v>2790</v>
      </c>
      <c r="B5110" s="490">
        <v>6</v>
      </c>
      <c r="C5110" s="491" t="str">
        <f t="shared" si="85"/>
        <v>Ô tô vận tải thùng 20 tấn6</v>
      </c>
      <c r="D5110" s="493"/>
      <c r="E5110" s="493"/>
      <c r="F5110" s="493">
        <v>0.08</v>
      </c>
      <c r="G5110" s="493">
        <v>7.0000000000000007E-2</v>
      </c>
    </row>
    <row r="5111" spans="1:7" ht="18.75">
      <c r="A5111" s="489" t="s">
        <v>2790</v>
      </c>
      <c r="B5111" s="490">
        <v>7</v>
      </c>
      <c r="C5111" s="491" t="str">
        <f t="shared" si="85"/>
        <v>Ô tô vận tải thùng 20 tấn7</v>
      </c>
      <c r="D5111" s="493"/>
      <c r="E5111" s="493"/>
      <c r="F5111" s="493">
        <v>0.08</v>
      </c>
      <c r="G5111" s="493">
        <v>7.0000000000000007E-2</v>
      </c>
    </row>
    <row r="5112" spans="1:7" ht="18.75">
      <c r="A5112" s="489" t="s">
        <v>2790</v>
      </c>
      <c r="B5112" s="490">
        <v>8</v>
      </c>
      <c r="C5112" s="491" t="str">
        <f t="shared" si="85"/>
        <v>Ô tô vận tải thùng 20 tấn8</v>
      </c>
      <c r="D5112" s="493"/>
      <c r="E5112" s="493"/>
      <c r="F5112" s="493">
        <v>0.08</v>
      </c>
      <c r="G5112" s="493">
        <v>7.0000000000000007E-2</v>
      </c>
    </row>
    <row r="5113" spans="1:7" ht="18.75">
      <c r="A5113" s="489" t="s">
        <v>2790</v>
      </c>
      <c r="B5113" s="490">
        <v>9</v>
      </c>
      <c r="C5113" s="491" t="str">
        <f t="shared" si="85"/>
        <v>Ô tô vận tải thùng 20 tấn9</v>
      </c>
      <c r="D5113" s="493"/>
      <c r="E5113" s="493"/>
      <c r="F5113" s="493">
        <v>0.08</v>
      </c>
      <c r="G5113" s="493">
        <v>7.0000000000000007E-2</v>
      </c>
    </row>
    <row r="5114" spans="1:7" ht="18.75">
      <c r="A5114" s="489" t="s">
        <v>2790</v>
      </c>
      <c r="B5114" s="490">
        <v>10</v>
      </c>
      <c r="C5114" s="491" t="str">
        <f t="shared" si="85"/>
        <v>Ô tô vận tải thùng 20 tấn10</v>
      </c>
      <c r="D5114" s="493"/>
      <c r="E5114" s="493"/>
      <c r="F5114" s="493">
        <v>0.08</v>
      </c>
      <c r="G5114" s="493">
        <v>7.0000000000000007E-2</v>
      </c>
    </row>
    <row r="5115" spans="1:7" ht="18.75">
      <c r="A5115" s="489" t="s">
        <v>2790</v>
      </c>
      <c r="B5115" s="490">
        <v>11</v>
      </c>
      <c r="C5115" s="491" t="str">
        <f t="shared" si="85"/>
        <v>Ô tô vận tải thùng 20 tấn11</v>
      </c>
      <c r="D5115" s="493"/>
      <c r="E5115" s="493"/>
      <c r="F5115" s="493">
        <v>7.0000000000000007E-2</v>
      </c>
      <c r="G5115" s="493">
        <v>0.06</v>
      </c>
    </row>
    <row r="5116" spans="1:7" ht="18.75">
      <c r="A5116" s="489" t="s">
        <v>2790</v>
      </c>
      <c r="B5116" s="490">
        <v>12</v>
      </c>
      <c r="C5116" s="491" t="str">
        <f t="shared" si="85"/>
        <v>Ô tô vận tải thùng 20 tấn12</v>
      </c>
      <c r="D5116" s="493"/>
      <c r="E5116" s="493"/>
      <c r="F5116" s="493">
        <v>7.0000000000000007E-2</v>
      </c>
      <c r="G5116" s="493">
        <v>0.06</v>
      </c>
    </row>
    <row r="5117" spans="1:7" ht="18.75">
      <c r="A5117" s="489" t="s">
        <v>2790</v>
      </c>
      <c r="B5117" s="490">
        <v>13</v>
      </c>
      <c r="C5117" s="491" t="str">
        <f t="shared" si="85"/>
        <v>Ô tô vận tải thùng 20 tấn13</v>
      </c>
      <c r="D5117" s="493"/>
      <c r="E5117" s="493"/>
      <c r="F5117" s="493">
        <v>7.0000000000000007E-2</v>
      </c>
      <c r="G5117" s="493">
        <v>0.06</v>
      </c>
    </row>
    <row r="5118" spans="1:7" ht="18.75">
      <c r="A5118" s="489" t="s">
        <v>2790</v>
      </c>
      <c r="B5118" s="490">
        <v>14</v>
      </c>
      <c r="C5118" s="491" t="str">
        <f t="shared" si="85"/>
        <v>Ô tô vận tải thùng 20 tấn14</v>
      </c>
      <c r="D5118" s="493"/>
      <c r="E5118" s="493"/>
      <c r="F5118" s="493">
        <v>7.0000000000000007E-2</v>
      </c>
      <c r="G5118" s="493">
        <v>0.06</v>
      </c>
    </row>
    <row r="5119" spans="1:7" ht="18.75">
      <c r="A5119" s="489" t="s">
        <v>2790</v>
      </c>
      <c r="B5119" s="490">
        <v>15</v>
      </c>
      <c r="C5119" s="491" t="str">
        <f t="shared" si="85"/>
        <v>Ô tô vận tải thùng 20 tấn15</v>
      </c>
      <c r="D5119" s="493"/>
      <c r="E5119" s="493"/>
      <c r="F5119" s="493">
        <v>7.0000000000000007E-2</v>
      </c>
      <c r="G5119" s="493">
        <v>0.06</v>
      </c>
    </row>
    <row r="5120" spans="1:7" ht="18.75">
      <c r="A5120" s="489" t="s">
        <v>2790</v>
      </c>
      <c r="B5120" s="490">
        <v>16</v>
      </c>
      <c r="C5120" s="491" t="str">
        <f t="shared" si="85"/>
        <v>Ô tô vận tải thùng 20 tấn16</v>
      </c>
      <c r="D5120" s="493"/>
      <c r="E5120" s="493"/>
      <c r="F5120" s="493">
        <v>0.06</v>
      </c>
      <c r="G5120" s="493">
        <v>0.05</v>
      </c>
    </row>
    <row r="5121" spans="1:7" ht="18.75">
      <c r="A5121" s="489" t="s">
        <v>2790</v>
      </c>
      <c r="B5121" s="490">
        <v>17</v>
      </c>
      <c r="C5121" s="491" t="str">
        <f t="shared" si="85"/>
        <v>Ô tô vận tải thùng 20 tấn17</v>
      </c>
      <c r="D5121" s="493"/>
      <c r="E5121" s="493"/>
      <c r="F5121" s="493">
        <v>0.06</v>
      </c>
      <c r="G5121" s="493">
        <v>0.05</v>
      </c>
    </row>
    <row r="5122" spans="1:7" ht="18.75">
      <c r="A5122" s="489" t="s">
        <v>2790</v>
      </c>
      <c r="B5122" s="490">
        <v>18</v>
      </c>
      <c r="C5122" s="491" t="str">
        <f t="shared" si="85"/>
        <v>Ô tô vận tải thùng 20 tấn18</v>
      </c>
      <c r="D5122" s="493"/>
      <c r="E5122" s="493"/>
      <c r="F5122" s="493">
        <v>0.06</v>
      </c>
      <c r="G5122" s="493">
        <v>0.05</v>
      </c>
    </row>
    <row r="5123" spans="1:7" ht="18.75">
      <c r="A5123" s="489" t="s">
        <v>2790</v>
      </c>
      <c r="B5123" s="490">
        <v>19</v>
      </c>
      <c r="C5123" s="491" t="str">
        <f t="shared" si="85"/>
        <v>Ô tô vận tải thùng 20 tấn19</v>
      </c>
      <c r="D5123" s="493"/>
      <c r="E5123" s="493"/>
      <c r="F5123" s="493">
        <v>0.06</v>
      </c>
      <c r="G5123" s="493">
        <v>0.05</v>
      </c>
    </row>
    <row r="5124" spans="1:7" ht="18.75">
      <c r="A5124" s="489" t="s">
        <v>2790</v>
      </c>
      <c r="B5124" s="490">
        <v>20</v>
      </c>
      <c r="C5124" s="491" t="str">
        <f t="shared" si="85"/>
        <v>Ô tô vận tải thùng 20 tấn20</v>
      </c>
      <c r="D5124" s="493"/>
      <c r="E5124" s="493"/>
      <c r="F5124" s="493">
        <v>0.06</v>
      </c>
      <c r="G5124" s="493">
        <v>0.05</v>
      </c>
    </row>
    <row r="5125" spans="1:7" ht="18.75">
      <c r="A5125" s="489" t="s">
        <v>2790</v>
      </c>
      <c r="B5125" s="490">
        <v>21</v>
      </c>
      <c r="C5125" s="491" t="str">
        <f t="shared" si="85"/>
        <v>Ô tô vận tải thùng 20 tấn21</v>
      </c>
      <c r="D5125" s="490"/>
      <c r="E5125" s="490"/>
      <c r="F5125" s="490"/>
      <c r="G5125" s="490"/>
    </row>
    <row r="5126" spans="1:7" ht="18.75">
      <c r="A5126" s="489" t="s">
        <v>2790</v>
      </c>
      <c r="B5126" s="490">
        <v>22</v>
      </c>
      <c r="C5126" s="491" t="str">
        <f t="shared" si="85"/>
        <v>Ô tô vận tải thùng 20 tấn22</v>
      </c>
      <c r="D5126" s="490"/>
      <c r="E5126" s="490"/>
      <c r="F5126" s="490"/>
      <c r="G5126" s="490"/>
    </row>
    <row r="5127" spans="1:7" ht="18.75">
      <c r="A5127" s="489" t="s">
        <v>2790</v>
      </c>
      <c r="B5127" s="490">
        <v>23</v>
      </c>
      <c r="C5127" s="491" t="str">
        <f t="shared" si="85"/>
        <v>Ô tô vận tải thùng 20 tấn23</v>
      </c>
      <c r="D5127" s="490"/>
      <c r="E5127" s="490"/>
      <c r="F5127" s="490"/>
      <c r="G5127" s="490"/>
    </row>
    <row r="5128" spans="1:7" ht="18.75">
      <c r="A5128" s="489" t="s">
        <v>2790</v>
      </c>
      <c r="B5128" s="490">
        <v>24</v>
      </c>
      <c r="C5128" s="491" t="str">
        <f t="shared" si="85"/>
        <v>Ô tô vận tải thùng 20 tấn24</v>
      </c>
      <c r="D5128" s="490"/>
      <c r="E5128" s="490"/>
      <c r="F5128" s="490"/>
      <c r="G5128" s="490"/>
    </row>
    <row r="5129" spans="1:7" ht="18.75">
      <c r="A5129" s="489" t="s">
        <v>2790</v>
      </c>
      <c r="B5129" s="490">
        <v>25</v>
      </c>
      <c r="C5129" s="491" t="str">
        <f t="shared" si="85"/>
        <v>Ô tô vận tải thùng 20 tấn25</v>
      </c>
      <c r="D5129" s="490"/>
      <c r="E5129" s="490"/>
      <c r="F5129" s="490"/>
      <c r="G5129" s="490"/>
    </row>
    <row r="5130" spans="1:7" ht="18.75">
      <c r="A5130" s="489" t="s">
        <v>2790</v>
      </c>
      <c r="B5130" s="490">
        <v>26</v>
      </c>
      <c r="C5130" s="491" t="str">
        <f t="shared" si="85"/>
        <v>Ô tô vận tải thùng 20 tấn26</v>
      </c>
      <c r="D5130" s="490"/>
      <c r="E5130" s="490"/>
      <c r="F5130" s="490"/>
      <c r="G5130" s="490"/>
    </row>
    <row r="5131" spans="1:7" ht="18.75">
      <c r="A5131" s="489" t="s">
        <v>2790</v>
      </c>
      <c r="B5131" s="490">
        <v>27</v>
      </c>
      <c r="C5131" s="491" t="str">
        <f t="shared" si="85"/>
        <v>Ô tô vận tải thùng 20 tấn27</v>
      </c>
      <c r="D5131" s="490"/>
      <c r="E5131" s="490"/>
      <c r="F5131" s="490"/>
      <c r="G5131" s="490"/>
    </row>
    <row r="5132" spans="1:7" ht="18.75">
      <c r="A5132" s="489" t="s">
        <v>2790</v>
      </c>
      <c r="B5132" s="490">
        <v>28</v>
      </c>
      <c r="C5132" s="491" t="str">
        <f t="shared" si="85"/>
        <v>Ô tô vận tải thùng 20 tấn28</v>
      </c>
      <c r="D5132" s="490"/>
      <c r="E5132" s="490"/>
      <c r="F5132" s="490"/>
      <c r="G5132" s="490"/>
    </row>
    <row r="5133" spans="1:7" ht="18.75">
      <c r="A5133" s="489" t="s">
        <v>2790</v>
      </c>
      <c r="B5133" s="490">
        <v>29</v>
      </c>
      <c r="C5133" s="491" t="str">
        <f t="shared" si="85"/>
        <v>Ô tô vận tải thùng 20 tấn29</v>
      </c>
      <c r="D5133" s="490"/>
      <c r="E5133" s="490"/>
      <c r="F5133" s="490"/>
      <c r="G5133" s="490"/>
    </row>
    <row r="5134" spans="1:7" ht="18.75">
      <c r="A5134" s="489" t="s">
        <v>2790</v>
      </c>
      <c r="B5134" s="490">
        <v>30</v>
      </c>
      <c r="C5134" s="491" t="str">
        <f t="shared" si="85"/>
        <v>Ô tô vận tải thùng 20 tấn30</v>
      </c>
      <c r="D5134" s="490"/>
      <c r="E5134" s="490"/>
      <c r="F5134" s="490"/>
      <c r="G5134" s="490"/>
    </row>
    <row r="5135" spans="1:7" ht="18.75">
      <c r="A5135" s="489" t="s">
        <v>2790</v>
      </c>
      <c r="B5135" s="490">
        <v>31</v>
      </c>
      <c r="C5135" s="491" t="str">
        <f t="shared" si="85"/>
        <v>Ô tô vận tải thùng 20 tấn31</v>
      </c>
      <c r="D5135" s="490"/>
      <c r="E5135" s="490"/>
      <c r="F5135" s="490"/>
      <c r="G5135" s="490"/>
    </row>
    <row r="5136" spans="1:7" ht="18.75">
      <c r="A5136" s="489" t="s">
        <v>2790</v>
      </c>
      <c r="B5136" s="490">
        <v>32</v>
      </c>
      <c r="C5136" s="491" t="str">
        <f t="shared" si="85"/>
        <v>Ô tô vận tải thùng 20 tấn32</v>
      </c>
      <c r="D5136" s="490"/>
      <c r="E5136" s="490"/>
      <c r="F5136" s="490"/>
      <c r="G5136" s="490"/>
    </row>
    <row r="5137" spans="1:7" ht="18.75">
      <c r="A5137" s="489" t="s">
        <v>2790</v>
      </c>
      <c r="B5137" s="490">
        <v>33</v>
      </c>
      <c r="C5137" s="491" t="str">
        <f t="shared" si="85"/>
        <v>Ô tô vận tải thùng 20 tấn33</v>
      </c>
      <c r="D5137" s="490"/>
      <c r="E5137" s="490"/>
      <c r="F5137" s="490"/>
      <c r="G5137" s="490"/>
    </row>
    <row r="5138" spans="1:7" ht="18.75">
      <c r="A5138" s="489" t="s">
        <v>2790</v>
      </c>
      <c r="B5138" s="490">
        <v>34</v>
      </c>
      <c r="C5138" s="491" t="str">
        <f t="shared" si="85"/>
        <v>Ô tô vận tải thùng 20 tấn34</v>
      </c>
      <c r="D5138" s="490"/>
      <c r="E5138" s="490"/>
      <c r="F5138" s="490"/>
      <c r="G5138" s="490"/>
    </row>
    <row r="5139" spans="1:7" ht="18.75">
      <c r="A5139" s="489" t="s">
        <v>2790</v>
      </c>
      <c r="B5139" s="490">
        <v>35</v>
      </c>
      <c r="C5139" s="491" t="str">
        <f t="shared" si="85"/>
        <v>Ô tô vận tải thùng 20 tấn35</v>
      </c>
      <c r="D5139" s="490"/>
      <c r="E5139" s="490"/>
      <c r="F5139" s="490"/>
      <c r="G5139" s="490"/>
    </row>
    <row r="5140" spans="1:7" ht="18.75">
      <c r="A5140" s="489" t="s">
        <v>2790</v>
      </c>
      <c r="B5140" s="490">
        <v>36</v>
      </c>
      <c r="C5140" s="491" t="str">
        <f t="shared" si="85"/>
        <v>Ô tô vận tải thùng 20 tấn36</v>
      </c>
      <c r="D5140" s="490"/>
      <c r="E5140" s="490"/>
      <c r="F5140" s="490"/>
      <c r="G5140" s="490"/>
    </row>
    <row r="5141" spans="1:7" ht="18.75">
      <c r="A5141" s="489" t="s">
        <v>2790</v>
      </c>
      <c r="B5141" s="490">
        <v>37</v>
      </c>
      <c r="C5141" s="491" t="str">
        <f t="shared" si="85"/>
        <v>Ô tô vận tải thùng 20 tấn37</v>
      </c>
      <c r="D5141" s="490"/>
      <c r="E5141" s="490"/>
      <c r="F5141" s="490"/>
      <c r="G5141" s="490"/>
    </row>
    <row r="5142" spans="1:7" ht="18.75">
      <c r="A5142" s="489" t="s">
        <v>2790</v>
      </c>
      <c r="B5142" s="490">
        <v>38</v>
      </c>
      <c r="C5142" s="491" t="str">
        <f t="shared" si="85"/>
        <v>Ô tô vận tải thùng 20 tấn38</v>
      </c>
      <c r="D5142" s="490"/>
      <c r="E5142" s="490"/>
      <c r="F5142" s="490"/>
      <c r="G5142" s="490"/>
    </row>
    <row r="5143" spans="1:7" ht="18.75">
      <c r="A5143" s="489" t="s">
        <v>2790</v>
      </c>
      <c r="B5143" s="490">
        <v>39</v>
      </c>
      <c r="C5143" s="491" t="str">
        <f t="shared" si="85"/>
        <v>Ô tô vận tải thùng 20 tấn39</v>
      </c>
      <c r="D5143" s="490"/>
      <c r="E5143" s="490"/>
      <c r="F5143" s="490"/>
      <c r="G5143" s="490"/>
    </row>
    <row r="5144" spans="1:7" ht="18.75">
      <c r="A5144" s="489" t="s">
        <v>2790</v>
      </c>
      <c r="B5144" s="490">
        <v>40</v>
      </c>
      <c r="C5144" s="491" t="str">
        <f t="shared" si="85"/>
        <v>Ô tô vận tải thùng 20 tấn40</v>
      </c>
      <c r="D5144" s="490"/>
      <c r="E5144" s="490"/>
      <c r="F5144" s="490"/>
      <c r="G5144" s="490"/>
    </row>
    <row r="5145" spans="1:7" ht="18.75">
      <c r="A5145" s="489" t="s">
        <v>2790</v>
      </c>
      <c r="B5145" s="490">
        <v>41</v>
      </c>
      <c r="C5145" s="491" t="str">
        <f t="shared" si="85"/>
        <v>Ô tô vận tải thùng 20 tấn41</v>
      </c>
      <c r="D5145" s="490"/>
      <c r="E5145" s="490"/>
      <c r="F5145" s="490"/>
      <c r="G5145" s="490"/>
    </row>
    <row r="5146" spans="1:7" ht="18.75">
      <c r="A5146" s="489" t="s">
        <v>2790</v>
      </c>
      <c r="B5146" s="490">
        <v>42</v>
      </c>
      <c r="C5146" s="491" t="str">
        <f t="shared" si="85"/>
        <v>Ô tô vận tải thùng 20 tấn42</v>
      </c>
      <c r="D5146" s="490"/>
      <c r="E5146" s="490"/>
      <c r="F5146" s="490"/>
      <c r="G5146" s="490"/>
    </row>
    <row r="5147" spans="1:7" ht="18.75">
      <c r="A5147" s="489" t="s">
        <v>2790</v>
      </c>
      <c r="B5147" s="490">
        <v>43</v>
      </c>
      <c r="C5147" s="491" t="str">
        <f t="shared" si="85"/>
        <v>Ô tô vận tải thùng 20 tấn43</v>
      </c>
      <c r="D5147" s="490"/>
      <c r="E5147" s="490"/>
      <c r="F5147" s="490"/>
      <c r="G5147" s="490"/>
    </row>
    <row r="5148" spans="1:7" ht="18.75">
      <c r="A5148" s="489" t="s">
        <v>2790</v>
      </c>
      <c r="B5148" s="490">
        <v>44</v>
      </c>
      <c r="C5148" s="491" t="str">
        <f t="shared" si="85"/>
        <v>Ô tô vận tải thùng 20 tấn44</v>
      </c>
      <c r="D5148" s="490"/>
      <c r="E5148" s="490"/>
      <c r="F5148" s="490"/>
      <c r="G5148" s="490"/>
    </row>
    <row r="5149" spans="1:7" ht="18.75">
      <c r="A5149" s="489" t="s">
        <v>2790</v>
      </c>
      <c r="B5149" s="490">
        <v>45</v>
      </c>
      <c r="C5149" s="491" t="str">
        <f t="shared" si="85"/>
        <v>Ô tô vận tải thùng 20 tấn45</v>
      </c>
      <c r="D5149" s="490"/>
      <c r="E5149" s="490"/>
      <c r="F5149" s="490"/>
      <c r="G5149" s="490"/>
    </row>
    <row r="5150" spans="1:7" ht="18.75">
      <c r="A5150" s="489" t="s">
        <v>2790</v>
      </c>
      <c r="B5150" s="490">
        <v>46</v>
      </c>
      <c r="C5150" s="491" t="str">
        <f t="shared" si="85"/>
        <v>Ô tô vận tải thùng 20 tấn46</v>
      </c>
      <c r="D5150" s="490"/>
      <c r="E5150" s="490"/>
      <c r="F5150" s="490"/>
      <c r="G5150" s="490"/>
    </row>
    <row r="5151" spans="1:7" ht="18.75">
      <c r="A5151" s="489" t="s">
        <v>2790</v>
      </c>
      <c r="B5151" s="490">
        <v>47</v>
      </c>
      <c r="C5151" s="491" t="str">
        <f t="shared" si="85"/>
        <v>Ô tô vận tải thùng 20 tấn47</v>
      </c>
      <c r="D5151" s="490"/>
      <c r="E5151" s="490"/>
      <c r="F5151" s="490"/>
      <c r="G5151" s="490"/>
    </row>
    <row r="5152" spans="1:7" ht="18.75">
      <c r="A5152" s="489" t="s">
        <v>2790</v>
      </c>
      <c r="B5152" s="490">
        <v>48</v>
      </c>
      <c r="C5152" s="491" t="str">
        <f t="shared" si="85"/>
        <v>Ô tô vận tải thùng 20 tấn48</v>
      </c>
      <c r="D5152" s="490"/>
      <c r="E5152" s="490"/>
      <c r="F5152" s="490"/>
      <c r="G5152" s="490"/>
    </row>
    <row r="5153" spans="1:7" ht="18.75">
      <c r="A5153" s="489" t="s">
        <v>2790</v>
      </c>
      <c r="B5153" s="490">
        <v>49</v>
      </c>
      <c r="C5153" s="491" t="str">
        <f t="shared" si="85"/>
        <v>Ô tô vận tải thùng 20 tấn49</v>
      </c>
      <c r="D5153" s="490"/>
      <c r="E5153" s="490"/>
      <c r="F5153" s="490"/>
      <c r="G5153" s="490"/>
    </row>
    <row r="5154" spans="1:7" ht="18.75">
      <c r="A5154" s="489" t="s">
        <v>2790</v>
      </c>
      <c r="B5154" s="490">
        <v>50</v>
      </c>
      <c r="C5154" s="491" t="str">
        <f t="shared" si="85"/>
        <v>Ô tô vận tải thùng 20 tấn50</v>
      </c>
      <c r="D5154" s="490"/>
      <c r="E5154" s="490"/>
      <c r="F5154" s="490"/>
      <c r="G5154" s="490"/>
    </row>
    <row r="5155" spans="1:7" ht="18.75">
      <c r="A5155" s="489" t="s">
        <v>2790</v>
      </c>
      <c r="B5155" s="490">
        <v>51</v>
      </c>
      <c r="C5155" s="491" t="str">
        <f t="shared" si="85"/>
        <v>Ô tô vận tải thùng 20 tấn51</v>
      </c>
      <c r="D5155" s="490"/>
      <c r="E5155" s="490"/>
      <c r="F5155" s="490"/>
      <c r="G5155" s="490"/>
    </row>
    <row r="5156" spans="1:7" ht="18.75">
      <c r="A5156" s="489" t="s">
        <v>2790</v>
      </c>
      <c r="B5156" s="490">
        <v>52</v>
      </c>
      <c r="C5156" s="491" t="str">
        <f t="shared" si="85"/>
        <v>Ô tô vận tải thùng 20 tấn52</v>
      </c>
      <c r="D5156" s="490"/>
      <c r="E5156" s="490"/>
      <c r="F5156" s="490"/>
      <c r="G5156" s="490"/>
    </row>
    <row r="5157" spans="1:7" ht="18.75">
      <c r="A5157" s="489" t="s">
        <v>2790</v>
      </c>
      <c r="B5157" s="490">
        <v>53</v>
      </c>
      <c r="C5157" s="491" t="str">
        <f t="shared" si="85"/>
        <v>Ô tô vận tải thùng 20 tấn53</v>
      </c>
      <c r="D5157" s="490"/>
      <c r="E5157" s="490"/>
      <c r="F5157" s="490"/>
      <c r="G5157" s="490"/>
    </row>
    <row r="5158" spans="1:7" ht="18.75">
      <c r="A5158" s="489" t="s">
        <v>2790</v>
      </c>
      <c r="B5158" s="490">
        <v>54</v>
      </c>
      <c r="C5158" s="491" t="str">
        <f t="shared" si="85"/>
        <v>Ô tô vận tải thùng 20 tấn54</v>
      </c>
      <c r="D5158" s="490"/>
      <c r="E5158" s="490"/>
      <c r="F5158" s="490"/>
      <c r="G5158" s="490"/>
    </row>
    <row r="5159" spans="1:7" ht="18.75">
      <c r="A5159" s="489" t="s">
        <v>2790</v>
      </c>
      <c r="B5159" s="490">
        <v>55</v>
      </c>
      <c r="C5159" s="491" t="str">
        <f t="shared" si="85"/>
        <v>Ô tô vận tải thùng 20 tấn55</v>
      </c>
      <c r="D5159" s="490"/>
      <c r="E5159" s="490"/>
      <c r="F5159" s="490"/>
      <c r="G5159" s="490"/>
    </row>
    <row r="5160" spans="1:7" ht="18.75">
      <c r="A5160" s="489" t="s">
        <v>2790</v>
      </c>
      <c r="B5160" s="490">
        <v>56</v>
      </c>
      <c r="C5160" s="491" t="str">
        <f t="shared" si="85"/>
        <v>Ô tô vận tải thùng 20 tấn56</v>
      </c>
      <c r="D5160" s="490"/>
      <c r="E5160" s="490"/>
      <c r="F5160" s="490"/>
      <c r="G5160" s="490"/>
    </row>
    <row r="5161" spans="1:7" ht="18.75">
      <c r="A5161" s="489" t="s">
        <v>2790</v>
      </c>
      <c r="B5161" s="490">
        <v>57</v>
      </c>
      <c r="C5161" s="491" t="str">
        <f t="shared" si="85"/>
        <v>Ô tô vận tải thùng 20 tấn57</v>
      </c>
      <c r="D5161" s="490"/>
      <c r="E5161" s="490"/>
      <c r="F5161" s="490"/>
      <c r="G5161" s="490"/>
    </row>
    <row r="5162" spans="1:7" ht="18.75">
      <c r="A5162" s="489" t="s">
        <v>2790</v>
      </c>
      <c r="B5162" s="490">
        <v>58</v>
      </c>
      <c r="C5162" s="491" t="str">
        <f t="shared" si="85"/>
        <v>Ô tô vận tải thùng 20 tấn58</v>
      </c>
      <c r="D5162" s="490"/>
      <c r="E5162" s="490"/>
      <c r="F5162" s="490"/>
      <c r="G5162" s="490"/>
    </row>
    <row r="5163" spans="1:7" ht="18.75">
      <c r="A5163" s="489" t="s">
        <v>2790</v>
      </c>
      <c r="B5163" s="490">
        <v>59</v>
      </c>
      <c r="C5163" s="491" t="str">
        <f t="shared" si="85"/>
        <v>Ô tô vận tải thùng 20 tấn59</v>
      </c>
      <c r="D5163" s="490"/>
      <c r="E5163" s="490"/>
      <c r="F5163" s="490"/>
      <c r="G5163" s="490"/>
    </row>
    <row r="5164" spans="1:7" ht="18.75">
      <c r="A5164" s="489" t="s">
        <v>2790</v>
      </c>
      <c r="B5164" s="490">
        <v>60</v>
      </c>
      <c r="C5164" s="491" t="str">
        <f t="shared" si="85"/>
        <v>Ô tô vận tải thùng 20 tấn60</v>
      </c>
      <c r="D5164" s="490"/>
      <c r="E5164" s="490"/>
      <c r="F5164" s="490"/>
      <c r="G5164" s="490"/>
    </row>
    <row r="5165" spans="1:7" ht="18.75">
      <c r="A5165" s="489" t="s">
        <v>2790</v>
      </c>
      <c r="B5165" s="490">
        <v>61</v>
      </c>
      <c r="C5165" s="491" t="str">
        <f t="shared" si="85"/>
        <v>Ô tô vận tải thùng 20 tấn61</v>
      </c>
      <c r="D5165" s="490"/>
      <c r="E5165" s="490"/>
      <c r="F5165" s="490"/>
      <c r="G5165" s="490"/>
    </row>
    <row r="5166" spans="1:7" ht="18.75">
      <c r="A5166" s="489" t="s">
        <v>2790</v>
      </c>
      <c r="B5166" s="490">
        <v>62</v>
      </c>
      <c r="C5166" s="491" t="str">
        <f t="shared" si="85"/>
        <v>Ô tô vận tải thùng 20 tấn62</v>
      </c>
      <c r="D5166" s="490"/>
      <c r="E5166" s="490"/>
      <c r="F5166" s="490"/>
      <c r="G5166" s="490"/>
    </row>
    <row r="5167" spans="1:7" ht="18.75">
      <c r="A5167" s="489" t="s">
        <v>2790</v>
      </c>
      <c r="B5167" s="490">
        <v>63</v>
      </c>
      <c r="C5167" s="491" t="str">
        <f t="shared" si="85"/>
        <v>Ô tô vận tải thùng 20 tấn63</v>
      </c>
      <c r="D5167" s="490"/>
      <c r="E5167" s="490"/>
      <c r="F5167" s="490"/>
      <c r="G5167" s="490"/>
    </row>
    <row r="5168" spans="1:7" ht="18.75">
      <c r="A5168" s="489" t="s">
        <v>2790</v>
      </c>
      <c r="B5168" s="490">
        <v>64</v>
      </c>
      <c r="C5168" s="491" t="str">
        <f t="shared" si="85"/>
        <v>Ô tô vận tải thùng 20 tấn64</v>
      </c>
      <c r="D5168" s="490"/>
      <c r="E5168" s="490"/>
      <c r="F5168" s="490"/>
      <c r="G5168" s="490"/>
    </row>
    <row r="5169" spans="1:7" ht="18.75">
      <c r="A5169" s="489" t="s">
        <v>2790</v>
      </c>
      <c r="B5169" s="490">
        <v>65</v>
      </c>
      <c r="C5169" s="491" t="str">
        <f t="shared" si="85"/>
        <v>Ô tô vận tải thùng 20 tấn65</v>
      </c>
      <c r="D5169" s="490"/>
      <c r="E5169" s="490"/>
      <c r="F5169" s="490"/>
      <c r="G5169" s="490"/>
    </row>
    <row r="5170" spans="1:7" ht="18.75">
      <c r="A5170" s="489" t="s">
        <v>2790</v>
      </c>
      <c r="B5170" s="490">
        <v>66</v>
      </c>
      <c r="C5170" s="491" t="str">
        <f t="shared" ref="C5170:C5233" si="86">A5170&amp;B5170</f>
        <v>Ô tô vận tải thùng 20 tấn66</v>
      </c>
      <c r="D5170" s="490"/>
      <c r="E5170" s="490"/>
      <c r="F5170" s="490"/>
      <c r="G5170" s="490"/>
    </row>
    <row r="5171" spans="1:7" ht="18.75">
      <c r="A5171" s="489" t="s">
        <v>2790</v>
      </c>
      <c r="B5171" s="490">
        <v>67</v>
      </c>
      <c r="C5171" s="491" t="str">
        <f t="shared" si="86"/>
        <v>Ô tô vận tải thùng 20 tấn67</v>
      </c>
      <c r="D5171" s="490"/>
      <c r="E5171" s="490"/>
      <c r="F5171" s="490"/>
      <c r="G5171" s="490"/>
    </row>
    <row r="5172" spans="1:7" ht="18.75">
      <c r="A5172" s="489" t="s">
        <v>2790</v>
      </c>
      <c r="B5172" s="490">
        <v>68</v>
      </c>
      <c r="C5172" s="491" t="str">
        <f t="shared" si="86"/>
        <v>Ô tô vận tải thùng 20 tấn68</v>
      </c>
      <c r="D5172" s="490"/>
      <c r="E5172" s="490"/>
      <c r="F5172" s="490"/>
      <c r="G5172" s="490"/>
    </row>
    <row r="5173" spans="1:7" ht="18.75">
      <c r="A5173" s="489" t="s">
        <v>2790</v>
      </c>
      <c r="B5173" s="490">
        <v>69</v>
      </c>
      <c r="C5173" s="491" t="str">
        <f t="shared" si="86"/>
        <v>Ô tô vận tải thùng 20 tấn69</v>
      </c>
      <c r="D5173" s="490"/>
      <c r="E5173" s="490"/>
      <c r="F5173" s="490"/>
      <c r="G5173" s="490"/>
    </row>
    <row r="5174" spans="1:7" ht="18.75">
      <c r="A5174" s="489" t="s">
        <v>2790</v>
      </c>
      <c r="B5174" s="490">
        <v>70</v>
      </c>
      <c r="C5174" s="491" t="str">
        <f t="shared" si="86"/>
        <v>Ô tô vận tải thùng 20 tấn70</v>
      </c>
      <c r="D5174" s="490"/>
      <c r="E5174" s="490"/>
      <c r="F5174" s="490"/>
      <c r="G5174" s="490"/>
    </row>
    <row r="5175" spans="1:7" ht="18.75">
      <c r="A5175" s="489" t="s">
        <v>2790</v>
      </c>
      <c r="B5175" s="490">
        <v>71</v>
      </c>
      <c r="C5175" s="491" t="str">
        <f t="shared" si="86"/>
        <v>Ô tô vận tải thùng 20 tấn71</v>
      </c>
      <c r="D5175" s="490"/>
      <c r="E5175" s="490"/>
      <c r="F5175" s="490"/>
      <c r="G5175" s="490"/>
    </row>
    <row r="5176" spans="1:7" ht="18.75">
      <c r="A5176" s="489" t="s">
        <v>2790</v>
      </c>
      <c r="B5176" s="490">
        <v>72</v>
      </c>
      <c r="C5176" s="491" t="str">
        <f t="shared" si="86"/>
        <v>Ô tô vận tải thùng 20 tấn72</v>
      </c>
      <c r="D5176" s="490"/>
      <c r="E5176" s="490"/>
      <c r="F5176" s="490"/>
      <c r="G5176" s="490"/>
    </row>
    <row r="5177" spans="1:7" ht="18.75">
      <c r="A5177" s="489" t="s">
        <v>2790</v>
      </c>
      <c r="B5177" s="490">
        <v>73</v>
      </c>
      <c r="C5177" s="491" t="str">
        <f t="shared" si="86"/>
        <v>Ô tô vận tải thùng 20 tấn73</v>
      </c>
      <c r="D5177" s="490"/>
      <c r="E5177" s="490"/>
      <c r="F5177" s="490"/>
      <c r="G5177" s="490"/>
    </row>
    <row r="5178" spans="1:7" ht="18.75">
      <c r="A5178" s="489" t="s">
        <v>2790</v>
      </c>
      <c r="B5178" s="490">
        <v>74</v>
      </c>
      <c r="C5178" s="491" t="str">
        <f t="shared" si="86"/>
        <v>Ô tô vận tải thùng 20 tấn74</v>
      </c>
      <c r="D5178" s="490"/>
      <c r="E5178" s="490"/>
      <c r="F5178" s="490"/>
      <c r="G5178" s="490"/>
    </row>
    <row r="5179" spans="1:7" ht="18.75">
      <c r="A5179" s="489" t="s">
        <v>2790</v>
      </c>
      <c r="B5179" s="490">
        <v>75</v>
      </c>
      <c r="C5179" s="491" t="str">
        <f t="shared" si="86"/>
        <v>Ô tô vận tải thùng 20 tấn75</v>
      </c>
      <c r="D5179" s="490"/>
      <c r="E5179" s="490"/>
      <c r="F5179" s="490"/>
      <c r="G5179" s="490"/>
    </row>
    <row r="5180" spans="1:7" ht="18.75">
      <c r="A5180" s="489" t="s">
        <v>2790</v>
      </c>
      <c r="B5180" s="490">
        <v>76</v>
      </c>
      <c r="C5180" s="491" t="str">
        <f t="shared" si="86"/>
        <v>Ô tô vận tải thùng 20 tấn76</v>
      </c>
      <c r="D5180" s="490"/>
      <c r="E5180" s="490"/>
      <c r="F5180" s="490"/>
      <c r="G5180" s="490"/>
    </row>
    <row r="5181" spans="1:7" ht="18.75">
      <c r="A5181" s="489" t="s">
        <v>2790</v>
      </c>
      <c r="B5181" s="490">
        <v>77</v>
      </c>
      <c r="C5181" s="491" t="str">
        <f t="shared" si="86"/>
        <v>Ô tô vận tải thùng 20 tấn77</v>
      </c>
      <c r="D5181" s="490"/>
      <c r="E5181" s="490"/>
      <c r="F5181" s="490"/>
      <c r="G5181" s="490"/>
    </row>
    <row r="5182" spans="1:7" ht="18.75">
      <c r="A5182" s="489" t="s">
        <v>2790</v>
      </c>
      <c r="B5182" s="490">
        <v>78</v>
      </c>
      <c r="C5182" s="491" t="str">
        <f t="shared" si="86"/>
        <v>Ô tô vận tải thùng 20 tấn78</v>
      </c>
      <c r="D5182" s="490"/>
      <c r="E5182" s="490"/>
      <c r="F5182" s="490"/>
      <c r="G5182" s="490"/>
    </row>
    <row r="5183" spans="1:7" ht="18.75">
      <c r="A5183" s="489" t="s">
        <v>2790</v>
      </c>
      <c r="B5183" s="490">
        <v>79</v>
      </c>
      <c r="C5183" s="491" t="str">
        <f t="shared" si="86"/>
        <v>Ô tô vận tải thùng 20 tấn79</v>
      </c>
      <c r="D5183" s="490"/>
      <c r="E5183" s="490"/>
      <c r="F5183" s="490"/>
      <c r="G5183" s="490"/>
    </row>
    <row r="5184" spans="1:7" ht="18.75">
      <c r="A5184" s="489" t="s">
        <v>2790</v>
      </c>
      <c r="B5184" s="490">
        <v>80</v>
      </c>
      <c r="C5184" s="491" t="str">
        <f t="shared" si="86"/>
        <v>Ô tô vận tải thùng 20 tấn80</v>
      </c>
      <c r="D5184" s="490"/>
      <c r="E5184" s="490"/>
      <c r="F5184" s="490"/>
      <c r="G5184" s="490"/>
    </row>
    <row r="5185" spans="1:7" ht="18.75">
      <c r="A5185" s="489" t="s">
        <v>2790</v>
      </c>
      <c r="B5185" s="490">
        <v>81</v>
      </c>
      <c r="C5185" s="491" t="str">
        <f t="shared" si="86"/>
        <v>Ô tô vận tải thùng 20 tấn81</v>
      </c>
      <c r="D5185" s="490"/>
      <c r="E5185" s="490"/>
      <c r="F5185" s="490"/>
      <c r="G5185" s="490"/>
    </row>
    <row r="5186" spans="1:7" ht="18.75">
      <c r="A5186" s="489" t="s">
        <v>2790</v>
      </c>
      <c r="B5186" s="490">
        <v>82</v>
      </c>
      <c r="C5186" s="491" t="str">
        <f t="shared" si="86"/>
        <v>Ô tô vận tải thùng 20 tấn82</v>
      </c>
      <c r="D5186" s="490"/>
      <c r="E5186" s="490"/>
      <c r="F5186" s="490"/>
      <c r="G5186" s="490"/>
    </row>
    <row r="5187" spans="1:7" ht="18.75">
      <c r="A5187" s="489" t="s">
        <v>2790</v>
      </c>
      <c r="B5187" s="490">
        <v>83</v>
      </c>
      <c r="C5187" s="491" t="str">
        <f t="shared" si="86"/>
        <v>Ô tô vận tải thùng 20 tấn83</v>
      </c>
      <c r="D5187" s="490"/>
      <c r="E5187" s="490"/>
      <c r="F5187" s="490"/>
      <c r="G5187" s="490"/>
    </row>
    <row r="5188" spans="1:7" ht="18.75">
      <c r="A5188" s="489" t="s">
        <v>2790</v>
      </c>
      <c r="B5188" s="490">
        <v>84</v>
      </c>
      <c r="C5188" s="491" t="str">
        <f t="shared" si="86"/>
        <v>Ô tô vận tải thùng 20 tấn84</v>
      </c>
      <c r="D5188" s="490"/>
      <c r="E5188" s="490"/>
      <c r="F5188" s="490"/>
      <c r="G5188" s="490"/>
    </row>
    <row r="5189" spans="1:7" ht="18.75">
      <c r="A5189" s="489" t="s">
        <v>2790</v>
      </c>
      <c r="B5189" s="490">
        <v>85</v>
      </c>
      <c r="C5189" s="491" t="str">
        <f t="shared" si="86"/>
        <v>Ô tô vận tải thùng 20 tấn85</v>
      </c>
      <c r="D5189" s="490"/>
      <c r="E5189" s="490"/>
      <c r="F5189" s="490"/>
      <c r="G5189" s="490"/>
    </row>
    <row r="5190" spans="1:7" ht="18.75">
      <c r="A5190" s="489" t="s">
        <v>2790</v>
      </c>
      <c r="B5190" s="490">
        <v>86</v>
      </c>
      <c r="C5190" s="491" t="str">
        <f t="shared" si="86"/>
        <v>Ô tô vận tải thùng 20 tấn86</v>
      </c>
      <c r="D5190" s="490"/>
      <c r="E5190" s="490"/>
      <c r="F5190" s="490"/>
      <c r="G5190" s="490"/>
    </row>
    <row r="5191" spans="1:7" ht="18.75">
      <c r="A5191" s="489" t="s">
        <v>2790</v>
      </c>
      <c r="B5191" s="490">
        <v>87</v>
      </c>
      <c r="C5191" s="491" t="str">
        <f t="shared" si="86"/>
        <v>Ô tô vận tải thùng 20 tấn87</v>
      </c>
      <c r="D5191" s="490"/>
      <c r="E5191" s="490"/>
      <c r="F5191" s="490"/>
      <c r="G5191" s="490"/>
    </row>
    <row r="5192" spans="1:7" ht="18.75">
      <c r="A5192" s="489" t="s">
        <v>2790</v>
      </c>
      <c r="B5192" s="490">
        <v>88</v>
      </c>
      <c r="C5192" s="491" t="str">
        <f t="shared" si="86"/>
        <v>Ô tô vận tải thùng 20 tấn88</v>
      </c>
      <c r="D5192" s="490"/>
      <c r="E5192" s="490"/>
      <c r="F5192" s="490"/>
      <c r="G5192" s="490"/>
    </row>
    <row r="5193" spans="1:7" ht="18.75">
      <c r="A5193" s="489" t="s">
        <v>2790</v>
      </c>
      <c r="B5193" s="490">
        <v>89</v>
      </c>
      <c r="C5193" s="491" t="str">
        <f t="shared" si="86"/>
        <v>Ô tô vận tải thùng 20 tấn89</v>
      </c>
      <c r="D5193" s="490"/>
      <c r="E5193" s="490"/>
      <c r="F5193" s="490"/>
      <c r="G5193" s="490"/>
    </row>
    <row r="5194" spans="1:7" ht="18.75">
      <c r="A5194" s="489" t="s">
        <v>2790</v>
      </c>
      <c r="B5194" s="490">
        <v>90</v>
      </c>
      <c r="C5194" s="491" t="str">
        <f t="shared" si="86"/>
        <v>Ô tô vận tải thùng 20 tấn90</v>
      </c>
      <c r="D5194" s="490"/>
      <c r="E5194" s="490"/>
      <c r="F5194" s="490"/>
      <c r="G5194" s="490"/>
    </row>
    <row r="5195" spans="1:7" ht="18.75">
      <c r="A5195" s="489" t="s">
        <v>2790</v>
      </c>
      <c r="B5195" s="490">
        <v>91</v>
      </c>
      <c r="C5195" s="491" t="str">
        <f t="shared" si="86"/>
        <v>Ô tô vận tải thùng 20 tấn91</v>
      </c>
      <c r="D5195" s="490"/>
      <c r="E5195" s="490"/>
      <c r="F5195" s="490"/>
      <c r="G5195" s="490"/>
    </row>
    <row r="5196" spans="1:7" ht="18.75">
      <c r="A5196" s="489" t="s">
        <v>2790</v>
      </c>
      <c r="B5196" s="490">
        <v>92</v>
      </c>
      <c r="C5196" s="491" t="str">
        <f t="shared" si="86"/>
        <v>Ô tô vận tải thùng 20 tấn92</v>
      </c>
      <c r="D5196" s="490"/>
      <c r="E5196" s="490"/>
      <c r="F5196" s="490"/>
      <c r="G5196" s="490"/>
    </row>
    <row r="5197" spans="1:7" ht="18.75">
      <c r="A5197" s="489" t="s">
        <v>2790</v>
      </c>
      <c r="B5197" s="490">
        <v>93</v>
      </c>
      <c r="C5197" s="491" t="str">
        <f t="shared" si="86"/>
        <v>Ô tô vận tải thùng 20 tấn93</v>
      </c>
      <c r="D5197" s="490"/>
      <c r="E5197" s="490"/>
      <c r="F5197" s="490"/>
      <c r="G5197" s="490"/>
    </row>
    <row r="5198" spans="1:7" ht="18.75">
      <c r="A5198" s="489" t="s">
        <v>2790</v>
      </c>
      <c r="B5198" s="490">
        <v>94</v>
      </c>
      <c r="C5198" s="491" t="str">
        <f t="shared" si="86"/>
        <v>Ô tô vận tải thùng 20 tấn94</v>
      </c>
      <c r="D5198" s="490"/>
      <c r="E5198" s="490"/>
      <c r="F5198" s="490"/>
      <c r="G5198" s="490"/>
    </row>
    <row r="5199" spans="1:7" ht="18.75">
      <c r="A5199" s="489" t="s">
        <v>2790</v>
      </c>
      <c r="B5199" s="490">
        <v>95</v>
      </c>
      <c r="C5199" s="491" t="str">
        <f t="shared" si="86"/>
        <v>Ô tô vận tải thùng 20 tấn95</v>
      </c>
      <c r="D5199" s="490"/>
      <c r="E5199" s="490"/>
      <c r="F5199" s="490"/>
      <c r="G5199" s="490"/>
    </row>
    <row r="5200" spans="1:7" ht="18.75">
      <c r="A5200" s="489" t="s">
        <v>2790</v>
      </c>
      <c r="B5200" s="490">
        <v>96</v>
      </c>
      <c r="C5200" s="491" t="str">
        <f t="shared" si="86"/>
        <v>Ô tô vận tải thùng 20 tấn96</v>
      </c>
      <c r="D5200" s="490"/>
      <c r="E5200" s="490"/>
      <c r="F5200" s="490"/>
      <c r="G5200" s="490"/>
    </row>
    <row r="5201" spans="1:7" ht="18.75">
      <c r="A5201" s="489" t="s">
        <v>2790</v>
      </c>
      <c r="B5201" s="490">
        <v>97</v>
      </c>
      <c r="C5201" s="491" t="str">
        <f t="shared" si="86"/>
        <v>Ô tô vận tải thùng 20 tấn97</v>
      </c>
      <c r="D5201" s="490"/>
      <c r="E5201" s="490"/>
      <c r="F5201" s="490"/>
      <c r="G5201" s="490"/>
    </row>
    <row r="5202" spans="1:7" ht="18.75">
      <c r="A5202" s="489" t="s">
        <v>2790</v>
      </c>
      <c r="B5202" s="490">
        <v>98</v>
      </c>
      <c r="C5202" s="491" t="str">
        <f t="shared" si="86"/>
        <v>Ô tô vận tải thùng 20 tấn98</v>
      </c>
      <c r="D5202" s="490"/>
      <c r="E5202" s="490"/>
      <c r="F5202" s="490"/>
      <c r="G5202" s="490"/>
    </row>
    <row r="5203" spans="1:7" ht="18.75">
      <c r="A5203" s="489" t="s">
        <v>2790</v>
      </c>
      <c r="B5203" s="490">
        <v>99</v>
      </c>
      <c r="C5203" s="491" t="str">
        <f t="shared" si="86"/>
        <v>Ô tô vận tải thùng 20 tấn99</v>
      </c>
      <c r="D5203" s="490"/>
      <c r="E5203" s="490"/>
      <c r="F5203" s="490"/>
      <c r="G5203" s="490"/>
    </row>
    <row r="5204" spans="1:7" ht="18.75">
      <c r="A5204" s="489" t="s">
        <v>2790</v>
      </c>
      <c r="B5204" s="490">
        <v>100</v>
      </c>
      <c r="C5204" s="491" t="str">
        <f t="shared" si="86"/>
        <v>Ô tô vận tải thùng 20 tấn100</v>
      </c>
      <c r="D5204" s="490"/>
      <c r="E5204" s="490"/>
      <c r="F5204" s="490"/>
      <c r="G5204" s="490"/>
    </row>
    <row r="5205" spans="1:7" ht="18.75">
      <c r="A5205" s="489" t="s">
        <v>2790</v>
      </c>
      <c r="B5205" s="490">
        <v>101</v>
      </c>
      <c r="C5205" s="491" t="str">
        <f t="shared" si="86"/>
        <v>Ô tô vận tải thùng 20 tấn101</v>
      </c>
      <c r="D5205" s="274"/>
      <c r="E5205" s="274"/>
      <c r="F5205" s="274"/>
      <c r="G5205" s="274"/>
    </row>
    <row r="5206" spans="1:7" ht="18.75">
      <c r="A5206" s="489" t="s">
        <v>2790</v>
      </c>
      <c r="B5206" s="490">
        <v>102</v>
      </c>
      <c r="C5206" s="491" t="str">
        <f t="shared" si="86"/>
        <v>Ô tô vận tải thùng 20 tấn102</v>
      </c>
      <c r="D5206" s="274"/>
      <c r="E5206" s="274"/>
      <c r="F5206" s="274"/>
      <c r="G5206" s="274"/>
    </row>
    <row r="5207" spans="1:7" ht="18.75">
      <c r="A5207" s="489" t="s">
        <v>2790</v>
      </c>
      <c r="B5207" s="490">
        <v>103</v>
      </c>
      <c r="C5207" s="491" t="str">
        <f t="shared" si="86"/>
        <v>Ô tô vận tải thùng 20 tấn103</v>
      </c>
      <c r="D5207" s="274"/>
      <c r="E5207" s="274"/>
      <c r="F5207" s="274"/>
      <c r="G5207" s="274"/>
    </row>
    <row r="5208" spans="1:7" ht="18.75">
      <c r="A5208" s="489" t="s">
        <v>2790</v>
      </c>
      <c r="B5208" s="490">
        <v>104</v>
      </c>
      <c r="C5208" s="491" t="str">
        <f t="shared" si="86"/>
        <v>Ô tô vận tải thùng 20 tấn104</v>
      </c>
      <c r="D5208" s="274"/>
      <c r="E5208" s="274"/>
      <c r="F5208" s="274"/>
      <c r="G5208" s="274"/>
    </row>
    <row r="5209" spans="1:7" ht="18.75">
      <c r="A5209" s="489" t="s">
        <v>2790</v>
      </c>
      <c r="B5209" s="490">
        <v>105</v>
      </c>
      <c r="C5209" s="491" t="str">
        <f t="shared" si="86"/>
        <v>Ô tô vận tải thùng 20 tấn105</v>
      </c>
      <c r="D5209" s="274"/>
      <c r="E5209" s="274"/>
      <c r="F5209" s="274"/>
      <c r="G5209" s="274"/>
    </row>
    <row r="5210" spans="1:7" ht="18.75">
      <c r="A5210" s="489" t="s">
        <v>2790</v>
      </c>
      <c r="B5210" s="490">
        <v>106</v>
      </c>
      <c r="C5210" s="491" t="str">
        <f t="shared" si="86"/>
        <v>Ô tô vận tải thùng 20 tấn106</v>
      </c>
      <c r="D5210" s="274"/>
      <c r="E5210" s="274"/>
      <c r="F5210" s="274"/>
      <c r="G5210" s="274"/>
    </row>
    <row r="5211" spans="1:7" ht="18.75">
      <c r="A5211" s="489" t="s">
        <v>2790</v>
      </c>
      <c r="B5211" s="490">
        <v>107</v>
      </c>
      <c r="C5211" s="491" t="str">
        <f t="shared" si="86"/>
        <v>Ô tô vận tải thùng 20 tấn107</v>
      </c>
      <c r="D5211" s="274"/>
      <c r="E5211" s="274"/>
      <c r="F5211" s="274"/>
      <c r="G5211" s="274"/>
    </row>
    <row r="5212" spans="1:7" ht="18.75">
      <c r="A5212" s="489" t="s">
        <v>2790</v>
      </c>
      <c r="B5212" s="490">
        <v>108</v>
      </c>
      <c r="C5212" s="491" t="str">
        <f t="shared" si="86"/>
        <v>Ô tô vận tải thùng 20 tấn108</v>
      </c>
      <c r="D5212" s="274"/>
      <c r="E5212" s="274"/>
      <c r="F5212" s="274"/>
      <c r="G5212" s="274"/>
    </row>
    <row r="5213" spans="1:7" ht="18.75">
      <c r="A5213" s="489" t="s">
        <v>2790</v>
      </c>
      <c r="B5213" s="490">
        <v>109</v>
      </c>
      <c r="C5213" s="491" t="str">
        <f t="shared" si="86"/>
        <v>Ô tô vận tải thùng 20 tấn109</v>
      </c>
      <c r="D5213" s="274"/>
      <c r="E5213" s="274"/>
      <c r="F5213" s="274"/>
      <c r="G5213" s="274"/>
    </row>
    <row r="5214" spans="1:7" ht="18.75">
      <c r="A5214" s="489" t="s">
        <v>2790</v>
      </c>
      <c r="B5214" s="490">
        <v>110</v>
      </c>
      <c r="C5214" s="491" t="str">
        <f t="shared" si="86"/>
        <v>Ô tô vận tải thùng 20 tấn110</v>
      </c>
      <c r="D5214" s="274"/>
      <c r="E5214" s="274"/>
      <c r="F5214" s="274"/>
      <c r="G5214" s="274"/>
    </row>
    <row r="5215" spans="1:7" ht="18.75">
      <c r="A5215" s="489" t="s">
        <v>2790</v>
      </c>
      <c r="B5215" s="490">
        <v>111</v>
      </c>
      <c r="C5215" s="491" t="str">
        <f t="shared" si="86"/>
        <v>Ô tô vận tải thùng 20 tấn111</v>
      </c>
      <c r="D5215" s="274"/>
      <c r="E5215" s="274"/>
      <c r="F5215" s="274"/>
      <c r="G5215" s="274"/>
    </row>
    <row r="5216" spans="1:7" ht="18.75">
      <c r="A5216" s="489" t="s">
        <v>2790</v>
      </c>
      <c r="B5216" s="490">
        <v>112</v>
      </c>
      <c r="C5216" s="491" t="str">
        <f t="shared" si="86"/>
        <v>Ô tô vận tải thùng 20 tấn112</v>
      </c>
      <c r="D5216" s="274"/>
      <c r="E5216" s="274"/>
      <c r="F5216" s="274"/>
      <c r="G5216" s="274"/>
    </row>
    <row r="5217" spans="1:7" ht="18.75">
      <c r="A5217" s="489" t="s">
        <v>2790</v>
      </c>
      <c r="B5217" s="490">
        <v>113</v>
      </c>
      <c r="C5217" s="491" t="str">
        <f t="shared" si="86"/>
        <v>Ô tô vận tải thùng 20 tấn113</v>
      </c>
      <c r="D5217" s="274"/>
      <c r="E5217" s="274"/>
      <c r="F5217" s="274"/>
      <c r="G5217" s="274"/>
    </row>
    <row r="5218" spans="1:7" ht="18.75">
      <c r="A5218" s="489" t="s">
        <v>2790</v>
      </c>
      <c r="B5218" s="490">
        <v>114</v>
      </c>
      <c r="C5218" s="491" t="str">
        <f t="shared" si="86"/>
        <v>Ô tô vận tải thùng 20 tấn114</v>
      </c>
      <c r="D5218" s="274"/>
      <c r="E5218" s="274"/>
      <c r="F5218" s="274"/>
      <c r="G5218" s="274"/>
    </row>
    <row r="5219" spans="1:7" ht="18.75">
      <c r="A5219" s="489" t="s">
        <v>2790</v>
      </c>
      <c r="B5219" s="490">
        <v>115</v>
      </c>
      <c r="C5219" s="491" t="str">
        <f t="shared" si="86"/>
        <v>Ô tô vận tải thùng 20 tấn115</v>
      </c>
      <c r="D5219" s="274"/>
      <c r="E5219" s="274"/>
      <c r="F5219" s="274"/>
      <c r="G5219" s="274"/>
    </row>
    <row r="5220" spans="1:7" ht="18.75">
      <c r="A5220" s="489" t="s">
        <v>2790</v>
      </c>
      <c r="B5220" s="490">
        <v>116</v>
      </c>
      <c r="C5220" s="491" t="str">
        <f t="shared" si="86"/>
        <v>Ô tô vận tải thùng 20 tấn116</v>
      </c>
      <c r="D5220" s="274"/>
      <c r="E5220" s="274"/>
      <c r="F5220" s="274"/>
      <c r="G5220" s="274"/>
    </row>
    <row r="5221" spans="1:7" ht="18.75">
      <c r="A5221" s="489" t="s">
        <v>2790</v>
      </c>
      <c r="B5221" s="490">
        <v>117</v>
      </c>
      <c r="C5221" s="491" t="str">
        <f t="shared" si="86"/>
        <v>Ô tô vận tải thùng 20 tấn117</v>
      </c>
      <c r="D5221" s="274"/>
      <c r="E5221" s="274"/>
      <c r="F5221" s="274"/>
      <c r="G5221" s="274"/>
    </row>
    <row r="5222" spans="1:7" ht="18.75">
      <c r="A5222" s="489" t="s">
        <v>2790</v>
      </c>
      <c r="B5222" s="490">
        <v>118</v>
      </c>
      <c r="C5222" s="491" t="str">
        <f t="shared" si="86"/>
        <v>Ô tô vận tải thùng 20 tấn118</v>
      </c>
      <c r="D5222" s="274"/>
      <c r="E5222" s="274"/>
      <c r="F5222" s="274"/>
      <c r="G5222" s="274"/>
    </row>
    <row r="5223" spans="1:7" ht="18.75">
      <c r="A5223" s="489" t="s">
        <v>2790</v>
      </c>
      <c r="B5223" s="490">
        <v>119</v>
      </c>
      <c r="C5223" s="491" t="str">
        <f t="shared" si="86"/>
        <v>Ô tô vận tải thùng 20 tấn119</v>
      </c>
      <c r="D5223" s="274"/>
      <c r="E5223" s="274"/>
      <c r="F5223" s="274"/>
      <c r="G5223" s="274"/>
    </row>
    <row r="5224" spans="1:7" ht="18.75">
      <c r="A5224" s="489" t="s">
        <v>2790</v>
      </c>
      <c r="B5224" s="490">
        <v>120</v>
      </c>
      <c r="C5224" s="491" t="str">
        <f t="shared" si="86"/>
        <v>Ô tô vận tải thùng 20 tấn120</v>
      </c>
      <c r="D5224" s="274"/>
      <c r="E5224" s="274"/>
      <c r="F5224" s="274"/>
      <c r="G5224" s="274"/>
    </row>
    <row r="5225" spans="1:7" ht="18.75">
      <c r="A5225" s="489" t="s">
        <v>2790</v>
      </c>
      <c r="B5225" s="490">
        <v>121</v>
      </c>
      <c r="C5225" s="491" t="str">
        <f t="shared" si="86"/>
        <v>Ô tô vận tải thùng 20 tấn121</v>
      </c>
      <c r="D5225" s="274"/>
      <c r="E5225" s="274"/>
      <c r="F5225" s="274"/>
      <c r="G5225" s="274"/>
    </row>
    <row r="5226" spans="1:7" ht="18.75">
      <c r="A5226" s="489" t="s">
        <v>2790</v>
      </c>
      <c r="B5226" s="490">
        <v>122</v>
      </c>
      <c r="C5226" s="491" t="str">
        <f t="shared" si="86"/>
        <v>Ô tô vận tải thùng 20 tấn122</v>
      </c>
      <c r="D5226" s="274"/>
      <c r="E5226" s="274"/>
      <c r="F5226" s="274"/>
      <c r="G5226" s="274"/>
    </row>
    <row r="5227" spans="1:7" ht="18.75">
      <c r="A5227" s="489" t="s">
        <v>2790</v>
      </c>
      <c r="B5227" s="490">
        <v>123</v>
      </c>
      <c r="C5227" s="491" t="str">
        <f t="shared" si="86"/>
        <v>Ô tô vận tải thùng 20 tấn123</v>
      </c>
      <c r="D5227" s="274"/>
      <c r="E5227" s="274"/>
      <c r="F5227" s="274"/>
      <c r="G5227" s="274"/>
    </row>
    <row r="5228" spans="1:7" ht="18.75">
      <c r="A5228" s="489" t="s">
        <v>2790</v>
      </c>
      <c r="B5228" s="490">
        <v>124</v>
      </c>
      <c r="C5228" s="491" t="str">
        <f t="shared" si="86"/>
        <v>Ô tô vận tải thùng 20 tấn124</v>
      </c>
      <c r="D5228" s="274"/>
      <c r="E5228" s="274"/>
      <c r="F5228" s="274"/>
      <c r="G5228" s="274"/>
    </row>
    <row r="5229" spans="1:7" ht="18.75">
      <c r="A5229" s="489" t="s">
        <v>2790</v>
      </c>
      <c r="B5229" s="490">
        <v>125</v>
      </c>
      <c r="C5229" s="491" t="str">
        <f t="shared" si="86"/>
        <v>Ô tô vận tải thùng 20 tấn125</v>
      </c>
      <c r="D5229" s="274"/>
      <c r="E5229" s="274"/>
      <c r="F5229" s="274"/>
      <c r="G5229" s="274"/>
    </row>
    <row r="5230" spans="1:7" ht="18.75">
      <c r="A5230" s="489" t="s">
        <v>2790</v>
      </c>
      <c r="B5230" s="490">
        <v>126</v>
      </c>
      <c r="C5230" s="491" t="str">
        <f t="shared" si="86"/>
        <v>Ô tô vận tải thùng 20 tấn126</v>
      </c>
      <c r="D5230" s="274"/>
      <c r="E5230" s="274"/>
      <c r="F5230" s="274"/>
      <c r="G5230" s="274"/>
    </row>
    <row r="5231" spans="1:7" ht="18.75">
      <c r="A5231" s="489" t="s">
        <v>2790</v>
      </c>
      <c r="B5231" s="490">
        <v>127</v>
      </c>
      <c r="C5231" s="491" t="str">
        <f t="shared" si="86"/>
        <v>Ô tô vận tải thùng 20 tấn127</v>
      </c>
      <c r="D5231" s="274"/>
      <c r="E5231" s="274"/>
      <c r="F5231" s="274"/>
      <c r="G5231" s="274"/>
    </row>
    <row r="5232" spans="1:7" ht="18.75">
      <c r="A5232" s="489" t="s">
        <v>2790</v>
      </c>
      <c r="B5232" s="490">
        <v>128</v>
      </c>
      <c r="C5232" s="491" t="str">
        <f t="shared" si="86"/>
        <v>Ô tô vận tải thùng 20 tấn128</v>
      </c>
      <c r="D5232" s="274"/>
      <c r="E5232" s="274"/>
      <c r="F5232" s="274"/>
      <c r="G5232" s="274"/>
    </row>
    <row r="5233" spans="1:7" ht="18.75">
      <c r="A5233" s="489" t="s">
        <v>2790</v>
      </c>
      <c r="B5233" s="490">
        <v>129</v>
      </c>
      <c r="C5233" s="491" t="str">
        <f t="shared" si="86"/>
        <v>Ô tô vận tải thùng 20 tấn129</v>
      </c>
      <c r="D5233" s="274"/>
      <c r="E5233" s="274"/>
      <c r="F5233" s="274"/>
      <c r="G5233" s="274"/>
    </row>
    <row r="5234" spans="1:7" ht="18.75">
      <c r="A5234" s="489" t="s">
        <v>2790</v>
      </c>
      <c r="B5234" s="490">
        <v>130</v>
      </c>
      <c r="C5234" s="491" t="str">
        <f t="shared" ref="C5234:C5297" si="87">A5234&amp;B5234</f>
        <v>Ô tô vận tải thùng 20 tấn130</v>
      </c>
      <c r="D5234" s="274"/>
      <c r="E5234" s="274"/>
      <c r="F5234" s="274"/>
      <c r="G5234" s="274"/>
    </row>
    <row r="5235" spans="1:7" ht="18.75">
      <c r="A5235" s="489" t="s">
        <v>2790</v>
      </c>
      <c r="B5235" s="490">
        <v>131</v>
      </c>
      <c r="C5235" s="491" t="str">
        <f t="shared" si="87"/>
        <v>Ô tô vận tải thùng 20 tấn131</v>
      </c>
      <c r="D5235" s="274"/>
      <c r="E5235" s="274"/>
      <c r="F5235" s="274"/>
      <c r="G5235" s="274"/>
    </row>
    <row r="5236" spans="1:7" ht="18.75">
      <c r="A5236" s="489" t="s">
        <v>2790</v>
      </c>
      <c r="B5236" s="490">
        <v>132</v>
      </c>
      <c r="C5236" s="491" t="str">
        <f t="shared" si="87"/>
        <v>Ô tô vận tải thùng 20 tấn132</v>
      </c>
      <c r="D5236" s="274"/>
      <c r="E5236" s="274"/>
      <c r="F5236" s="274"/>
      <c r="G5236" s="274"/>
    </row>
    <row r="5237" spans="1:7" ht="18.75">
      <c r="A5237" s="489" t="s">
        <v>2790</v>
      </c>
      <c r="B5237" s="490">
        <v>133</v>
      </c>
      <c r="C5237" s="491" t="str">
        <f t="shared" si="87"/>
        <v>Ô tô vận tải thùng 20 tấn133</v>
      </c>
      <c r="D5237" s="274"/>
      <c r="E5237" s="274"/>
      <c r="F5237" s="274"/>
      <c r="G5237" s="274"/>
    </row>
    <row r="5238" spans="1:7" ht="18.75">
      <c r="A5238" s="489" t="s">
        <v>2790</v>
      </c>
      <c r="B5238" s="490">
        <v>134</v>
      </c>
      <c r="C5238" s="491" t="str">
        <f t="shared" si="87"/>
        <v>Ô tô vận tải thùng 20 tấn134</v>
      </c>
      <c r="D5238" s="274"/>
      <c r="E5238" s="274"/>
      <c r="F5238" s="274"/>
      <c r="G5238" s="274"/>
    </row>
    <row r="5239" spans="1:7" ht="18.75">
      <c r="A5239" s="489" t="s">
        <v>2790</v>
      </c>
      <c r="B5239" s="490">
        <v>135</v>
      </c>
      <c r="C5239" s="491" t="str">
        <f t="shared" si="87"/>
        <v>Ô tô vận tải thùng 20 tấn135</v>
      </c>
      <c r="D5239" s="274"/>
      <c r="E5239" s="274"/>
      <c r="F5239" s="274"/>
      <c r="G5239" s="274"/>
    </row>
    <row r="5240" spans="1:7" ht="18.75">
      <c r="A5240" s="489" t="s">
        <v>2790</v>
      </c>
      <c r="B5240" s="490">
        <v>136</v>
      </c>
      <c r="C5240" s="491" t="str">
        <f t="shared" si="87"/>
        <v>Ô tô vận tải thùng 20 tấn136</v>
      </c>
      <c r="D5240" s="274"/>
      <c r="E5240" s="274"/>
      <c r="F5240" s="274"/>
      <c r="G5240" s="274"/>
    </row>
    <row r="5241" spans="1:7" ht="18.75">
      <c r="A5241" s="489" t="s">
        <v>2790</v>
      </c>
      <c r="B5241" s="490">
        <v>137</v>
      </c>
      <c r="C5241" s="491" t="str">
        <f t="shared" si="87"/>
        <v>Ô tô vận tải thùng 20 tấn137</v>
      </c>
      <c r="D5241" s="274"/>
      <c r="E5241" s="274"/>
      <c r="F5241" s="274"/>
      <c r="G5241" s="274"/>
    </row>
    <row r="5242" spans="1:7" ht="18.75">
      <c r="A5242" s="489" t="s">
        <v>2790</v>
      </c>
      <c r="B5242" s="490">
        <v>138</v>
      </c>
      <c r="C5242" s="491" t="str">
        <f t="shared" si="87"/>
        <v>Ô tô vận tải thùng 20 tấn138</v>
      </c>
      <c r="D5242" s="274"/>
      <c r="E5242" s="274"/>
      <c r="F5242" s="274"/>
      <c r="G5242" s="274"/>
    </row>
    <row r="5243" spans="1:7" ht="18.75">
      <c r="A5243" s="489" t="s">
        <v>2790</v>
      </c>
      <c r="B5243" s="490">
        <v>139</v>
      </c>
      <c r="C5243" s="491" t="str">
        <f t="shared" si="87"/>
        <v>Ô tô vận tải thùng 20 tấn139</v>
      </c>
      <c r="D5243" s="274"/>
      <c r="E5243" s="274"/>
      <c r="F5243" s="274"/>
      <c r="G5243" s="274"/>
    </row>
    <row r="5244" spans="1:7" ht="18.75">
      <c r="A5244" s="489" t="s">
        <v>2790</v>
      </c>
      <c r="B5244" s="490">
        <v>140</v>
      </c>
      <c r="C5244" s="491" t="str">
        <f t="shared" si="87"/>
        <v>Ô tô vận tải thùng 20 tấn140</v>
      </c>
      <c r="D5244" s="274"/>
      <c r="E5244" s="274"/>
      <c r="F5244" s="274"/>
      <c r="G5244" s="274"/>
    </row>
    <row r="5245" spans="1:7" ht="18.75">
      <c r="A5245" s="489" t="s">
        <v>2790</v>
      </c>
      <c r="B5245" s="490">
        <v>141</v>
      </c>
      <c r="C5245" s="491" t="str">
        <f t="shared" si="87"/>
        <v>Ô tô vận tải thùng 20 tấn141</v>
      </c>
      <c r="D5245" s="274"/>
      <c r="E5245" s="274"/>
      <c r="F5245" s="274"/>
      <c r="G5245" s="274"/>
    </row>
    <row r="5246" spans="1:7" ht="18.75">
      <c r="A5246" s="489" t="s">
        <v>2790</v>
      </c>
      <c r="B5246" s="490">
        <v>142</v>
      </c>
      <c r="C5246" s="491" t="str">
        <f t="shared" si="87"/>
        <v>Ô tô vận tải thùng 20 tấn142</v>
      </c>
      <c r="D5246" s="274"/>
      <c r="E5246" s="274"/>
      <c r="F5246" s="274"/>
      <c r="G5246" s="274"/>
    </row>
    <row r="5247" spans="1:7" ht="18.75">
      <c r="A5247" s="489" t="s">
        <v>2790</v>
      </c>
      <c r="B5247" s="490">
        <v>143</v>
      </c>
      <c r="C5247" s="491" t="str">
        <f t="shared" si="87"/>
        <v>Ô tô vận tải thùng 20 tấn143</v>
      </c>
      <c r="D5247" s="274"/>
      <c r="E5247" s="274"/>
      <c r="F5247" s="274"/>
      <c r="G5247" s="274"/>
    </row>
    <row r="5248" spans="1:7" ht="18.75">
      <c r="A5248" s="489" t="s">
        <v>2790</v>
      </c>
      <c r="B5248" s="490">
        <v>144</v>
      </c>
      <c r="C5248" s="491" t="str">
        <f t="shared" si="87"/>
        <v>Ô tô vận tải thùng 20 tấn144</v>
      </c>
      <c r="D5248" s="274"/>
      <c r="E5248" s="274"/>
      <c r="F5248" s="274"/>
      <c r="G5248" s="274"/>
    </row>
    <row r="5249" spans="1:7" ht="18.75">
      <c r="A5249" s="489" t="s">
        <v>2790</v>
      </c>
      <c r="B5249" s="490">
        <v>145</v>
      </c>
      <c r="C5249" s="491" t="str">
        <f t="shared" si="87"/>
        <v>Ô tô vận tải thùng 20 tấn145</v>
      </c>
      <c r="D5249" s="274"/>
      <c r="E5249" s="274"/>
      <c r="F5249" s="274"/>
      <c r="G5249" s="274"/>
    </row>
    <row r="5250" spans="1:7" ht="18.75">
      <c r="A5250" s="489" t="s">
        <v>2790</v>
      </c>
      <c r="B5250" s="490">
        <v>146</v>
      </c>
      <c r="C5250" s="491" t="str">
        <f t="shared" si="87"/>
        <v>Ô tô vận tải thùng 20 tấn146</v>
      </c>
      <c r="D5250" s="274"/>
      <c r="E5250" s="274"/>
      <c r="F5250" s="274"/>
      <c r="G5250" s="274"/>
    </row>
    <row r="5251" spans="1:7" ht="18.75">
      <c r="A5251" s="489" t="s">
        <v>2790</v>
      </c>
      <c r="B5251" s="490">
        <v>147</v>
      </c>
      <c r="C5251" s="491" t="str">
        <f t="shared" si="87"/>
        <v>Ô tô vận tải thùng 20 tấn147</v>
      </c>
      <c r="D5251" s="274"/>
      <c r="E5251" s="274"/>
      <c r="F5251" s="274"/>
      <c r="G5251" s="274"/>
    </row>
    <row r="5252" spans="1:7" ht="18.75">
      <c r="A5252" s="489" t="s">
        <v>2790</v>
      </c>
      <c r="B5252" s="490">
        <v>148</v>
      </c>
      <c r="C5252" s="491" t="str">
        <f t="shared" si="87"/>
        <v>Ô tô vận tải thùng 20 tấn148</v>
      </c>
      <c r="D5252" s="274"/>
      <c r="E5252" s="274"/>
      <c r="F5252" s="274"/>
      <c r="G5252" s="274"/>
    </row>
    <row r="5253" spans="1:7" ht="18.75">
      <c r="A5253" s="489" t="s">
        <v>2790</v>
      </c>
      <c r="B5253" s="490">
        <v>149</v>
      </c>
      <c r="C5253" s="491" t="str">
        <f t="shared" si="87"/>
        <v>Ô tô vận tải thùng 20 tấn149</v>
      </c>
      <c r="D5253" s="274"/>
      <c r="E5253" s="274"/>
      <c r="F5253" s="274"/>
      <c r="G5253" s="274"/>
    </row>
    <row r="5254" spans="1:7" ht="18.75">
      <c r="A5254" s="489" t="s">
        <v>2790</v>
      </c>
      <c r="B5254" s="490">
        <v>150</v>
      </c>
      <c r="C5254" s="491" t="str">
        <f t="shared" si="87"/>
        <v>Ô tô vận tải thùng 20 tấn150</v>
      </c>
      <c r="D5254" s="274"/>
      <c r="E5254" s="274"/>
      <c r="F5254" s="274"/>
      <c r="G5254" s="274"/>
    </row>
    <row r="5255" spans="1:7" ht="18.75">
      <c r="A5255" s="489" t="s">
        <v>2790</v>
      </c>
      <c r="B5255" s="490">
        <v>151</v>
      </c>
      <c r="C5255" s="491" t="str">
        <f t="shared" si="87"/>
        <v>Ô tô vận tải thùng 20 tấn151</v>
      </c>
      <c r="D5255" s="274"/>
      <c r="E5255" s="274"/>
      <c r="F5255" s="274"/>
      <c r="G5255" s="274"/>
    </row>
    <row r="5256" spans="1:7" ht="18.75">
      <c r="A5256" s="489" t="s">
        <v>2790</v>
      </c>
      <c r="B5256" s="490">
        <v>152</v>
      </c>
      <c r="C5256" s="491" t="str">
        <f t="shared" si="87"/>
        <v>Ô tô vận tải thùng 20 tấn152</v>
      </c>
      <c r="D5256" s="274"/>
      <c r="E5256" s="274"/>
      <c r="F5256" s="274"/>
      <c r="G5256" s="274"/>
    </row>
    <row r="5257" spans="1:7" ht="18.75">
      <c r="A5257" s="489" t="s">
        <v>2790</v>
      </c>
      <c r="B5257" s="490">
        <v>153</v>
      </c>
      <c r="C5257" s="491" t="str">
        <f t="shared" si="87"/>
        <v>Ô tô vận tải thùng 20 tấn153</v>
      </c>
      <c r="D5257" s="274"/>
      <c r="E5257" s="274"/>
      <c r="F5257" s="274"/>
      <c r="G5257" s="274"/>
    </row>
    <row r="5258" spans="1:7" ht="18.75">
      <c r="A5258" s="489" t="s">
        <v>2790</v>
      </c>
      <c r="B5258" s="490">
        <v>154</v>
      </c>
      <c r="C5258" s="491" t="str">
        <f t="shared" si="87"/>
        <v>Ô tô vận tải thùng 20 tấn154</v>
      </c>
      <c r="D5258" s="274"/>
      <c r="E5258" s="274"/>
      <c r="F5258" s="274"/>
      <c r="G5258" s="274"/>
    </row>
    <row r="5259" spans="1:7" ht="18.75">
      <c r="A5259" s="489" t="s">
        <v>2790</v>
      </c>
      <c r="B5259" s="490">
        <v>155</v>
      </c>
      <c r="C5259" s="491" t="str">
        <f t="shared" si="87"/>
        <v>Ô tô vận tải thùng 20 tấn155</v>
      </c>
      <c r="D5259" s="274"/>
      <c r="E5259" s="274"/>
      <c r="F5259" s="274"/>
      <c r="G5259" s="274"/>
    </row>
    <row r="5260" spans="1:7" ht="18.75">
      <c r="A5260" s="489" t="s">
        <v>2790</v>
      </c>
      <c r="B5260" s="490">
        <v>156</v>
      </c>
      <c r="C5260" s="491" t="str">
        <f t="shared" si="87"/>
        <v>Ô tô vận tải thùng 20 tấn156</v>
      </c>
      <c r="D5260" s="274"/>
      <c r="E5260" s="274"/>
      <c r="F5260" s="274"/>
      <c r="G5260" s="274"/>
    </row>
    <row r="5261" spans="1:7" ht="18.75">
      <c r="A5261" s="489" t="s">
        <v>2790</v>
      </c>
      <c r="B5261" s="490">
        <v>157</v>
      </c>
      <c r="C5261" s="491" t="str">
        <f t="shared" si="87"/>
        <v>Ô tô vận tải thùng 20 tấn157</v>
      </c>
      <c r="D5261" s="274"/>
      <c r="E5261" s="274"/>
      <c r="F5261" s="274"/>
      <c r="G5261" s="274"/>
    </row>
    <row r="5262" spans="1:7" ht="18.75">
      <c r="A5262" s="489" t="s">
        <v>2790</v>
      </c>
      <c r="B5262" s="490">
        <v>158</v>
      </c>
      <c r="C5262" s="491" t="str">
        <f t="shared" si="87"/>
        <v>Ô tô vận tải thùng 20 tấn158</v>
      </c>
      <c r="D5262" s="274"/>
      <c r="E5262" s="274"/>
      <c r="F5262" s="274"/>
      <c r="G5262" s="274"/>
    </row>
    <row r="5263" spans="1:7" ht="18.75">
      <c r="A5263" s="489" t="s">
        <v>2790</v>
      </c>
      <c r="B5263" s="490">
        <v>159</v>
      </c>
      <c r="C5263" s="491" t="str">
        <f t="shared" si="87"/>
        <v>Ô tô vận tải thùng 20 tấn159</v>
      </c>
      <c r="D5263" s="274"/>
      <c r="E5263" s="274"/>
      <c r="F5263" s="274"/>
      <c r="G5263" s="274"/>
    </row>
    <row r="5264" spans="1:7" ht="18.75">
      <c r="A5264" s="489" t="s">
        <v>2790</v>
      </c>
      <c r="B5264" s="490">
        <v>160</v>
      </c>
      <c r="C5264" s="491" t="str">
        <f t="shared" si="87"/>
        <v>Ô tô vận tải thùng 20 tấn160</v>
      </c>
      <c r="D5264" s="274"/>
      <c r="E5264" s="274"/>
      <c r="F5264" s="274"/>
      <c r="G5264" s="274"/>
    </row>
    <row r="5265" spans="1:7" ht="18.75">
      <c r="A5265" s="489" t="s">
        <v>2790</v>
      </c>
      <c r="B5265" s="490">
        <v>161</v>
      </c>
      <c r="C5265" s="491" t="str">
        <f t="shared" si="87"/>
        <v>Ô tô vận tải thùng 20 tấn161</v>
      </c>
      <c r="D5265" s="274"/>
      <c r="E5265" s="274"/>
      <c r="F5265" s="274"/>
      <c r="G5265" s="274"/>
    </row>
    <row r="5266" spans="1:7" ht="18.75">
      <c r="A5266" s="489" t="s">
        <v>2790</v>
      </c>
      <c r="B5266" s="490">
        <v>162</v>
      </c>
      <c r="C5266" s="491" t="str">
        <f t="shared" si="87"/>
        <v>Ô tô vận tải thùng 20 tấn162</v>
      </c>
      <c r="D5266" s="274"/>
      <c r="E5266" s="274"/>
      <c r="F5266" s="274"/>
      <c r="G5266" s="274"/>
    </row>
    <row r="5267" spans="1:7" ht="18.75">
      <c r="A5267" s="489" t="s">
        <v>2790</v>
      </c>
      <c r="B5267" s="490">
        <v>163</v>
      </c>
      <c r="C5267" s="491" t="str">
        <f t="shared" si="87"/>
        <v>Ô tô vận tải thùng 20 tấn163</v>
      </c>
      <c r="D5267" s="274"/>
      <c r="E5267" s="274"/>
      <c r="F5267" s="274"/>
      <c r="G5267" s="274"/>
    </row>
    <row r="5268" spans="1:7" ht="18.75">
      <c r="A5268" s="489" t="s">
        <v>2790</v>
      </c>
      <c r="B5268" s="490">
        <v>164</v>
      </c>
      <c r="C5268" s="491" t="str">
        <f t="shared" si="87"/>
        <v>Ô tô vận tải thùng 20 tấn164</v>
      </c>
      <c r="D5268" s="274"/>
      <c r="E5268" s="274"/>
      <c r="F5268" s="274"/>
      <c r="G5268" s="274"/>
    </row>
    <row r="5269" spans="1:7" ht="18.75">
      <c r="A5269" s="489" t="s">
        <v>2790</v>
      </c>
      <c r="B5269" s="490">
        <v>165</v>
      </c>
      <c r="C5269" s="491" t="str">
        <f t="shared" si="87"/>
        <v>Ô tô vận tải thùng 20 tấn165</v>
      </c>
      <c r="D5269" s="274"/>
      <c r="E5269" s="274"/>
      <c r="F5269" s="274"/>
      <c r="G5269" s="274"/>
    </row>
    <row r="5270" spans="1:7" ht="18.75">
      <c r="A5270" s="489" t="s">
        <v>2790</v>
      </c>
      <c r="B5270" s="490">
        <v>166</v>
      </c>
      <c r="C5270" s="491" t="str">
        <f t="shared" si="87"/>
        <v>Ô tô vận tải thùng 20 tấn166</v>
      </c>
      <c r="D5270" s="274"/>
      <c r="E5270" s="274"/>
      <c r="F5270" s="274"/>
      <c r="G5270" s="274"/>
    </row>
    <row r="5271" spans="1:7" ht="18.75">
      <c r="A5271" s="489" t="s">
        <v>2790</v>
      </c>
      <c r="B5271" s="490">
        <v>167</v>
      </c>
      <c r="C5271" s="491" t="str">
        <f t="shared" si="87"/>
        <v>Ô tô vận tải thùng 20 tấn167</v>
      </c>
      <c r="D5271" s="274"/>
      <c r="E5271" s="274"/>
      <c r="F5271" s="274"/>
      <c r="G5271" s="274"/>
    </row>
    <row r="5272" spans="1:7" ht="18.75">
      <c r="A5272" s="489" t="s">
        <v>2790</v>
      </c>
      <c r="B5272" s="490">
        <v>168</v>
      </c>
      <c r="C5272" s="491" t="str">
        <f t="shared" si="87"/>
        <v>Ô tô vận tải thùng 20 tấn168</v>
      </c>
      <c r="D5272" s="274"/>
      <c r="E5272" s="274"/>
      <c r="F5272" s="274"/>
      <c r="G5272" s="274"/>
    </row>
    <row r="5273" spans="1:7" ht="18.75">
      <c r="A5273" s="489" t="s">
        <v>2790</v>
      </c>
      <c r="B5273" s="490">
        <v>169</v>
      </c>
      <c r="C5273" s="491" t="str">
        <f t="shared" si="87"/>
        <v>Ô tô vận tải thùng 20 tấn169</v>
      </c>
      <c r="D5273" s="274"/>
      <c r="E5273" s="274"/>
      <c r="F5273" s="274"/>
      <c r="G5273" s="274"/>
    </row>
    <row r="5274" spans="1:7" ht="18.75">
      <c r="A5274" s="489" t="s">
        <v>2790</v>
      </c>
      <c r="B5274" s="490">
        <v>170</v>
      </c>
      <c r="C5274" s="491" t="str">
        <f t="shared" si="87"/>
        <v>Ô tô vận tải thùng 20 tấn170</v>
      </c>
      <c r="D5274" s="274"/>
      <c r="E5274" s="274"/>
      <c r="F5274" s="274"/>
      <c r="G5274" s="274"/>
    </row>
    <row r="5275" spans="1:7" ht="18.75">
      <c r="A5275" s="489" t="s">
        <v>2790</v>
      </c>
      <c r="B5275" s="490">
        <v>171</v>
      </c>
      <c r="C5275" s="491" t="str">
        <f t="shared" si="87"/>
        <v>Ô tô vận tải thùng 20 tấn171</v>
      </c>
      <c r="D5275" s="274"/>
      <c r="E5275" s="274"/>
      <c r="F5275" s="274"/>
      <c r="G5275" s="274"/>
    </row>
    <row r="5276" spans="1:7" ht="18.75">
      <c r="A5276" s="489" t="s">
        <v>2790</v>
      </c>
      <c r="B5276" s="490">
        <v>172</v>
      </c>
      <c r="C5276" s="491" t="str">
        <f t="shared" si="87"/>
        <v>Ô tô vận tải thùng 20 tấn172</v>
      </c>
      <c r="D5276" s="274"/>
      <c r="E5276" s="274"/>
      <c r="F5276" s="274"/>
      <c r="G5276" s="274"/>
    </row>
    <row r="5277" spans="1:7" ht="18.75">
      <c r="A5277" s="489" t="s">
        <v>2790</v>
      </c>
      <c r="B5277" s="490">
        <v>173</v>
      </c>
      <c r="C5277" s="491" t="str">
        <f t="shared" si="87"/>
        <v>Ô tô vận tải thùng 20 tấn173</v>
      </c>
      <c r="D5277" s="274"/>
      <c r="E5277" s="274"/>
      <c r="F5277" s="274"/>
      <c r="G5277" s="274"/>
    </row>
    <row r="5278" spans="1:7" ht="18.75">
      <c r="A5278" s="489" t="s">
        <v>2790</v>
      </c>
      <c r="B5278" s="490">
        <v>174</v>
      </c>
      <c r="C5278" s="491" t="str">
        <f t="shared" si="87"/>
        <v>Ô tô vận tải thùng 20 tấn174</v>
      </c>
      <c r="D5278" s="274"/>
      <c r="E5278" s="274"/>
      <c r="F5278" s="274"/>
      <c r="G5278" s="274"/>
    </row>
    <row r="5279" spans="1:7" ht="18.75">
      <c r="A5279" s="489" t="s">
        <v>2790</v>
      </c>
      <c r="B5279" s="490">
        <v>175</v>
      </c>
      <c r="C5279" s="491" t="str">
        <f t="shared" si="87"/>
        <v>Ô tô vận tải thùng 20 tấn175</v>
      </c>
      <c r="D5279" s="274"/>
      <c r="E5279" s="274"/>
      <c r="F5279" s="274"/>
      <c r="G5279" s="274"/>
    </row>
    <row r="5280" spans="1:7" ht="18.75">
      <c r="A5280" s="489" t="s">
        <v>2790</v>
      </c>
      <c r="B5280" s="490">
        <v>176</v>
      </c>
      <c r="C5280" s="491" t="str">
        <f t="shared" si="87"/>
        <v>Ô tô vận tải thùng 20 tấn176</v>
      </c>
      <c r="D5280" s="274"/>
      <c r="E5280" s="274"/>
      <c r="F5280" s="274"/>
      <c r="G5280" s="274"/>
    </row>
    <row r="5281" spans="1:7" ht="18.75">
      <c r="A5281" s="489" t="s">
        <v>2790</v>
      </c>
      <c r="B5281" s="490">
        <v>177</v>
      </c>
      <c r="C5281" s="491" t="str">
        <f t="shared" si="87"/>
        <v>Ô tô vận tải thùng 20 tấn177</v>
      </c>
      <c r="D5281" s="274"/>
      <c r="E5281" s="274"/>
      <c r="F5281" s="274"/>
      <c r="G5281" s="274"/>
    </row>
    <row r="5282" spans="1:7" ht="18.75">
      <c r="A5282" s="489" t="s">
        <v>2790</v>
      </c>
      <c r="B5282" s="490">
        <v>178</v>
      </c>
      <c r="C5282" s="491" t="str">
        <f t="shared" si="87"/>
        <v>Ô tô vận tải thùng 20 tấn178</v>
      </c>
      <c r="D5282" s="274"/>
      <c r="E5282" s="274"/>
      <c r="F5282" s="274"/>
      <c r="G5282" s="274"/>
    </row>
    <row r="5283" spans="1:7" ht="18.75">
      <c r="A5283" s="489" t="s">
        <v>2790</v>
      </c>
      <c r="B5283" s="490">
        <v>179</v>
      </c>
      <c r="C5283" s="491" t="str">
        <f t="shared" si="87"/>
        <v>Ô tô vận tải thùng 20 tấn179</v>
      </c>
      <c r="D5283" s="274"/>
      <c r="E5283" s="274"/>
      <c r="F5283" s="274"/>
      <c r="G5283" s="274"/>
    </row>
    <row r="5284" spans="1:7" ht="18.75">
      <c r="A5284" s="489" t="s">
        <v>2790</v>
      </c>
      <c r="B5284" s="490">
        <v>180</v>
      </c>
      <c r="C5284" s="491" t="str">
        <f t="shared" si="87"/>
        <v>Ô tô vận tải thùng 20 tấn180</v>
      </c>
      <c r="D5284" s="274"/>
      <c r="E5284" s="274"/>
      <c r="F5284" s="274"/>
      <c r="G5284" s="274"/>
    </row>
    <row r="5285" spans="1:7" ht="18.75">
      <c r="A5285" s="489" t="s">
        <v>2790</v>
      </c>
      <c r="B5285" s="490">
        <v>181</v>
      </c>
      <c r="C5285" s="491" t="str">
        <f t="shared" si="87"/>
        <v>Ô tô vận tải thùng 20 tấn181</v>
      </c>
      <c r="D5285" s="274"/>
      <c r="E5285" s="274"/>
      <c r="F5285" s="274"/>
      <c r="G5285" s="274"/>
    </row>
    <row r="5286" spans="1:7" ht="18.75">
      <c r="A5286" s="489" t="s">
        <v>2790</v>
      </c>
      <c r="B5286" s="490">
        <v>182</v>
      </c>
      <c r="C5286" s="491" t="str">
        <f t="shared" si="87"/>
        <v>Ô tô vận tải thùng 20 tấn182</v>
      </c>
      <c r="D5286" s="274"/>
      <c r="E5286" s="274"/>
      <c r="F5286" s="274"/>
      <c r="G5286" s="274"/>
    </row>
    <row r="5287" spans="1:7" ht="18.75">
      <c r="A5287" s="489" t="s">
        <v>2790</v>
      </c>
      <c r="B5287" s="490">
        <v>183</v>
      </c>
      <c r="C5287" s="491" t="str">
        <f t="shared" si="87"/>
        <v>Ô tô vận tải thùng 20 tấn183</v>
      </c>
      <c r="D5287" s="274"/>
      <c r="E5287" s="274"/>
      <c r="F5287" s="274"/>
      <c r="G5287" s="274"/>
    </row>
    <row r="5288" spans="1:7" ht="18.75">
      <c r="A5288" s="489" t="s">
        <v>2790</v>
      </c>
      <c r="B5288" s="490">
        <v>184</v>
      </c>
      <c r="C5288" s="491" t="str">
        <f t="shared" si="87"/>
        <v>Ô tô vận tải thùng 20 tấn184</v>
      </c>
      <c r="D5288" s="274"/>
      <c r="E5288" s="274"/>
      <c r="F5288" s="274"/>
      <c r="G5288" s="274"/>
    </row>
    <row r="5289" spans="1:7" ht="18.75">
      <c r="A5289" s="489" t="s">
        <v>2790</v>
      </c>
      <c r="B5289" s="490">
        <v>185</v>
      </c>
      <c r="C5289" s="491" t="str">
        <f t="shared" si="87"/>
        <v>Ô tô vận tải thùng 20 tấn185</v>
      </c>
      <c r="D5289" s="274"/>
      <c r="E5289" s="274"/>
      <c r="F5289" s="274"/>
      <c r="G5289" s="274"/>
    </row>
    <row r="5290" spans="1:7" ht="18.75">
      <c r="A5290" s="489" t="s">
        <v>2790</v>
      </c>
      <c r="B5290" s="490">
        <v>186</v>
      </c>
      <c r="C5290" s="491" t="str">
        <f t="shared" si="87"/>
        <v>Ô tô vận tải thùng 20 tấn186</v>
      </c>
      <c r="D5290" s="274"/>
      <c r="E5290" s="274"/>
      <c r="F5290" s="274"/>
      <c r="G5290" s="274"/>
    </row>
    <row r="5291" spans="1:7" ht="18.75">
      <c r="A5291" s="489" t="s">
        <v>2790</v>
      </c>
      <c r="B5291" s="490">
        <v>187</v>
      </c>
      <c r="C5291" s="491" t="str">
        <f t="shared" si="87"/>
        <v>Ô tô vận tải thùng 20 tấn187</v>
      </c>
      <c r="D5291" s="274"/>
      <c r="E5291" s="274"/>
      <c r="F5291" s="274"/>
      <c r="G5291" s="274"/>
    </row>
    <row r="5292" spans="1:7" ht="18.75">
      <c r="A5292" s="489" t="s">
        <v>2790</v>
      </c>
      <c r="B5292" s="490">
        <v>188</v>
      </c>
      <c r="C5292" s="491" t="str">
        <f t="shared" si="87"/>
        <v>Ô tô vận tải thùng 20 tấn188</v>
      </c>
      <c r="D5292" s="274"/>
      <c r="E5292" s="274"/>
      <c r="F5292" s="274"/>
      <c r="G5292" s="274"/>
    </row>
    <row r="5293" spans="1:7" ht="18.75">
      <c r="A5293" s="489" t="s">
        <v>2790</v>
      </c>
      <c r="B5293" s="490">
        <v>189</v>
      </c>
      <c r="C5293" s="491" t="str">
        <f t="shared" si="87"/>
        <v>Ô tô vận tải thùng 20 tấn189</v>
      </c>
      <c r="D5293" s="274"/>
      <c r="E5293" s="274"/>
      <c r="F5293" s="274"/>
      <c r="G5293" s="274"/>
    </row>
    <row r="5294" spans="1:7" ht="18.75">
      <c r="A5294" s="489" t="s">
        <v>2790</v>
      </c>
      <c r="B5294" s="490">
        <v>190</v>
      </c>
      <c r="C5294" s="491" t="str">
        <f t="shared" si="87"/>
        <v>Ô tô vận tải thùng 20 tấn190</v>
      </c>
      <c r="D5294" s="274"/>
      <c r="E5294" s="274"/>
      <c r="F5294" s="274"/>
      <c r="G5294" s="274"/>
    </row>
    <row r="5295" spans="1:7" ht="18.75">
      <c r="A5295" s="489" t="s">
        <v>2790</v>
      </c>
      <c r="B5295" s="490">
        <v>191</v>
      </c>
      <c r="C5295" s="491" t="str">
        <f t="shared" si="87"/>
        <v>Ô tô vận tải thùng 20 tấn191</v>
      </c>
      <c r="D5295" s="274"/>
      <c r="E5295" s="274"/>
      <c r="F5295" s="274"/>
      <c r="G5295" s="274"/>
    </row>
    <row r="5296" spans="1:7" ht="18.75">
      <c r="A5296" s="489" t="s">
        <v>2790</v>
      </c>
      <c r="B5296" s="490">
        <v>192</v>
      </c>
      <c r="C5296" s="491" t="str">
        <f t="shared" si="87"/>
        <v>Ô tô vận tải thùng 20 tấn192</v>
      </c>
      <c r="D5296" s="274"/>
      <c r="E5296" s="274"/>
      <c r="F5296" s="274"/>
      <c r="G5296" s="274"/>
    </row>
    <row r="5297" spans="1:7" ht="18.75">
      <c r="A5297" s="489" t="s">
        <v>2790</v>
      </c>
      <c r="B5297" s="490">
        <v>193</v>
      </c>
      <c r="C5297" s="491" t="str">
        <f t="shared" si="87"/>
        <v>Ô tô vận tải thùng 20 tấn193</v>
      </c>
      <c r="D5297" s="274"/>
      <c r="E5297" s="274"/>
      <c r="F5297" s="274"/>
      <c r="G5297" s="274"/>
    </row>
    <row r="5298" spans="1:7" ht="18.75">
      <c r="A5298" s="489" t="s">
        <v>2790</v>
      </c>
      <c r="B5298" s="490">
        <v>194</v>
      </c>
      <c r="C5298" s="491" t="str">
        <f t="shared" ref="C5298:C5361" si="88">A5298&amp;B5298</f>
        <v>Ô tô vận tải thùng 20 tấn194</v>
      </c>
      <c r="D5298" s="274"/>
      <c r="E5298" s="274"/>
      <c r="F5298" s="274"/>
      <c r="G5298" s="274"/>
    </row>
    <row r="5299" spans="1:7" ht="18.75">
      <c r="A5299" s="489" t="s">
        <v>2790</v>
      </c>
      <c r="B5299" s="490">
        <v>195</v>
      </c>
      <c r="C5299" s="491" t="str">
        <f t="shared" si="88"/>
        <v>Ô tô vận tải thùng 20 tấn195</v>
      </c>
      <c r="D5299" s="274"/>
      <c r="E5299" s="274"/>
      <c r="F5299" s="274"/>
      <c r="G5299" s="274"/>
    </row>
    <row r="5300" spans="1:7" ht="18.75">
      <c r="A5300" s="489" t="s">
        <v>2790</v>
      </c>
      <c r="B5300" s="490">
        <v>196</v>
      </c>
      <c r="C5300" s="491" t="str">
        <f t="shared" si="88"/>
        <v>Ô tô vận tải thùng 20 tấn196</v>
      </c>
      <c r="D5300" s="274"/>
      <c r="E5300" s="274"/>
      <c r="F5300" s="274"/>
      <c r="G5300" s="274"/>
    </row>
    <row r="5301" spans="1:7" ht="18.75">
      <c r="A5301" s="489" t="s">
        <v>2790</v>
      </c>
      <c r="B5301" s="490">
        <v>197</v>
      </c>
      <c r="C5301" s="491" t="str">
        <f t="shared" si="88"/>
        <v>Ô tô vận tải thùng 20 tấn197</v>
      </c>
      <c r="D5301" s="274"/>
      <c r="E5301" s="274"/>
      <c r="F5301" s="274"/>
      <c r="G5301" s="274"/>
    </row>
    <row r="5302" spans="1:7" ht="18.75">
      <c r="A5302" s="489" t="s">
        <v>2790</v>
      </c>
      <c r="B5302" s="490">
        <v>198</v>
      </c>
      <c r="C5302" s="491" t="str">
        <f t="shared" si="88"/>
        <v>Ô tô vận tải thùng 20 tấn198</v>
      </c>
      <c r="D5302" s="274"/>
      <c r="E5302" s="274"/>
      <c r="F5302" s="274"/>
      <c r="G5302" s="274"/>
    </row>
    <row r="5303" spans="1:7" ht="18.75">
      <c r="A5303" s="489" t="s">
        <v>2790</v>
      </c>
      <c r="B5303" s="490">
        <v>199</v>
      </c>
      <c r="C5303" s="491" t="str">
        <f t="shared" si="88"/>
        <v>Ô tô vận tải thùng 20 tấn199</v>
      </c>
      <c r="D5303" s="274"/>
      <c r="E5303" s="274"/>
      <c r="F5303" s="274"/>
      <c r="G5303" s="274"/>
    </row>
    <row r="5304" spans="1:7" ht="18.75">
      <c r="A5304" s="489" t="s">
        <v>2790</v>
      </c>
      <c r="B5304" s="490">
        <v>200</v>
      </c>
      <c r="C5304" s="491" t="str">
        <f t="shared" si="88"/>
        <v>Ô tô vận tải thùng 20 tấn200</v>
      </c>
      <c r="D5304" s="274"/>
      <c r="E5304" s="274"/>
      <c r="F5304" s="274"/>
      <c r="G5304" s="274"/>
    </row>
    <row r="5305" spans="1:7" ht="18.75">
      <c r="A5305" s="489" t="s">
        <v>2790</v>
      </c>
      <c r="B5305" s="490">
        <v>201</v>
      </c>
      <c r="C5305" s="491" t="str">
        <f t="shared" si="88"/>
        <v>Ô tô vận tải thùng 20 tấn201</v>
      </c>
      <c r="D5305" s="274"/>
      <c r="E5305" s="274"/>
      <c r="F5305" s="274"/>
      <c r="G5305" s="274"/>
    </row>
    <row r="5306" spans="1:7" ht="18.75">
      <c r="A5306" s="489" t="s">
        <v>2790</v>
      </c>
      <c r="B5306" s="490">
        <v>202</v>
      </c>
      <c r="C5306" s="491" t="str">
        <f t="shared" si="88"/>
        <v>Ô tô vận tải thùng 20 tấn202</v>
      </c>
      <c r="D5306" s="274"/>
      <c r="E5306" s="274"/>
      <c r="F5306" s="274"/>
      <c r="G5306" s="274"/>
    </row>
    <row r="5307" spans="1:7" ht="18.75">
      <c r="A5307" s="489" t="s">
        <v>2790</v>
      </c>
      <c r="B5307" s="490">
        <v>203</v>
      </c>
      <c r="C5307" s="491" t="str">
        <f t="shared" si="88"/>
        <v>Ô tô vận tải thùng 20 tấn203</v>
      </c>
      <c r="D5307" s="274"/>
      <c r="E5307" s="274"/>
      <c r="F5307" s="274"/>
      <c r="G5307" s="274"/>
    </row>
    <row r="5308" spans="1:7" ht="18.75">
      <c r="A5308" s="489" t="s">
        <v>2790</v>
      </c>
      <c r="B5308" s="490">
        <v>204</v>
      </c>
      <c r="C5308" s="491" t="str">
        <f t="shared" si="88"/>
        <v>Ô tô vận tải thùng 20 tấn204</v>
      </c>
      <c r="D5308" s="274"/>
      <c r="E5308" s="274"/>
      <c r="F5308" s="274"/>
      <c r="G5308" s="274"/>
    </row>
    <row r="5309" spans="1:7" ht="18.75">
      <c r="A5309" s="489" t="s">
        <v>2790</v>
      </c>
      <c r="B5309" s="490">
        <v>205</v>
      </c>
      <c r="C5309" s="491" t="str">
        <f t="shared" si="88"/>
        <v>Ô tô vận tải thùng 20 tấn205</v>
      </c>
      <c r="D5309" s="274"/>
      <c r="E5309" s="274"/>
      <c r="F5309" s="274"/>
      <c r="G5309" s="274"/>
    </row>
    <row r="5310" spans="1:7" ht="18.75">
      <c r="A5310" s="489" t="s">
        <v>2790</v>
      </c>
      <c r="B5310" s="490">
        <v>206</v>
      </c>
      <c r="C5310" s="491" t="str">
        <f t="shared" si="88"/>
        <v>Ô tô vận tải thùng 20 tấn206</v>
      </c>
      <c r="D5310" s="274"/>
      <c r="E5310" s="274"/>
      <c r="F5310" s="274"/>
      <c r="G5310" s="274"/>
    </row>
    <row r="5311" spans="1:7" ht="18.75">
      <c r="A5311" s="489" t="s">
        <v>2790</v>
      </c>
      <c r="B5311" s="490">
        <v>207</v>
      </c>
      <c r="C5311" s="491" t="str">
        <f t="shared" si="88"/>
        <v>Ô tô vận tải thùng 20 tấn207</v>
      </c>
      <c r="D5311" s="274"/>
      <c r="E5311" s="274"/>
      <c r="F5311" s="274"/>
      <c r="G5311" s="274"/>
    </row>
    <row r="5312" spans="1:7" ht="18.75">
      <c r="A5312" s="489" t="s">
        <v>2790</v>
      </c>
      <c r="B5312" s="490">
        <v>208</v>
      </c>
      <c r="C5312" s="491" t="str">
        <f t="shared" si="88"/>
        <v>Ô tô vận tải thùng 20 tấn208</v>
      </c>
      <c r="D5312" s="274"/>
      <c r="E5312" s="274"/>
      <c r="F5312" s="274"/>
      <c r="G5312" s="274"/>
    </row>
    <row r="5313" spans="1:7" ht="18.75">
      <c r="A5313" s="489" t="s">
        <v>2790</v>
      </c>
      <c r="B5313" s="490">
        <v>209</v>
      </c>
      <c r="C5313" s="491" t="str">
        <f t="shared" si="88"/>
        <v>Ô tô vận tải thùng 20 tấn209</v>
      </c>
      <c r="D5313" s="274"/>
      <c r="E5313" s="274"/>
      <c r="F5313" s="274"/>
      <c r="G5313" s="274"/>
    </row>
    <row r="5314" spans="1:7" ht="18.75">
      <c r="A5314" s="489" t="s">
        <v>2790</v>
      </c>
      <c r="B5314" s="490">
        <v>210</v>
      </c>
      <c r="C5314" s="491" t="str">
        <f t="shared" si="88"/>
        <v>Ô tô vận tải thùng 20 tấn210</v>
      </c>
      <c r="D5314" s="274"/>
      <c r="E5314" s="274"/>
      <c r="F5314" s="274"/>
      <c r="G5314" s="274"/>
    </row>
    <row r="5315" spans="1:7" ht="18.75">
      <c r="A5315" s="489" t="s">
        <v>2790</v>
      </c>
      <c r="B5315" s="490">
        <v>211</v>
      </c>
      <c r="C5315" s="491" t="str">
        <f t="shared" si="88"/>
        <v>Ô tô vận tải thùng 20 tấn211</v>
      </c>
      <c r="D5315" s="274"/>
      <c r="E5315" s="274"/>
      <c r="F5315" s="274"/>
      <c r="G5315" s="274"/>
    </row>
    <row r="5316" spans="1:7" ht="18.75">
      <c r="A5316" s="489" t="s">
        <v>2790</v>
      </c>
      <c r="B5316" s="490">
        <v>212</v>
      </c>
      <c r="C5316" s="491" t="str">
        <f t="shared" si="88"/>
        <v>Ô tô vận tải thùng 20 tấn212</v>
      </c>
      <c r="D5316" s="274"/>
      <c r="E5316" s="274"/>
      <c r="F5316" s="274"/>
      <c r="G5316" s="274"/>
    </row>
    <row r="5317" spans="1:7" ht="18.75">
      <c r="A5317" s="489" t="s">
        <v>2790</v>
      </c>
      <c r="B5317" s="490">
        <v>213</v>
      </c>
      <c r="C5317" s="491" t="str">
        <f t="shared" si="88"/>
        <v>Ô tô vận tải thùng 20 tấn213</v>
      </c>
      <c r="D5317" s="274"/>
      <c r="E5317" s="274"/>
      <c r="F5317" s="274"/>
      <c r="G5317" s="274"/>
    </row>
    <row r="5318" spans="1:7" ht="18.75">
      <c r="A5318" s="489" t="s">
        <v>2790</v>
      </c>
      <c r="B5318" s="490">
        <v>214</v>
      </c>
      <c r="C5318" s="491" t="str">
        <f t="shared" si="88"/>
        <v>Ô tô vận tải thùng 20 tấn214</v>
      </c>
      <c r="D5318" s="274"/>
      <c r="E5318" s="274"/>
      <c r="F5318" s="274"/>
      <c r="G5318" s="274"/>
    </row>
    <row r="5319" spans="1:7" ht="18.75">
      <c r="A5319" s="489" t="s">
        <v>2790</v>
      </c>
      <c r="B5319" s="490">
        <v>215</v>
      </c>
      <c r="C5319" s="491" t="str">
        <f t="shared" si="88"/>
        <v>Ô tô vận tải thùng 20 tấn215</v>
      </c>
      <c r="D5319" s="274"/>
      <c r="E5319" s="274"/>
      <c r="F5319" s="274"/>
      <c r="G5319" s="274"/>
    </row>
    <row r="5320" spans="1:7" ht="18.75">
      <c r="A5320" s="489" t="s">
        <v>2790</v>
      </c>
      <c r="B5320" s="490">
        <v>216</v>
      </c>
      <c r="C5320" s="491" t="str">
        <f t="shared" si="88"/>
        <v>Ô tô vận tải thùng 20 tấn216</v>
      </c>
      <c r="D5320" s="274"/>
      <c r="E5320" s="274"/>
      <c r="F5320" s="274"/>
      <c r="G5320" s="274"/>
    </row>
    <row r="5321" spans="1:7" ht="18.75">
      <c r="A5321" s="489" t="s">
        <v>2790</v>
      </c>
      <c r="B5321" s="490">
        <v>217</v>
      </c>
      <c r="C5321" s="491" t="str">
        <f t="shared" si="88"/>
        <v>Ô tô vận tải thùng 20 tấn217</v>
      </c>
      <c r="D5321" s="274"/>
      <c r="E5321" s="274"/>
      <c r="F5321" s="274"/>
      <c r="G5321" s="274"/>
    </row>
    <row r="5322" spans="1:7" ht="18.75">
      <c r="A5322" s="489" t="s">
        <v>2790</v>
      </c>
      <c r="B5322" s="490">
        <v>218</v>
      </c>
      <c r="C5322" s="491" t="str">
        <f t="shared" si="88"/>
        <v>Ô tô vận tải thùng 20 tấn218</v>
      </c>
      <c r="D5322" s="274"/>
      <c r="E5322" s="274"/>
      <c r="F5322" s="274"/>
      <c r="G5322" s="274"/>
    </row>
    <row r="5323" spans="1:7" ht="18.75">
      <c r="A5323" s="489" t="s">
        <v>2790</v>
      </c>
      <c r="B5323" s="490">
        <v>219</v>
      </c>
      <c r="C5323" s="491" t="str">
        <f t="shared" si="88"/>
        <v>Ô tô vận tải thùng 20 tấn219</v>
      </c>
      <c r="D5323" s="274"/>
      <c r="E5323" s="274"/>
      <c r="F5323" s="274"/>
      <c r="G5323" s="274"/>
    </row>
    <row r="5324" spans="1:7" ht="18.75">
      <c r="A5324" s="489" t="s">
        <v>2790</v>
      </c>
      <c r="B5324" s="490">
        <v>220</v>
      </c>
      <c r="C5324" s="491" t="str">
        <f t="shared" si="88"/>
        <v>Ô tô vận tải thùng 20 tấn220</v>
      </c>
      <c r="D5324" s="274"/>
      <c r="E5324" s="274"/>
      <c r="F5324" s="274"/>
      <c r="G5324" s="274"/>
    </row>
    <row r="5325" spans="1:7" ht="18.75">
      <c r="A5325" s="489" t="s">
        <v>2790</v>
      </c>
      <c r="B5325" s="490">
        <v>221</v>
      </c>
      <c r="C5325" s="491" t="str">
        <f t="shared" si="88"/>
        <v>Ô tô vận tải thùng 20 tấn221</v>
      </c>
      <c r="D5325" s="274"/>
      <c r="E5325" s="274"/>
      <c r="F5325" s="274"/>
      <c r="G5325" s="274"/>
    </row>
    <row r="5326" spans="1:7" ht="18.75">
      <c r="A5326" s="489" t="s">
        <v>2790</v>
      </c>
      <c r="B5326" s="490">
        <v>222</v>
      </c>
      <c r="C5326" s="491" t="str">
        <f t="shared" si="88"/>
        <v>Ô tô vận tải thùng 20 tấn222</v>
      </c>
      <c r="D5326" s="274"/>
      <c r="E5326" s="274"/>
      <c r="F5326" s="274"/>
      <c r="G5326" s="274"/>
    </row>
    <row r="5327" spans="1:7" ht="18.75">
      <c r="A5327" s="489" t="s">
        <v>2790</v>
      </c>
      <c r="B5327" s="490">
        <v>223</v>
      </c>
      <c r="C5327" s="491" t="str">
        <f t="shared" si="88"/>
        <v>Ô tô vận tải thùng 20 tấn223</v>
      </c>
      <c r="D5327" s="274"/>
      <c r="E5327" s="274"/>
      <c r="F5327" s="274"/>
      <c r="G5327" s="274"/>
    </row>
    <row r="5328" spans="1:7" ht="18.75">
      <c r="A5328" s="489" t="s">
        <v>2790</v>
      </c>
      <c r="B5328" s="490">
        <v>224</v>
      </c>
      <c r="C5328" s="491" t="str">
        <f t="shared" si="88"/>
        <v>Ô tô vận tải thùng 20 tấn224</v>
      </c>
      <c r="D5328" s="274"/>
      <c r="E5328" s="274"/>
      <c r="F5328" s="274"/>
      <c r="G5328" s="274"/>
    </row>
    <row r="5329" spans="1:7" ht="18.75">
      <c r="A5329" s="489" t="s">
        <v>2790</v>
      </c>
      <c r="B5329" s="490">
        <v>225</v>
      </c>
      <c r="C5329" s="491" t="str">
        <f t="shared" si="88"/>
        <v>Ô tô vận tải thùng 20 tấn225</v>
      </c>
      <c r="D5329" s="274"/>
      <c r="E5329" s="274"/>
      <c r="F5329" s="274"/>
      <c r="G5329" s="274"/>
    </row>
    <row r="5330" spans="1:7" ht="18.75">
      <c r="A5330" s="489" t="s">
        <v>2790</v>
      </c>
      <c r="B5330" s="490">
        <v>226</v>
      </c>
      <c r="C5330" s="491" t="str">
        <f t="shared" si="88"/>
        <v>Ô tô vận tải thùng 20 tấn226</v>
      </c>
      <c r="D5330" s="274"/>
      <c r="E5330" s="274"/>
      <c r="F5330" s="274"/>
      <c r="G5330" s="274"/>
    </row>
    <row r="5331" spans="1:7" ht="18.75">
      <c r="A5331" s="489" t="s">
        <v>2790</v>
      </c>
      <c r="B5331" s="490">
        <v>227</v>
      </c>
      <c r="C5331" s="491" t="str">
        <f t="shared" si="88"/>
        <v>Ô tô vận tải thùng 20 tấn227</v>
      </c>
      <c r="D5331" s="274"/>
      <c r="E5331" s="274"/>
      <c r="F5331" s="274"/>
      <c r="G5331" s="274"/>
    </row>
    <row r="5332" spans="1:7" ht="18.75">
      <c r="A5332" s="489" t="s">
        <v>2790</v>
      </c>
      <c r="B5332" s="490">
        <v>228</v>
      </c>
      <c r="C5332" s="491" t="str">
        <f t="shared" si="88"/>
        <v>Ô tô vận tải thùng 20 tấn228</v>
      </c>
      <c r="D5332" s="274"/>
      <c r="E5332" s="274"/>
      <c r="F5332" s="274"/>
      <c r="G5332" s="274"/>
    </row>
    <row r="5333" spans="1:7" ht="18.75">
      <c r="A5333" s="489" t="s">
        <v>2790</v>
      </c>
      <c r="B5333" s="490">
        <v>229</v>
      </c>
      <c r="C5333" s="491" t="str">
        <f t="shared" si="88"/>
        <v>Ô tô vận tải thùng 20 tấn229</v>
      </c>
      <c r="D5333" s="274"/>
      <c r="E5333" s="274"/>
      <c r="F5333" s="274"/>
      <c r="G5333" s="274"/>
    </row>
    <row r="5334" spans="1:7" ht="18.75">
      <c r="A5334" s="489" t="s">
        <v>2790</v>
      </c>
      <c r="B5334" s="490">
        <v>230</v>
      </c>
      <c r="C5334" s="491" t="str">
        <f t="shared" si="88"/>
        <v>Ô tô vận tải thùng 20 tấn230</v>
      </c>
      <c r="D5334" s="274"/>
      <c r="E5334" s="274"/>
      <c r="F5334" s="274"/>
      <c r="G5334" s="274"/>
    </row>
    <row r="5335" spans="1:7" ht="18.75">
      <c r="A5335" s="489" t="s">
        <v>2790</v>
      </c>
      <c r="B5335" s="490">
        <v>231</v>
      </c>
      <c r="C5335" s="491" t="str">
        <f t="shared" si="88"/>
        <v>Ô tô vận tải thùng 20 tấn231</v>
      </c>
      <c r="D5335" s="274"/>
      <c r="E5335" s="274"/>
      <c r="F5335" s="274"/>
      <c r="G5335" s="274"/>
    </row>
    <row r="5336" spans="1:7" ht="18.75">
      <c r="A5336" s="489" t="s">
        <v>2790</v>
      </c>
      <c r="B5336" s="490">
        <v>232</v>
      </c>
      <c r="C5336" s="491" t="str">
        <f t="shared" si="88"/>
        <v>Ô tô vận tải thùng 20 tấn232</v>
      </c>
      <c r="D5336" s="274"/>
      <c r="E5336" s="274"/>
      <c r="F5336" s="274"/>
      <c r="G5336" s="274"/>
    </row>
    <row r="5337" spans="1:7" ht="18.75">
      <c r="A5337" s="489" t="s">
        <v>2790</v>
      </c>
      <c r="B5337" s="490">
        <v>233</v>
      </c>
      <c r="C5337" s="491" t="str">
        <f t="shared" si="88"/>
        <v>Ô tô vận tải thùng 20 tấn233</v>
      </c>
      <c r="D5337" s="274"/>
      <c r="E5337" s="274"/>
      <c r="F5337" s="274"/>
      <c r="G5337" s="274"/>
    </row>
    <row r="5338" spans="1:7" ht="18.75">
      <c r="A5338" s="489" t="s">
        <v>2790</v>
      </c>
      <c r="B5338" s="490">
        <v>234</v>
      </c>
      <c r="C5338" s="491" t="str">
        <f t="shared" si="88"/>
        <v>Ô tô vận tải thùng 20 tấn234</v>
      </c>
      <c r="D5338" s="274"/>
      <c r="E5338" s="274"/>
      <c r="F5338" s="274"/>
      <c r="G5338" s="274"/>
    </row>
    <row r="5339" spans="1:7" ht="18.75">
      <c r="A5339" s="489" t="s">
        <v>2790</v>
      </c>
      <c r="B5339" s="490">
        <v>235</v>
      </c>
      <c r="C5339" s="491" t="str">
        <f t="shared" si="88"/>
        <v>Ô tô vận tải thùng 20 tấn235</v>
      </c>
      <c r="D5339" s="274"/>
      <c r="E5339" s="274"/>
      <c r="F5339" s="274"/>
      <c r="G5339" s="274"/>
    </row>
    <row r="5340" spans="1:7" ht="18.75">
      <c r="A5340" s="489" t="s">
        <v>2790</v>
      </c>
      <c r="B5340" s="490">
        <v>236</v>
      </c>
      <c r="C5340" s="491" t="str">
        <f t="shared" si="88"/>
        <v>Ô tô vận tải thùng 20 tấn236</v>
      </c>
      <c r="D5340" s="274"/>
      <c r="E5340" s="274"/>
      <c r="F5340" s="274"/>
      <c r="G5340" s="274"/>
    </row>
    <row r="5341" spans="1:7" ht="18.75">
      <c r="A5341" s="489" t="s">
        <v>2790</v>
      </c>
      <c r="B5341" s="490">
        <v>237</v>
      </c>
      <c r="C5341" s="491" t="str">
        <f t="shared" si="88"/>
        <v>Ô tô vận tải thùng 20 tấn237</v>
      </c>
      <c r="D5341" s="274"/>
      <c r="E5341" s="274"/>
      <c r="F5341" s="274"/>
      <c r="G5341" s="274"/>
    </row>
    <row r="5342" spans="1:7" ht="18.75">
      <c r="A5342" s="489" t="s">
        <v>2790</v>
      </c>
      <c r="B5342" s="490">
        <v>238</v>
      </c>
      <c r="C5342" s="491" t="str">
        <f t="shared" si="88"/>
        <v>Ô tô vận tải thùng 20 tấn238</v>
      </c>
      <c r="D5342" s="274"/>
      <c r="E5342" s="274"/>
      <c r="F5342" s="274"/>
      <c r="G5342" s="274"/>
    </row>
    <row r="5343" spans="1:7" ht="18.75">
      <c r="A5343" s="489" t="s">
        <v>2790</v>
      </c>
      <c r="B5343" s="490">
        <v>239</v>
      </c>
      <c r="C5343" s="491" t="str">
        <f t="shared" si="88"/>
        <v>Ô tô vận tải thùng 20 tấn239</v>
      </c>
      <c r="D5343" s="274"/>
      <c r="E5343" s="274"/>
      <c r="F5343" s="274"/>
      <c r="G5343" s="274"/>
    </row>
    <row r="5344" spans="1:7" ht="18.75">
      <c r="A5344" s="489" t="s">
        <v>2790</v>
      </c>
      <c r="B5344" s="490">
        <v>240</v>
      </c>
      <c r="C5344" s="491" t="str">
        <f t="shared" si="88"/>
        <v>Ô tô vận tải thùng 20 tấn240</v>
      </c>
      <c r="D5344" s="274"/>
      <c r="E5344" s="274"/>
      <c r="F5344" s="274"/>
      <c r="G5344" s="274"/>
    </row>
    <row r="5345" spans="1:7" ht="18.75">
      <c r="A5345" s="489" t="s">
        <v>2790</v>
      </c>
      <c r="B5345" s="490">
        <v>241</v>
      </c>
      <c r="C5345" s="491" t="str">
        <f t="shared" si="88"/>
        <v>Ô tô vận tải thùng 20 tấn241</v>
      </c>
      <c r="D5345" s="274"/>
      <c r="E5345" s="274"/>
      <c r="F5345" s="274"/>
      <c r="G5345" s="274"/>
    </row>
    <row r="5346" spans="1:7" ht="18.75">
      <c r="A5346" s="489" t="s">
        <v>2790</v>
      </c>
      <c r="B5346" s="490">
        <v>242</v>
      </c>
      <c r="C5346" s="491" t="str">
        <f t="shared" si="88"/>
        <v>Ô tô vận tải thùng 20 tấn242</v>
      </c>
      <c r="D5346" s="274"/>
      <c r="E5346" s="274"/>
      <c r="F5346" s="274"/>
      <c r="G5346" s="274"/>
    </row>
    <row r="5347" spans="1:7" ht="18.75">
      <c r="A5347" s="489" t="s">
        <v>2790</v>
      </c>
      <c r="B5347" s="490">
        <v>243</v>
      </c>
      <c r="C5347" s="491" t="str">
        <f t="shared" si="88"/>
        <v>Ô tô vận tải thùng 20 tấn243</v>
      </c>
      <c r="D5347" s="274"/>
      <c r="E5347" s="274"/>
      <c r="F5347" s="274"/>
      <c r="G5347" s="274"/>
    </row>
    <row r="5348" spans="1:7" ht="18.75">
      <c r="A5348" s="489" t="s">
        <v>2790</v>
      </c>
      <c r="B5348" s="490">
        <v>244</v>
      </c>
      <c r="C5348" s="491" t="str">
        <f t="shared" si="88"/>
        <v>Ô tô vận tải thùng 20 tấn244</v>
      </c>
      <c r="D5348" s="274"/>
      <c r="E5348" s="274"/>
      <c r="F5348" s="274"/>
      <c r="G5348" s="274"/>
    </row>
    <row r="5349" spans="1:7" ht="18.75">
      <c r="A5349" s="489" t="s">
        <v>2790</v>
      </c>
      <c r="B5349" s="490">
        <v>245</v>
      </c>
      <c r="C5349" s="491" t="str">
        <f t="shared" si="88"/>
        <v>Ô tô vận tải thùng 20 tấn245</v>
      </c>
      <c r="D5349" s="274"/>
      <c r="E5349" s="274"/>
      <c r="F5349" s="274"/>
      <c r="G5349" s="274"/>
    </row>
    <row r="5350" spans="1:7" ht="18.75">
      <c r="A5350" s="489" t="s">
        <v>2790</v>
      </c>
      <c r="B5350" s="490">
        <v>246</v>
      </c>
      <c r="C5350" s="491" t="str">
        <f t="shared" si="88"/>
        <v>Ô tô vận tải thùng 20 tấn246</v>
      </c>
      <c r="D5350" s="274"/>
      <c r="E5350" s="274"/>
      <c r="F5350" s="274"/>
      <c r="G5350" s="274"/>
    </row>
    <row r="5351" spans="1:7" ht="18.75">
      <c r="A5351" s="489" t="s">
        <v>2790</v>
      </c>
      <c r="B5351" s="490">
        <v>247</v>
      </c>
      <c r="C5351" s="491" t="str">
        <f t="shared" si="88"/>
        <v>Ô tô vận tải thùng 20 tấn247</v>
      </c>
      <c r="D5351" s="274"/>
      <c r="E5351" s="274"/>
      <c r="F5351" s="274"/>
      <c r="G5351" s="274"/>
    </row>
    <row r="5352" spans="1:7" ht="18.75">
      <c r="A5352" s="489" t="s">
        <v>2790</v>
      </c>
      <c r="B5352" s="490">
        <v>248</v>
      </c>
      <c r="C5352" s="491" t="str">
        <f t="shared" si="88"/>
        <v>Ô tô vận tải thùng 20 tấn248</v>
      </c>
      <c r="D5352" s="274"/>
      <c r="E5352" s="274"/>
      <c r="F5352" s="274"/>
      <c r="G5352" s="274"/>
    </row>
    <row r="5353" spans="1:7" ht="18.75">
      <c r="A5353" s="489" t="s">
        <v>2790</v>
      </c>
      <c r="B5353" s="490">
        <v>249</v>
      </c>
      <c r="C5353" s="491" t="str">
        <f t="shared" si="88"/>
        <v>Ô tô vận tải thùng 20 tấn249</v>
      </c>
      <c r="D5353" s="274"/>
      <c r="E5353" s="274"/>
      <c r="F5353" s="274"/>
      <c r="G5353" s="274"/>
    </row>
    <row r="5354" spans="1:7" ht="18.75">
      <c r="A5354" s="489" t="s">
        <v>2790</v>
      </c>
      <c r="B5354" s="490">
        <v>250</v>
      </c>
      <c r="C5354" s="491" t="str">
        <f t="shared" si="88"/>
        <v>Ô tô vận tải thùng 20 tấn250</v>
      </c>
      <c r="D5354" s="274"/>
      <c r="E5354" s="274"/>
      <c r="F5354" s="274"/>
      <c r="G5354" s="274"/>
    </row>
    <row r="5355" spans="1:7" ht="18.75">
      <c r="A5355" s="489" t="s">
        <v>2790</v>
      </c>
      <c r="B5355" s="490">
        <v>251</v>
      </c>
      <c r="C5355" s="491" t="str">
        <f t="shared" si="88"/>
        <v>Ô tô vận tải thùng 20 tấn251</v>
      </c>
      <c r="D5355" s="274"/>
      <c r="E5355" s="274"/>
      <c r="F5355" s="274"/>
      <c r="G5355" s="274"/>
    </row>
    <row r="5356" spans="1:7" ht="18.75">
      <c r="A5356" s="489" t="s">
        <v>2790</v>
      </c>
      <c r="B5356" s="490">
        <v>252</v>
      </c>
      <c r="C5356" s="491" t="str">
        <f t="shared" si="88"/>
        <v>Ô tô vận tải thùng 20 tấn252</v>
      </c>
      <c r="D5356" s="274"/>
      <c r="E5356" s="274"/>
      <c r="F5356" s="274"/>
      <c r="G5356" s="274"/>
    </row>
    <row r="5357" spans="1:7" ht="18.75">
      <c r="A5357" s="489" t="s">
        <v>2790</v>
      </c>
      <c r="B5357" s="490">
        <v>253</v>
      </c>
      <c r="C5357" s="491" t="str">
        <f t="shared" si="88"/>
        <v>Ô tô vận tải thùng 20 tấn253</v>
      </c>
      <c r="D5357" s="274"/>
      <c r="E5357" s="274"/>
      <c r="F5357" s="274"/>
      <c r="G5357" s="274"/>
    </row>
    <row r="5358" spans="1:7" ht="18.75">
      <c r="A5358" s="489" t="s">
        <v>2790</v>
      </c>
      <c r="B5358" s="490">
        <v>254</v>
      </c>
      <c r="C5358" s="491" t="str">
        <f t="shared" si="88"/>
        <v>Ô tô vận tải thùng 20 tấn254</v>
      </c>
      <c r="D5358" s="274"/>
      <c r="E5358" s="274"/>
      <c r="F5358" s="274"/>
      <c r="G5358" s="274"/>
    </row>
    <row r="5359" spans="1:7" ht="18.75">
      <c r="A5359" s="489" t="s">
        <v>2790</v>
      </c>
      <c r="B5359" s="490">
        <v>255</v>
      </c>
      <c r="C5359" s="491" t="str">
        <f t="shared" si="88"/>
        <v>Ô tô vận tải thùng 20 tấn255</v>
      </c>
      <c r="D5359" s="274"/>
      <c r="E5359" s="274"/>
      <c r="F5359" s="274"/>
      <c r="G5359" s="274"/>
    </row>
    <row r="5360" spans="1:7" ht="18.75">
      <c r="A5360" s="489" t="s">
        <v>2790</v>
      </c>
      <c r="B5360" s="490">
        <v>256</v>
      </c>
      <c r="C5360" s="491" t="str">
        <f t="shared" si="88"/>
        <v>Ô tô vận tải thùng 20 tấn256</v>
      </c>
      <c r="D5360" s="274"/>
      <c r="E5360" s="274"/>
      <c r="F5360" s="274"/>
      <c r="G5360" s="274"/>
    </row>
    <row r="5361" spans="1:7" ht="18.75">
      <c r="A5361" s="489" t="s">
        <v>2790</v>
      </c>
      <c r="B5361" s="490">
        <v>257</v>
      </c>
      <c r="C5361" s="491" t="str">
        <f t="shared" si="88"/>
        <v>Ô tô vận tải thùng 20 tấn257</v>
      </c>
      <c r="D5361" s="274"/>
      <c r="E5361" s="274"/>
      <c r="F5361" s="274"/>
      <c r="G5361" s="274"/>
    </row>
    <row r="5362" spans="1:7" ht="18.75">
      <c r="A5362" s="489" t="s">
        <v>2790</v>
      </c>
      <c r="B5362" s="490">
        <v>258</v>
      </c>
      <c r="C5362" s="491" t="str">
        <f t="shared" ref="C5362:C5425" si="89">A5362&amp;B5362</f>
        <v>Ô tô vận tải thùng 20 tấn258</v>
      </c>
      <c r="D5362" s="274"/>
      <c r="E5362" s="274"/>
      <c r="F5362" s="274"/>
      <c r="G5362" s="274"/>
    </row>
    <row r="5363" spans="1:7" ht="18.75">
      <c r="A5363" s="489" t="s">
        <v>2790</v>
      </c>
      <c r="B5363" s="490">
        <v>259</v>
      </c>
      <c r="C5363" s="491" t="str">
        <f t="shared" si="89"/>
        <v>Ô tô vận tải thùng 20 tấn259</v>
      </c>
      <c r="D5363" s="274"/>
      <c r="E5363" s="274"/>
      <c r="F5363" s="274"/>
      <c r="G5363" s="274"/>
    </row>
    <row r="5364" spans="1:7" ht="18.75">
      <c r="A5364" s="489" t="s">
        <v>2790</v>
      </c>
      <c r="B5364" s="490">
        <v>260</v>
      </c>
      <c r="C5364" s="491" t="str">
        <f t="shared" si="89"/>
        <v>Ô tô vận tải thùng 20 tấn260</v>
      </c>
      <c r="D5364" s="274"/>
      <c r="E5364" s="274"/>
      <c r="F5364" s="274"/>
      <c r="G5364" s="274"/>
    </row>
    <row r="5365" spans="1:7" ht="18.75">
      <c r="A5365" s="489" t="s">
        <v>2790</v>
      </c>
      <c r="B5365" s="490">
        <v>261</v>
      </c>
      <c r="C5365" s="491" t="str">
        <f t="shared" si="89"/>
        <v>Ô tô vận tải thùng 20 tấn261</v>
      </c>
      <c r="D5365" s="274"/>
      <c r="E5365" s="274"/>
      <c r="F5365" s="274"/>
      <c r="G5365" s="274"/>
    </row>
    <row r="5366" spans="1:7" ht="18.75">
      <c r="A5366" s="489" t="s">
        <v>2790</v>
      </c>
      <c r="B5366" s="490">
        <v>262</v>
      </c>
      <c r="C5366" s="491" t="str">
        <f t="shared" si="89"/>
        <v>Ô tô vận tải thùng 20 tấn262</v>
      </c>
      <c r="D5366" s="274"/>
      <c r="E5366" s="274"/>
      <c r="F5366" s="274"/>
      <c r="G5366" s="274"/>
    </row>
    <row r="5367" spans="1:7" ht="18.75">
      <c r="A5367" s="489" t="s">
        <v>2790</v>
      </c>
      <c r="B5367" s="490">
        <v>263</v>
      </c>
      <c r="C5367" s="491" t="str">
        <f t="shared" si="89"/>
        <v>Ô tô vận tải thùng 20 tấn263</v>
      </c>
      <c r="D5367" s="274"/>
      <c r="E5367" s="274"/>
      <c r="F5367" s="274"/>
      <c r="G5367" s="274"/>
    </row>
    <row r="5368" spans="1:7" ht="18.75">
      <c r="A5368" s="489" t="s">
        <v>2790</v>
      </c>
      <c r="B5368" s="490">
        <v>264</v>
      </c>
      <c r="C5368" s="491" t="str">
        <f t="shared" si="89"/>
        <v>Ô tô vận tải thùng 20 tấn264</v>
      </c>
      <c r="D5368" s="274"/>
      <c r="E5368" s="274"/>
      <c r="F5368" s="274"/>
      <c r="G5368" s="274"/>
    </row>
    <row r="5369" spans="1:7" ht="18.75">
      <c r="A5369" s="489" t="s">
        <v>2790</v>
      </c>
      <c r="B5369" s="490">
        <v>265</v>
      </c>
      <c r="C5369" s="491" t="str">
        <f t="shared" si="89"/>
        <v>Ô tô vận tải thùng 20 tấn265</v>
      </c>
      <c r="D5369" s="274"/>
      <c r="E5369" s="274"/>
      <c r="F5369" s="274"/>
      <c r="G5369" s="274"/>
    </row>
    <row r="5370" spans="1:7" ht="18.75">
      <c r="A5370" s="489" t="s">
        <v>2790</v>
      </c>
      <c r="B5370" s="490">
        <v>266</v>
      </c>
      <c r="C5370" s="491" t="str">
        <f t="shared" si="89"/>
        <v>Ô tô vận tải thùng 20 tấn266</v>
      </c>
      <c r="D5370" s="274"/>
      <c r="E5370" s="274"/>
      <c r="F5370" s="274"/>
      <c r="G5370" s="274"/>
    </row>
    <row r="5371" spans="1:7" ht="18.75">
      <c r="A5371" s="489" t="s">
        <v>2790</v>
      </c>
      <c r="B5371" s="490">
        <v>267</v>
      </c>
      <c r="C5371" s="491" t="str">
        <f t="shared" si="89"/>
        <v>Ô tô vận tải thùng 20 tấn267</v>
      </c>
      <c r="D5371" s="274"/>
      <c r="E5371" s="274"/>
      <c r="F5371" s="274"/>
      <c r="G5371" s="274"/>
    </row>
    <row r="5372" spans="1:7" ht="18.75">
      <c r="A5372" s="489" t="s">
        <v>2790</v>
      </c>
      <c r="B5372" s="490">
        <v>268</v>
      </c>
      <c r="C5372" s="491" t="str">
        <f t="shared" si="89"/>
        <v>Ô tô vận tải thùng 20 tấn268</v>
      </c>
      <c r="D5372" s="274"/>
      <c r="E5372" s="274"/>
      <c r="F5372" s="274"/>
      <c r="G5372" s="274"/>
    </row>
    <row r="5373" spans="1:7" ht="18.75">
      <c r="A5373" s="489" t="s">
        <v>2790</v>
      </c>
      <c r="B5373" s="490">
        <v>269</v>
      </c>
      <c r="C5373" s="491" t="str">
        <f t="shared" si="89"/>
        <v>Ô tô vận tải thùng 20 tấn269</v>
      </c>
      <c r="D5373" s="274"/>
      <c r="E5373" s="274"/>
      <c r="F5373" s="274"/>
      <c r="G5373" s="274"/>
    </row>
    <row r="5374" spans="1:7" ht="18.75">
      <c r="A5374" s="489" t="s">
        <v>2790</v>
      </c>
      <c r="B5374" s="490">
        <v>270</v>
      </c>
      <c r="C5374" s="491" t="str">
        <f t="shared" si="89"/>
        <v>Ô tô vận tải thùng 20 tấn270</v>
      </c>
      <c r="D5374" s="274"/>
      <c r="E5374" s="274"/>
      <c r="F5374" s="274"/>
      <c r="G5374" s="274"/>
    </row>
    <row r="5375" spans="1:7" ht="18.75">
      <c r="A5375" s="489" t="s">
        <v>2790</v>
      </c>
      <c r="B5375" s="490">
        <v>271</v>
      </c>
      <c r="C5375" s="491" t="str">
        <f t="shared" si="89"/>
        <v>Ô tô vận tải thùng 20 tấn271</v>
      </c>
      <c r="D5375" s="274"/>
      <c r="E5375" s="274"/>
      <c r="F5375" s="274"/>
      <c r="G5375" s="274"/>
    </row>
    <row r="5376" spans="1:7" ht="18.75">
      <c r="A5376" s="489" t="s">
        <v>2790</v>
      </c>
      <c r="B5376" s="490">
        <v>272</v>
      </c>
      <c r="C5376" s="491" t="str">
        <f t="shared" si="89"/>
        <v>Ô tô vận tải thùng 20 tấn272</v>
      </c>
      <c r="D5376" s="274"/>
      <c r="E5376" s="274"/>
      <c r="F5376" s="274"/>
      <c r="G5376" s="274"/>
    </row>
    <row r="5377" spans="1:7" ht="18.75">
      <c r="A5377" s="489" t="s">
        <v>2790</v>
      </c>
      <c r="B5377" s="490">
        <v>273</v>
      </c>
      <c r="C5377" s="491" t="str">
        <f t="shared" si="89"/>
        <v>Ô tô vận tải thùng 20 tấn273</v>
      </c>
      <c r="D5377" s="274"/>
      <c r="E5377" s="274"/>
      <c r="F5377" s="274"/>
      <c r="G5377" s="274"/>
    </row>
    <row r="5378" spans="1:7" ht="18.75">
      <c r="A5378" s="489" t="s">
        <v>2790</v>
      </c>
      <c r="B5378" s="490">
        <v>274</v>
      </c>
      <c r="C5378" s="491" t="str">
        <f t="shared" si="89"/>
        <v>Ô tô vận tải thùng 20 tấn274</v>
      </c>
      <c r="D5378" s="274"/>
      <c r="E5378" s="274"/>
      <c r="F5378" s="274"/>
      <c r="G5378" s="274"/>
    </row>
    <row r="5379" spans="1:7" ht="18.75">
      <c r="A5379" s="489" t="s">
        <v>2790</v>
      </c>
      <c r="B5379" s="490">
        <v>275</v>
      </c>
      <c r="C5379" s="491" t="str">
        <f t="shared" si="89"/>
        <v>Ô tô vận tải thùng 20 tấn275</v>
      </c>
      <c r="D5379" s="274"/>
      <c r="E5379" s="274"/>
      <c r="F5379" s="274"/>
      <c r="G5379" s="274"/>
    </row>
    <row r="5380" spans="1:7" ht="18.75">
      <c r="A5380" s="489" t="s">
        <v>2790</v>
      </c>
      <c r="B5380" s="490">
        <v>276</v>
      </c>
      <c r="C5380" s="491" t="str">
        <f t="shared" si="89"/>
        <v>Ô tô vận tải thùng 20 tấn276</v>
      </c>
      <c r="D5380" s="274"/>
      <c r="E5380" s="274"/>
      <c r="F5380" s="274"/>
      <c r="G5380" s="274"/>
    </row>
    <row r="5381" spans="1:7" ht="18.75">
      <c r="A5381" s="489" t="s">
        <v>2790</v>
      </c>
      <c r="B5381" s="490">
        <v>277</v>
      </c>
      <c r="C5381" s="491" t="str">
        <f t="shared" si="89"/>
        <v>Ô tô vận tải thùng 20 tấn277</v>
      </c>
      <c r="D5381" s="274"/>
      <c r="E5381" s="274"/>
      <c r="F5381" s="274"/>
      <c r="G5381" s="274"/>
    </row>
    <row r="5382" spans="1:7" ht="18.75">
      <c r="A5382" s="489" t="s">
        <v>2790</v>
      </c>
      <c r="B5382" s="490">
        <v>278</v>
      </c>
      <c r="C5382" s="491" t="str">
        <f t="shared" si="89"/>
        <v>Ô tô vận tải thùng 20 tấn278</v>
      </c>
      <c r="D5382" s="274"/>
      <c r="E5382" s="274"/>
      <c r="F5382" s="274"/>
      <c r="G5382" s="274"/>
    </row>
    <row r="5383" spans="1:7" ht="18.75">
      <c r="A5383" s="489" t="s">
        <v>2790</v>
      </c>
      <c r="B5383" s="490">
        <v>279</v>
      </c>
      <c r="C5383" s="491" t="str">
        <f t="shared" si="89"/>
        <v>Ô tô vận tải thùng 20 tấn279</v>
      </c>
      <c r="D5383" s="274"/>
      <c r="E5383" s="274"/>
      <c r="F5383" s="274"/>
      <c r="G5383" s="274"/>
    </row>
    <row r="5384" spans="1:7" ht="18.75">
      <c r="A5384" s="489" t="s">
        <v>2790</v>
      </c>
      <c r="B5384" s="490">
        <v>280</v>
      </c>
      <c r="C5384" s="491" t="str">
        <f t="shared" si="89"/>
        <v>Ô tô vận tải thùng 20 tấn280</v>
      </c>
      <c r="D5384" s="274"/>
      <c r="E5384" s="274"/>
      <c r="F5384" s="274"/>
      <c r="G5384" s="274"/>
    </row>
    <row r="5385" spans="1:7" ht="18.75">
      <c r="A5385" s="489" t="s">
        <v>2790</v>
      </c>
      <c r="B5385" s="490">
        <v>281</v>
      </c>
      <c r="C5385" s="491" t="str">
        <f t="shared" si="89"/>
        <v>Ô tô vận tải thùng 20 tấn281</v>
      </c>
      <c r="D5385" s="274"/>
      <c r="E5385" s="274"/>
      <c r="F5385" s="274"/>
      <c r="G5385" s="274"/>
    </row>
    <row r="5386" spans="1:7" ht="18.75">
      <c r="A5386" s="489" t="s">
        <v>2790</v>
      </c>
      <c r="B5386" s="490">
        <v>282</v>
      </c>
      <c r="C5386" s="491" t="str">
        <f t="shared" si="89"/>
        <v>Ô tô vận tải thùng 20 tấn282</v>
      </c>
      <c r="D5386" s="274"/>
      <c r="E5386" s="274"/>
      <c r="F5386" s="274"/>
      <c r="G5386" s="274"/>
    </row>
    <row r="5387" spans="1:7" ht="18.75">
      <c r="A5387" s="489" t="s">
        <v>2790</v>
      </c>
      <c r="B5387" s="490">
        <v>283</v>
      </c>
      <c r="C5387" s="491" t="str">
        <f t="shared" si="89"/>
        <v>Ô tô vận tải thùng 20 tấn283</v>
      </c>
      <c r="D5387" s="274"/>
      <c r="E5387" s="274"/>
      <c r="F5387" s="274"/>
      <c r="G5387" s="274"/>
    </row>
    <row r="5388" spans="1:7" ht="18.75">
      <c r="A5388" s="489" t="s">
        <v>2790</v>
      </c>
      <c r="B5388" s="490">
        <v>284</v>
      </c>
      <c r="C5388" s="491" t="str">
        <f t="shared" si="89"/>
        <v>Ô tô vận tải thùng 20 tấn284</v>
      </c>
      <c r="D5388" s="274"/>
      <c r="E5388" s="274"/>
      <c r="F5388" s="274"/>
      <c r="G5388" s="274"/>
    </row>
    <row r="5389" spans="1:7" ht="18.75">
      <c r="A5389" s="489" t="s">
        <v>2790</v>
      </c>
      <c r="B5389" s="490">
        <v>285</v>
      </c>
      <c r="C5389" s="491" t="str">
        <f t="shared" si="89"/>
        <v>Ô tô vận tải thùng 20 tấn285</v>
      </c>
      <c r="D5389" s="274"/>
      <c r="E5389" s="274"/>
      <c r="F5389" s="274"/>
      <c r="G5389" s="274"/>
    </row>
    <row r="5390" spans="1:7" ht="18.75">
      <c r="A5390" s="489" t="s">
        <v>2790</v>
      </c>
      <c r="B5390" s="490">
        <v>286</v>
      </c>
      <c r="C5390" s="491" t="str">
        <f t="shared" si="89"/>
        <v>Ô tô vận tải thùng 20 tấn286</v>
      </c>
      <c r="D5390" s="274"/>
      <c r="E5390" s="274"/>
      <c r="F5390" s="274"/>
      <c r="G5390" s="274"/>
    </row>
    <row r="5391" spans="1:7" ht="18.75">
      <c r="A5391" s="489" t="s">
        <v>2790</v>
      </c>
      <c r="B5391" s="490">
        <v>287</v>
      </c>
      <c r="C5391" s="491" t="str">
        <f t="shared" si="89"/>
        <v>Ô tô vận tải thùng 20 tấn287</v>
      </c>
      <c r="D5391" s="274"/>
      <c r="E5391" s="274"/>
      <c r="F5391" s="274"/>
      <c r="G5391" s="274"/>
    </row>
    <row r="5392" spans="1:7" ht="18.75">
      <c r="A5392" s="489" t="s">
        <v>2790</v>
      </c>
      <c r="B5392" s="490">
        <v>288</v>
      </c>
      <c r="C5392" s="491" t="str">
        <f t="shared" si="89"/>
        <v>Ô tô vận tải thùng 20 tấn288</v>
      </c>
      <c r="D5392" s="274"/>
      <c r="E5392" s="274"/>
      <c r="F5392" s="274"/>
      <c r="G5392" s="274"/>
    </row>
    <row r="5393" spans="1:7" ht="18.75">
      <c r="A5393" s="489" t="s">
        <v>2790</v>
      </c>
      <c r="B5393" s="490">
        <v>289</v>
      </c>
      <c r="C5393" s="491" t="str">
        <f t="shared" si="89"/>
        <v>Ô tô vận tải thùng 20 tấn289</v>
      </c>
      <c r="D5393" s="274"/>
      <c r="E5393" s="274"/>
      <c r="F5393" s="274"/>
      <c r="G5393" s="274"/>
    </row>
    <row r="5394" spans="1:7" ht="18.75">
      <c r="A5394" s="489" t="s">
        <v>2790</v>
      </c>
      <c r="B5394" s="490">
        <v>290</v>
      </c>
      <c r="C5394" s="491" t="str">
        <f t="shared" si="89"/>
        <v>Ô tô vận tải thùng 20 tấn290</v>
      </c>
      <c r="D5394" s="274"/>
      <c r="E5394" s="274"/>
      <c r="F5394" s="274"/>
      <c r="G5394" s="274"/>
    </row>
    <row r="5395" spans="1:7" ht="18.75">
      <c r="A5395" s="489" t="s">
        <v>2790</v>
      </c>
      <c r="B5395" s="490">
        <v>291</v>
      </c>
      <c r="C5395" s="491" t="str">
        <f t="shared" si="89"/>
        <v>Ô tô vận tải thùng 20 tấn291</v>
      </c>
      <c r="D5395" s="274"/>
      <c r="E5395" s="274"/>
      <c r="F5395" s="274"/>
      <c r="G5395" s="274"/>
    </row>
    <row r="5396" spans="1:7" ht="18.75">
      <c r="A5396" s="489" t="s">
        <v>2790</v>
      </c>
      <c r="B5396" s="490">
        <v>292</v>
      </c>
      <c r="C5396" s="491" t="str">
        <f t="shared" si="89"/>
        <v>Ô tô vận tải thùng 20 tấn292</v>
      </c>
      <c r="D5396" s="274"/>
      <c r="E5396" s="274"/>
      <c r="F5396" s="274"/>
      <c r="G5396" s="274"/>
    </row>
    <row r="5397" spans="1:7" ht="18.75">
      <c r="A5397" s="489" t="s">
        <v>2790</v>
      </c>
      <c r="B5397" s="490">
        <v>293</v>
      </c>
      <c r="C5397" s="491" t="str">
        <f t="shared" si="89"/>
        <v>Ô tô vận tải thùng 20 tấn293</v>
      </c>
      <c r="D5397" s="274"/>
      <c r="E5397" s="274"/>
      <c r="F5397" s="274"/>
      <c r="G5397" s="274"/>
    </row>
    <row r="5398" spans="1:7" ht="18.75">
      <c r="A5398" s="489" t="s">
        <v>2790</v>
      </c>
      <c r="B5398" s="490">
        <v>294</v>
      </c>
      <c r="C5398" s="491" t="str">
        <f t="shared" si="89"/>
        <v>Ô tô vận tải thùng 20 tấn294</v>
      </c>
      <c r="D5398" s="274"/>
      <c r="E5398" s="274"/>
      <c r="F5398" s="274"/>
      <c r="G5398" s="274"/>
    </row>
    <row r="5399" spans="1:7" ht="18.75">
      <c r="A5399" s="489" t="s">
        <v>2790</v>
      </c>
      <c r="B5399" s="490">
        <v>295</v>
      </c>
      <c r="C5399" s="491" t="str">
        <f t="shared" si="89"/>
        <v>Ô tô vận tải thùng 20 tấn295</v>
      </c>
      <c r="D5399" s="274"/>
      <c r="E5399" s="274"/>
      <c r="F5399" s="274"/>
      <c r="G5399" s="274"/>
    </row>
    <row r="5400" spans="1:7" ht="18.75">
      <c r="A5400" s="489" t="s">
        <v>2790</v>
      </c>
      <c r="B5400" s="490">
        <v>296</v>
      </c>
      <c r="C5400" s="491" t="str">
        <f t="shared" si="89"/>
        <v>Ô tô vận tải thùng 20 tấn296</v>
      </c>
      <c r="D5400" s="274"/>
      <c r="E5400" s="274"/>
      <c r="F5400" s="274"/>
      <c r="G5400" s="274"/>
    </row>
    <row r="5401" spans="1:7" ht="18.75">
      <c r="A5401" s="489" t="s">
        <v>2790</v>
      </c>
      <c r="B5401" s="490">
        <v>297</v>
      </c>
      <c r="C5401" s="491" t="str">
        <f t="shared" si="89"/>
        <v>Ô tô vận tải thùng 20 tấn297</v>
      </c>
      <c r="D5401" s="274"/>
      <c r="E5401" s="274"/>
      <c r="F5401" s="274"/>
      <c r="G5401" s="274"/>
    </row>
    <row r="5402" spans="1:7" ht="18.75">
      <c r="A5402" s="489" t="s">
        <v>2790</v>
      </c>
      <c r="B5402" s="490">
        <v>298</v>
      </c>
      <c r="C5402" s="491" t="str">
        <f t="shared" si="89"/>
        <v>Ô tô vận tải thùng 20 tấn298</v>
      </c>
      <c r="D5402" s="274"/>
      <c r="E5402" s="274"/>
      <c r="F5402" s="274"/>
      <c r="G5402" s="274"/>
    </row>
    <row r="5403" spans="1:7" ht="18.75">
      <c r="A5403" s="489" t="s">
        <v>2790</v>
      </c>
      <c r="B5403" s="490">
        <v>299</v>
      </c>
      <c r="C5403" s="491" t="str">
        <f t="shared" si="89"/>
        <v>Ô tô vận tải thùng 20 tấn299</v>
      </c>
      <c r="D5403" s="274"/>
      <c r="E5403" s="274"/>
      <c r="F5403" s="274"/>
      <c r="G5403" s="274"/>
    </row>
    <row r="5404" spans="1:7" ht="18.75">
      <c r="A5404" s="489" t="s">
        <v>2790</v>
      </c>
      <c r="B5404" s="490">
        <v>300</v>
      </c>
      <c r="C5404" s="491" t="str">
        <f t="shared" si="89"/>
        <v>Ô tô vận tải thùng 20 tấn300</v>
      </c>
      <c r="D5404" s="274"/>
      <c r="E5404" s="274"/>
      <c r="F5404" s="274"/>
      <c r="G5404" s="274"/>
    </row>
    <row r="5405" spans="1:7" ht="18.75">
      <c r="A5405" s="489" t="s">
        <v>2790</v>
      </c>
      <c r="B5405" s="490">
        <v>301</v>
      </c>
      <c r="C5405" s="491" t="str">
        <f t="shared" si="89"/>
        <v>Ô tô vận tải thùng 20 tấn301</v>
      </c>
      <c r="D5405" s="274"/>
      <c r="E5405" s="274"/>
      <c r="F5405" s="274"/>
      <c r="G5405" s="274"/>
    </row>
    <row r="5406" spans="1:7" ht="18.75">
      <c r="A5406" s="489" t="s">
        <v>2790</v>
      </c>
      <c r="B5406" s="490">
        <v>302</v>
      </c>
      <c r="C5406" s="491" t="str">
        <f t="shared" si="89"/>
        <v>Ô tô vận tải thùng 20 tấn302</v>
      </c>
      <c r="D5406" s="274"/>
      <c r="E5406" s="274"/>
      <c r="F5406" s="274"/>
      <c r="G5406" s="274"/>
    </row>
    <row r="5407" spans="1:7" ht="18.75">
      <c r="A5407" s="489" t="s">
        <v>2790</v>
      </c>
      <c r="B5407" s="490">
        <v>303</v>
      </c>
      <c r="C5407" s="491" t="str">
        <f t="shared" si="89"/>
        <v>Ô tô vận tải thùng 20 tấn303</v>
      </c>
      <c r="D5407" s="274"/>
      <c r="E5407" s="274"/>
      <c r="F5407" s="274"/>
      <c r="G5407" s="274"/>
    </row>
    <row r="5408" spans="1:7" ht="18.75">
      <c r="A5408" s="489" t="s">
        <v>2790</v>
      </c>
      <c r="B5408" s="490">
        <v>304</v>
      </c>
      <c r="C5408" s="491" t="str">
        <f t="shared" si="89"/>
        <v>Ô tô vận tải thùng 20 tấn304</v>
      </c>
      <c r="D5408" s="274"/>
      <c r="E5408" s="274"/>
      <c r="F5408" s="274"/>
      <c r="G5408" s="274"/>
    </row>
    <row r="5409" spans="1:7" ht="18.75">
      <c r="A5409" s="489" t="s">
        <v>2790</v>
      </c>
      <c r="B5409" s="490">
        <v>305</v>
      </c>
      <c r="C5409" s="491" t="str">
        <f t="shared" si="89"/>
        <v>Ô tô vận tải thùng 20 tấn305</v>
      </c>
      <c r="D5409" s="274"/>
      <c r="E5409" s="274"/>
      <c r="F5409" s="274"/>
      <c r="G5409" s="274"/>
    </row>
    <row r="5410" spans="1:7" ht="18.75">
      <c r="A5410" s="489" t="s">
        <v>2790</v>
      </c>
      <c r="B5410" s="490">
        <v>306</v>
      </c>
      <c r="C5410" s="491" t="str">
        <f t="shared" si="89"/>
        <v>Ô tô vận tải thùng 20 tấn306</v>
      </c>
      <c r="D5410" s="274"/>
      <c r="E5410" s="274"/>
      <c r="F5410" s="274"/>
      <c r="G5410" s="274"/>
    </row>
    <row r="5411" spans="1:7" ht="18.75">
      <c r="A5411" s="489" t="s">
        <v>2790</v>
      </c>
      <c r="B5411" s="490">
        <v>307</v>
      </c>
      <c r="C5411" s="491" t="str">
        <f t="shared" si="89"/>
        <v>Ô tô vận tải thùng 20 tấn307</v>
      </c>
      <c r="D5411" s="274"/>
      <c r="E5411" s="274"/>
      <c r="F5411" s="274"/>
      <c r="G5411" s="274"/>
    </row>
    <row r="5412" spans="1:7" ht="18.75">
      <c r="A5412" s="489" t="s">
        <v>2790</v>
      </c>
      <c r="B5412" s="490">
        <v>308</v>
      </c>
      <c r="C5412" s="491" t="str">
        <f t="shared" si="89"/>
        <v>Ô tô vận tải thùng 20 tấn308</v>
      </c>
      <c r="D5412" s="274"/>
      <c r="E5412" s="274"/>
      <c r="F5412" s="274"/>
      <c r="G5412" s="274"/>
    </row>
    <row r="5413" spans="1:7" ht="18.75">
      <c r="A5413" s="489" t="s">
        <v>2790</v>
      </c>
      <c r="B5413" s="490">
        <v>309</v>
      </c>
      <c r="C5413" s="491" t="str">
        <f t="shared" si="89"/>
        <v>Ô tô vận tải thùng 20 tấn309</v>
      </c>
      <c r="D5413" s="274"/>
      <c r="E5413" s="274"/>
      <c r="F5413" s="274"/>
      <c r="G5413" s="274"/>
    </row>
    <row r="5414" spans="1:7" ht="18.75">
      <c r="A5414" s="489" t="s">
        <v>2790</v>
      </c>
      <c r="B5414" s="490">
        <v>310</v>
      </c>
      <c r="C5414" s="491" t="str">
        <f t="shared" si="89"/>
        <v>Ô tô vận tải thùng 20 tấn310</v>
      </c>
      <c r="D5414" s="274"/>
      <c r="E5414" s="274"/>
      <c r="F5414" s="274"/>
      <c r="G5414" s="274"/>
    </row>
    <row r="5415" spans="1:7" ht="18.75">
      <c r="A5415" s="489" t="s">
        <v>2790</v>
      </c>
      <c r="B5415" s="490">
        <v>311</v>
      </c>
      <c r="C5415" s="491" t="str">
        <f t="shared" si="89"/>
        <v>Ô tô vận tải thùng 20 tấn311</v>
      </c>
      <c r="D5415" s="274"/>
      <c r="E5415" s="274"/>
      <c r="F5415" s="274"/>
      <c r="G5415" s="274"/>
    </row>
    <row r="5416" spans="1:7" ht="18.75">
      <c r="A5416" s="489" t="s">
        <v>2790</v>
      </c>
      <c r="B5416" s="490">
        <v>312</v>
      </c>
      <c r="C5416" s="491" t="str">
        <f t="shared" si="89"/>
        <v>Ô tô vận tải thùng 20 tấn312</v>
      </c>
      <c r="D5416" s="274"/>
      <c r="E5416" s="274"/>
      <c r="F5416" s="274"/>
      <c r="G5416" s="274"/>
    </row>
    <row r="5417" spans="1:7" ht="18.75">
      <c r="A5417" s="489" t="s">
        <v>2790</v>
      </c>
      <c r="B5417" s="490">
        <v>313</v>
      </c>
      <c r="C5417" s="491" t="str">
        <f t="shared" si="89"/>
        <v>Ô tô vận tải thùng 20 tấn313</v>
      </c>
      <c r="D5417" s="274"/>
      <c r="E5417" s="274"/>
      <c r="F5417" s="274"/>
      <c r="G5417" s="274"/>
    </row>
    <row r="5418" spans="1:7" ht="18.75">
      <c r="A5418" s="489" t="s">
        <v>2790</v>
      </c>
      <c r="B5418" s="490">
        <v>314</v>
      </c>
      <c r="C5418" s="491" t="str">
        <f t="shared" si="89"/>
        <v>Ô tô vận tải thùng 20 tấn314</v>
      </c>
      <c r="D5418" s="274"/>
      <c r="E5418" s="274"/>
      <c r="F5418" s="274"/>
      <c r="G5418" s="274"/>
    </row>
    <row r="5419" spans="1:7" ht="18.75">
      <c r="A5419" s="489" t="s">
        <v>2790</v>
      </c>
      <c r="B5419" s="490">
        <v>315</v>
      </c>
      <c r="C5419" s="491" t="str">
        <f t="shared" si="89"/>
        <v>Ô tô vận tải thùng 20 tấn315</v>
      </c>
      <c r="D5419" s="274"/>
      <c r="E5419" s="274"/>
      <c r="F5419" s="274"/>
      <c r="G5419" s="274"/>
    </row>
    <row r="5420" spans="1:7" ht="18.75">
      <c r="A5420" s="489" t="s">
        <v>2790</v>
      </c>
      <c r="B5420" s="490">
        <v>316</v>
      </c>
      <c r="C5420" s="491" t="str">
        <f t="shared" si="89"/>
        <v>Ô tô vận tải thùng 20 tấn316</v>
      </c>
      <c r="D5420" s="274"/>
      <c r="E5420" s="274"/>
      <c r="F5420" s="274"/>
      <c r="G5420" s="274"/>
    </row>
    <row r="5421" spans="1:7" ht="18.75">
      <c r="A5421" s="489" t="s">
        <v>2790</v>
      </c>
      <c r="B5421" s="490">
        <v>317</v>
      </c>
      <c r="C5421" s="491" t="str">
        <f t="shared" si="89"/>
        <v>Ô tô vận tải thùng 20 tấn317</v>
      </c>
      <c r="D5421" s="274"/>
      <c r="E5421" s="274"/>
      <c r="F5421" s="274"/>
      <c r="G5421" s="274"/>
    </row>
    <row r="5422" spans="1:7" ht="18.75">
      <c r="A5422" s="489" t="s">
        <v>2790</v>
      </c>
      <c r="B5422" s="490">
        <v>318</v>
      </c>
      <c r="C5422" s="491" t="str">
        <f t="shared" si="89"/>
        <v>Ô tô vận tải thùng 20 tấn318</v>
      </c>
      <c r="D5422" s="274"/>
      <c r="E5422" s="274"/>
      <c r="F5422" s="274"/>
      <c r="G5422" s="274"/>
    </row>
    <row r="5423" spans="1:7" ht="18.75">
      <c r="A5423" s="489" t="s">
        <v>2790</v>
      </c>
      <c r="B5423" s="490">
        <v>319</v>
      </c>
      <c r="C5423" s="491" t="str">
        <f t="shared" si="89"/>
        <v>Ô tô vận tải thùng 20 tấn319</v>
      </c>
      <c r="D5423" s="274"/>
      <c r="E5423" s="274"/>
      <c r="F5423" s="274"/>
      <c r="G5423" s="274"/>
    </row>
    <row r="5424" spans="1:7" ht="18.75">
      <c r="A5424" s="489" t="s">
        <v>2790</v>
      </c>
      <c r="B5424" s="490">
        <v>320</v>
      </c>
      <c r="C5424" s="491" t="str">
        <f t="shared" si="89"/>
        <v>Ô tô vận tải thùng 20 tấn320</v>
      </c>
      <c r="D5424" s="274"/>
      <c r="E5424" s="274"/>
      <c r="F5424" s="274"/>
      <c r="G5424" s="274"/>
    </row>
    <row r="5425" spans="1:7" ht="18.75">
      <c r="A5425" s="489" t="s">
        <v>2790</v>
      </c>
      <c r="B5425" s="490">
        <v>321</v>
      </c>
      <c r="C5425" s="491" t="str">
        <f t="shared" si="89"/>
        <v>Ô tô vận tải thùng 20 tấn321</v>
      </c>
      <c r="D5425" s="274"/>
      <c r="E5425" s="274"/>
      <c r="F5425" s="274"/>
      <c r="G5425" s="274"/>
    </row>
    <row r="5426" spans="1:7" ht="18.75">
      <c r="A5426" s="489" t="s">
        <v>2790</v>
      </c>
      <c r="B5426" s="490">
        <v>322</v>
      </c>
      <c r="C5426" s="491" t="str">
        <f t="shared" ref="C5426:C5489" si="90">A5426&amp;B5426</f>
        <v>Ô tô vận tải thùng 20 tấn322</v>
      </c>
      <c r="D5426" s="274"/>
      <c r="E5426" s="274"/>
      <c r="F5426" s="274"/>
      <c r="G5426" s="274"/>
    </row>
    <row r="5427" spans="1:7" ht="18.75">
      <c r="A5427" s="489" t="s">
        <v>2790</v>
      </c>
      <c r="B5427" s="490">
        <v>323</v>
      </c>
      <c r="C5427" s="491" t="str">
        <f t="shared" si="90"/>
        <v>Ô tô vận tải thùng 20 tấn323</v>
      </c>
      <c r="D5427" s="274"/>
      <c r="E5427" s="274"/>
      <c r="F5427" s="274"/>
      <c r="G5427" s="274"/>
    </row>
    <row r="5428" spans="1:7" ht="18.75">
      <c r="A5428" s="489" t="s">
        <v>2790</v>
      </c>
      <c r="B5428" s="490">
        <v>324</v>
      </c>
      <c r="C5428" s="491" t="str">
        <f t="shared" si="90"/>
        <v>Ô tô vận tải thùng 20 tấn324</v>
      </c>
      <c r="D5428" s="274"/>
      <c r="E5428" s="274"/>
      <c r="F5428" s="274"/>
      <c r="G5428" s="274"/>
    </row>
    <row r="5429" spans="1:7" ht="18.75">
      <c r="A5429" s="489" t="s">
        <v>2790</v>
      </c>
      <c r="B5429" s="490">
        <v>325</v>
      </c>
      <c r="C5429" s="491" t="str">
        <f t="shared" si="90"/>
        <v>Ô tô vận tải thùng 20 tấn325</v>
      </c>
      <c r="D5429" s="274"/>
      <c r="E5429" s="274"/>
      <c r="F5429" s="274"/>
      <c r="G5429" s="274"/>
    </row>
    <row r="5430" spans="1:7" ht="18.75">
      <c r="A5430" s="489" t="s">
        <v>2790</v>
      </c>
      <c r="B5430" s="490">
        <v>326</v>
      </c>
      <c r="C5430" s="491" t="str">
        <f t="shared" si="90"/>
        <v>Ô tô vận tải thùng 20 tấn326</v>
      </c>
      <c r="D5430" s="274"/>
      <c r="E5430" s="274"/>
      <c r="F5430" s="274"/>
      <c r="G5430" s="274"/>
    </row>
    <row r="5431" spans="1:7" ht="18.75">
      <c r="A5431" s="489" t="s">
        <v>2790</v>
      </c>
      <c r="B5431" s="490">
        <v>327</v>
      </c>
      <c r="C5431" s="491" t="str">
        <f t="shared" si="90"/>
        <v>Ô tô vận tải thùng 20 tấn327</v>
      </c>
      <c r="D5431" s="274"/>
      <c r="E5431" s="274"/>
      <c r="F5431" s="274"/>
      <c r="G5431" s="274"/>
    </row>
    <row r="5432" spans="1:7" ht="18.75">
      <c r="A5432" s="489" t="s">
        <v>2790</v>
      </c>
      <c r="B5432" s="490">
        <v>328</v>
      </c>
      <c r="C5432" s="491" t="str">
        <f t="shared" si="90"/>
        <v>Ô tô vận tải thùng 20 tấn328</v>
      </c>
      <c r="D5432" s="274"/>
      <c r="E5432" s="274"/>
      <c r="F5432" s="274"/>
      <c r="G5432" s="274"/>
    </row>
    <row r="5433" spans="1:7" ht="18.75">
      <c r="A5433" s="489" t="s">
        <v>2790</v>
      </c>
      <c r="B5433" s="490">
        <v>329</v>
      </c>
      <c r="C5433" s="491" t="str">
        <f t="shared" si="90"/>
        <v>Ô tô vận tải thùng 20 tấn329</v>
      </c>
      <c r="D5433" s="274"/>
      <c r="E5433" s="274"/>
      <c r="F5433" s="274"/>
      <c r="G5433" s="274"/>
    </row>
    <row r="5434" spans="1:7" ht="18.75">
      <c r="A5434" s="489" t="s">
        <v>2790</v>
      </c>
      <c r="B5434" s="490">
        <v>330</v>
      </c>
      <c r="C5434" s="491" t="str">
        <f t="shared" si="90"/>
        <v>Ô tô vận tải thùng 20 tấn330</v>
      </c>
      <c r="D5434" s="274"/>
      <c r="E5434" s="274"/>
      <c r="F5434" s="274"/>
      <c r="G5434" s="274"/>
    </row>
    <row r="5435" spans="1:7" ht="18.75">
      <c r="A5435" s="489" t="s">
        <v>2790</v>
      </c>
      <c r="B5435" s="490">
        <v>331</v>
      </c>
      <c r="C5435" s="491" t="str">
        <f t="shared" si="90"/>
        <v>Ô tô vận tải thùng 20 tấn331</v>
      </c>
      <c r="D5435" s="274"/>
      <c r="E5435" s="274"/>
      <c r="F5435" s="274"/>
      <c r="G5435" s="274"/>
    </row>
    <row r="5436" spans="1:7" ht="18.75">
      <c r="A5436" s="489" t="s">
        <v>2790</v>
      </c>
      <c r="B5436" s="490">
        <v>332</v>
      </c>
      <c r="C5436" s="491" t="str">
        <f t="shared" si="90"/>
        <v>Ô tô vận tải thùng 20 tấn332</v>
      </c>
      <c r="D5436" s="274"/>
      <c r="E5436" s="274"/>
      <c r="F5436" s="274"/>
      <c r="G5436" s="274"/>
    </row>
    <row r="5437" spans="1:7" ht="18.75">
      <c r="A5437" s="489" t="s">
        <v>2790</v>
      </c>
      <c r="B5437" s="490">
        <v>333</v>
      </c>
      <c r="C5437" s="491" t="str">
        <f t="shared" si="90"/>
        <v>Ô tô vận tải thùng 20 tấn333</v>
      </c>
      <c r="D5437" s="274"/>
      <c r="E5437" s="274"/>
      <c r="F5437" s="274"/>
      <c r="G5437" s="274"/>
    </row>
    <row r="5438" spans="1:7" ht="18.75">
      <c r="A5438" s="489" t="s">
        <v>2790</v>
      </c>
      <c r="B5438" s="490">
        <v>334</v>
      </c>
      <c r="C5438" s="491" t="str">
        <f t="shared" si="90"/>
        <v>Ô tô vận tải thùng 20 tấn334</v>
      </c>
      <c r="D5438" s="274"/>
      <c r="E5438" s="274"/>
      <c r="F5438" s="274"/>
      <c r="G5438" s="274"/>
    </row>
    <row r="5439" spans="1:7" ht="18.75">
      <c r="A5439" s="489" t="s">
        <v>2790</v>
      </c>
      <c r="B5439" s="490">
        <v>335</v>
      </c>
      <c r="C5439" s="491" t="str">
        <f t="shared" si="90"/>
        <v>Ô tô vận tải thùng 20 tấn335</v>
      </c>
      <c r="D5439" s="274"/>
      <c r="E5439" s="274"/>
      <c r="F5439" s="274"/>
      <c r="G5439" s="274"/>
    </row>
    <row r="5440" spans="1:7" ht="18.75">
      <c r="A5440" s="489" t="s">
        <v>2790</v>
      </c>
      <c r="B5440" s="490">
        <v>336</v>
      </c>
      <c r="C5440" s="491" t="str">
        <f t="shared" si="90"/>
        <v>Ô tô vận tải thùng 20 tấn336</v>
      </c>
      <c r="D5440" s="274"/>
      <c r="E5440" s="274"/>
      <c r="F5440" s="274"/>
      <c r="G5440" s="274"/>
    </row>
    <row r="5441" spans="1:7" ht="18.75">
      <c r="A5441" s="489" t="s">
        <v>2790</v>
      </c>
      <c r="B5441" s="490">
        <v>337</v>
      </c>
      <c r="C5441" s="491" t="str">
        <f t="shared" si="90"/>
        <v>Ô tô vận tải thùng 20 tấn337</v>
      </c>
      <c r="D5441" s="274"/>
      <c r="E5441" s="274"/>
      <c r="F5441" s="274"/>
      <c r="G5441" s="274"/>
    </row>
    <row r="5442" spans="1:7" ht="18.75">
      <c r="A5442" s="489" t="s">
        <v>2790</v>
      </c>
      <c r="B5442" s="490">
        <v>338</v>
      </c>
      <c r="C5442" s="491" t="str">
        <f t="shared" si="90"/>
        <v>Ô tô vận tải thùng 20 tấn338</v>
      </c>
      <c r="D5442" s="274"/>
      <c r="E5442" s="274"/>
      <c r="F5442" s="274"/>
      <c r="G5442" s="274"/>
    </row>
    <row r="5443" spans="1:7" ht="18.75">
      <c r="A5443" s="489" t="s">
        <v>2790</v>
      </c>
      <c r="B5443" s="490">
        <v>339</v>
      </c>
      <c r="C5443" s="491" t="str">
        <f t="shared" si="90"/>
        <v>Ô tô vận tải thùng 20 tấn339</v>
      </c>
      <c r="D5443" s="274"/>
      <c r="E5443" s="274"/>
      <c r="F5443" s="274"/>
      <c r="G5443" s="274"/>
    </row>
    <row r="5444" spans="1:7" ht="18.75">
      <c r="A5444" s="489" t="s">
        <v>2790</v>
      </c>
      <c r="B5444" s="490">
        <v>340</v>
      </c>
      <c r="C5444" s="491" t="str">
        <f t="shared" si="90"/>
        <v>Ô tô vận tải thùng 20 tấn340</v>
      </c>
      <c r="D5444" s="274"/>
      <c r="E5444" s="274"/>
      <c r="F5444" s="274"/>
      <c r="G5444" s="274"/>
    </row>
    <row r="5445" spans="1:7" ht="18.75">
      <c r="A5445" s="489" t="s">
        <v>2790</v>
      </c>
      <c r="B5445" s="490">
        <v>341</v>
      </c>
      <c r="C5445" s="491" t="str">
        <f t="shared" si="90"/>
        <v>Ô tô vận tải thùng 20 tấn341</v>
      </c>
      <c r="D5445" s="274"/>
      <c r="E5445" s="274"/>
      <c r="F5445" s="274"/>
      <c r="G5445" s="274"/>
    </row>
    <row r="5446" spans="1:7" ht="18.75">
      <c r="A5446" s="489" t="s">
        <v>2790</v>
      </c>
      <c r="B5446" s="490">
        <v>342</v>
      </c>
      <c r="C5446" s="491" t="str">
        <f t="shared" si="90"/>
        <v>Ô tô vận tải thùng 20 tấn342</v>
      </c>
      <c r="D5446" s="274"/>
      <c r="E5446" s="274"/>
      <c r="F5446" s="274"/>
      <c r="G5446" s="274"/>
    </row>
    <row r="5447" spans="1:7" ht="18.75">
      <c r="A5447" s="489" t="s">
        <v>2790</v>
      </c>
      <c r="B5447" s="490">
        <v>343</v>
      </c>
      <c r="C5447" s="491" t="str">
        <f t="shared" si="90"/>
        <v>Ô tô vận tải thùng 20 tấn343</v>
      </c>
      <c r="D5447" s="274"/>
      <c r="E5447" s="274"/>
      <c r="F5447" s="274"/>
      <c r="G5447" s="274"/>
    </row>
    <row r="5448" spans="1:7" ht="18.75">
      <c r="A5448" s="489" t="s">
        <v>2790</v>
      </c>
      <c r="B5448" s="490">
        <v>344</v>
      </c>
      <c r="C5448" s="491" t="str">
        <f t="shared" si="90"/>
        <v>Ô tô vận tải thùng 20 tấn344</v>
      </c>
      <c r="D5448" s="274"/>
      <c r="E5448" s="274"/>
      <c r="F5448" s="274"/>
      <c r="G5448" s="274"/>
    </row>
    <row r="5449" spans="1:7" ht="18.75">
      <c r="A5449" s="489" t="s">
        <v>2790</v>
      </c>
      <c r="B5449" s="490">
        <v>345</v>
      </c>
      <c r="C5449" s="491" t="str">
        <f t="shared" si="90"/>
        <v>Ô tô vận tải thùng 20 tấn345</v>
      </c>
      <c r="D5449" s="274"/>
      <c r="E5449" s="274"/>
      <c r="F5449" s="274"/>
      <c r="G5449" s="274"/>
    </row>
    <row r="5450" spans="1:7" ht="18.75">
      <c r="A5450" s="489" t="s">
        <v>2790</v>
      </c>
      <c r="B5450" s="490">
        <v>346</v>
      </c>
      <c r="C5450" s="491" t="str">
        <f t="shared" si="90"/>
        <v>Ô tô vận tải thùng 20 tấn346</v>
      </c>
      <c r="D5450" s="274"/>
      <c r="E5450" s="274"/>
      <c r="F5450" s="274"/>
      <c r="G5450" s="274"/>
    </row>
    <row r="5451" spans="1:7" ht="18.75">
      <c r="A5451" s="489" t="s">
        <v>2790</v>
      </c>
      <c r="B5451" s="490">
        <v>347</v>
      </c>
      <c r="C5451" s="491" t="str">
        <f t="shared" si="90"/>
        <v>Ô tô vận tải thùng 20 tấn347</v>
      </c>
      <c r="D5451" s="274"/>
      <c r="E5451" s="274"/>
      <c r="F5451" s="274"/>
      <c r="G5451" s="274"/>
    </row>
    <row r="5452" spans="1:7" ht="18.75">
      <c r="A5452" s="489" t="s">
        <v>2790</v>
      </c>
      <c r="B5452" s="490">
        <v>348</v>
      </c>
      <c r="C5452" s="491" t="str">
        <f t="shared" si="90"/>
        <v>Ô tô vận tải thùng 20 tấn348</v>
      </c>
      <c r="D5452" s="274"/>
      <c r="E5452" s="274"/>
      <c r="F5452" s="274"/>
      <c r="G5452" s="274"/>
    </row>
    <row r="5453" spans="1:7" ht="18.75">
      <c r="A5453" s="489" t="s">
        <v>2790</v>
      </c>
      <c r="B5453" s="490">
        <v>349</v>
      </c>
      <c r="C5453" s="491" t="str">
        <f t="shared" si="90"/>
        <v>Ô tô vận tải thùng 20 tấn349</v>
      </c>
      <c r="D5453" s="274"/>
      <c r="E5453" s="274"/>
      <c r="F5453" s="274"/>
      <c r="G5453" s="274"/>
    </row>
    <row r="5454" spans="1:7" ht="18.75">
      <c r="A5454" s="489" t="s">
        <v>2790</v>
      </c>
      <c r="B5454" s="490">
        <v>350</v>
      </c>
      <c r="C5454" s="491" t="str">
        <f t="shared" si="90"/>
        <v>Ô tô vận tải thùng 20 tấn350</v>
      </c>
      <c r="D5454" s="274"/>
      <c r="E5454" s="274"/>
      <c r="F5454" s="274"/>
      <c r="G5454" s="274"/>
    </row>
    <row r="5455" spans="1:7" ht="18.75">
      <c r="A5455" s="489" t="s">
        <v>2790</v>
      </c>
      <c r="B5455" s="490">
        <v>351</v>
      </c>
      <c r="C5455" s="491" t="str">
        <f t="shared" si="90"/>
        <v>Ô tô vận tải thùng 20 tấn351</v>
      </c>
      <c r="D5455" s="274"/>
      <c r="E5455" s="274"/>
      <c r="F5455" s="274"/>
      <c r="G5455" s="274"/>
    </row>
    <row r="5456" spans="1:7" ht="18.75">
      <c r="A5456" s="489" t="s">
        <v>2790</v>
      </c>
      <c r="B5456" s="490">
        <v>352</v>
      </c>
      <c r="C5456" s="491" t="str">
        <f t="shared" si="90"/>
        <v>Ô tô vận tải thùng 20 tấn352</v>
      </c>
      <c r="D5456" s="274"/>
      <c r="E5456" s="274"/>
      <c r="F5456" s="274"/>
      <c r="G5456" s="274"/>
    </row>
    <row r="5457" spans="1:7" ht="18.75">
      <c r="A5457" s="489" t="s">
        <v>2790</v>
      </c>
      <c r="B5457" s="490">
        <v>353</v>
      </c>
      <c r="C5457" s="491" t="str">
        <f t="shared" si="90"/>
        <v>Ô tô vận tải thùng 20 tấn353</v>
      </c>
      <c r="D5457" s="274"/>
      <c r="E5457" s="274"/>
      <c r="F5457" s="274"/>
      <c r="G5457" s="274"/>
    </row>
    <row r="5458" spans="1:7" ht="18.75">
      <c r="A5458" s="489" t="s">
        <v>2790</v>
      </c>
      <c r="B5458" s="490">
        <v>354</v>
      </c>
      <c r="C5458" s="491" t="str">
        <f t="shared" si="90"/>
        <v>Ô tô vận tải thùng 20 tấn354</v>
      </c>
      <c r="D5458" s="274"/>
      <c r="E5458" s="274"/>
      <c r="F5458" s="274"/>
      <c r="G5458" s="274"/>
    </row>
    <row r="5459" spans="1:7" ht="18.75">
      <c r="A5459" s="489" t="s">
        <v>2790</v>
      </c>
      <c r="B5459" s="490">
        <v>355</v>
      </c>
      <c r="C5459" s="491" t="str">
        <f t="shared" si="90"/>
        <v>Ô tô vận tải thùng 20 tấn355</v>
      </c>
      <c r="D5459" s="274"/>
      <c r="E5459" s="274"/>
      <c r="F5459" s="274"/>
      <c r="G5459" s="274"/>
    </row>
    <row r="5460" spans="1:7" ht="18.75">
      <c r="A5460" s="489" t="s">
        <v>2790</v>
      </c>
      <c r="B5460" s="490">
        <v>356</v>
      </c>
      <c r="C5460" s="491" t="str">
        <f t="shared" si="90"/>
        <v>Ô tô vận tải thùng 20 tấn356</v>
      </c>
      <c r="D5460" s="274"/>
      <c r="E5460" s="274"/>
      <c r="F5460" s="274"/>
      <c r="G5460" s="274"/>
    </row>
    <row r="5461" spans="1:7" ht="18.75">
      <c r="A5461" s="489" t="s">
        <v>2790</v>
      </c>
      <c r="B5461" s="490">
        <v>357</v>
      </c>
      <c r="C5461" s="491" t="str">
        <f t="shared" si="90"/>
        <v>Ô tô vận tải thùng 20 tấn357</v>
      </c>
      <c r="D5461" s="274"/>
      <c r="E5461" s="274"/>
      <c r="F5461" s="274"/>
      <c r="G5461" s="274"/>
    </row>
    <row r="5462" spans="1:7" ht="18.75">
      <c r="A5462" s="489" t="s">
        <v>2790</v>
      </c>
      <c r="B5462" s="490">
        <v>358</v>
      </c>
      <c r="C5462" s="491" t="str">
        <f t="shared" si="90"/>
        <v>Ô tô vận tải thùng 20 tấn358</v>
      </c>
      <c r="D5462" s="274"/>
      <c r="E5462" s="274"/>
      <c r="F5462" s="274"/>
      <c r="G5462" s="274"/>
    </row>
    <row r="5463" spans="1:7" ht="18.75">
      <c r="A5463" s="489" t="s">
        <v>2790</v>
      </c>
      <c r="B5463" s="490">
        <v>359</v>
      </c>
      <c r="C5463" s="491" t="str">
        <f t="shared" si="90"/>
        <v>Ô tô vận tải thùng 20 tấn359</v>
      </c>
      <c r="D5463" s="274"/>
      <c r="E5463" s="274"/>
      <c r="F5463" s="274"/>
      <c r="G5463" s="274"/>
    </row>
    <row r="5464" spans="1:7" ht="18.75">
      <c r="A5464" s="489" t="s">
        <v>2790</v>
      </c>
      <c r="B5464" s="490">
        <v>360</v>
      </c>
      <c r="C5464" s="491" t="str">
        <f t="shared" si="90"/>
        <v>Ô tô vận tải thùng 20 tấn360</v>
      </c>
      <c r="D5464" s="274"/>
      <c r="E5464" s="274"/>
      <c r="F5464" s="274"/>
      <c r="G5464" s="274"/>
    </row>
    <row r="5465" spans="1:7" ht="18.75">
      <c r="A5465" s="489" t="s">
        <v>2790</v>
      </c>
      <c r="B5465" s="490">
        <v>361</v>
      </c>
      <c r="C5465" s="491" t="str">
        <f t="shared" si="90"/>
        <v>Ô tô vận tải thùng 20 tấn361</v>
      </c>
      <c r="D5465" s="274"/>
      <c r="E5465" s="274"/>
      <c r="F5465" s="274"/>
      <c r="G5465" s="274"/>
    </row>
    <row r="5466" spans="1:7" ht="18.75">
      <c r="A5466" s="489" t="s">
        <v>2790</v>
      </c>
      <c r="B5466" s="490">
        <v>362</v>
      </c>
      <c r="C5466" s="491" t="str">
        <f t="shared" si="90"/>
        <v>Ô tô vận tải thùng 20 tấn362</v>
      </c>
      <c r="D5466" s="274"/>
      <c r="E5466" s="274"/>
      <c r="F5466" s="274"/>
      <c r="G5466" s="274"/>
    </row>
    <row r="5467" spans="1:7" ht="18.75">
      <c r="A5467" s="489" t="s">
        <v>2790</v>
      </c>
      <c r="B5467" s="490">
        <v>363</v>
      </c>
      <c r="C5467" s="491" t="str">
        <f t="shared" si="90"/>
        <v>Ô tô vận tải thùng 20 tấn363</v>
      </c>
      <c r="D5467" s="274"/>
      <c r="E5467" s="274"/>
      <c r="F5467" s="274"/>
      <c r="G5467" s="274"/>
    </row>
    <row r="5468" spans="1:7" ht="18.75">
      <c r="A5468" s="489" t="s">
        <v>2790</v>
      </c>
      <c r="B5468" s="490">
        <v>364</v>
      </c>
      <c r="C5468" s="491" t="str">
        <f t="shared" si="90"/>
        <v>Ô tô vận tải thùng 20 tấn364</v>
      </c>
      <c r="D5468" s="274"/>
      <c r="E5468" s="274"/>
      <c r="F5468" s="274"/>
      <c r="G5468" s="274"/>
    </row>
    <row r="5469" spans="1:7" ht="18.75">
      <c r="A5469" s="489" t="s">
        <v>2790</v>
      </c>
      <c r="B5469" s="490">
        <v>365</v>
      </c>
      <c r="C5469" s="491" t="str">
        <f t="shared" si="90"/>
        <v>Ô tô vận tải thùng 20 tấn365</v>
      </c>
      <c r="D5469" s="274"/>
      <c r="E5469" s="274"/>
      <c r="F5469" s="274"/>
      <c r="G5469" s="274"/>
    </row>
    <row r="5470" spans="1:7" ht="18.75">
      <c r="A5470" s="489" t="s">
        <v>2790</v>
      </c>
      <c r="B5470" s="490">
        <v>366</v>
      </c>
      <c r="C5470" s="491" t="str">
        <f t="shared" si="90"/>
        <v>Ô tô vận tải thùng 20 tấn366</v>
      </c>
      <c r="D5470" s="274"/>
      <c r="E5470" s="274"/>
      <c r="F5470" s="274"/>
      <c r="G5470" s="274"/>
    </row>
    <row r="5471" spans="1:7" ht="18.75">
      <c r="A5471" s="489" t="s">
        <v>2790</v>
      </c>
      <c r="B5471" s="490">
        <v>367</v>
      </c>
      <c r="C5471" s="491" t="str">
        <f t="shared" si="90"/>
        <v>Ô tô vận tải thùng 20 tấn367</v>
      </c>
      <c r="D5471" s="274"/>
      <c r="E5471" s="274"/>
      <c r="F5471" s="274"/>
      <c r="G5471" s="274"/>
    </row>
    <row r="5472" spans="1:7" ht="18.75">
      <c r="A5472" s="489" t="s">
        <v>2790</v>
      </c>
      <c r="B5472" s="490">
        <v>368</v>
      </c>
      <c r="C5472" s="491" t="str">
        <f t="shared" si="90"/>
        <v>Ô tô vận tải thùng 20 tấn368</v>
      </c>
      <c r="D5472" s="274"/>
      <c r="E5472" s="274"/>
      <c r="F5472" s="274"/>
      <c r="G5472" s="274"/>
    </row>
    <row r="5473" spans="1:7" ht="18.75">
      <c r="A5473" s="489" t="s">
        <v>2790</v>
      </c>
      <c r="B5473" s="490">
        <v>369</v>
      </c>
      <c r="C5473" s="491" t="str">
        <f t="shared" si="90"/>
        <v>Ô tô vận tải thùng 20 tấn369</v>
      </c>
      <c r="D5473" s="274"/>
      <c r="E5473" s="274"/>
      <c r="F5473" s="274"/>
      <c r="G5473" s="274"/>
    </row>
    <row r="5474" spans="1:7" ht="18.75">
      <c r="A5474" s="489" t="s">
        <v>2790</v>
      </c>
      <c r="B5474" s="490">
        <v>370</v>
      </c>
      <c r="C5474" s="491" t="str">
        <f t="shared" si="90"/>
        <v>Ô tô vận tải thùng 20 tấn370</v>
      </c>
      <c r="D5474" s="274"/>
      <c r="E5474" s="274"/>
      <c r="F5474" s="274"/>
      <c r="G5474" s="274"/>
    </row>
    <row r="5475" spans="1:7" ht="18.75">
      <c r="A5475" s="489" t="s">
        <v>2790</v>
      </c>
      <c r="B5475" s="490">
        <v>371</v>
      </c>
      <c r="C5475" s="491" t="str">
        <f t="shared" si="90"/>
        <v>Ô tô vận tải thùng 20 tấn371</v>
      </c>
      <c r="D5475" s="274"/>
      <c r="E5475" s="274"/>
      <c r="F5475" s="274"/>
      <c r="G5475" s="274"/>
    </row>
    <row r="5476" spans="1:7" ht="18.75">
      <c r="A5476" s="489" t="s">
        <v>2790</v>
      </c>
      <c r="B5476" s="490">
        <v>372</v>
      </c>
      <c r="C5476" s="491" t="str">
        <f t="shared" si="90"/>
        <v>Ô tô vận tải thùng 20 tấn372</v>
      </c>
      <c r="D5476" s="274"/>
      <c r="E5476" s="274"/>
      <c r="F5476" s="274"/>
      <c r="G5476" s="274"/>
    </row>
    <row r="5477" spans="1:7" ht="18.75">
      <c r="A5477" s="489" t="s">
        <v>2790</v>
      </c>
      <c r="B5477" s="490">
        <v>373</v>
      </c>
      <c r="C5477" s="491" t="str">
        <f t="shared" si="90"/>
        <v>Ô tô vận tải thùng 20 tấn373</v>
      </c>
      <c r="D5477" s="274"/>
      <c r="E5477" s="274"/>
      <c r="F5477" s="274"/>
      <c r="G5477" s="274"/>
    </row>
    <row r="5478" spans="1:7" ht="18.75">
      <c r="A5478" s="489" t="s">
        <v>2790</v>
      </c>
      <c r="B5478" s="490">
        <v>374</v>
      </c>
      <c r="C5478" s="491" t="str">
        <f t="shared" si="90"/>
        <v>Ô tô vận tải thùng 20 tấn374</v>
      </c>
      <c r="D5478" s="274"/>
      <c r="E5478" s="274"/>
      <c r="F5478" s="274"/>
      <c r="G5478" s="274"/>
    </row>
    <row r="5479" spans="1:7" ht="18.75">
      <c r="A5479" s="489" t="s">
        <v>2790</v>
      </c>
      <c r="B5479" s="490">
        <v>375</v>
      </c>
      <c r="C5479" s="491" t="str">
        <f t="shared" si="90"/>
        <v>Ô tô vận tải thùng 20 tấn375</v>
      </c>
      <c r="D5479" s="274"/>
      <c r="E5479" s="274"/>
      <c r="F5479" s="274"/>
      <c r="G5479" s="274"/>
    </row>
    <row r="5480" spans="1:7" ht="18.75">
      <c r="A5480" s="489" t="s">
        <v>2790</v>
      </c>
      <c r="B5480" s="490">
        <v>376</v>
      </c>
      <c r="C5480" s="491" t="str">
        <f t="shared" si="90"/>
        <v>Ô tô vận tải thùng 20 tấn376</v>
      </c>
      <c r="D5480" s="274"/>
      <c r="E5480" s="274"/>
      <c r="F5480" s="274"/>
      <c r="G5480" s="274"/>
    </row>
    <row r="5481" spans="1:7" ht="18.75">
      <c r="A5481" s="489" t="s">
        <v>2790</v>
      </c>
      <c r="B5481" s="490">
        <v>377</v>
      </c>
      <c r="C5481" s="491" t="str">
        <f t="shared" si="90"/>
        <v>Ô tô vận tải thùng 20 tấn377</v>
      </c>
      <c r="D5481" s="274"/>
      <c r="E5481" s="274"/>
      <c r="F5481" s="274"/>
      <c r="G5481" s="274"/>
    </row>
    <row r="5482" spans="1:7" ht="18.75">
      <c r="A5482" s="489" t="s">
        <v>2790</v>
      </c>
      <c r="B5482" s="490">
        <v>378</v>
      </c>
      <c r="C5482" s="491" t="str">
        <f t="shared" si="90"/>
        <v>Ô tô vận tải thùng 20 tấn378</v>
      </c>
      <c r="D5482" s="274"/>
      <c r="E5482" s="274"/>
      <c r="F5482" s="274"/>
      <c r="G5482" s="274"/>
    </row>
    <row r="5483" spans="1:7" ht="18.75">
      <c r="A5483" s="489" t="s">
        <v>2790</v>
      </c>
      <c r="B5483" s="490">
        <v>379</v>
      </c>
      <c r="C5483" s="491" t="str">
        <f t="shared" si="90"/>
        <v>Ô tô vận tải thùng 20 tấn379</v>
      </c>
      <c r="D5483" s="274"/>
      <c r="E5483" s="274"/>
      <c r="F5483" s="274"/>
      <c r="G5483" s="274"/>
    </row>
    <row r="5484" spans="1:7" ht="18.75">
      <c r="A5484" s="489" t="s">
        <v>2790</v>
      </c>
      <c r="B5484" s="490">
        <v>380</v>
      </c>
      <c r="C5484" s="491" t="str">
        <f t="shared" si="90"/>
        <v>Ô tô vận tải thùng 20 tấn380</v>
      </c>
      <c r="D5484" s="274"/>
      <c r="E5484" s="274"/>
      <c r="F5484" s="274"/>
      <c r="G5484" s="274"/>
    </row>
    <row r="5485" spans="1:7" ht="18.75">
      <c r="A5485" s="489" t="s">
        <v>2790</v>
      </c>
      <c r="B5485" s="490">
        <v>381</v>
      </c>
      <c r="C5485" s="491" t="str">
        <f t="shared" si="90"/>
        <v>Ô tô vận tải thùng 20 tấn381</v>
      </c>
      <c r="D5485" s="274"/>
      <c r="E5485" s="274"/>
      <c r="F5485" s="274"/>
      <c r="G5485" s="274"/>
    </row>
    <row r="5486" spans="1:7" ht="18.75">
      <c r="A5486" s="489" t="s">
        <v>2790</v>
      </c>
      <c r="B5486" s="490">
        <v>382</v>
      </c>
      <c r="C5486" s="491" t="str">
        <f t="shared" si="90"/>
        <v>Ô tô vận tải thùng 20 tấn382</v>
      </c>
      <c r="D5486" s="274"/>
      <c r="E5486" s="274"/>
      <c r="F5486" s="274"/>
      <c r="G5486" s="274"/>
    </row>
    <row r="5487" spans="1:7" ht="18.75">
      <c r="A5487" s="489" t="s">
        <v>2790</v>
      </c>
      <c r="B5487" s="490">
        <v>383</v>
      </c>
      <c r="C5487" s="491" t="str">
        <f t="shared" si="90"/>
        <v>Ô tô vận tải thùng 20 tấn383</v>
      </c>
      <c r="D5487" s="274"/>
      <c r="E5487" s="274"/>
      <c r="F5487" s="274"/>
      <c r="G5487" s="274"/>
    </row>
    <row r="5488" spans="1:7" ht="18.75">
      <c r="A5488" s="489" t="s">
        <v>2790</v>
      </c>
      <c r="B5488" s="490">
        <v>384</v>
      </c>
      <c r="C5488" s="491" t="str">
        <f t="shared" si="90"/>
        <v>Ô tô vận tải thùng 20 tấn384</v>
      </c>
      <c r="D5488" s="274"/>
      <c r="E5488" s="274"/>
      <c r="F5488" s="274"/>
      <c r="G5488" s="274"/>
    </row>
    <row r="5489" spans="1:7" ht="18.75">
      <c r="A5489" s="489" t="s">
        <v>2790</v>
      </c>
      <c r="B5489" s="490">
        <v>385</v>
      </c>
      <c r="C5489" s="491" t="str">
        <f t="shared" si="90"/>
        <v>Ô tô vận tải thùng 20 tấn385</v>
      </c>
      <c r="D5489" s="274"/>
      <c r="E5489" s="274"/>
      <c r="F5489" s="274"/>
      <c r="G5489" s="274"/>
    </row>
    <row r="5490" spans="1:7" ht="18.75">
      <c r="A5490" s="489" t="s">
        <v>2790</v>
      </c>
      <c r="B5490" s="490">
        <v>386</v>
      </c>
      <c r="C5490" s="491" t="str">
        <f t="shared" ref="C5490:C5553" si="91">A5490&amp;B5490</f>
        <v>Ô tô vận tải thùng 20 tấn386</v>
      </c>
      <c r="D5490" s="274"/>
      <c r="E5490" s="274"/>
      <c r="F5490" s="274"/>
      <c r="G5490" s="274"/>
    </row>
    <row r="5491" spans="1:7" ht="18.75">
      <c r="A5491" s="489" t="s">
        <v>2790</v>
      </c>
      <c r="B5491" s="490">
        <v>387</v>
      </c>
      <c r="C5491" s="491" t="str">
        <f t="shared" si="91"/>
        <v>Ô tô vận tải thùng 20 tấn387</v>
      </c>
      <c r="D5491" s="274"/>
      <c r="E5491" s="274"/>
      <c r="F5491" s="274"/>
      <c r="G5491" s="274"/>
    </row>
    <row r="5492" spans="1:7" ht="18.75">
      <c r="A5492" s="489" t="s">
        <v>2790</v>
      </c>
      <c r="B5492" s="490">
        <v>388</v>
      </c>
      <c r="C5492" s="491" t="str">
        <f t="shared" si="91"/>
        <v>Ô tô vận tải thùng 20 tấn388</v>
      </c>
      <c r="D5492" s="274"/>
      <c r="E5492" s="274"/>
      <c r="F5492" s="274"/>
      <c r="G5492" s="274"/>
    </row>
    <row r="5493" spans="1:7" ht="18.75">
      <c r="A5493" s="489" t="s">
        <v>2790</v>
      </c>
      <c r="B5493" s="490">
        <v>389</v>
      </c>
      <c r="C5493" s="491" t="str">
        <f t="shared" si="91"/>
        <v>Ô tô vận tải thùng 20 tấn389</v>
      </c>
      <c r="D5493" s="274"/>
      <c r="E5493" s="274"/>
      <c r="F5493" s="274"/>
      <c r="G5493" s="274"/>
    </row>
    <row r="5494" spans="1:7" ht="18.75">
      <c r="A5494" s="489" t="s">
        <v>2790</v>
      </c>
      <c r="B5494" s="490">
        <v>390</v>
      </c>
      <c r="C5494" s="491" t="str">
        <f t="shared" si="91"/>
        <v>Ô tô vận tải thùng 20 tấn390</v>
      </c>
      <c r="D5494" s="274"/>
      <c r="E5494" s="274"/>
      <c r="F5494" s="274"/>
      <c r="G5494" s="274"/>
    </row>
    <row r="5495" spans="1:7" ht="18.75">
      <c r="A5495" s="489" t="s">
        <v>2790</v>
      </c>
      <c r="B5495" s="490">
        <v>391</v>
      </c>
      <c r="C5495" s="491" t="str">
        <f t="shared" si="91"/>
        <v>Ô tô vận tải thùng 20 tấn391</v>
      </c>
      <c r="D5495" s="274"/>
      <c r="E5495" s="274"/>
      <c r="F5495" s="274"/>
      <c r="G5495" s="274"/>
    </row>
    <row r="5496" spans="1:7" ht="18.75">
      <c r="A5496" s="489" t="s">
        <v>2790</v>
      </c>
      <c r="B5496" s="490">
        <v>392</v>
      </c>
      <c r="C5496" s="491" t="str">
        <f t="shared" si="91"/>
        <v>Ô tô vận tải thùng 20 tấn392</v>
      </c>
      <c r="D5496" s="274"/>
      <c r="E5496" s="274"/>
      <c r="F5496" s="274"/>
      <c r="G5496" s="274"/>
    </row>
    <row r="5497" spans="1:7" ht="18.75">
      <c r="A5497" s="489" t="s">
        <v>2790</v>
      </c>
      <c r="B5497" s="490">
        <v>393</v>
      </c>
      <c r="C5497" s="491" t="str">
        <f t="shared" si="91"/>
        <v>Ô tô vận tải thùng 20 tấn393</v>
      </c>
      <c r="D5497" s="274"/>
      <c r="E5497" s="274"/>
      <c r="F5497" s="274"/>
      <c r="G5497" s="274"/>
    </row>
    <row r="5498" spans="1:7" ht="18.75">
      <c r="A5498" s="489" t="s">
        <v>2790</v>
      </c>
      <c r="B5498" s="490">
        <v>394</v>
      </c>
      <c r="C5498" s="491" t="str">
        <f t="shared" si="91"/>
        <v>Ô tô vận tải thùng 20 tấn394</v>
      </c>
      <c r="D5498" s="274"/>
      <c r="E5498" s="274"/>
      <c r="F5498" s="274"/>
      <c r="G5498" s="274"/>
    </row>
    <row r="5499" spans="1:7" ht="18.75">
      <c r="A5499" s="489" t="s">
        <v>2790</v>
      </c>
      <c r="B5499" s="490">
        <v>395</v>
      </c>
      <c r="C5499" s="491" t="str">
        <f t="shared" si="91"/>
        <v>Ô tô vận tải thùng 20 tấn395</v>
      </c>
      <c r="D5499" s="274"/>
      <c r="E5499" s="274"/>
      <c r="F5499" s="274"/>
      <c r="G5499" s="274"/>
    </row>
    <row r="5500" spans="1:7" ht="18.75">
      <c r="A5500" s="489" t="s">
        <v>2790</v>
      </c>
      <c r="B5500" s="490">
        <v>396</v>
      </c>
      <c r="C5500" s="491" t="str">
        <f t="shared" si="91"/>
        <v>Ô tô vận tải thùng 20 tấn396</v>
      </c>
      <c r="D5500" s="274"/>
      <c r="E5500" s="274"/>
      <c r="F5500" s="274"/>
      <c r="G5500" s="274"/>
    </row>
    <row r="5501" spans="1:7" ht="18.75">
      <c r="A5501" s="489" t="s">
        <v>2790</v>
      </c>
      <c r="B5501" s="490">
        <v>397</v>
      </c>
      <c r="C5501" s="491" t="str">
        <f t="shared" si="91"/>
        <v>Ô tô vận tải thùng 20 tấn397</v>
      </c>
      <c r="D5501" s="274"/>
      <c r="E5501" s="274"/>
      <c r="F5501" s="274"/>
      <c r="G5501" s="274"/>
    </row>
    <row r="5502" spans="1:7" ht="18.75">
      <c r="A5502" s="489" t="s">
        <v>2790</v>
      </c>
      <c r="B5502" s="490">
        <v>398</v>
      </c>
      <c r="C5502" s="491" t="str">
        <f t="shared" si="91"/>
        <v>Ô tô vận tải thùng 20 tấn398</v>
      </c>
      <c r="D5502" s="274"/>
      <c r="E5502" s="274"/>
      <c r="F5502" s="274"/>
      <c r="G5502" s="274"/>
    </row>
    <row r="5503" spans="1:7" ht="18.75">
      <c r="A5503" s="489" t="s">
        <v>2790</v>
      </c>
      <c r="B5503" s="490">
        <v>399</v>
      </c>
      <c r="C5503" s="491" t="str">
        <f t="shared" si="91"/>
        <v>Ô tô vận tải thùng 20 tấn399</v>
      </c>
      <c r="D5503" s="274"/>
      <c r="E5503" s="274"/>
      <c r="F5503" s="274"/>
      <c r="G5503" s="274"/>
    </row>
    <row r="5504" spans="1:7" ht="18.75">
      <c r="A5504" s="489" t="s">
        <v>2790</v>
      </c>
      <c r="B5504" s="490">
        <v>400</v>
      </c>
      <c r="C5504" s="491" t="str">
        <f t="shared" si="91"/>
        <v>Ô tô vận tải thùng 20 tấn400</v>
      </c>
      <c r="D5504" s="274"/>
      <c r="E5504" s="274"/>
      <c r="F5504" s="274"/>
      <c r="G5504" s="274"/>
    </row>
    <row r="5505" spans="1:7" ht="18.75">
      <c r="A5505" s="489" t="s">
        <v>2790</v>
      </c>
      <c r="B5505" s="490">
        <v>401</v>
      </c>
      <c r="C5505" s="491" t="str">
        <f t="shared" si="91"/>
        <v>Ô tô vận tải thùng 20 tấn401</v>
      </c>
      <c r="D5505" s="274"/>
      <c r="E5505" s="274"/>
      <c r="F5505" s="274"/>
      <c r="G5505" s="274"/>
    </row>
    <row r="5506" spans="1:7" ht="18.75">
      <c r="A5506" s="489" t="s">
        <v>2790</v>
      </c>
      <c r="B5506" s="490">
        <v>402</v>
      </c>
      <c r="C5506" s="491" t="str">
        <f t="shared" si="91"/>
        <v>Ô tô vận tải thùng 20 tấn402</v>
      </c>
      <c r="D5506" s="274"/>
      <c r="E5506" s="274"/>
      <c r="F5506" s="274"/>
      <c r="G5506" s="274"/>
    </row>
    <row r="5507" spans="1:7" ht="18.75">
      <c r="A5507" s="489" t="s">
        <v>2790</v>
      </c>
      <c r="B5507" s="490">
        <v>403</v>
      </c>
      <c r="C5507" s="491" t="str">
        <f t="shared" si="91"/>
        <v>Ô tô vận tải thùng 20 tấn403</v>
      </c>
      <c r="D5507" s="274"/>
      <c r="E5507" s="274"/>
      <c r="F5507" s="274"/>
      <c r="G5507" s="274"/>
    </row>
    <row r="5508" spans="1:7" ht="18.75">
      <c r="A5508" s="489" t="s">
        <v>2790</v>
      </c>
      <c r="B5508" s="490">
        <v>404</v>
      </c>
      <c r="C5508" s="491" t="str">
        <f t="shared" si="91"/>
        <v>Ô tô vận tải thùng 20 tấn404</v>
      </c>
      <c r="D5508" s="274"/>
      <c r="E5508" s="274"/>
      <c r="F5508" s="274"/>
      <c r="G5508" s="274"/>
    </row>
    <row r="5509" spans="1:7" ht="18.75">
      <c r="A5509" s="489" t="s">
        <v>2790</v>
      </c>
      <c r="B5509" s="490">
        <v>405</v>
      </c>
      <c r="C5509" s="491" t="str">
        <f t="shared" si="91"/>
        <v>Ô tô vận tải thùng 20 tấn405</v>
      </c>
      <c r="D5509" s="274"/>
      <c r="E5509" s="274"/>
      <c r="F5509" s="274"/>
      <c r="G5509" s="274"/>
    </row>
    <row r="5510" spans="1:7" ht="18.75">
      <c r="A5510" s="489" t="s">
        <v>2790</v>
      </c>
      <c r="B5510" s="490">
        <v>406</v>
      </c>
      <c r="C5510" s="491" t="str">
        <f t="shared" si="91"/>
        <v>Ô tô vận tải thùng 20 tấn406</v>
      </c>
      <c r="D5510" s="274"/>
      <c r="E5510" s="274"/>
      <c r="F5510" s="274"/>
      <c r="G5510" s="274"/>
    </row>
    <row r="5511" spans="1:7" ht="18.75">
      <c r="A5511" s="489" t="s">
        <v>2790</v>
      </c>
      <c r="B5511" s="490">
        <v>407</v>
      </c>
      <c r="C5511" s="491" t="str">
        <f t="shared" si="91"/>
        <v>Ô tô vận tải thùng 20 tấn407</v>
      </c>
      <c r="D5511" s="274"/>
      <c r="E5511" s="274"/>
      <c r="F5511" s="274"/>
      <c r="G5511" s="274"/>
    </row>
    <row r="5512" spans="1:7" ht="18.75">
      <c r="A5512" s="489" t="s">
        <v>2790</v>
      </c>
      <c r="B5512" s="490">
        <v>408</v>
      </c>
      <c r="C5512" s="491" t="str">
        <f t="shared" si="91"/>
        <v>Ô tô vận tải thùng 20 tấn408</v>
      </c>
      <c r="D5512" s="274"/>
      <c r="E5512" s="274"/>
      <c r="F5512" s="274"/>
      <c r="G5512" s="274"/>
    </row>
    <row r="5513" spans="1:7" ht="18.75">
      <c r="A5513" s="489" t="s">
        <v>2790</v>
      </c>
      <c r="B5513" s="490">
        <v>409</v>
      </c>
      <c r="C5513" s="491" t="str">
        <f t="shared" si="91"/>
        <v>Ô tô vận tải thùng 20 tấn409</v>
      </c>
      <c r="D5513" s="274"/>
      <c r="E5513" s="274"/>
      <c r="F5513" s="274"/>
      <c r="G5513" s="274"/>
    </row>
    <row r="5514" spans="1:7" ht="18.75">
      <c r="A5514" s="489" t="s">
        <v>2790</v>
      </c>
      <c r="B5514" s="490">
        <v>410</v>
      </c>
      <c r="C5514" s="491" t="str">
        <f t="shared" si="91"/>
        <v>Ô tô vận tải thùng 20 tấn410</v>
      </c>
      <c r="D5514" s="274"/>
      <c r="E5514" s="274"/>
      <c r="F5514" s="274"/>
      <c r="G5514" s="274"/>
    </row>
    <row r="5515" spans="1:7" ht="18.75">
      <c r="A5515" s="489" t="s">
        <v>2790</v>
      </c>
      <c r="B5515" s="490">
        <v>411</v>
      </c>
      <c r="C5515" s="491" t="str">
        <f t="shared" si="91"/>
        <v>Ô tô vận tải thùng 20 tấn411</v>
      </c>
      <c r="D5515" s="274"/>
      <c r="E5515" s="274"/>
      <c r="F5515" s="274"/>
      <c r="G5515" s="274"/>
    </row>
    <row r="5516" spans="1:7" ht="18.75">
      <c r="A5516" s="489" t="s">
        <v>2790</v>
      </c>
      <c r="B5516" s="490">
        <v>412</v>
      </c>
      <c r="C5516" s="491" t="str">
        <f t="shared" si="91"/>
        <v>Ô tô vận tải thùng 20 tấn412</v>
      </c>
      <c r="D5516" s="274"/>
      <c r="E5516" s="274"/>
      <c r="F5516" s="274"/>
      <c r="G5516" s="274"/>
    </row>
    <row r="5517" spans="1:7" ht="18.75">
      <c r="A5517" s="489" t="s">
        <v>2790</v>
      </c>
      <c r="B5517" s="490">
        <v>413</v>
      </c>
      <c r="C5517" s="491" t="str">
        <f t="shared" si="91"/>
        <v>Ô tô vận tải thùng 20 tấn413</v>
      </c>
      <c r="D5517" s="274"/>
      <c r="E5517" s="274"/>
      <c r="F5517" s="274"/>
      <c r="G5517" s="274"/>
    </row>
    <row r="5518" spans="1:7" ht="18.75">
      <c r="A5518" s="489" t="s">
        <v>2790</v>
      </c>
      <c r="B5518" s="490">
        <v>414</v>
      </c>
      <c r="C5518" s="491" t="str">
        <f t="shared" si="91"/>
        <v>Ô tô vận tải thùng 20 tấn414</v>
      </c>
      <c r="D5518" s="274"/>
      <c r="E5518" s="274"/>
      <c r="F5518" s="274"/>
      <c r="G5518" s="274"/>
    </row>
    <row r="5519" spans="1:7" ht="18.75">
      <c r="A5519" s="489" t="s">
        <v>2790</v>
      </c>
      <c r="B5519" s="490">
        <v>415</v>
      </c>
      <c r="C5519" s="491" t="str">
        <f t="shared" si="91"/>
        <v>Ô tô vận tải thùng 20 tấn415</v>
      </c>
      <c r="D5519" s="274"/>
      <c r="E5519" s="274"/>
      <c r="F5519" s="274"/>
      <c r="G5519" s="274"/>
    </row>
    <row r="5520" spans="1:7" ht="18.75">
      <c r="A5520" s="489" t="s">
        <v>2790</v>
      </c>
      <c r="B5520" s="490">
        <v>416</v>
      </c>
      <c r="C5520" s="491" t="str">
        <f t="shared" si="91"/>
        <v>Ô tô vận tải thùng 20 tấn416</v>
      </c>
      <c r="D5520" s="274"/>
      <c r="E5520" s="274"/>
      <c r="F5520" s="274"/>
      <c r="G5520" s="274"/>
    </row>
    <row r="5521" spans="1:7" ht="18.75">
      <c r="A5521" s="489" t="s">
        <v>2790</v>
      </c>
      <c r="B5521" s="490">
        <v>417</v>
      </c>
      <c r="C5521" s="491" t="str">
        <f t="shared" si="91"/>
        <v>Ô tô vận tải thùng 20 tấn417</v>
      </c>
      <c r="D5521" s="274"/>
      <c r="E5521" s="274"/>
      <c r="F5521" s="274"/>
      <c r="G5521" s="274"/>
    </row>
    <row r="5522" spans="1:7" ht="18.75">
      <c r="A5522" s="489" t="s">
        <v>2790</v>
      </c>
      <c r="B5522" s="490">
        <v>418</v>
      </c>
      <c r="C5522" s="491" t="str">
        <f t="shared" si="91"/>
        <v>Ô tô vận tải thùng 20 tấn418</v>
      </c>
      <c r="D5522" s="274"/>
      <c r="E5522" s="274"/>
      <c r="F5522" s="274"/>
      <c r="G5522" s="274"/>
    </row>
    <row r="5523" spans="1:7" ht="18.75">
      <c r="A5523" s="489" t="s">
        <v>2790</v>
      </c>
      <c r="B5523" s="490">
        <v>419</v>
      </c>
      <c r="C5523" s="491" t="str">
        <f t="shared" si="91"/>
        <v>Ô tô vận tải thùng 20 tấn419</v>
      </c>
      <c r="D5523" s="274"/>
      <c r="E5523" s="274"/>
      <c r="F5523" s="274"/>
      <c r="G5523" s="274"/>
    </row>
    <row r="5524" spans="1:7" ht="18.75">
      <c r="A5524" s="489" t="s">
        <v>2790</v>
      </c>
      <c r="B5524" s="490">
        <v>420</v>
      </c>
      <c r="C5524" s="491" t="str">
        <f t="shared" si="91"/>
        <v>Ô tô vận tải thùng 20 tấn420</v>
      </c>
      <c r="D5524" s="274"/>
      <c r="E5524" s="274"/>
      <c r="F5524" s="274"/>
      <c r="G5524" s="274"/>
    </row>
    <row r="5525" spans="1:7" ht="18.75">
      <c r="A5525" s="489" t="s">
        <v>2790</v>
      </c>
      <c r="B5525" s="490">
        <v>421</v>
      </c>
      <c r="C5525" s="491" t="str">
        <f t="shared" si="91"/>
        <v>Ô tô vận tải thùng 20 tấn421</v>
      </c>
      <c r="D5525" s="274"/>
      <c r="E5525" s="274"/>
      <c r="F5525" s="274"/>
      <c r="G5525" s="274"/>
    </row>
    <row r="5526" spans="1:7" ht="18.75">
      <c r="A5526" s="489" t="s">
        <v>2790</v>
      </c>
      <c r="B5526" s="490">
        <v>422</v>
      </c>
      <c r="C5526" s="491" t="str">
        <f t="shared" si="91"/>
        <v>Ô tô vận tải thùng 20 tấn422</v>
      </c>
      <c r="D5526" s="274"/>
      <c r="E5526" s="274"/>
      <c r="F5526" s="274"/>
      <c r="G5526" s="274"/>
    </row>
    <row r="5527" spans="1:7" ht="18.75">
      <c r="A5527" s="489" t="s">
        <v>2790</v>
      </c>
      <c r="B5527" s="490">
        <v>423</v>
      </c>
      <c r="C5527" s="491" t="str">
        <f t="shared" si="91"/>
        <v>Ô tô vận tải thùng 20 tấn423</v>
      </c>
      <c r="D5527" s="274"/>
      <c r="E5527" s="274"/>
      <c r="F5527" s="274"/>
      <c r="G5527" s="274"/>
    </row>
    <row r="5528" spans="1:7" ht="18.75">
      <c r="A5528" s="489" t="s">
        <v>2790</v>
      </c>
      <c r="B5528" s="490">
        <v>424</v>
      </c>
      <c r="C5528" s="491" t="str">
        <f t="shared" si="91"/>
        <v>Ô tô vận tải thùng 20 tấn424</v>
      </c>
      <c r="D5528" s="274"/>
      <c r="E5528" s="274"/>
      <c r="F5528" s="274"/>
      <c r="G5528" s="274"/>
    </row>
    <row r="5529" spans="1:7" ht="18.75">
      <c r="A5529" s="489" t="s">
        <v>2790</v>
      </c>
      <c r="B5529" s="490">
        <v>425</v>
      </c>
      <c r="C5529" s="491" t="str">
        <f t="shared" si="91"/>
        <v>Ô tô vận tải thùng 20 tấn425</v>
      </c>
      <c r="D5529" s="274"/>
      <c r="E5529" s="274"/>
      <c r="F5529" s="274"/>
      <c r="G5529" s="274"/>
    </row>
    <row r="5530" spans="1:7" ht="18.75">
      <c r="A5530" s="489" t="s">
        <v>2790</v>
      </c>
      <c r="B5530" s="490">
        <v>426</v>
      </c>
      <c r="C5530" s="491" t="str">
        <f t="shared" si="91"/>
        <v>Ô tô vận tải thùng 20 tấn426</v>
      </c>
      <c r="D5530" s="274"/>
      <c r="E5530" s="274"/>
      <c r="F5530" s="274"/>
      <c r="G5530" s="274"/>
    </row>
    <row r="5531" spans="1:7" ht="18.75">
      <c r="A5531" s="489" t="s">
        <v>2790</v>
      </c>
      <c r="B5531" s="490">
        <v>427</v>
      </c>
      <c r="C5531" s="491" t="str">
        <f t="shared" si="91"/>
        <v>Ô tô vận tải thùng 20 tấn427</v>
      </c>
      <c r="D5531" s="274"/>
      <c r="E5531" s="274"/>
      <c r="F5531" s="274"/>
      <c r="G5531" s="274"/>
    </row>
    <row r="5532" spans="1:7" ht="18.75">
      <c r="A5532" s="489" t="s">
        <v>2790</v>
      </c>
      <c r="B5532" s="490">
        <v>428</v>
      </c>
      <c r="C5532" s="491" t="str">
        <f t="shared" si="91"/>
        <v>Ô tô vận tải thùng 20 tấn428</v>
      </c>
      <c r="D5532" s="274"/>
      <c r="E5532" s="274"/>
      <c r="F5532" s="274"/>
      <c r="G5532" s="274"/>
    </row>
    <row r="5533" spans="1:7" ht="18.75">
      <c r="A5533" s="489" t="s">
        <v>2790</v>
      </c>
      <c r="B5533" s="490">
        <v>429</v>
      </c>
      <c r="C5533" s="491" t="str">
        <f t="shared" si="91"/>
        <v>Ô tô vận tải thùng 20 tấn429</v>
      </c>
      <c r="D5533" s="274"/>
      <c r="E5533" s="274"/>
      <c r="F5533" s="274"/>
      <c r="G5533" s="274"/>
    </row>
    <row r="5534" spans="1:7" ht="18.75">
      <c r="A5534" s="489" t="s">
        <v>2790</v>
      </c>
      <c r="B5534" s="490">
        <v>430</v>
      </c>
      <c r="C5534" s="491" t="str">
        <f t="shared" si="91"/>
        <v>Ô tô vận tải thùng 20 tấn430</v>
      </c>
      <c r="D5534" s="274"/>
      <c r="E5534" s="274"/>
      <c r="F5534" s="274"/>
      <c r="G5534" s="274"/>
    </row>
    <row r="5535" spans="1:7" ht="18.75">
      <c r="A5535" s="489" t="s">
        <v>2790</v>
      </c>
      <c r="B5535" s="490">
        <v>431</v>
      </c>
      <c r="C5535" s="491" t="str">
        <f t="shared" si="91"/>
        <v>Ô tô vận tải thùng 20 tấn431</v>
      </c>
      <c r="D5535" s="274"/>
      <c r="E5535" s="274"/>
      <c r="F5535" s="274"/>
      <c r="G5535" s="274"/>
    </row>
    <row r="5536" spans="1:7" ht="18.75">
      <c r="A5536" s="489" t="s">
        <v>2790</v>
      </c>
      <c r="B5536" s="490">
        <v>432</v>
      </c>
      <c r="C5536" s="491" t="str">
        <f t="shared" si="91"/>
        <v>Ô tô vận tải thùng 20 tấn432</v>
      </c>
      <c r="D5536" s="274"/>
      <c r="E5536" s="274"/>
      <c r="F5536" s="274"/>
      <c r="G5536" s="274"/>
    </row>
    <row r="5537" spans="1:7" ht="18.75">
      <c r="A5537" s="489" t="s">
        <v>2790</v>
      </c>
      <c r="B5537" s="490">
        <v>433</v>
      </c>
      <c r="C5537" s="491" t="str">
        <f t="shared" si="91"/>
        <v>Ô tô vận tải thùng 20 tấn433</v>
      </c>
      <c r="D5537" s="274"/>
      <c r="E5537" s="274"/>
      <c r="F5537" s="274"/>
      <c r="G5537" s="274"/>
    </row>
    <row r="5538" spans="1:7" ht="18.75">
      <c r="A5538" s="489" t="s">
        <v>2790</v>
      </c>
      <c r="B5538" s="490">
        <v>434</v>
      </c>
      <c r="C5538" s="491" t="str">
        <f t="shared" si="91"/>
        <v>Ô tô vận tải thùng 20 tấn434</v>
      </c>
      <c r="D5538" s="274"/>
      <c r="E5538" s="274"/>
      <c r="F5538" s="274"/>
      <c r="G5538" s="274"/>
    </row>
    <row r="5539" spans="1:7" ht="18.75">
      <c r="A5539" s="489" t="s">
        <v>2790</v>
      </c>
      <c r="B5539" s="490">
        <v>435</v>
      </c>
      <c r="C5539" s="491" t="str">
        <f t="shared" si="91"/>
        <v>Ô tô vận tải thùng 20 tấn435</v>
      </c>
      <c r="D5539" s="274"/>
      <c r="E5539" s="274"/>
      <c r="F5539" s="274"/>
      <c r="G5539" s="274"/>
    </row>
    <row r="5540" spans="1:7" ht="18.75">
      <c r="A5540" s="489" t="s">
        <v>2790</v>
      </c>
      <c r="B5540" s="490">
        <v>436</v>
      </c>
      <c r="C5540" s="491" t="str">
        <f t="shared" si="91"/>
        <v>Ô tô vận tải thùng 20 tấn436</v>
      </c>
      <c r="D5540" s="274"/>
      <c r="E5540" s="274"/>
      <c r="F5540" s="274"/>
      <c r="G5540" s="274"/>
    </row>
    <row r="5541" spans="1:7" ht="18.75">
      <c r="A5541" s="489" t="s">
        <v>2790</v>
      </c>
      <c r="B5541" s="490">
        <v>437</v>
      </c>
      <c r="C5541" s="491" t="str">
        <f t="shared" si="91"/>
        <v>Ô tô vận tải thùng 20 tấn437</v>
      </c>
      <c r="D5541" s="274"/>
      <c r="E5541" s="274"/>
      <c r="F5541" s="274"/>
      <c r="G5541" s="274"/>
    </row>
    <row r="5542" spans="1:7" ht="18.75">
      <c r="A5542" s="489" t="s">
        <v>2790</v>
      </c>
      <c r="B5542" s="490">
        <v>438</v>
      </c>
      <c r="C5542" s="491" t="str">
        <f t="shared" si="91"/>
        <v>Ô tô vận tải thùng 20 tấn438</v>
      </c>
      <c r="D5542" s="274"/>
      <c r="E5542" s="274"/>
      <c r="F5542" s="274"/>
      <c r="G5542" s="274"/>
    </row>
    <row r="5543" spans="1:7" ht="18.75">
      <c r="A5543" s="489" t="s">
        <v>2790</v>
      </c>
      <c r="B5543" s="490">
        <v>439</v>
      </c>
      <c r="C5543" s="491" t="str">
        <f t="shared" si="91"/>
        <v>Ô tô vận tải thùng 20 tấn439</v>
      </c>
      <c r="D5543" s="274"/>
      <c r="E5543" s="274"/>
      <c r="F5543" s="274"/>
      <c r="G5543" s="274"/>
    </row>
    <row r="5544" spans="1:7" ht="18.75">
      <c r="A5544" s="489" t="s">
        <v>2790</v>
      </c>
      <c r="B5544" s="490">
        <v>440</v>
      </c>
      <c r="C5544" s="491" t="str">
        <f t="shared" si="91"/>
        <v>Ô tô vận tải thùng 20 tấn440</v>
      </c>
      <c r="D5544" s="274"/>
      <c r="E5544" s="274"/>
      <c r="F5544" s="274"/>
      <c r="G5544" s="274"/>
    </row>
    <row r="5545" spans="1:7" ht="18.75">
      <c r="A5545" s="489" t="s">
        <v>2790</v>
      </c>
      <c r="B5545" s="490">
        <v>441</v>
      </c>
      <c r="C5545" s="491" t="str">
        <f t="shared" si="91"/>
        <v>Ô tô vận tải thùng 20 tấn441</v>
      </c>
      <c r="D5545" s="274"/>
      <c r="E5545" s="274"/>
      <c r="F5545" s="274"/>
      <c r="G5545" s="274"/>
    </row>
    <row r="5546" spans="1:7" ht="18.75">
      <c r="A5546" s="489" t="s">
        <v>2790</v>
      </c>
      <c r="B5546" s="490">
        <v>442</v>
      </c>
      <c r="C5546" s="491" t="str">
        <f t="shared" si="91"/>
        <v>Ô tô vận tải thùng 20 tấn442</v>
      </c>
      <c r="D5546" s="274"/>
      <c r="E5546" s="274"/>
      <c r="F5546" s="274"/>
      <c r="G5546" s="274"/>
    </row>
    <row r="5547" spans="1:7" ht="18.75">
      <c r="A5547" s="489" t="s">
        <v>2790</v>
      </c>
      <c r="B5547" s="490">
        <v>443</v>
      </c>
      <c r="C5547" s="491" t="str">
        <f t="shared" si="91"/>
        <v>Ô tô vận tải thùng 20 tấn443</v>
      </c>
      <c r="D5547" s="274"/>
      <c r="E5547" s="274"/>
      <c r="F5547" s="274"/>
      <c r="G5547" s="274"/>
    </row>
    <row r="5548" spans="1:7" ht="18.75">
      <c r="A5548" s="489" t="s">
        <v>2790</v>
      </c>
      <c r="B5548" s="490">
        <v>444</v>
      </c>
      <c r="C5548" s="491" t="str">
        <f t="shared" si="91"/>
        <v>Ô tô vận tải thùng 20 tấn444</v>
      </c>
      <c r="D5548" s="274"/>
      <c r="E5548" s="274"/>
      <c r="F5548" s="274"/>
      <c r="G5548" s="274"/>
    </row>
    <row r="5549" spans="1:7" ht="18.75">
      <c r="A5549" s="489" t="s">
        <v>2790</v>
      </c>
      <c r="B5549" s="490">
        <v>445</v>
      </c>
      <c r="C5549" s="491" t="str">
        <f t="shared" si="91"/>
        <v>Ô tô vận tải thùng 20 tấn445</v>
      </c>
      <c r="D5549" s="274"/>
      <c r="E5549" s="274"/>
      <c r="F5549" s="274"/>
      <c r="G5549" s="274"/>
    </row>
    <row r="5550" spans="1:7" ht="18.75">
      <c r="A5550" s="489" t="s">
        <v>2790</v>
      </c>
      <c r="B5550" s="490">
        <v>446</v>
      </c>
      <c r="C5550" s="491" t="str">
        <f t="shared" si="91"/>
        <v>Ô tô vận tải thùng 20 tấn446</v>
      </c>
      <c r="D5550" s="274"/>
      <c r="E5550" s="274"/>
      <c r="F5550" s="274"/>
      <c r="G5550" s="274"/>
    </row>
    <row r="5551" spans="1:7" ht="18.75">
      <c r="A5551" s="489" t="s">
        <v>2790</v>
      </c>
      <c r="B5551" s="490">
        <v>447</v>
      </c>
      <c r="C5551" s="491" t="str">
        <f t="shared" si="91"/>
        <v>Ô tô vận tải thùng 20 tấn447</v>
      </c>
      <c r="D5551" s="274"/>
      <c r="E5551" s="274"/>
      <c r="F5551" s="274"/>
      <c r="G5551" s="274"/>
    </row>
    <row r="5552" spans="1:7" ht="18.75">
      <c r="A5552" s="489" t="s">
        <v>2790</v>
      </c>
      <c r="B5552" s="490">
        <v>448</v>
      </c>
      <c r="C5552" s="491" t="str">
        <f t="shared" si="91"/>
        <v>Ô tô vận tải thùng 20 tấn448</v>
      </c>
      <c r="D5552" s="274"/>
      <c r="E5552" s="274"/>
      <c r="F5552" s="274"/>
      <c r="G5552" s="274"/>
    </row>
    <row r="5553" spans="1:7" ht="18.75">
      <c r="A5553" s="489" t="s">
        <v>2790</v>
      </c>
      <c r="B5553" s="490">
        <v>449</v>
      </c>
      <c r="C5553" s="491" t="str">
        <f t="shared" si="91"/>
        <v>Ô tô vận tải thùng 20 tấn449</v>
      </c>
      <c r="D5553" s="274"/>
      <c r="E5553" s="274"/>
      <c r="F5553" s="274"/>
      <c r="G5553" s="274"/>
    </row>
    <row r="5554" spans="1:7" ht="18.75">
      <c r="A5554" s="489" t="s">
        <v>2790</v>
      </c>
      <c r="B5554" s="490">
        <v>450</v>
      </c>
      <c r="C5554" s="491" t="str">
        <f t="shared" ref="C5554:C5604" si="92">A5554&amp;B5554</f>
        <v>Ô tô vận tải thùng 20 tấn450</v>
      </c>
      <c r="D5554" s="274"/>
      <c r="E5554" s="274"/>
      <c r="F5554" s="274"/>
      <c r="G5554" s="274"/>
    </row>
    <row r="5555" spans="1:7" ht="18.75">
      <c r="A5555" s="489" t="s">
        <v>2790</v>
      </c>
      <c r="B5555" s="490">
        <v>451</v>
      </c>
      <c r="C5555" s="491" t="str">
        <f t="shared" si="92"/>
        <v>Ô tô vận tải thùng 20 tấn451</v>
      </c>
      <c r="D5555" s="274"/>
      <c r="E5555" s="274"/>
      <c r="F5555" s="274"/>
      <c r="G5555" s="274"/>
    </row>
    <row r="5556" spans="1:7" ht="18.75">
      <c r="A5556" s="489" t="s">
        <v>2790</v>
      </c>
      <c r="B5556" s="490">
        <v>452</v>
      </c>
      <c r="C5556" s="491" t="str">
        <f t="shared" si="92"/>
        <v>Ô tô vận tải thùng 20 tấn452</v>
      </c>
      <c r="D5556" s="274"/>
      <c r="E5556" s="274"/>
      <c r="F5556" s="274"/>
      <c r="G5556" s="274"/>
    </row>
    <row r="5557" spans="1:7" ht="18.75">
      <c r="A5557" s="489" t="s">
        <v>2790</v>
      </c>
      <c r="B5557" s="490">
        <v>453</v>
      </c>
      <c r="C5557" s="491" t="str">
        <f t="shared" si="92"/>
        <v>Ô tô vận tải thùng 20 tấn453</v>
      </c>
      <c r="D5557" s="274"/>
      <c r="E5557" s="274"/>
      <c r="F5557" s="274"/>
      <c r="G5557" s="274"/>
    </row>
    <row r="5558" spans="1:7" ht="18.75">
      <c r="A5558" s="489" t="s">
        <v>2790</v>
      </c>
      <c r="B5558" s="490">
        <v>454</v>
      </c>
      <c r="C5558" s="491" t="str">
        <f t="shared" si="92"/>
        <v>Ô tô vận tải thùng 20 tấn454</v>
      </c>
      <c r="D5558" s="274"/>
      <c r="E5558" s="274"/>
      <c r="F5558" s="274"/>
      <c r="G5558" s="274"/>
    </row>
    <row r="5559" spans="1:7" ht="18.75">
      <c r="A5559" s="489" t="s">
        <v>2790</v>
      </c>
      <c r="B5559" s="490">
        <v>455</v>
      </c>
      <c r="C5559" s="491" t="str">
        <f t="shared" si="92"/>
        <v>Ô tô vận tải thùng 20 tấn455</v>
      </c>
      <c r="D5559" s="274"/>
      <c r="E5559" s="274"/>
      <c r="F5559" s="274"/>
      <c r="G5559" s="274"/>
    </row>
    <row r="5560" spans="1:7" ht="18.75">
      <c r="A5560" s="489" t="s">
        <v>2790</v>
      </c>
      <c r="B5560" s="490">
        <v>456</v>
      </c>
      <c r="C5560" s="491" t="str">
        <f t="shared" si="92"/>
        <v>Ô tô vận tải thùng 20 tấn456</v>
      </c>
      <c r="D5560" s="274"/>
      <c r="E5560" s="274"/>
      <c r="F5560" s="274"/>
      <c r="G5560" s="274"/>
    </row>
    <row r="5561" spans="1:7" ht="18.75">
      <c r="A5561" s="489" t="s">
        <v>2790</v>
      </c>
      <c r="B5561" s="490">
        <v>457</v>
      </c>
      <c r="C5561" s="491" t="str">
        <f t="shared" si="92"/>
        <v>Ô tô vận tải thùng 20 tấn457</v>
      </c>
      <c r="D5561" s="274"/>
      <c r="E5561" s="274"/>
      <c r="F5561" s="274"/>
      <c r="G5561" s="274"/>
    </row>
    <row r="5562" spans="1:7" ht="18.75">
      <c r="A5562" s="489" t="s">
        <v>2790</v>
      </c>
      <c r="B5562" s="490">
        <v>458</v>
      </c>
      <c r="C5562" s="491" t="str">
        <f t="shared" si="92"/>
        <v>Ô tô vận tải thùng 20 tấn458</v>
      </c>
      <c r="D5562" s="274"/>
      <c r="E5562" s="274"/>
      <c r="F5562" s="274"/>
      <c r="G5562" s="274"/>
    </row>
    <row r="5563" spans="1:7" ht="18.75">
      <c r="A5563" s="489" t="s">
        <v>2790</v>
      </c>
      <c r="B5563" s="490">
        <v>459</v>
      </c>
      <c r="C5563" s="491" t="str">
        <f t="shared" si="92"/>
        <v>Ô tô vận tải thùng 20 tấn459</v>
      </c>
      <c r="D5563" s="274"/>
      <c r="E5563" s="274"/>
      <c r="F5563" s="274"/>
      <c r="G5563" s="274"/>
    </row>
    <row r="5564" spans="1:7" ht="18.75">
      <c r="A5564" s="489" t="s">
        <v>2790</v>
      </c>
      <c r="B5564" s="490">
        <v>460</v>
      </c>
      <c r="C5564" s="491" t="str">
        <f t="shared" si="92"/>
        <v>Ô tô vận tải thùng 20 tấn460</v>
      </c>
      <c r="D5564" s="274"/>
      <c r="E5564" s="274"/>
      <c r="F5564" s="274"/>
      <c r="G5564" s="274"/>
    </row>
    <row r="5565" spans="1:7" ht="18.75">
      <c r="A5565" s="489" t="s">
        <v>2790</v>
      </c>
      <c r="B5565" s="490">
        <v>461</v>
      </c>
      <c r="C5565" s="491" t="str">
        <f t="shared" si="92"/>
        <v>Ô tô vận tải thùng 20 tấn461</v>
      </c>
      <c r="D5565" s="274"/>
      <c r="E5565" s="274"/>
      <c r="F5565" s="274"/>
      <c r="G5565" s="274"/>
    </row>
    <row r="5566" spans="1:7" ht="18.75">
      <c r="A5566" s="489" t="s">
        <v>2790</v>
      </c>
      <c r="B5566" s="490">
        <v>462</v>
      </c>
      <c r="C5566" s="491" t="str">
        <f t="shared" si="92"/>
        <v>Ô tô vận tải thùng 20 tấn462</v>
      </c>
      <c r="D5566" s="274"/>
      <c r="E5566" s="274"/>
      <c r="F5566" s="274"/>
      <c r="G5566" s="274"/>
    </row>
    <row r="5567" spans="1:7" ht="18.75">
      <c r="A5567" s="489" t="s">
        <v>2790</v>
      </c>
      <c r="B5567" s="490">
        <v>463</v>
      </c>
      <c r="C5567" s="491" t="str">
        <f t="shared" si="92"/>
        <v>Ô tô vận tải thùng 20 tấn463</v>
      </c>
      <c r="D5567" s="274"/>
      <c r="E5567" s="274"/>
      <c r="F5567" s="274"/>
      <c r="G5567" s="274"/>
    </row>
    <row r="5568" spans="1:7" ht="18.75">
      <c r="A5568" s="489" t="s">
        <v>2790</v>
      </c>
      <c r="B5568" s="490">
        <v>464</v>
      </c>
      <c r="C5568" s="491" t="str">
        <f t="shared" si="92"/>
        <v>Ô tô vận tải thùng 20 tấn464</v>
      </c>
      <c r="D5568" s="274"/>
      <c r="E5568" s="274"/>
      <c r="F5568" s="274"/>
      <c r="G5568" s="274"/>
    </row>
    <row r="5569" spans="1:7" ht="18.75">
      <c r="A5569" s="489" t="s">
        <v>2790</v>
      </c>
      <c r="B5569" s="490">
        <v>465</v>
      </c>
      <c r="C5569" s="491" t="str">
        <f t="shared" si="92"/>
        <v>Ô tô vận tải thùng 20 tấn465</v>
      </c>
      <c r="D5569" s="274"/>
      <c r="E5569" s="274"/>
      <c r="F5569" s="274"/>
      <c r="G5569" s="274"/>
    </row>
    <row r="5570" spans="1:7" ht="18.75">
      <c r="A5570" s="489" t="s">
        <v>2790</v>
      </c>
      <c r="B5570" s="490">
        <v>466</v>
      </c>
      <c r="C5570" s="491" t="str">
        <f t="shared" si="92"/>
        <v>Ô tô vận tải thùng 20 tấn466</v>
      </c>
      <c r="D5570" s="274"/>
      <c r="E5570" s="274"/>
      <c r="F5570" s="274"/>
      <c r="G5570" s="274"/>
    </row>
    <row r="5571" spans="1:7" ht="18.75">
      <c r="A5571" s="489" t="s">
        <v>2790</v>
      </c>
      <c r="B5571" s="490">
        <v>467</v>
      </c>
      <c r="C5571" s="491" t="str">
        <f t="shared" si="92"/>
        <v>Ô tô vận tải thùng 20 tấn467</v>
      </c>
      <c r="D5571" s="274"/>
      <c r="E5571" s="274"/>
      <c r="F5571" s="274"/>
      <c r="G5571" s="274"/>
    </row>
    <row r="5572" spans="1:7" ht="18.75">
      <c r="A5572" s="489" t="s">
        <v>2790</v>
      </c>
      <c r="B5572" s="490">
        <v>468</v>
      </c>
      <c r="C5572" s="491" t="str">
        <f t="shared" si="92"/>
        <v>Ô tô vận tải thùng 20 tấn468</v>
      </c>
      <c r="D5572" s="274"/>
      <c r="E5572" s="274"/>
      <c r="F5572" s="274"/>
      <c r="G5572" s="274"/>
    </row>
    <row r="5573" spans="1:7" ht="18.75">
      <c r="A5573" s="489" t="s">
        <v>2790</v>
      </c>
      <c r="B5573" s="490">
        <v>469</v>
      </c>
      <c r="C5573" s="491" t="str">
        <f t="shared" si="92"/>
        <v>Ô tô vận tải thùng 20 tấn469</v>
      </c>
      <c r="D5573" s="274"/>
      <c r="E5573" s="274"/>
      <c r="F5573" s="274"/>
      <c r="G5573" s="274"/>
    </row>
    <row r="5574" spans="1:7" ht="18.75">
      <c r="A5574" s="489" t="s">
        <v>2790</v>
      </c>
      <c r="B5574" s="490">
        <v>470</v>
      </c>
      <c r="C5574" s="491" t="str">
        <f t="shared" si="92"/>
        <v>Ô tô vận tải thùng 20 tấn470</v>
      </c>
      <c r="D5574" s="274"/>
      <c r="E5574" s="274"/>
      <c r="F5574" s="274"/>
      <c r="G5574" s="274"/>
    </row>
    <row r="5575" spans="1:7" ht="18.75">
      <c r="A5575" s="489" t="s">
        <v>2790</v>
      </c>
      <c r="B5575" s="490">
        <v>471</v>
      </c>
      <c r="C5575" s="491" t="str">
        <f t="shared" si="92"/>
        <v>Ô tô vận tải thùng 20 tấn471</v>
      </c>
      <c r="D5575" s="274"/>
      <c r="E5575" s="274"/>
      <c r="F5575" s="274"/>
      <c r="G5575" s="274"/>
    </row>
    <row r="5576" spans="1:7" ht="18.75">
      <c r="A5576" s="489" t="s">
        <v>2790</v>
      </c>
      <c r="B5576" s="490">
        <v>472</v>
      </c>
      <c r="C5576" s="491" t="str">
        <f t="shared" si="92"/>
        <v>Ô tô vận tải thùng 20 tấn472</v>
      </c>
      <c r="D5576" s="274"/>
      <c r="E5576" s="274"/>
      <c r="F5576" s="274"/>
      <c r="G5576" s="274"/>
    </row>
    <row r="5577" spans="1:7" ht="18.75">
      <c r="A5577" s="489" t="s">
        <v>2790</v>
      </c>
      <c r="B5577" s="490">
        <v>473</v>
      </c>
      <c r="C5577" s="491" t="str">
        <f t="shared" si="92"/>
        <v>Ô tô vận tải thùng 20 tấn473</v>
      </c>
      <c r="D5577" s="274"/>
      <c r="E5577" s="274"/>
      <c r="F5577" s="274"/>
      <c r="G5577" s="274"/>
    </row>
    <row r="5578" spans="1:7" ht="18.75">
      <c r="A5578" s="489" t="s">
        <v>2790</v>
      </c>
      <c r="B5578" s="490">
        <v>474</v>
      </c>
      <c r="C5578" s="491" t="str">
        <f t="shared" si="92"/>
        <v>Ô tô vận tải thùng 20 tấn474</v>
      </c>
      <c r="D5578" s="274"/>
      <c r="E5578" s="274"/>
      <c r="F5578" s="274"/>
      <c r="G5578" s="274"/>
    </row>
    <row r="5579" spans="1:7" ht="18.75">
      <c r="A5579" s="489" t="s">
        <v>2790</v>
      </c>
      <c r="B5579" s="490">
        <v>475</v>
      </c>
      <c r="C5579" s="491" t="str">
        <f t="shared" si="92"/>
        <v>Ô tô vận tải thùng 20 tấn475</v>
      </c>
      <c r="D5579" s="274"/>
      <c r="E5579" s="274"/>
      <c r="F5579" s="274"/>
      <c r="G5579" s="274"/>
    </row>
    <row r="5580" spans="1:7" ht="18.75">
      <c r="A5580" s="489" t="s">
        <v>2790</v>
      </c>
      <c r="B5580" s="490">
        <v>476</v>
      </c>
      <c r="C5580" s="491" t="str">
        <f t="shared" si="92"/>
        <v>Ô tô vận tải thùng 20 tấn476</v>
      </c>
      <c r="D5580" s="274"/>
      <c r="E5580" s="274"/>
      <c r="F5580" s="274"/>
      <c r="G5580" s="274"/>
    </row>
    <row r="5581" spans="1:7" ht="18.75">
      <c r="A5581" s="489" t="s">
        <v>2790</v>
      </c>
      <c r="B5581" s="490">
        <v>477</v>
      </c>
      <c r="C5581" s="491" t="str">
        <f t="shared" si="92"/>
        <v>Ô tô vận tải thùng 20 tấn477</v>
      </c>
      <c r="D5581" s="274"/>
      <c r="E5581" s="274"/>
      <c r="F5581" s="274"/>
      <c r="G5581" s="274"/>
    </row>
    <row r="5582" spans="1:7" ht="18.75">
      <c r="A5582" s="489" t="s">
        <v>2790</v>
      </c>
      <c r="B5582" s="490">
        <v>478</v>
      </c>
      <c r="C5582" s="491" t="str">
        <f t="shared" si="92"/>
        <v>Ô tô vận tải thùng 20 tấn478</v>
      </c>
      <c r="D5582" s="274"/>
      <c r="E5582" s="274"/>
      <c r="F5582" s="274"/>
      <c r="G5582" s="274"/>
    </row>
    <row r="5583" spans="1:7" ht="18.75">
      <c r="A5583" s="489" t="s">
        <v>2790</v>
      </c>
      <c r="B5583" s="490">
        <v>479</v>
      </c>
      <c r="C5583" s="491" t="str">
        <f t="shared" si="92"/>
        <v>Ô tô vận tải thùng 20 tấn479</v>
      </c>
      <c r="D5583" s="274"/>
      <c r="E5583" s="274"/>
      <c r="F5583" s="274"/>
      <c r="G5583" s="274"/>
    </row>
    <row r="5584" spans="1:7" ht="18.75">
      <c r="A5584" s="489" t="s">
        <v>2790</v>
      </c>
      <c r="B5584" s="490">
        <v>480</v>
      </c>
      <c r="C5584" s="491" t="str">
        <f t="shared" si="92"/>
        <v>Ô tô vận tải thùng 20 tấn480</v>
      </c>
      <c r="D5584" s="274"/>
      <c r="E5584" s="274"/>
      <c r="F5584" s="274"/>
      <c r="G5584" s="274"/>
    </row>
    <row r="5585" spans="1:7" ht="18.75">
      <c r="A5585" s="489" t="s">
        <v>2790</v>
      </c>
      <c r="B5585" s="490">
        <v>481</v>
      </c>
      <c r="C5585" s="491" t="str">
        <f t="shared" si="92"/>
        <v>Ô tô vận tải thùng 20 tấn481</v>
      </c>
      <c r="D5585" s="274"/>
      <c r="E5585" s="274"/>
      <c r="F5585" s="274"/>
      <c r="G5585" s="274"/>
    </row>
    <row r="5586" spans="1:7" ht="18.75">
      <c r="A5586" s="489" t="s">
        <v>2790</v>
      </c>
      <c r="B5586" s="490">
        <v>482</v>
      </c>
      <c r="C5586" s="491" t="str">
        <f t="shared" si="92"/>
        <v>Ô tô vận tải thùng 20 tấn482</v>
      </c>
      <c r="D5586" s="274"/>
      <c r="E5586" s="274"/>
      <c r="F5586" s="274"/>
      <c r="G5586" s="274"/>
    </row>
    <row r="5587" spans="1:7" ht="18.75">
      <c r="A5587" s="489" t="s">
        <v>2790</v>
      </c>
      <c r="B5587" s="490">
        <v>483</v>
      </c>
      <c r="C5587" s="491" t="str">
        <f t="shared" si="92"/>
        <v>Ô tô vận tải thùng 20 tấn483</v>
      </c>
      <c r="D5587" s="274"/>
      <c r="E5587" s="274"/>
      <c r="F5587" s="274"/>
      <c r="G5587" s="274"/>
    </row>
    <row r="5588" spans="1:7" ht="18.75">
      <c r="A5588" s="489" t="s">
        <v>2790</v>
      </c>
      <c r="B5588" s="490">
        <v>484</v>
      </c>
      <c r="C5588" s="491" t="str">
        <f t="shared" si="92"/>
        <v>Ô tô vận tải thùng 20 tấn484</v>
      </c>
      <c r="D5588" s="274"/>
      <c r="E5588" s="274"/>
      <c r="F5588" s="274"/>
      <c r="G5588" s="274"/>
    </row>
    <row r="5589" spans="1:7" ht="18.75">
      <c r="A5589" s="489" t="s">
        <v>2790</v>
      </c>
      <c r="B5589" s="490">
        <v>485</v>
      </c>
      <c r="C5589" s="491" t="str">
        <f t="shared" si="92"/>
        <v>Ô tô vận tải thùng 20 tấn485</v>
      </c>
      <c r="D5589" s="274"/>
      <c r="E5589" s="274"/>
      <c r="F5589" s="274"/>
      <c r="G5589" s="274"/>
    </row>
    <row r="5590" spans="1:7" ht="18.75">
      <c r="A5590" s="489" t="s">
        <v>2790</v>
      </c>
      <c r="B5590" s="490">
        <v>486</v>
      </c>
      <c r="C5590" s="491" t="str">
        <f t="shared" si="92"/>
        <v>Ô tô vận tải thùng 20 tấn486</v>
      </c>
      <c r="D5590" s="274"/>
      <c r="E5590" s="274"/>
      <c r="F5590" s="274"/>
      <c r="G5590" s="274"/>
    </row>
    <row r="5591" spans="1:7" ht="18.75">
      <c r="A5591" s="489" t="s">
        <v>2790</v>
      </c>
      <c r="B5591" s="490">
        <v>487</v>
      </c>
      <c r="C5591" s="491" t="str">
        <f t="shared" si="92"/>
        <v>Ô tô vận tải thùng 20 tấn487</v>
      </c>
      <c r="D5591" s="274"/>
      <c r="E5591" s="274"/>
      <c r="F5591" s="274"/>
      <c r="G5591" s="274"/>
    </row>
    <row r="5592" spans="1:7" ht="18.75">
      <c r="A5592" s="489" t="s">
        <v>2790</v>
      </c>
      <c r="B5592" s="490">
        <v>488</v>
      </c>
      <c r="C5592" s="491" t="str">
        <f t="shared" si="92"/>
        <v>Ô tô vận tải thùng 20 tấn488</v>
      </c>
      <c r="D5592" s="274"/>
      <c r="E5592" s="274"/>
      <c r="F5592" s="274"/>
      <c r="G5592" s="274"/>
    </row>
    <row r="5593" spans="1:7" ht="18.75">
      <c r="A5593" s="489" t="s">
        <v>2790</v>
      </c>
      <c r="B5593" s="490">
        <v>489</v>
      </c>
      <c r="C5593" s="491" t="str">
        <f t="shared" si="92"/>
        <v>Ô tô vận tải thùng 20 tấn489</v>
      </c>
      <c r="D5593" s="274"/>
      <c r="E5593" s="274"/>
      <c r="F5593" s="274"/>
      <c r="G5593" s="274"/>
    </row>
    <row r="5594" spans="1:7" ht="18.75">
      <c r="A5594" s="489" t="s">
        <v>2790</v>
      </c>
      <c r="B5594" s="490">
        <v>490</v>
      </c>
      <c r="C5594" s="491" t="str">
        <f t="shared" si="92"/>
        <v>Ô tô vận tải thùng 20 tấn490</v>
      </c>
      <c r="D5594" s="274"/>
      <c r="E5594" s="274"/>
      <c r="F5594" s="274"/>
      <c r="G5594" s="274"/>
    </row>
    <row r="5595" spans="1:7" ht="18.75">
      <c r="A5595" s="489" t="s">
        <v>2790</v>
      </c>
      <c r="B5595" s="490">
        <v>491</v>
      </c>
      <c r="C5595" s="491" t="str">
        <f t="shared" si="92"/>
        <v>Ô tô vận tải thùng 20 tấn491</v>
      </c>
      <c r="D5595" s="274"/>
      <c r="E5595" s="274"/>
      <c r="F5595" s="274"/>
      <c r="G5595" s="274"/>
    </row>
    <row r="5596" spans="1:7" ht="18.75">
      <c r="A5596" s="489" t="s">
        <v>2790</v>
      </c>
      <c r="B5596" s="490">
        <v>492</v>
      </c>
      <c r="C5596" s="491" t="str">
        <f t="shared" si="92"/>
        <v>Ô tô vận tải thùng 20 tấn492</v>
      </c>
      <c r="D5596" s="274"/>
      <c r="E5596" s="274"/>
      <c r="F5596" s="274"/>
      <c r="G5596" s="274"/>
    </row>
    <row r="5597" spans="1:7" ht="18.75">
      <c r="A5597" s="489" t="s">
        <v>2790</v>
      </c>
      <c r="B5597" s="490">
        <v>493</v>
      </c>
      <c r="C5597" s="491" t="str">
        <f t="shared" si="92"/>
        <v>Ô tô vận tải thùng 20 tấn493</v>
      </c>
      <c r="D5597" s="274"/>
      <c r="E5597" s="274"/>
      <c r="F5597" s="274"/>
      <c r="G5597" s="274"/>
    </row>
    <row r="5598" spans="1:7" ht="18.75">
      <c r="A5598" s="489" t="s">
        <v>2790</v>
      </c>
      <c r="B5598" s="490">
        <v>494</v>
      </c>
      <c r="C5598" s="491" t="str">
        <f t="shared" si="92"/>
        <v>Ô tô vận tải thùng 20 tấn494</v>
      </c>
      <c r="D5598" s="274"/>
      <c r="E5598" s="274"/>
      <c r="F5598" s="274"/>
      <c r="G5598" s="274"/>
    </row>
    <row r="5599" spans="1:7" ht="18.75">
      <c r="A5599" s="489" t="s">
        <v>2790</v>
      </c>
      <c r="B5599" s="490">
        <v>495</v>
      </c>
      <c r="C5599" s="491" t="str">
        <f t="shared" si="92"/>
        <v>Ô tô vận tải thùng 20 tấn495</v>
      </c>
      <c r="D5599" s="274"/>
      <c r="E5599" s="274"/>
      <c r="F5599" s="274"/>
      <c r="G5599" s="274"/>
    </row>
    <row r="5600" spans="1:7" ht="18.75">
      <c r="A5600" s="489" t="s">
        <v>2790</v>
      </c>
      <c r="B5600" s="490">
        <v>496</v>
      </c>
      <c r="C5600" s="491" t="str">
        <f t="shared" si="92"/>
        <v>Ô tô vận tải thùng 20 tấn496</v>
      </c>
      <c r="D5600" s="274"/>
      <c r="E5600" s="274"/>
      <c r="F5600" s="274"/>
      <c r="G5600" s="274"/>
    </row>
    <row r="5601" spans="1:7" ht="18.75">
      <c r="A5601" s="489" t="s">
        <v>2790</v>
      </c>
      <c r="B5601" s="490">
        <v>497</v>
      </c>
      <c r="C5601" s="491" t="str">
        <f t="shared" si="92"/>
        <v>Ô tô vận tải thùng 20 tấn497</v>
      </c>
      <c r="D5601" s="274"/>
      <c r="E5601" s="274"/>
      <c r="F5601" s="274"/>
      <c r="G5601" s="274"/>
    </row>
    <row r="5602" spans="1:7" ht="18.75">
      <c r="A5602" s="489" t="s">
        <v>2790</v>
      </c>
      <c r="B5602" s="490">
        <v>498</v>
      </c>
      <c r="C5602" s="491" t="str">
        <f t="shared" si="92"/>
        <v>Ô tô vận tải thùng 20 tấn498</v>
      </c>
      <c r="D5602" s="274"/>
      <c r="E5602" s="274"/>
      <c r="F5602" s="274"/>
      <c r="G5602" s="274"/>
    </row>
    <row r="5603" spans="1:7" ht="18.75">
      <c r="A5603" s="489" t="s">
        <v>2790</v>
      </c>
      <c r="B5603" s="490">
        <v>499</v>
      </c>
      <c r="C5603" s="491" t="str">
        <f t="shared" si="92"/>
        <v>Ô tô vận tải thùng 20 tấn499</v>
      </c>
      <c r="D5603" s="274"/>
      <c r="E5603" s="274"/>
      <c r="F5603" s="274"/>
      <c r="G5603" s="274"/>
    </row>
    <row r="5604" spans="1:7" ht="18.75">
      <c r="A5604" s="489" t="s">
        <v>2790</v>
      </c>
      <c r="B5604" s="490">
        <v>500</v>
      </c>
      <c r="C5604" s="491" t="str">
        <f t="shared" si="92"/>
        <v>Ô tô vận tải thùng 20 tấn500</v>
      </c>
      <c r="D5604" s="274"/>
      <c r="E5604" s="274"/>
      <c r="F5604" s="274"/>
      <c r="G5604" s="274"/>
    </row>
  </sheetData>
  <mergeCells count="8">
    <mergeCell ref="A2:A4"/>
    <mergeCell ref="A1:G1"/>
    <mergeCell ref="AE1:AF1"/>
    <mergeCell ref="H1:J1"/>
    <mergeCell ref="B2:B4"/>
    <mergeCell ref="D2:G2"/>
    <mergeCell ref="D4:E4"/>
    <mergeCell ref="F4:G4"/>
  </mergeCell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43.xml><?xml version="1.0" encoding="utf-8"?>
<worksheet xmlns="http://schemas.openxmlformats.org/spreadsheetml/2006/main" xmlns:r="http://schemas.openxmlformats.org/officeDocument/2006/relationships">
  <sheetPr codeName="sh_VC_CPTC"/>
  <dimension ref="A1:AS6"/>
  <sheetViews>
    <sheetView showGridLines="0" workbookViewId="0">
      <selection activeCell="F14" sqref="F14"/>
    </sheetView>
  </sheetViews>
  <sheetFormatPr defaultRowHeight="15" outlineLevelCol="1"/>
  <cols>
    <col min="1" max="1" width="3.7109375" style="2" customWidth="1"/>
    <col min="2" max="2" width="11.140625" style="2" hidden="1" customWidth="1"/>
    <col min="3" max="3" width="17.7109375" style="2" customWidth="1" collapsed="1"/>
    <col min="4" max="4" width="4.28515625" style="105" bestFit="1" customWidth="1"/>
    <col min="5" max="5" width="5.7109375" style="105" bestFit="1" customWidth="1"/>
    <col min="6" max="6" width="19.28515625" style="472" customWidth="1"/>
    <col min="7" max="7" width="4.28515625" style="85" hidden="1" customWidth="1"/>
    <col min="8" max="8" width="7.7109375" style="471" customWidth="1"/>
    <col min="9" max="10" width="10.7109375" style="85" customWidth="1"/>
    <col min="11" max="11" width="9.28515625" style="2" customWidth="1"/>
    <col min="12" max="12" width="24.140625" style="496" hidden="1" customWidth="1" outlineLevel="1"/>
    <col min="13" max="13" width="9.28515625" style="2" customWidth="1" collapsed="1"/>
    <col min="14" max="14" width="8.42578125" style="2" customWidth="1"/>
    <col min="15" max="15" width="8.5703125" style="2" bestFit="1" customWidth="1"/>
    <col min="16" max="16" width="16" style="496" hidden="1" customWidth="1" outlineLevel="1"/>
    <col min="17" max="17" width="7" style="85" bestFit="1" customWidth="1" collapsed="1"/>
    <col min="18" max="18" width="9" style="85" customWidth="1"/>
    <col min="19" max="19" width="22.5703125" style="578" hidden="1" customWidth="1" outlineLevel="1"/>
    <col min="20" max="20" width="9.28515625" style="83" customWidth="1" collapsed="1"/>
    <col min="21" max="21" width="9.140625" style="83" customWidth="1"/>
    <col min="22" max="22" width="12.42578125" style="83" customWidth="1"/>
    <col min="23" max="23" width="9" style="83" customWidth="1"/>
    <col min="24" max="24" width="8.7109375" style="579" hidden="1" customWidth="1" outlineLevel="1"/>
    <col min="25" max="26" width="8.5703125" style="580" hidden="1" customWidth="1" outlineLevel="1"/>
    <col min="27" max="27" width="19.28515625" style="579" hidden="1" customWidth="1" outlineLevel="1"/>
    <col min="28" max="28" width="7.5703125" style="83" customWidth="1" collapsed="1"/>
    <col min="29" max="29" width="8.5703125" style="85" customWidth="1"/>
    <col min="30" max="30" width="19.28515625" style="83" customWidth="1"/>
    <col min="31" max="31" width="7.5703125" style="83" customWidth="1"/>
    <col min="32" max="32" width="8.7109375" style="83" bestFit="1" customWidth="1" collapsed="1"/>
    <col min="33" max="33" width="11.5703125" style="83" bestFit="1" customWidth="1"/>
    <col min="34" max="34" width="9.85546875" style="83" bestFit="1" customWidth="1"/>
    <col min="35" max="35" width="7.5703125" style="83" bestFit="1" customWidth="1"/>
    <col min="36" max="36" width="7.28515625" style="83" customWidth="1"/>
    <col min="37" max="37" width="10.140625" style="83" bestFit="1" customWidth="1"/>
    <col min="38" max="38" width="22.140625" style="83" hidden="1" customWidth="1"/>
    <col min="39" max="39" width="9.7109375" style="83" hidden="1" customWidth="1"/>
    <col min="40" max="40" width="9.28515625" style="83" hidden="1" customWidth="1"/>
    <col min="41" max="41" width="5.42578125" style="83" hidden="1" customWidth="1"/>
    <col min="42" max="42" width="7.5703125" style="83" hidden="1" customWidth="1"/>
    <col min="43" max="43" width="10.140625" style="83" hidden="1" customWidth="1"/>
    <col min="44" max="44" width="0" style="83" hidden="1" customWidth="1"/>
    <col min="45" max="45" width="9.140625" style="2" collapsed="1"/>
    <col min="46" max="16384" width="9.140625" style="2"/>
  </cols>
  <sheetData>
    <row r="1" spans="1:44" s="563" customFormat="1" ht="20.25">
      <c r="A1" s="354" t="s">
        <v>2974</v>
      </c>
      <c r="B1" s="355"/>
      <c r="C1" s="355"/>
      <c r="D1" s="355"/>
      <c r="E1" s="355"/>
      <c r="F1" s="355"/>
      <c r="G1" s="355"/>
      <c r="H1" s="355"/>
      <c r="I1" s="355"/>
      <c r="J1" s="355"/>
      <c r="K1" s="355"/>
      <c r="L1" s="355"/>
      <c r="M1" s="355"/>
      <c r="N1" s="355"/>
      <c r="O1" s="355"/>
      <c r="P1" s="355"/>
      <c r="Q1" s="355"/>
      <c r="R1" s="355"/>
      <c r="S1" s="562"/>
      <c r="T1" s="355"/>
      <c r="U1" s="355"/>
    </row>
    <row r="2" spans="1:44" s="565" customFormat="1" ht="14.25">
      <c r="A2" s="79" t="e">
        <f>"CÔNG TRÌNH : "&amp;'Bia du toan'!$G$12</f>
        <v>#REF!</v>
      </c>
      <c r="B2" s="475"/>
      <c r="C2" s="475"/>
      <c r="D2" s="475"/>
      <c r="E2" s="475"/>
      <c r="F2" s="475"/>
      <c r="G2" s="475"/>
      <c r="H2" s="475"/>
      <c r="I2" s="475"/>
      <c r="J2" s="475"/>
      <c r="K2" s="475"/>
      <c r="L2" s="475"/>
      <c r="M2" s="475"/>
      <c r="N2" s="475"/>
      <c r="O2" s="475"/>
      <c r="P2" s="475"/>
      <c r="Q2" s="475"/>
      <c r="R2" s="475"/>
      <c r="S2" s="564"/>
      <c r="T2" s="475"/>
      <c r="U2" s="475"/>
    </row>
    <row r="3" spans="1:44" s="565" customFormat="1" ht="14.25">
      <c r="A3" s="79" t="e">
        <f>"HẠNG MỤC : "&amp; 'Bia du toan'!$G$13</f>
        <v>#REF!</v>
      </c>
      <c r="B3" s="475"/>
      <c r="C3" s="475"/>
      <c r="D3" s="475"/>
      <c r="E3" s="475"/>
      <c r="F3" s="475"/>
      <c r="G3" s="475"/>
      <c r="H3" s="475"/>
      <c r="I3" s="475"/>
      <c r="J3" s="475"/>
      <c r="K3" s="475"/>
      <c r="L3" s="475"/>
      <c r="M3" s="475"/>
      <c r="N3" s="475"/>
      <c r="O3" s="475"/>
      <c r="P3" s="475"/>
      <c r="Q3" s="475"/>
      <c r="R3" s="475"/>
      <c r="S3" s="564"/>
      <c r="T3" s="475"/>
      <c r="U3" s="475"/>
    </row>
    <row r="4" spans="1:44" s="563" customFormat="1">
      <c r="A4" s="355"/>
      <c r="B4" s="355"/>
      <c r="C4" s="355"/>
      <c r="D4" s="355"/>
      <c r="E4" s="355"/>
      <c r="F4" s="355"/>
      <c r="G4" s="355"/>
      <c r="H4" s="355"/>
      <c r="I4" s="355"/>
      <c r="J4" s="355"/>
      <c r="K4" s="355"/>
      <c r="L4" s="355"/>
      <c r="M4" s="355"/>
      <c r="N4" s="355"/>
      <c r="O4" s="355"/>
      <c r="P4" s="355"/>
      <c r="Q4" s="355"/>
      <c r="R4" s="355"/>
      <c r="S4" s="562"/>
      <c r="T4" s="355"/>
      <c r="U4" s="355"/>
    </row>
    <row r="5" spans="1:44">
      <c r="A5" s="1418" t="s">
        <v>15</v>
      </c>
      <c r="B5" s="559" t="s">
        <v>190</v>
      </c>
      <c r="C5" s="1418" t="s">
        <v>191</v>
      </c>
      <c r="D5" s="1418" t="s">
        <v>61</v>
      </c>
      <c r="E5" s="1418" t="s">
        <v>2986</v>
      </c>
      <c r="F5" s="1439" t="s">
        <v>2859</v>
      </c>
      <c r="G5" s="1419" t="s">
        <v>61</v>
      </c>
      <c r="H5" s="1419" t="s">
        <v>2860</v>
      </c>
      <c r="I5" s="1452" t="s">
        <v>2975</v>
      </c>
      <c r="J5" s="1453"/>
      <c r="K5" s="1453"/>
      <c r="L5" s="1453"/>
      <c r="M5" s="1453"/>
      <c r="N5" s="1454"/>
      <c r="O5" s="1417" t="s">
        <v>2861</v>
      </c>
      <c r="P5" s="1417"/>
      <c r="Q5" s="1417"/>
      <c r="R5" s="1417" t="s">
        <v>2862</v>
      </c>
      <c r="S5" s="1417"/>
      <c r="T5" s="1417"/>
      <c r="U5" s="1417" t="s">
        <v>2863</v>
      </c>
      <c r="V5" s="1417" t="s">
        <v>2976</v>
      </c>
      <c r="W5" s="1417" t="s">
        <v>3040</v>
      </c>
      <c r="X5" s="1459" t="s">
        <v>2971</v>
      </c>
      <c r="Y5" s="1455" t="s">
        <v>2977</v>
      </c>
      <c r="Z5" s="1455" t="s">
        <v>2978</v>
      </c>
      <c r="AA5" s="1457" t="s">
        <v>2979</v>
      </c>
      <c r="AD5" s="2"/>
    </row>
    <row r="6" spans="1:44" s="450" customFormat="1" ht="22.5">
      <c r="A6" s="1418"/>
      <c r="B6" s="559"/>
      <c r="C6" s="1418"/>
      <c r="D6" s="1418"/>
      <c r="E6" s="1418"/>
      <c r="F6" s="1439"/>
      <c r="G6" s="1419"/>
      <c r="H6" s="1419"/>
      <c r="I6" s="560" t="s">
        <v>2980</v>
      </c>
      <c r="J6" s="581" t="s">
        <v>3013</v>
      </c>
      <c r="K6" s="581" t="s">
        <v>3003</v>
      </c>
      <c r="L6" s="576" t="s">
        <v>2865</v>
      </c>
      <c r="M6" s="561" t="s">
        <v>2866</v>
      </c>
      <c r="N6" s="561" t="s">
        <v>945</v>
      </c>
      <c r="O6" s="560" t="s">
        <v>2864</v>
      </c>
      <c r="P6" s="576" t="s">
        <v>2865</v>
      </c>
      <c r="Q6" s="561" t="s">
        <v>2866</v>
      </c>
      <c r="R6" s="560" t="s">
        <v>2864</v>
      </c>
      <c r="S6" s="577" t="s">
        <v>2865</v>
      </c>
      <c r="T6" s="561" t="s">
        <v>2866</v>
      </c>
      <c r="U6" s="1417"/>
      <c r="V6" s="1417"/>
      <c r="W6" s="1417"/>
      <c r="X6" s="1460"/>
      <c r="Y6" s="1456"/>
      <c r="Z6" s="1456"/>
      <c r="AA6" s="1458"/>
      <c r="AB6" s="566"/>
      <c r="AC6" s="567"/>
      <c r="AE6" s="566"/>
      <c r="AF6" s="566"/>
      <c r="AG6" s="566"/>
      <c r="AH6" s="566"/>
      <c r="AI6" s="566"/>
      <c r="AJ6" s="566"/>
      <c r="AK6" s="566"/>
      <c r="AL6" s="566"/>
      <c r="AM6" s="566"/>
      <c r="AN6" s="566"/>
      <c r="AO6" s="566"/>
      <c r="AP6" s="566"/>
      <c r="AQ6" s="566"/>
      <c r="AR6" s="566"/>
    </row>
  </sheetData>
  <mergeCells count="17">
    <mergeCell ref="Y5:Y6"/>
    <mergeCell ref="Z5:Z6"/>
    <mergeCell ref="AA5:AA6"/>
    <mergeCell ref="O5:Q5"/>
    <mergeCell ref="R5:T5"/>
    <mergeCell ref="U5:U6"/>
    <mergeCell ref="V5:V6"/>
    <mergeCell ref="X5:X6"/>
    <mergeCell ref="W5:W6"/>
    <mergeCell ref="I5:N5"/>
    <mergeCell ref="A5:A6"/>
    <mergeCell ref="C5:C6"/>
    <mergeCell ref="D5:D6"/>
    <mergeCell ref="F5:F6"/>
    <mergeCell ref="G5:G6"/>
    <mergeCell ref="H5:H6"/>
    <mergeCell ref="E5:E6"/>
  </mergeCells>
  <pageMargins left="0.26" right="0.196850393700787" top="0.43307086614173201" bottom="0.59055118110236204" header="0.15748031496063" footer="0.23622047244094499"/>
  <pageSetup paperSize="9" scale="85" orientation="landscape" r:id="rId1"/>
  <headerFooter alignWithMargins="0">
    <oddHeader>&amp;L&amp;"Times New Roman,Bold Italic"&amp;9Dự toán Bắc Nam  - ÐT: 0966.966.455</oddHeader>
    <oddFooter>&amp;R&amp;9Trang &amp;P/&amp;N</oddFooter>
  </headerFooter>
</worksheet>
</file>

<file path=xl/worksheets/sheet44.xml><?xml version="1.0" encoding="utf-8"?>
<worksheet xmlns="http://schemas.openxmlformats.org/spreadsheetml/2006/main" xmlns:r="http://schemas.openxmlformats.org/officeDocument/2006/relationships">
  <sheetPr codeName="sh_VC_CTCM"/>
  <dimension ref="A1:AB6"/>
  <sheetViews>
    <sheetView showGridLines="0" workbookViewId="0">
      <selection activeCell="D15" sqref="D15"/>
    </sheetView>
  </sheetViews>
  <sheetFormatPr defaultRowHeight="15"/>
  <cols>
    <col min="1" max="1" width="5.7109375" style="2" customWidth="1"/>
    <col min="2" max="2" width="0" style="2" hidden="1" customWidth="1"/>
    <col min="3" max="3" width="9.42578125" style="2" hidden="1" customWidth="1"/>
    <col min="4" max="4" width="40.85546875" style="77" customWidth="1"/>
    <col min="5" max="5" width="6.7109375" style="101" customWidth="1"/>
    <col min="6" max="6" width="5.42578125" style="106" bestFit="1" customWidth="1"/>
    <col min="7" max="7" width="8.42578125" style="106" customWidth="1"/>
    <col min="8" max="8" width="6.85546875" style="83" customWidth="1"/>
    <col min="9" max="9" width="10.5703125" style="83" bestFit="1" customWidth="1"/>
    <col min="10" max="10" width="9.140625" style="2"/>
    <col min="11" max="28" width="0" style="2" hidden="1" customWidth="1"/>
    <col min="29" max="16384" width="9.140625" style="2"/>
  </cols>
  <sheetData>
    <row r="1" spans="1:28" ht="54" customHeight="1">
      <c r="A1" s="494" t="s">
        <v>2832</v>
      </c>
      <c r="B1" s="27"/>
      <c r="C1" s="27"/>
      <c r="D1" s="27"/>
      <c r="E1" s="27"/>
      <c r="F1" s="27"/>
      <c r="G1" s="27"/>
      <c r="H1" s="27"/>
      <c r="I1" s="27"/>
      <c r="J1" s="27"/>
    </row>
    <row r="2" spans="1:28" s="75" customFormat="1" ht="14.25">
      <c r="A2" s="79" t="e">
        <f>"CÔNG TRÌNH : "&amp;'Bia du toan'!$G$12</f>
        <v>#REF!</v>
      </c>
      <c r="B2" s="79"/>
      <c r="C2" s="79"/>
      <c r="D2" s="79"/>
      <c r="E2" s="79"/>
      <c r="F2" s="79"/>
      <c r="G2" s="79"/>
      <c r="H2" s="79"/>
      <c r="I2" s="79"/>
      <c r="J2" s="79"/>
    </row>
    <row r="3" spans="1:28" s="75" customFormat="1" ht="14.25">
      <c r="A3" s="79" t="e">
        <f>"HẠNG MỤC : "&amp; 'Bia du toan'!$G$13</f>
        <v>#REF!</v>
      </c>
      <c r="B3" s="79"/>
      <c r="C3" s="79"/>
      <c r="D3" s="79"/>
      <c r="E3" s="79"/>
      <c r="F3" s="79"/>
      <c r="G3" s="79"/>
      <c r="H3" s="79"/>
      <c r="I3" s="79"/>
      <c r="J3" s="79"/>
    </row>
    <row r="4" spans="1:28">
      <c r="A4" s="27"/>
      <c r="B4" s="27"/>
      <c r="C4" s="27"/>
      <c r="D4" s="27"/>
      <c r="E4" s="27"/>
      <c r="F4" s="27"/>
      <c r="G4" s="27"/>
      <c r="H4" s="27"/>
      <c r="I4" s="27"/>
      <c r="J4" s="27"/>
    </row>
    <row r="5" spans="1:28" s="625" customFormat="1" ht="12.75">
      <c r="A5" s="1464" t="s">
        <v>15</v>
      </c>
      <c r="B5" s="1464" t="s">
        <v>333</v>
      </c>
      <c r="C5" s="1464" t="s">
        <v>334</v>
      </c>
      <c r="D5" s="1464" t="s">
        <v>224</v>
      </c>
      <c r="E5" s="1464" t="s">
        <v>93</v>
      </c>
      <c r="F5" s="1464" t="s">
        <v>3029</v>
      </c>
      <c r="G5" s="1464" t="s">
        <v>98</v>
      </c>
      <c r="H5" s="1464" t="s">
        <v>3052</v>
      </c>
      <c r="I5" s="1465" t="s">
        <v>229</v>
      </c>
      <c r="J5" s="1465" t="s">
        <v>1128</v>
      </c>
      <c r="K5" s="1463" t="s">
        <v>1129</v>
      </c>
      <c r="L5" s="1421" t="s">
        <v>1130</v>
      </c>
      <c r="M5" s="1421" t="s">
        <v>1131</v>
      </c>
      <c r="N5" s="1421"/>
      <c r="O5" s="1421"/>
      <c r="P5" s="1463" t="s">
        <v>1132</v>
      </c>
      <c r="Q5" s="1463"/>
      <c r="R5" s="1463" t="s">
        <v>1133</v>
      </c>
      <c r="S5" s="1463" t="s">
        <v>1134</v>
      </c>
      <c r="T5" s="1461" t="s">
        <v>1135</v>
      </c>
      <c r="U5" s="1461" t="s">
        <v>1136</v>
      </c>
      <c r="V5" s="1441" t="s">
        <v>1140</v>
      </c>
      <c r="W5" s="1441" t="s">
        <v>1141</v>
      </c>
      <c r="X5" s="1441" t="s">
        <v>1142</v>
      </c>
      <c r="Y5" s="1441" t="s">
        <v>1143</v>
      </c>
      <c r="Z5" s="1441" t="s">
        <v>1144</v>
      </c>
      <c r="AA5" s="1441" t="s">
        <v>1137</v>
      </c>
      <c r="AB5" s="1441" t="s">
        <v>1186</v>
      </c>
    </row>
    <row r="6" spans="1:28" s="625" customFormat="1" ht="25.5">
      <c r="A6" s="1464"/>
      <c r="B6" s="1464"/>
      <c r="C6" s="1464"/>
      <c r="D6" s="1464"/>
      <c r="E6" s="1464"/>
      <c r="F6" s="1464" t="s">
        <v>120</v>
      </c>
      <c r="G6" s="1464" t="s">
        <v>230</v>
      </c>
      <c r="H6" s="1464"/>
      <c r="I6" s="1465"/>
      <c r="J6" s="1465"/>
      <c r="K6" s="1463"/>
      <c r="L6" s="1421"/>
      <c r="M6" s="586" t="s">
        <v>1138</v>
      </c>
      <c r="N6" s="586" t="s">
        <v>1139</v>
      </c>
      <c r="O6" s="588" t="s">
        <v>464</v>
      </c>
      <c r="P6" s="1463"/>
      <c r="Q6" s="1463"/>
      <c r="R6" s="1463"/>
      <c r="S6" s="1463"/>
      <c r="T6" s="1461"/>
      <c r="U6" s="1461"/>
      <c r="V6" s="1462"/>
      <c r="W6" s="1462"/>
      <c r="X6" s="1462"/>
      <c r="Y6" s="1462"/>
      <c r="Z6" s="1462"/>
      <c r="AA6" s="1462"/>
      <c r="AB6" s="1462"/>
    </row>
  </sheetData>
  <mergeCells count="25">
    <mergeCell ref="F5:F6"/>
    <mergeCell ref="A5:A6"/>
    <mergeCell ref="B5:B6"/>
    <mergeCell ref="C5:C6"/>
    <mergeCell ref="D5:D6"/>
    <mergeCell ref="E5:E6"/>
    <mergeCell ref="S5:S6"/>
    <mergeCell ref="M5:O5"/>
    <mergeCell ref="P5:Q6"/>
    <mergeCell ref="R5:R6"/>
    <mergeCell ref="G5:G6"/>
    <mergeCell ref="H5:H6"/>
    <mergeCell ref="I5:I6"/>
    <mergeCell ref="J5:J6"/>
    <mergeCell ref="K5:K6"/>
    <mergeCell ref="L5:L6"/>
    <mergeCell ref="T5:T6"/>
    <mergeCell ref="AB5:AB6"/>
    <mergeCell ref="V5:V6"/>
    <mergeCell ref="W5:W6"/>
    <mergeCell ref="X5:X6"/>
    <mergeCell ref="Y5:Y6"/>
    <mergeCell ref="Z5:Z6"/>
    <mergeCell ref="AA5:AA6"/>
    <mergeCell ref="U5:U6"/>
  </mergeCells>
  <dataValidations count="2">
    <dataValidation allowBlank="1" showInputMessage="1" showErrorMessage="1" promptTitle="Lưu ý" prompt="Cột tính chi phí nhiên liệu cho đơn giá" sqref="P5:Q6"/>
    <dataValidation allowBlank="1" showInputMessage="1" showErrorMessage="1" promptTitle="Lưu ý" prompt="Cột nguyên giá dùng để tính giá ca máy" sqref="U5:U6"/>
  </dataValidations>
  <pageMargins left="0.55118110236220497" right="0.196850393700787" top="0.43307086614173201" bottom="0.59055118110236204" header="0.15748031496063" footer="0.23622047244094499"/>
  <pageSetup paperSize="9" orientation="portrait" r:id="rId1"/>
  <headerFooter alignWithMargins="0">
    <oddHeader>&amp;L&amp;"Times New Roman,Bold Italic"&amp;9Dự toán Bắc Nam  - ÐT: 0966.966.455</oddHeader>
    <oddFooter>&amp;R&amp;9Trang &amp;P/&amp;N</oddFooter>
  </headerFooter>
</worksheet>
</file>

<file path=xl/worksheets/sheet45.xml><?xml version="1.0" encoding="utf-8"?>
<worksheet xmlns="http://schemas.openxmlformats.org/spreadsheetml/2006/main" xmlns:r="http://schemas.openxmlformats.org/officeDocument/2006/relationships">
  <sheetPr codeName="sh_VC_BuGM"/>
  <dimension ref="A1:P6"/>
  <sheetViews>
    <sheetView showGridLines="0" workbookViewId="0">
      <selection activeCell="E14" sqref="E14"/>
    </sheetView>
  </sheetViews>
  <sheetFormatPr defaultRowHeight="15" outlineLevelCol="1"/>
  <cols>
    <col min="1" max="1" width="4.42578125" style="2" bestFit="1" customWidth="1"/>
    <col min="2" max="2" width="9.7109375" style="496" hidden="1" customWidth="1"/>
    <col min="3" max="3" width="13.42578125" style="496" hidden="1" customWidth="1"/>
    <col min="4" max="4" width="33.42578125" style="77" customWidth="1"/>
    <col min="5" max="5" width="7.5703125" style="101" customWidth="1"/>
    <col min="6" max="6" width="7.42578125" style="106" hidden="1" customWidth="1" outlineLevel="1"/>
    <col min="7" max="7" width="8" style="106" customWidth="1" collapsed="1"/>
    <col min="8" max="8" width="6.85546875" style="106" hidden="1" customWidth="1"/>
    <col min="9" max="9" width="6" style="106" bestFit="1" customWidth="1"/>
    <col min="10" max="10" width="5.85546875" style="83" customWidth="1"/>
    <col min="11" max="11" width="7.85546875" style="83" bestFit="1" customWidth="1"/>
    <col min="12" max="12" width="6.85546875" style="83" bestFit="1" customWidth="1"/>
    <col min="13" max="13" width="6.7109375" style="83" customWidth="1" outlineLevel="1"/>
    <col min="14" max="14" width="11.7109375" style="83" bestFit="1" customWidth="1" outlineLevel="1"/>
    <col min="15" max="15" width="7.5703125" style="83" bestFit="1" customWidth="1" outlineLevel="1"/>
    <col min="16" max="16" width="12" style="83" hidden="1" customWidth="1"/>
    <col min="17" max="19" width="0" style="2" hidden="1" customWidth="1"/>
    <col min="20" max="16384" width="9.140625" style="2"/>
  </cols>
  <sheetData>
    <row r="1" spans="1:16" ht="60.75">
      <c r="A1" s="494" t="s">
        <v>2831</v>
      </c>
      <c r="B1" s="27"/>
      <c r="C1" s="27"/>
      <c r="D1" s="144"/>
      <c r="E1" s="144"/>
      <c r="F1" s="27"/>
      <c r="G1" s="27"/>
      <c r="H1" s="27"/>
      <c r="I1" s="27"/>
      <c r="J1" s="82"/>
      <c r="K1" s="82"/>
      <c r="L1" s="82"/>
      <c r="M1" s="82"/>
      <c r="N1" s="82"/>
      <c r="O1" s="82"/>
      <c r="P1" s="82"/>
    </row>
    <row r="2" spans="1:16" s="75" customFormat="1" ht="14.25">
      <c r="A2" s="79" t="e">
        <f>"CÔNG TRÌNH : "&amp;'Bia du toan'!$G$12</f>
        <v>#REF!</v>
      </c>
      <c r="B2" s="79"/>
      <c r="C2" s="79"/>
      <c r="D2" s="163"/>
      <c r="E2" s="163"/>
      <c r="F2" s="79"/>
      <c r="G2" s="79"/>
      <c r="H2" s="79"/>
      <c r="I2" s="79"/>
      <c r="J2" s="90"/>
      <c r="K2" s="90"/>
      <c r="L2" s="90"/>
      <c r="M2" s="90"/>
      <c r="N2" s="90"/>
      <c r="O2" s="90"/>
      <c r="P2" s="139"/>
    </row>
    <row r="3" spans="1:16" s="75" customFormat="1" ht="14.25">
      <c r="A3" s="79" t="e">
        <f>"HẠNG MỤC : "&amp; 'Bia du toan'!$G$13</f>
        <v>#REF!</v>
      </c>
      <c r="B3" s="79"/>
      <c r="C3" s="79"/>
      <c r="D3" s="163"/>
      <c r="E3" s="163"/>
      <c r="F3" s="79"/>
      <c r="G3" s="79"/>
      <c r="H3" s="79"/>
      <c r="I3" s="79"/>
      <c r="J3" s="90"/>
      <c r="K3" s="90"/>
      <c r="L3" s="90"/>
      <c r="M3" s="90"/>
      <c r="N3" s="90"/>
      <c r="O3" s="90"/>
      <c r="P3" s="139"/>
    </row>
    <row r="4" spans="1:16">
      <c r="A4" s="27"/>
      <c r="B4" s="27"/>
      <c r="C4" s="27"/>
      <c r="D4" s="144"/>
      <c r="E4" s="144"/>
      <c r="F4" s="27"/>
      <c r="G4" s="27"/>
      <c r="H4" s="27"/>
      <c r="I4" s="27"/>
      <c r="J4" s="82"/>
      <c r="K4" s="82"/>
      <c r="L4" s="82"/>
      <c r="M4" s="82"/>
      <c r="N4" s="82"/>
      <c r="O4" s="82"/>
    </row>
    <row r="5" spans="1:16" s="124" customFormat="1" ht="11.25">
      <c r="A5" s="1464" t="s">
        <v>15</v>
      </c>
      <c r="B5" s="1467" t="s">
        <v>222</v>
      </c>
      <c r="C5" s="1467" t="s">
        <v>223</v>
      </c>
      <c r="D5" s="1464" t="s">
        <v>224</v>
      </c>
      <c r="E5" s="1464" t="s">
        <v>93</v>
      </c>
      <c r="F5" s="1464" t="s">
        <v>479</v>
      </c>
      <c r="G5" s="1464" t="s">
        <v>90</v>
      </c>
      <c r="H5" s="1464" t="s">
        <v>478</v>
      </c>
      <c r="I5" s="1464" t="s">
        <v>98</v>
      </c>
      <c r="J5" s="1469" t="s">
        <v>335</v>
      </c>
      <c r="K5" s="1469"/>
      <c r="L5" s="1469"/>
      <c r="M5" s="1465" t="s">
        <v>232</v>
      </c>
      <c r="N5" s="1465"/>
      <c r="O5" s="1465"/>
      <c r="P5" s="1465" t="s">
        <v>477</v>
      </c>
    </row>
    <row r="6" spans="1:16" s="124" customFormat="1" ht="21">
      <c r="A6" s="1466"/>
      <c r="B6" s="1468"/>
      <c r="C6" s="1468"/>
      <c r="D6" s="1466"/>
      <c r="E6" s="1466"/>
      <c r="F6" s="1466" t="s">
        <v>225</v>
      </c>
      <c r="G6" s="1466" t="s">
        <v>120</v>
      </c>
      <c r="H6" s="1466" t="s">
        <v>226</v>
      </c>
      <c r="I6" s="1466" t="s">
        <v>230</v>
      </c>
      <c r="J6" s="495" t="s">
        <v>233</v>
      </c>
      <c r="K6" s="495" t="s">
        <v>234</v>
      </c>
      <c r="L6" s="495" t="s">
        <v>235</v>
      </c>
      <c r="M6" s="273" t="s">
        <v>233</v>
      </c>
      <c r="N6" s="273" t="s">
        <v>236</v>
      </c>
      <c r="O6" s="273" t="s">
        <v>229</v>
      </c>
      <c r="P6" s="1470" t="s">
        <v>225</v>
      </c>
    </row>
  </sheetData>
  <mergeCells count="12">
    <mergeCell ref="J5:L5"/>
    <mergeCell ref="M5:O5"/>
    <mergeCell ref="P5:P6"/>
    <mergeCell ref="F5:F6"/>
    <mergeCell ref="G5:G6"/>
    <mergeCell ref="H5:H6"/>
    <mergeCell ref="I5:I6"/>
    <mergeCell ref="A5:A6"/>
    <mergeCell ref="B5:B6"/>
    <mergeCell ref="C5:C6"/>
    <mergeCell ref="D5:D6"/>
    <mergeCell ref="E5:E6"/>
  </mergeCells>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46.xml><?xml version="1.0" encoding="utf-8"?>
<worksheet xmlns="http://schemas.openxmlformats.org/spreadsheetml/2006/main" xmlns:r="http://schemas.openxmlformats.org/officeDocument/2006/relationships">
  <sheetPr codeName="sh_VC_BuNLTL"/>
  <dimension ref="A1:J6"/>
  <sheetViews>
    <sheetView showGridLines="0" workbookViewId="0">
      <selection activeCell="D15" sqref="D15"/>
    </sheetView>
  </sheetViews>
  <sheetFormatPr defaultRowHeight="15"/>
  <cols>
    <col min="1" max="1" width="4.5703125" style="2" customWidth="1"/>
    <col min="2" max="2" width="10.42578125" style="2" hidden="1" customWidth="1"/>
    <col min="3" max="3" width="34.42578125" style="77" customWidth="1"/>
    <col min="4" max="4" width="6.42578125" style="101" customWidth="1"/>
    <col min="5" max="5" width="7.5703125" style="106" bestFit="1" customWidth="1"/>
    <col min="6" max="6" width="8.5703125" style="83" customWidth="1"/>
    <col min="7" max="7" width="11" style="83" customWidth="1"/>
    <col min="8" max="8" width="7.28515625" style="83" bestFit="1" customWidth="1"/>
    <col min="9" max="9" width="5.7109375" style="85" customWidth="1"/>
    <col min="10" max="10" width="8.7109375" style="83" customWidth="1"/>
    <col min="11" max="16384" width="9.140625" style="2"/>
  </cols>
  <sheetData>
    <row r="1" spans="1:10" ht="40.5">
      <c r="A1" s="494" t="s">
        <v>2830</v>
      </c>
      <c r="B1" s="27"/>
      <c r="C1" s="27"/>
      <c r="D1" s="27"/>
      <c r="E1" s="27"/>
      <c r="F1" s="27"/>
      <c r="G1" s="27"/>
      <c r="H1" s="27"/>
      <c r="I1" s="27"/>
      <c r="J1" s="27"/>
    </row>
    <row r="2" spans="1:10" s="75" customFormat="1" ht="14.25">
      <c r="A2" s="79" t="e">
        <f>"CÔNG TRÌNH : "&amp;'Bia du toan'!$G$12</f>
        <v>#REF!</v>
      </c>
      <c r="B2" s="79"/>
      <c r="C2" s="79"/>
      <c r="D2" s="79"/>
      <c r="E2" s="79"/>
      <c r="F2" s="79"/>
      <c r="G2" s="79"/>
      <c r="H2" s="79"/>
      <c r="I2" s="79"/>
      <c r="J2" s="79"/>
    </row>
    <row r="3" spans="1:10" s="75" customFormat="1" ht="14.25">
      <c r="A3" s="79" t="e">
        <f>"HẠNG MỤC : "&amp; 'Bia du toan'!$G$13</f>
        <v>#REF!</v>
      </c>
      <c r="B3" s="79"/>
      <c r="C3" s="79"/>
      <c r="D3" s="79"/>
      <c r="E3" s="79"/>
      <c r="F3" s="79"/>
      <c r="G3" s="79"/>
      <c r="H3" s="79"/>
      <c r="I3" s="79"/>
      <c r="J3" s="79"/>
    </row>
    <row r="4" spans="1:10">
      <c r="A4" s="27"/>
      <c r="B4" s="27"/>
      <c r="C4" s="27"/>
      <c r="D4" s="27"/>
      <c r="E4" s="27"/>
      <c r="F4" s="27"/>
      <c r="G4" s="27"/>
      <c r="H4" s="27"/>
      <c r="I4" s="27"/>
      <c r="J4" s="27"/>
    </row>
    <row r="5" spans="1:10" s="1" customFormat="1" ht="18.75" customHeight="1">
      <c r="A5" s="1464" t="s">
        <v>15</v>
      </c>
      <c r="B5" s="1464" t="s">
        <v>336</v>
      </c>
      <c r="C5" s="1464" t="s">
        <v>124</v>
      </c>
      <c r="D5" s="1464" t="s">
        <v>93</v>
      </c>
      <c r="E5" s="1464" t="s">
        <v>3026</v>
      </c>
      <c r="F5" s="1465" t="s">
        <v>95</v>
      </c>
      <c r="G5" s="1465"/>
      <c r="H5" s="1464" t="s">
        <v>3053</v>
      </c>
      <c r="I5" s="1471" t="s">
        <v>98</v>
      </c>
      <c r="J5" s="1464" t="s">
        <v>229</v>
      </c>
    </row>
    <row r="6" spans="1:10" s="1" customFormat="1" ht="18.75" customHeight="1">
      <c r="A6" s="1464"/>
      <c r="B6" s="1464"/>
      <c r="C6" s="1464"/>
      <c r="D6" s="1464"/>
      <c r="E6" s="1464"/>
      <c r="F6" s="486" t="s">
        <v>233</v>
      </c>
      <c r="G6" s="486" t="s">
        <v>234</v>
      </c>
      <c r="H6" s="1464" t="s">
        <v>239</v>
      </c>
      <c r="I6" s="1471"/>
      <c r="J6" s="1464" t="s">
        <v>240</v>
      </c>
    </row>
  </sheetData>
  <mergeCells count="9">
    <mergeCell ref="H5:H6"/>
    <mergeCell ref="I5:I6"/>
    <mergeCell ref="J5:J6"/>
    <mergeCell ref="A5:A6"/>
    <mergeCell ref="B5:B6"/>
    <mergeCell ref="C5:C6"/>
    <mergeCell ref="D5:D6"/>
    <mergeCell ref="E5:E6"/>
    <mergeCell ref="F5:G5"/>
  </mergeCell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47.xml><?xml version="1.0" encoding="utf-8"?>
<worksheet xmlns="http://schemas.openxmlformats.org/spreadsheetml/2006/main" xmlns:r="http://schemas.openxmlformats.org/officeDocument/2006/relationships">
  <sheetPr codeName="Sh_NCTC"/>
  <dimension ref="A1:M6"/>
  <sheetViews>
    <sheetView showGridLines="0" workbookViewId="0">
      <selection activeCell="D17" sqref="D17"/>
    </sheetView>
  </sheetViews>
  <sheetFormatPr defaultRowHeight="15"/>
  <cols>
    <col min="1" max="1" width="4.42578125" style="47" customWidth="1"/>
    <col min="2" max="2" width="14.42578125" style="47" hidden="1" customWidth="1"/>
    <col min="3" max="3" width="45.5703125" style="47" customWidth="1"/>
    <col min="4" max="4" width="8.140625" style="110" customWidth="1"/>
    <col min="5" max="5" width="10" style="47" bestFit="1" customWidth="1"/>
    <col min="6" max="6" width="13.85546875" style="91" bestFit="1" customWidth="1"/>
    <col min="7" max="7" width="9.85546875" style="91" customWidth="1"/>
    <col min="8" max="8" width="8.85546875" style="91" customWidth="1"/>
    <col min="9" max="9" width="10.7109375" style="91" customWidth="1"/>
    <col min="10" max="10" width="9.85546875" style="91" bestFit="1" customWidth="1"/>
    <col min="11" max="11" width="13.140625" style="91" customWidth="1"/>
    <col min="12" max="12" width="14" style="91" customWidth="1"/>
    <col min="13" max="13" width="13.85546875" style="91" customWidth="1"/>
    <col min="14" max="16384" width="9.140625" style="48"/>
  </cols>
  <sheetData>
    <row r="1" spans="1:13" s="439" customFormat="1" ht="20.25">
      <c r="A1" s="76" t="s">
        <v>3004</v>
      </c>
      <c r="B1" s="76"/>
      <c r="C1" s="76"/>
      <c r="D1" s="76"/>
      <c r="E1" s="76"/>
      <c r="F1" s="76"/>
      <c r="G1" s="76"/>
      <c r="H1" s="438"/>
      <c r="K1" s="438"/>
      <c r="L1" s="438"/>
      <c r="M1" s="438"/>
    </row>
    <row r="2" spans="1:13" s="439" customFormat="1" ht="15.75">
      <c r="A2" s="228"/>
      <c r="B2" s="229"/>
      <c r="C2" s="229"/>
      <c r="D2" s="228"/>
      <c r="E2" s="228"/>
      <c r="F2" s="228"/>
      <c r="G2" s="228"/>
      <c r="H2" s="440"/>
      <c r="I2" s="440"/>
      <c r="J2" s="440"/>
    </row>
    <row r="3" spans="1:13" s="439" customFormat="1">
      <c r="A3" s="226" t="e">
        <f>"CÔNG TRÌNH : "&amp;'Bia du toan'!$G$12</f>
        <v>#REF!</v>
      </c>
      <c r="B3" s="225"/>
      <c r="C3" s="224"/>
      <c r="D3" s="224"/>
      <c r="E3" s="224"/>
      <c r="F3" s="224"/>
      <c r="G3" s="229"/>
    </row>
    <row r="4" spans="1:13" s="439" customFormat="1">
      <c r="A4" s="226" t="e">
        <f>"HẠNG MỤC : "&amp; 'Bia du toan'!$G$13</f>
        <v>#REF!</v>
      </c>
      <c r="B4" s="225"/>
      <c r="C4" s="224"/>
      <c r="D4" s="224"/>
      <c r="E4" s="224"/>
      <c r="F4" s="224"/>
      <c r="G4" s="229"/>
    </row>
    <row r="5" spans="1:13" s="439" customFormat="1">
      <c r="A5" s="226"/>
      <c r="B5" s="225"/>
      <c r="C5" s="224"/>
      <c r="D5" s="224"/>
      <c r="E5" s="224"/>
      <c r="F5" s="224"/>
      <c r="G5" s="229"/>
    </row>
    <row r="6" spans="1:13" s="220" customFormat="1" ht="18" customHeight="1">
      <c r="A6" s="221" t="s">
        <v>15</v>
      </c>
      <c r="B6" s="221" t="s">
        <v>190</v>
      </c>
      <c r="C6" s="221" t="s">
        <v>208</v>
      </c>
      <c r="D6" s="221" t="s">
        <v>1181</v>
      </c>
      <c r="E6" s="221" t="s">
        <v>209</v>
      </c>
      <c r="F6" s="441" t="s">
        <v>495</v>
      </c>
      <c r="G6" s="221" t="s">
        <v>1183</v>
      </c>
      <c r="H6" s="442"/>
      <c r="I6" s="442"/>
      <c r="J6" s="442"/>
      <c r="K6" s="442"/>
      <c r="L6" s="442"/>
      <c r="M6" s="442"/>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48.xml><?xml version="1.0" encoding="utf-8"?>
<worksheet xmlns="http://schemas.openxmlformats.org/spreadsheetml/2006/main" xmlns:r="http://schemas.openxmlformats.org/officeDocument/2006/relationships">
  <sheetPr codeName="Sh_PTBVC"/>
  <dimension ref="A1:P6"/>
  <sheetViews>
    <sheetView showGridLines="0" workbookViewId="0">
      <selection activeCell="D14" sqref="D14"/>
    </sheetView>
  </sheetViews>
  <sheetFormatPr defaultRowHeight="12.75" outlineLevelCol="1"/>
  <cols>
    <col min="1" max="1" width="3.7109375" bestFit="1" customWidth="1"/>
    <col min="2" max="2" width="11.28515625" customWidth="1"/>
    <col min="3" max="3" width="18.7109375" hidden="1" customWidth="1"/>
    <col min="4" max="4" width="39.28515625" customWidth="1"/>
    <col min="5" max="5" width="4.7109375" style="102" bestFit="1" customWidth="1"/>
    <col min="6" max="6" width="9.28515625" style="103" bestFit="1" customWidth="1"/>
    <col min="7" max="7" width="9.5703125" style="103" bestFit="1" customWidth="1"/>
    <col min="8" max="9" width="11.28515625" style="103" hidden="1" customWidth="1"/>
    <col min="10" max="10" width="6.7109375" style="103" bestFit="1" customWidth="1"/>
    <col min="11" max="11" width="11.5703125" style="103" hidden="1" customWidth="1" outlineLevel="1"/>
    <col min="12" max="12" width="11.7109375" style="104" bestFit="1" customWidth="1" collapsed="1"/>
    <col min="13" max="13" width="7.85546875" style="104" bestFit="1" customWidth="1"/>
    <col min="14" max="15" width="0" hidden="1" customWidth="1" outlineLevel="1"/>
    <col min="16" max="16" width="9.140625" collapsed="1"/>
  </cols>
  <sheetData>
    <row r="1" spans="1:15" ht="20.25">
      <c r="A1" s="28" t="s">
        <v>3008</v>
      </c>
      <c r="B1" s="71"/>
      <c r="C1" s="71"/>
      <c r="D1" s="71"/>
      <c r="E1" s="71"/>
      <c r="F1" s="99"/>
      <c r="G1" s="99"/>
      <c r="H1" s="71"/>
      <c r="I1" s="71"/>
      <c r="J1" s="99"/>
      <c r="K1" s="71"/>
      <c r="L1" s="71"/>
      <c r="M1" s="100"/>
    </row>
    <row r="2" spans="1:15" ht="15.75">
      <c r="A2" s="8" t="e">
        <f>"CÔNG TRÌNH : "&amp;'Bia du toan'!$G$12</f>
        <v>#REF!</v>
      </c>
      <c r="B2" s="71"/>
      <c r="C2" s="71"/>
      <c r="D2" s="71"/>
      <c r="E2" s="71"/>
      <c r="F2" s="99"/>
      <c r="G2" s="99"/>
      <c r="H2" s="71"/>
      <c r="I2" s="71"/>
      <c r="J2" s="99"/>
      <c r="K2" s="71"/>
      <c r="L2" s="71"/>
      <c r="M2" s="100"/>
    </row>
    <row r="3" spans="1:15" ht="15.75">
      <c r="A3" s="8" t="e">
        <f>"HẠNG MỤC : "&amp; 'Bia du toan'!$G$13</f>
        <v>#REF!</v>
      </c>
      <c r="B3" s="71"/>
      <c r="C3" s="71"/>
      <c r="D3" s="71"/>
      <c r="E3" s="71"/>
      <c r="F3" s="99"/>
      <c r="G3" s="99"/>
      <c r="H3" s="71"/>
      <c r="I3" s="71"/>
      <c r="J3" s="99"/>
      <c r="K3" s="71"/>
      <c r="L3" s="71"/>
      <c r="M3" s="100"/>
    </row>
    <row r="4" spans="1:15" ht="15">
      <c r="A4" s="71"/>
      <c r="B4" s="71"/>
      <c r="C4" s="71"/>
      <c r="D4" s="71"/>
      <c r="E4" s="71"/>
      <c r="F4" s="99"/>
      <c r="G4" s="99"/>
      <c r="H4" s="71"/>
      <c r="I4" s="71"/>
      <c r="J4" s="99"/>
      <c r="K4" s="71"/>
      <c r="L4" s="71"/>
      <c r="M4" s="100"/>
    </row>
    <row r="5" spans="1:15" s="626" customFormat="1">
      <c r="A5" s="1473" t="s">
        <v>15</v>
      </c>
      <c r="B5" s="1356" t="s">
        <v>91</v>
      </c>
      <c r="C5" s="1473" t="s">
        <v>113</v>
      </c>
      <c r="D5" s="1473" t="s">
        <v>114</v>
      </c>
      <c r="E5" s="1357" t="s">
        <v>3054</v>
      </c>
      <c r="F5" s="1472" t="s">
        <v>94</v>
      </c>
      <c r="G5" s="1472"/>
      <c r="H5" s="1472"/>
      <c r="I5" s="1472"/>
      <c r="J5" s="1472"/>
      <c r="K5" s="1472"/>
      <c r="L5" s="118" t="s">
        <v>386</v>
      </c>
      <c r="M5" s="119" t="s">
        <v>238</v>
      </c>
      <c r="N5" s="601" t="s">
        <v>115</v>
      </c>
      <c r="O5" s="601" t="s">
        <v>116</v>
      </c>
    </row>
    <row r="6" spans="1:15" s="626" customFormat="1" ht="21">
      <c r="A6" s="1473"/>
      <c r="B6" s="1474"/>
      <c r="C6" s="1473"/>
      <c r="D6" s="1473"/>
      <c r="E6" s="1473"/>
      <c r="F6" s="591" t="s">
        <v>118</v>
      </c>
      <c r="G6" s="591" t="s">
        <v>90</v>
      </c>
      <c r="H6" s="589" t="s">
        <v>98</v>
      </c>
      <c r="I6" s="587" t="s">
        <v>3007</v>
      </c>
      <c r="J6" s="591" t="s">
        <v>328</v>
      </c>
      <c r="K6" s="591" t="s">
        <v>119</v>
      </c>
      <c r="L6" s="120" t="s">
        <v>3009</v>
      </c>
      <c r="M6" s="121" t="s">
        <v>240</v>
      </c>
      <c r="N6" s="602" t="s">
        <v>120</v>
      </c>
      <c r="O6" s="602" t="s">
        <v>89</v>
      </c>
    </row>
  </sheetData>
  <mergeCells count="6">
    <mergeCell ref="F5:K5"/>
    <mergeCell ref="A5:A6"/>
    <mergeCell ref="B5:B6"/>
    <mergeCell ref="C5:C6"/>
    <mergeCell ref="D5:D6"/>
    <mergeCell ref="E5:E6"/>
  </mergeCells>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49.xml><?xml version="1.0" encoding="utf-8"?>
<worksheet xmlns="http://schemas.openxmlformats.org/spreadsheetml/2006/main" xmlns:r="http://schemas.openxmlformats.org/officeDocument/2006/relationships">
  <sheetPr codeName="sh_LuongCNXD_Tong"/>
  <dimension ref="A1:M6"/>
  <sheetViews>
    <sheetView showGridLines="0" workbookViewId="0">
      <selection activeCell="I9" sqref="I9"/>
    </sheetView>
  </sheetViews>
  <sheetFormatPr defaultRowHeight="15"/>
  <cols>
    <col min="1" max="1" width="4.42578125" style="47" customWidth="1"/>
    <col min="2" max="2" width="14.42578125" style="47" hidden="1" customWidth="1"/>
    <col min="3" max="3" width="38.42578125" style="47" customWidth="1"/>
    <col min="4" max="4" width="8.140625" style="110" customWidth="1"/>
    <col min="5" max="5" width="10" style="47" bestFit="1" customWidth="1"/>
    <col min="6" max="6" width="13.85546875" style="91" bestFit="1" customWidth="1"/>
    <col min="7" max="7" width="9.85546875" style="91" customWidth="1"/>
    <col min="8" max="8" width="8.85546875" style="91" customWidth="1"/>
    <col min="9" max="9" width="10.7109375" style="91" customWidth="1"/>
    <col min="10" max="10" width="9.85546875" style="91" bestFit="1" customWidth="1"/>
    <col min="11" max="11" width="13.140625" style="91" customWidth="1"/>
    <col min="12" max="12" width="14" style="91" customWidth="1"/>
    <col min="13" max="13" width="13.85546875" style="91" customWidth="1"/>
    <col min="14" max="16384" width="9.140625" style="48"/>
  </cols>
  <sheetData>
    <row r="1" spans="1:13" s="439" customFormat="1" ht="20.25">
      <c r="A1" s="76" t="s">
        <v>1180</v>
      </c>
      <c r="B1" s="76"/>
      <c r="C1" s="76"/>
      <c r="D1" s="76"/>
      <c r="E1" s="76"/>
      <c r="F1" s="76"/>
      <c r="G1" s="76"/>
      <c r="H1" s="438"/>
      <c r="K1" s="438"/>
      <c r="L1" s="438"/>
      <c r="M1" s="438"/>
    </row>
    <row r="2" spans="1:13" s="439" customFormat="1" ht="15.75">
      <c r="A2" s="228"/>
      <c r="B2" s="229"/>
      <c r="C2" s="229"/>
      <c r="D2" s="228"/>
      <c r="E2" s="228"/>
      <c r="F2" s="228"/>
      <c r="G2" s="228"/>
      <c r="H2" s="440"/>
      <c r="I2" s="440"/>
      <c r="J2" s="440"/>
    </row>
    <row r="3" spans="1:13" s="439" customFormat="1">
      <c r="A3" s="226" t="e">
        <f>"CÔNG TRÌNH : "&amp;'Bia du toan'!$G$12</f>
        <v>#REF!</v>
      </c>
      <c r="B3" s="225"/>
      <c r="C3" s="224"/>
      <c r="D3" s="224"/>
      <c r="E3" s="224"/>
      <c r="F3" s="224"/>
      <c r="G3" s="229"/>
    </row>
    <row r="4" spans="1:13" s="439" customFormat="1">
      <c r="A4" s="226" t="e">
        <f>"HẠNG MỤC : "&amp; 'Bia du toan'!$G$13</f>
        <v>#REF!</v>
      </c>
      <c r="B4" s="225"/>
      <c r="C4" s="224"/>
      <c r="D4" s="224"/>
      <c r="E4" s="224"/>
      <c r="F4" s="224"/>
      <c r="G4" s="229"/>
    </row>
    <row r="5" spans="1:13" s="439" customFormat="1">
      <c r="A5" s="226"/>
      <c r="B5" s="225"/>
      <c r="C5" s="224"/>
      <c r="D5" s="224"/>
      <c r="E5" s="224"/>
      <c r="F5" s="224"/>
      <c r="G5" s="229"/>
    </row>
    <row r="6" spans="1:13" s="220" customFormat="1" ht="18" customHeight="1">
      <c r="A6" s="221" t="s">
        <v>15</v>
      </c>
      <c r="B6" s="221" t="s">
        <v>190</v>
      </c>
      <c r="C6" s="221" t="s">
        <v>208</v>
      </c>
      <c r="D6" s="221" t="s">
        <v>1181</v>
      </c>
      <c r="E6" s="221" t="s">
        <v>209</v>
      </c>
      <c r="F6" s="441" t="s">
        <v>495</v>
      </c>
      <c r="G6" s="221" t="s">
        <v>1183</v>
      </c>
      <c r="H6" s="442"/>
      <c r="I6" s="442"/>
      <c r="J6" s="442"/>
      <c r="K6" s="442"/>
      <c r="L6" s="442"/>
      <c r="M6" s="442"/>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5.xml><?xml version="1.0" encoding="utf-8"?>
<worksheet xmlns="http://schemas.openxmlformats.org/spreadsheetml/2006/main" xmlns:r="http://schemas.openxmlformats.org/officeDocument/2006/relationships">
  <sheetPr codeName="Sheet4"/>
  <dimension ref="A1:AD6"/>
  <sheetViews>
    <sheetView workbookViewId="0">
      <selection activeCell="D14" sqref="D14"/>
    </sheetView>
  </sheetViews>
  <sheetFormatPr defaultRowHeight="15" outlineLevelCol="1"/>
  <cols>
    <col min="1" max="1" width="4.42578125" style="270" bestFit="1" customWidth="1"/>
    <col min="2" max="2" width="12.140625" style="270" customWidth="1"/>
    <col min="3" max="3" width="18.28515625" style="270" hidden="1" customWidth="1" outlineLevel="1"/>
    <col min="4" max="4" width="41.7109375" style="270" customWidth="1" collapsed="1"/>
    <col min="5" max="5" width="7.140625" style="450" bestFit="1" customWidth="1"/>
    <col min="6" max="6" width="9.7109375" style="604" bestFit="1" customWidth="1"/>
    <col min="7" max="7" width="10.140625" style="604" bestFit="1" customWidth="1"/>
    <col min="8" max="8" width="9.85546875" style="604" hidden="1" customWidth="1"/>
    <col min="9" max="9" width="9" style="604" customWidth="1"/>
    <col min="10" max="10" width="6" style="270" bestFit="1" customWidth="1"/>
    <col min="11" max="11" width="12" style="84" hidden="1" customWidth="1" outlineLevel="1"/>
    <col min="12" max="12" width="9.85546875" style="84" hidden="1" customWidth="1" outlineLevel="1"/>
    <col min="13" max="13" width="11.42578125" style="84" hidden="1" customWidth="1" collapsed="1"/>
    <col min="14" max="14" width="11.5703125" style="84" hidden="1" customWidth="1"/>
    <col min="15" max="15" width="13.42578125" style="84" hidden="1" customWidth="1" outlineLevel="1"/>
    <col min="16" max="16" width="9.140625" style="84" hidden="1" customWidth="1" outlineLevel="1"/>
    <col min="17" max="17" width="10.85546875" style="84" hidden="1" customWidth="1" outlineLevel="1"/>
    <col min="18" max="19" width="10.42578125" style="84" hidden="1" customWidth="1" outlineLevel="1"/>
    <col min="20" max="20" width="8.28515625" style="84" hidden="1" customWidth="1" outlineLevel="1"/>
    <col min="21" max="21" width="9.5703125" style="84" hidden="1" customWidth="1" outlineLevel="1"/>
    <col min="22" max="29" width="9.140625" style="84" hidden="1" customWidth="1" outlineLevel="1"/>
    <col min="30" max="30" width="0" style="84" hidden="1" customWidth="1" collapsed="1"/>
    <col min="31" max="16384" width="9.140625" style="84"/>
  </cols>
  <sheetData>
    <row r="1" spans="1:29" s="77" customFormat="1" ht="20.25">
      <c r="A1" s="143" t="s">
        <v>125</v>
      </c>
      <c r="B1" s="144"/>
      <c r="C1" s="144"/>
      <c r="D1" s="144"/>
      <c r="E1" s="144"/>
      <c r="F1" s="158"/>
      <c r="G1" s="158"/>
      <c r="H1" s="158"/>
      <c r="I1" s="158"/>
      <c r="J1" s="144"/>
      <c r="K1" s="144"/>
      <c r="L1" s="144"/>
      <c r="M1" s="144"/>
      <c r="N1" s="144"/>
    </row>
    <row r="2" spans="1:29" s="77" customFormat="1" ht="15.75">
      <c r="A2" s="146" t="e">
        <f>"CÔNG TRÌNH : "&amp;'Bia du toan'!$G$12</f>
        <v>#REF!</v>
      </c>
      <c r="B2" s="144"/>
      <c r="C2" s="144"/>
      <c r="D2" s="144"/>
      <c r="E2" s="144"/>
      <c r="F2" s="158"/>
      <c r="G2" s="158"/>
      <c r="H2" s="158"/>
      <c r="I2" s="158"/>
      <c r="J2" s="144"/>
      <c r="K2" s="144"/>
      <c r="L2" s="144"/>
      <c r="M2" s="144"/>
      <c r="N2" s="144"/>
    </row>
    <row r="3" spans="1:29" s="77" customFormat="1" ht="15.75">
      <c r="A3" s="146" t="e">
        <f>"HẠNG MỤC : "&amp; 'Bia du toan'!$G$13</f>
        <v>#REF!</v>
      </c>
      <c r="B3" s="144"/>
      <c r="C3" s="144"/>
      <c r="D3" s="144"/>
      <c r="E3" s="144"/>
      <c r="F3" s="158"/>
      <c r="G3" s="158"/>
      <c r="H3" s="158"/>
      <c r="I3" s="158"/>
      <c r="J3" s="144"/>
      <c r="K3" s="144"/>
      <c r="L3" s="144"/>
      <c r="M3" s="144"/>
      <c r="N3" s="144"/>
    </row>
    <row r="4" spans="1:29" s="77" customFormat="1">
      <c r="A4" s="144"/>
      <c r="B4" s="144"/>
      <c r="C4" s="144"/>
      <c r="D4" s="144"/>
      <c r="E4" s="144"/>
      <c r="F4" s="158"/>
      <c r="G4" s="158"/>
      <c r="H4" s="158"/>
      <c r="I4" s="158"/>
      <c r="J4" s="144"/>
      <c r="K4" s="144"/>
      <c r="L4" s="144"/>
      <c r="M4" s="144"/>
      <c r="N4" s="144"/>
    </row>
    <row r="5" spans="1:29" ht="15.75" customHeight="1">
      <c r="A5" s="1357" t="s">
        <v>15</v>
      </c>
      <c r="B5" s="1356" t="s">
        <v>91</v>
      </c>
      <c r="C5" s="1357" t="s">
        <v>113</v>
      </c>
      <c r="D5" s="1357" t="s">
        <v>114</v>
      </c>
      <c r="E5" s="1357" t="s">
        <v>93</v>
      </c>
      <c r="F5" s="598" t="s">
        <v>94</v>
      </c>
      <c r="G5" s="598"/>
      <c r="H5" s="599"/>
      <c r="I5" s="598"/>
      <c r="J5" s="600"/>
      <c r="K5" s="601" t="s">
        <v>115</v>
      </c>
      <c r="L5" s="601" t="s">
        <v>116</v>
      </c>
      <c r="M5" s="1365" t="s">
        <v>117</v>
      </c>
      <c r="N5" s="1365"/>
      <c r="O5" s="1357" t="s">
        <v>412</v>
      </c>
      <c r="P5" s="1357"/>
      <c r="Q5" s="1357"/>
      <c r="R5" s="1364" t="s">
        <v>419</v>
      </c>
      <c r="S5" s="1364"/>
      <c r="T5" s="1364"/>
      <c r="U5" s="1364"/>
      <c r="V5" s="1364" t="s">
        <v>420</v>
      </c>
      <c r="W5" s="1364"/>
      <c r="X5" s="1364"/>
      <c r="Y5" s="1364"/>
      <c r="Z5" s="1364" t="s">
        <v>421</v>
      </c>
      <c r="AA5" s="1364"/>
      <c r="AB5" s="1364"/>
      <c r="AC5" s="1364"/>
    </row>
    <row r="6" spans="1:29" ht="26.25" customHeight="1">
      <c r="A6" s="1358"/>
      <c r="B6" s="1351"/>
      <c r="C6" s="1358"/>
      <c r="D6" s="1358"/>
      <c r="E6" s="1358"/>
      <c r="F6" s="272" t="s">
        <v>3028</v>
      </c>
      <c r="G6" s="272" t="s">
        <v>3029</v>
      </c>
      <c r="H6" s="178" t="s">
        <v>98</v>
      </c>
      <c r="I6" s="272" t="s">
        <v>328</v>
      </c>
      <c r="J6" s="601" t="s">
        <v>119</v>
      </c>
      <c r="K6" s="602" t="s">
        <v>120</v>
      </c>
      <c r="L6" s="602" t="s">
        <v>89</v>
      </c>
      <c r="M6" s="601" t="s">
        <v>121</v>
      </c>
      <c r="N6" s="601" t="s">
        <v>122</v>
      </c>
      <c r="O6" s="603" t="s">
        <v>124</v>
      </c>
      <c r="P6" s="178" t="s">
        <v>93</v>
      </c>
      <c r="Q6" s="603" t="s">
        <v>90</v>
      </c>
      <c r="R6" s="598" t="s">
        <v>223</v>
      </c>
      <c r="S6" s="598" t="s">
        <v>124</v>
      </c>
      <c r="T6" s="160" t="s">
        <v>93</v>
      </c>
      <c r="U6" s="598" t="s">
        <v>90</v>
      </c>
      <c r="V6" s="598" t="s">
        <v>223</v>
      </c>
      <c r="W6" s="598" t="s">
        <v>124</v>
      </c>
      <c r="X6" s="160" t="s">
        <v>93</v>
      </c>
      <c r="Y6" s="598" t="s">
        <v>90</v>
      </c>
      <c r="Z6" s="598" t="s">
        <v>223</v>
      </c>
      <c r="AA6" s="598" t="s">
        <v>124</v>
      </c>
      <c r="AB6" s="160" t="s">
        <v>93</v>
      </c>
      <c r="AC6" s="598" t="s">
        <v>90</v>
      </c>
    </row>
  </sheetData>
  <mergeCells count="10">
    <mergeCell ref="O5:Q5"/>
    <mergeCell ref="R5:U5"/>
    <mergeCell ref="V5:Y5"/>
    <mergeCell ref="Z5:AC5"/>
    <mergeCell ref="A5:A6"/>
    <mergeCell ref="B5:B6"/>
    <mergeCell ref="C5:C6"/>
    <mergeCell ref="D5:D6"/>
    <mergeCell ref="E5:E6"/>
    <mergeCell ref="M5:N5"/>
  </mergeCell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50.xml><?xml version="1.0" encoding="utf-8"?>
<worksheet xmlns="http://schemas.openxmlformats.org/spreadsheetml/2006/main" xmlns:r="http://schemas.openxmlformats.org/officeDocument/2006/relationships">
  <sheetPr codeName="Sh_LCNXD"/>
  <dimension ref="A1:P7"/>
  <sheetViews>
    <sheetView workbookViewId="0">
      <selection activeCell="E14" sqref="E14"/>
    </sheetView>
  </sheetViews>
  <sheetFormatPr defaultRowHeight="15" outlineLevelCol="1"/>
  <cols>
    <col min="1" max="1" width="4.42578125" style="47" customWidth="1"/>
    <col min="2" max="2" width="9.85546875" style="47" hidden="1" customWidth="1"/>
    <col min="3" max="3" width="33.85546875" style="47" customWidth="1"/>
    <col min="4" max="4" width="5.85546875" style="110" customWidth="1"/>
    <col min="5" max="5" width="5.42578125" style="47" bestFit="1" customWidth="1"/>
    <col min="6" max="6" width="8.7109375" style="91" bestFit="1" customWidth="1"/>
    <col min="7" max="7" width="11.5703125" style="91" customWidth="1" outlineLevel="1"/>
    <col min="8" max="10" width="9.85546875" style="91" hidden="1" customWidth="1" outlineLevel="1"/>
    <col min="11" max="11" width="8.85546875" style="91" hidden="1" customWidth="1" outlineLevel="1"/>
    <col min="12" max="12" width="10.7109375" style="91" customWidth="1" outlineLevel="1"/>
    <col min="13" max="13" width="9.85546875" style="91" bestFit="1" customWidth="1" outlineLevel="1"/>
    <col min="14" max="14" width="13.140625" style="91" customWidth="1" outlineLevel="1"/>
    <col min="15" max="15" width="14" style="91" customWidth="1"/>
    <col min="16" max="16" width="13.85546875" style="91" customWidth="1"/>
    <col min="17" max="16384" width="9.140625" style="48"/>
  </cols>
  <sheetData>
    <row r="1" spans="1:16" s="46" customFormat="1" ht="20.25">
      <c r="A1" s="76" t="s">
        <v>207</v>
      </c>
      <c r="B1" s="76"/>
      <c r="C1" s="76"/>
      <c r="D1" s="76"/>
      <c r="E1" s="76"/>
      <c r="F1" s="76"/>
      <c r="G1" s="76"/>
      <c r="H1" s="76"/>
      <c r="I1" s="76"/>
      <c r="J1" s="76"/>
      <c r="K1" s="76"/>
      <c r="L1" s="81"/>
      <c r="M1" s="81"/>
      <c r="N1" s="76"/>
      <c r="O1" s="76"/>
      <c r="P1" s="76"/>
    </row>
    <row r="2" spans="1:16" s="46" customFormat="1" ht="15.75">
      <c r="A2" s="228" t="s">
        <v>3055</v>
      </c>
      <c r="B2" s="81"/>
      <c r="C2" s="81"/>
      <c r="D2" s="228"/>
      <c r="E2" s="228"/>
      <c r="F2" s="228"/>
      <c r="G2" s="228"/>
      <c r="H2" s="228"/>
      <c r="I2" s="228"/>
      <c r="J2" s="228"/>
      <c r="K2" s="228"/>
      <c r="L2" s="228"/>
      <c r="M2" s="228"/>
      <c r="N2" s="81"/>
      <c r="O2" s="81"/>
      <c r="P2" s="81"/>
    </row>
    <row r="3" spans="1:16" s="46" customFormat="1">
      <c r="A3" s="226" t="e">
        <f>"CÔNG TRÌNH : "&amp;'Bia du toan'!$G$12</f>
        <v>#REF!</v>
      </c>
      <c r="B3" s="225"/>
      <c r="C3" s="224"/>
      <c r="D3" s="224"/>
      <c r="E3" s="224"/>
      <c r="F3" s="224"/>
      <c r="G3" s="224"/>
      <c r="H3" s="81"/>
      <c r="I3" s="81"/>
      <c r="J3" s="81"/>
      <c r="K3" s="81"/>
      <c r="L3" s="81"/>
      <c r="M3" s="81"/>
      <c r="N3" s="81"/>
      <c r="O3" s="81"/>
      <c r="P3" s="81"/>
    </row>
    <row r="4" spans="1:16" s="46" customFormat="1">
      <c r="A4" s="226" t="e">
        <f>"HẠNG MỤC : "&amp; 'Bia du toan'!$G$13</f>
        <v>#REF!</v>
      </c>
      <c r="B4" s="225"/>
      <c r="C4" s="224"/>
      <c r="D4" s="224"/>
      <c r="E4" s="224"/>
      <c r="F4" s="224"/>
      <c r="G4" s="224"/>
      <c r="H4" s="81"/>
      <c r="I4" s="81"/>
      <c r="J4" s="81"/>
      <c r="K4" s="81"/>
      <c r="L4" s="81"/>
      <c r="M4" s="81"/>
      <c r="N4" s="81"/>
      <c r="O4" s="81"/>
      <c r="P4" s="81"/>
    </row>
    <row r="5" spans="1:16" s="46" customFormat="1">
      <c r="A5" s="226"/>
      <c r="B5" s="225"/>
      <c r="C5" s="224"/>
      <c r="D5" s="224"/>
      <c r="E5" s="224"/>
      <c r="F5" s="224"/>
      <c r="G5" s="224"/>
      <c r="H5" s="81"/>
      <c r="I5" s="81"/>
      <c r="J5" s="81"/>
      <c r="K5" s="81"/>
      <c r="L5" s="81"/>
      <c r="M5" s="81"/>
      <c r="N5" s="81"/>
      <c r="O5" s="81"/>
      <c r="P5" s="81"/>
    </row>
    <row r="6" spans="1:16" s="46" customFormat="1" ht="18" customHeight="1">
      <c r="A6" s="1475" t="s">
        <v>15</v>
      </c>
      <c r="B6" s="1475" t="s">
        <v>190</v>
      </c>
      <c r="C6" s="1475" t="s">
        <v>208</v>
      </c>
      <c r="D6" s="1475" t="s">
        <v>393</v>
      </c>
      <c r="E6" s="1475" t="s">
        <v>332</v>
      </c>
      <c r="F6" s="1475" t="s">
        <v>210</v>
      </c>
      <c r="G6" s="122" t="s">
        <v>211</v>
      </c>
      <c r="H6" s="122"/>
      <c r="I6" s="122"/>
      <c r="J6" s="122"/>
      <c r="K6" s="122"/>
      <c r="L6" s="122"/>
      <c r="M6" s="122"/>
      <c r="N6" s="122"/>
      <c r="O6" s="1475" t="s">
        <v>212</v>
      </c>
      <c r="P6" s="1475" t="s">
        <v>213</v>
      </c>
    </row>
    <row r="7" spans="1:16" s="46" customFormat="1" ht="29.25" customHeight="1">
      <c r="A7" s="1475"/>
      <c r="B7" s="1475"/>
      <c r="C7" s="1475"/>
      <c r="D7" s="1475"/>
      <c r="E7" s="1475"/>
      <c r="F7" s="1475"/>
      <c r="G7" s="123" t="s">
        <v>214</v>
      </c>
      <c r="H7" s="123" t="s">
        <v>215</v>
      </c>
      <c r="I7" s="123" t="s">
        <v>216</v>
      </c>
      <c r="J7" s="123" t="s">
        <v>217</v>
      </c>
      <c r="K7" s="123" t="s">
        <v>218</v>
      </c>
      <c r="L7" s="123" t="s">
        <v>219</v>
      </c>
      <c r="M7" s="123" t="s">
        <v>220</v>
      </c>
      <c r="N7" s="123" t="s">
        <v>221</v>
      </c>
      <c r="O7" s="1475"/>
      <c r="P7" s="1475"/>
    </row>
  </sheetData>
  <sheetProtection formatCells="0" formatColumns="0" formatRows="0" insertColumns="0" insertRows="0" insertHyperlinks="0" deleteColumns="0" deleteRows="0" sort="0" autoFilter="0" pivotTables="0"/>
  <mergeCells count="8">
    <mergeCell ref="F6:F7"/>
    <mergeCell ref="O6:O7"/>
    <mergeCell ref="P6:P7"/>
    <mergeCell ref="A6:A7"/>
    <mergeCell ref="B6:B7"/>
    <mergeCell ref="C6:C7"/>
    <mergeCell ref="D6:D7"/>
    <mergeCell ref="E6:E7"/>
  </mergeCells>
  <phoneticPr fontId="2" type="noConversion"/>
  <pageMargins left="0.55118110236220497" right="0.196850393700787" top="0.43307086614173201" bottom="0.59055118110236204" header="0.15748031496063" footer="0.23622047244094499"/>
  <pageSetup paperSize="9" orientation="landscape" r:id="rId1"/>
  <headerFooter alignWithMargins="0">
    <oddHeader>&amp;L&amp;"Times New Roman,Bold Italic"&amp;9Dự toán Bắc Nam  - ÐT: 0966.966.455</oddHeader>
    <oddFooter>&amp;R&amp;9Trang &amp;P/&amp;N</oddFooter>
  </headerFooter>
</worksheet>
</file>

<file path=xl/worksheets/sheet51.xml><?xml version="1.0" encoding="utf-8"?>
<worksheet xmlns="http://schemas.openxmlformats.org/spreadsheetml/2006/main" xmlns:r="http://schemas.openxmlformats.org/officeDocument/2006/relationships">
  <sheetPr codeName="Sh_LCNXD1"/>
  <dimension ref="A1:N7"/>
  <sheetViews>
    <sheetView workbookViewId="0">
      <selection activeCell="C16" sqref="C16"/>
    </sheetView>
  </sheetViews>
  <sheetFormatPr defaultRowHeight="15" outlineLevelCol="1"/>
  <cols>
    <col min="1" max="1" width="4.42578125" style="47" customWidth="1"/>
    <col min="2" max="2" width="22.140625" style="47" hidden="1" customWidth="1" outlineLevel="1"/>
    <col min="3" max="3" width="35.7109375" style="47" customWidth="1" collapsed="1"/>
    <col min="4" max="4" width="7" style="110" customWidth="1"/>
    <col min="5" max="5" width="10" style="47" bestFit="1" customWidth="1"/>
    <col min="6" max="6" width="14.85546875" style="91" customWidth="1"/>
    <col min="7" max="7" width="13.85546875" style="91" customWidth="1"/>
    <col min="8" max="16384" width="9.140625" style="48"/>
  </cols>
  <sheetData>
    <row r="1" spans="1:14" s="46" customFormat="1" ht="20.25">
      <c r="A1" s="76" t="s">
        <v>497</v>
      </c>
      <c r="B1" s="76"/>
      <c r="C1" s="76"/>
      <c r="D1" s="76"/>
      <c r="E1" s="76"/>
      <c r="F1" s="76"/>
      <c r="G1" s="76"/>
    </row>
    <row r="2" spans="1:14" s="46" customFormat="1" ht="15.75">
      <c r="A2" s="228" t="s">
        <v>3103</v>
      </c>
      <c r="B2" s="229"/>
      <c r="C2" s="229"/>
      <c r="D2" s="228"/>
      <c r="E2" s="228"/>
      <c r="F2" s="228"/>
      <c r="G2" s="228"/>
      <c r="N2" s="227"/>
    </row>
    <row r="3" spans="1:14" s="46" customFormat="1">
      <c r="A3" s="226" t="e">
        <f>"CÔNG TRÌNH : "&amp;'Bia du toan'!$G$12</f>
        <v>#REF!</v>
      </c>
      <c r="B3" s="225"/>
      <c r="C3" s="224"/>
      <c r="D3" s="224"/>
      <c r="E3" s="224"/>
      <c r="F3" s="224"/>
      <c r="G3" s="224"/>
      <c r="N3" s="227"/>
    </row>
    <row r="4" spans="1:14" s="46" customFormat="1">
      <c r="A4" s="226" t="e">
        <f>"HẠNG MỤC : "&amp; 'Bia du toan'!$G$13</f>
        <v>#REF!</v>
      </c>
      <c r="B4" s="225"/>
      <c r="C4" s="224"/>
      <c r="D4" s="224"/>
      <c r="E4" s="224"/>
      <c r="F4" s="224"/>
      <c r="G4" s="224"/>
    </row>
    <row r="5" spans="1:14" s="46" customFormat="1">
      <c r="A5" s="223"/>
      <c r="B5" s="223"/>
      <c r="C5" s="222"/>
      <c r="D5" s="222"/>
      <c r="E5" s="222"/>
      <c r="F5" s="222"/>
      <c r="G5" s="222"/>
    </row>
    <row r="6" spans="1:14" s="46" customFormat="1" hidden="1">
      <c r="A6" s="223"/>
      <c r="B6" s="223"/>
      <c r="C6" s="222"/>
      <c r="D6" s="222"/>
      <c r="E6" s="222"/>
      <c r="F6" s="222"/>
      <c r="G6" s="222"/>
    </row>
    <row r="7" spans="1:14" s="220" customFormat="1" ht="18" customHeight="1">
      <c r="A7" s="221" t="s">
        <v>15</v>
      </c>
      <c r="B7" s="221" t="s">
        <v>190</v>
      </c>
      <c r="C7" s="221" t="s">
        <v>208</v>
      </c>
      <c r="D7" s="221" t="s">
        <v>393</v>
      </c>
      <c r="E7" s="221" t="s">
        <v>209</v>
      </c>
      <c r="F7" s="221" t="s">
        <v>496</v>
      </c>
      <c r="G7" s="221" t="s">
        <v>495</v>
      </c>
    </row>
  </sheetData>
  <sheetProtection formatCells="0" formatColumns="0" formatRows="0" insertColumns="0" insertRows="0" insertHyperlinks="0" deleteColumns="0" deleteRows="0" sort="0" autoFilter="0" pivotTables="0"/>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52.xml><?xml version="1.0" encoding="utf-8"?>
<worksheet xmlns="http://schemas.openxmlformats.org/spreadsheetml/2006/main" xmlns:r="http://schemas.openxmlformats.org/officeDocument/2006/relationships">
  <sheetPr codeName="Sh_LCNXD2"/>
  <dimension ref="A1:Q7"/>
  <sheetViews>
    <sheetView showGridLines="0" workbookViewId="0">
      <selection activeCell="F13" sqref="F13"/>
    </sheetView>
  </sheetViews>
  <sheetFormatPr defaultRowHeight="15" outlineLevelCol="1"/>
  <cols>
    <col min="1" max="1" width="4.42578125" style="47" customWidth="1"/>
    <col min="2" max="2" width="15.42578125" style="47" hidden="1" customWidth="1" outlineLevel="1"/>
    <col min="3" max="3" width="29" style="47" customWidth="1" collapsed="1"/>
    <col min="4" max="4" width="5.85546875" style="110" customWidth="1"/>
    <col min="5" max="5" width="5.5703125" style="47" bestFit="1" customWidth="1"/>
    <col min="6" max="6" width="6.28515625" style="435" customWidth="1"/>
    <col min="7" max="7" width="6.7109375" style="434" bestFit="1" customWidth="1"/>
    <col min="8" max="8" width="7.140625" style="434" bestFit="1" customWidth="1"/>
    <col min="9" max="9" width="8" style="434" bestFit="1" customWidth="1"/>
    <col min="10" max="10" width="10.7109375" style="434" bestFit="1" customWidth="1"/>
    <col min="11" max="12" width="7.140625" style="434" bestFit="1" customWidth="1"/>
    <col min="13" max="13" width="8.7109375" style="434" bestFit="1" customWidth="1"/>
    <col min="14" max="14" width="13.42578125" style="434" customWidth="1"/>
    <col min="15" max="15" width="13.140625" style="432" customWidth="1"/>
    <col min="16" max="16" width="10.7109375" style="432" bestFit="1" customWidth="1"/>
    <col min="17" max="17" width="9.85546875" style="432" bestFit="1" customWidth="1"/>
    <col min="18" max="16384" width="9.140625" style="48"/>
  </cols>
  <sheetData>
    <row r="1" spans="1:17" s="46" customFormat="1" ht="20.25">
      <c r="A1" s="76" t="s">
        <v>497</v>
      </c>
      <c r="B1" s="76"/>
      <c r="C1" s="76"/>
      <c r="D1" s="76"/>
      <c r="E1" s="76"/>
      <c r="F1" s="428"/>
      <c r="G1" s="81"/>
      <c r="H1" s="81"/>
      <c r="I1" s="81"/>
      <c r="J1" s="81"/>
      <c r="K1" s="81"/>
      <c r="L1" s="81"/>
      <c r="M1" s="81"/>
      <c r="N1" s="81"/>
      <c r="O1" s="431"/>
      <c r="P1" s="431"/>
      <c r="Q1" s="431"/>
    </row>
    <row r="2" spans="1:17" s="46" customFormat="1" ht="15.75">
      <c r="A2" s="228" t="s">
        <v>1165</v>
      </c>
      <c r="B2" s="229"/>
      <c r="C2" s="229"/>
      <c r="D2" s="228"/>
      <c r="E2" s="228"/>
      <c r="F2" s="429"/>
      <c r="G2" s="81"/>
      <c r="H2" s="81"/>
      <c r="I2" s="81"/>
      <c r="J2" s="81"/>
      <c r="K2" s="81"/>
      <c r="L2" s="81"/>
      <c r="M2" s="81"/>
      <c r="N2" s="427"/>
      <c r="O2" s="431"/>
      <c r="P2" s="431"/>
      <c r="Q2" s="431"/>
    </row>
    <row r="3" spans="1:17" s="46" customFormat="1">
      <c r="A3" s="226" t="e">
        <f>"CÔNG TRÌNH : "&amp;'Bia du toan'!$G$12</f>
        <v>#REF!</v>
      </c>
      <c r="B3" s="225"/>
      <c r="C3" s="224"/>
      <c r="D3" s="224"/>
      <c r="E3" s="224"/>
      <c r="F3" s="430"/>
      <c r="G3" s="81"/>
      <c r="H3" s="81"/>
      <c r="I3" s="81"/>
      <c r="J3" s="81"/>
      <c r="K3" s="81"/>
      <c r="L3" s="81"/>
      <c r="M3" s="81"/>
      <c r="N3" s="427"/>
      <c r="O3" s="431"/>
      <c r="P3" s="431"/>
      <c r="Q3" s="431"/>
    </row>
    <row r="4" spans="1:17" s="46" customFormat="1">
      <c r="A4" s="226" t="e">
        <f>"HẠNG MỤC : "&amp; 'Bia du toan'!$G$13</f>
        <v>#REF!</v>
      </c>
      <c r="B4" s="225"/>
      <c r="C4" s="224"/>
      <c r="D4" s="224"/>
      <c r="E4" s="224"/>
      <c r="F4" s="430"/>
      <c r="G4" s="81"/>
      <c r="H4" s="81"/>
      <c r="I4" s="81"/>
      <c r="J4" s="81"/>
      <c r="K4" s="81"/>
      <c r="L4" s="81"/>
      <c r="M4" s="81"/>
      <c r="N4" s="81"/>
      <c r="O4" s="431"/>
      <c r="P4" s="431"/>
      <c r="Q4" s="431"/>
    </row>
    <row r="5" spans="1:17" s="46" customFormat="1">
      <c r="A5" s="225"/>
      <c r="B5" s="225"/>
      <c r="C5" s="224"/>
      <c r="D5" s="224"/>
      <c r="E5" s="224"/>
      <c r="F5" s="430"/>
      <c r="G5" s="81"/>
      <c r="H5" s="81"/>
      <c r="I5" s="81"/>
      <c r="J5" s="81"/>
      <c r="K5" s="81"/>
      <c r="L5" s="81"/>
      <c r="M5" s="81"/>
      <c r="N5" s="81"/>
      <c r="O5" s="431"/>
      <c r="P5" s="431"/>
      <c r="Q5" s="431"/>
    </row>
    <row r="6" spans="1:17" s="627" customFormat="1" ht="26.25" customHeight="1">
      <c r="A6" s="1476" t="s">
        <v>15</v>
      </c>
      <c r="B6" s="1476" t="s">
        <v>190</v>
      </c>
      <c r="C6" s="1476" t="s">
        <v>208</v>
      </c>
      <c r="D6" s="1476" t="s">
        <v>393</v>
      </c>
      <c r="E6" s="1476" t="s">
        <v>209</v>
      </c>
      <c r="F6" s="1482" t="s">
        <v>1147</v>
      </c>
      <c r="G6" s="1479" t="s">
        <v>1160</v>
      </c>
      <c r="H6" s="1480"/>
      <c r="I6" s="1480"/>
      <c r="J6" s="1480"/>
      <c r="K6" s="1480"/>
      <c r="L6" s="1480"/>
      <c r="M6" s="1481"/>
      <c r="N6" s="1484" t="s">
        <v>1161</v>
      </c>
      <c r="O6" s="1477" t="s">
        <v>1162</v>
      </c>
      <c r="P6" s="1477" t="s">
        <v>1163</v>
      </c>
      <c r="Q6" s="1477" t="s">
        <v>1164</v>
      </c>
    </row>
    <row r="7" spans="1:17" s="628" customFormat="1" ht="24" customHeight="1">
      <c r="A7" s="1476"/>
      <c r="B7" s="1476"/>
      <c r="C7" s="1476"/>
      <c r="D7" s="1476"/>
      <c r="E7" s="1476"/>
      <c r="F7" s="1483"/>
      <c r="G7" s="433" t="s">
        <v>217</v>
      </c>
      <c r="H7" s="433" t="s">
        <v>1158</v>
      </c>
      <c r="I7" s="433" t="s">
        <v>214</v>
      </c>
      <c r="J7" s="433" t="s">
        <v>216</v>
      </c>
      <c r="K7" s="433" t="s">
        <v>218</v>
      </c>
      <c r="L7" s="433" t="s">
        <v>1159</v>
      </c>
      <c r="M7" s="433" t="s">
        <v>219</v>
      </c>
      <c r="N7" s="1485"/>
      <c r="O7" s="1478"/>
      <c r="P7" s="1478"/>
      <c r="Q7" s="1478"/>
    </row>
  </sheetData>
  <mergeCells count="11">
    <mergeCell ref="Q6:Q7"/>
    <mergeCell ref="G6:M6"/>
    <mergeCell ref="F6:F7"/>
    <mergeCell ref="N6:N7"/>
    <mergeCell ref="O6:O7"/>
    <mergeCell ref="P6:P7"/>
    <mergeCell ref="A6:A7"/>
    <mergeCell ref="B6:B7"/>
    <mergeCell ref="C6:C7"/>
    <mergeCell ref="D6:D7"/>
    <mergeCell ref="E6:E7"/>
  </mergeCells>
  <pageMargins left="0.55118110236220497" right="0.196850393700787" top="0.43307086614173201" bottom="0.59055118110236204" header="0.15748031496063" footer="0.23622047244094499"/>
  <pageSetup paperSize="9" scale="90" orientation="landscape" r:id="rId1"/>
  <headerFooter alignWithMargins="0">
    <oddHeader>&amp;L&amp;"Times New Roman,Bold Italic"&amp;9Dự toán Bắc Nam  - ÐT: 0966.966.455</oddHeader>
    <oddFooter>&amp;R&amp;9Trang &amp;P/&amp;N</oddFooter>
  </headerFooter>
</worksheet>
</file>

<file path=xl/worksheets/sheet53.xml><?xml version="1.0" encoding="utf-8"?>
<worksheet xmlns="http://schemas.openxmlformats.org/spreadsheetml/2006/main" xmlns:r="http://schemas.openxmlformats.org/officeDocument/2006/relationships">
  <sheetPr codeName="Sh_PTCM"/>
  <dimension ref="A1:H6"/>
  <sheetViews>
    <sheetView workbookViewId="0">
      <selection activeCell="D16" sqref="D16"/>
    </sheetView>
  </sheetViews>
  <sheetFormatPr defaultRowHeight="15"/>
  <cols>
    <col min="1" max="1" width="7" style="2" customWidth="1"/>
    <col min="2" max="2" width="10.7109375" style="2" hidden="1" customWidth="1"/>
    <col min="3" max="3" width="8" style="2" hidden="1" customWidth="1"/>
    <col min="4" max="4" width="46.28515625" style="2" customWidth="1"/>
    <col min="5" max="5" width="6.85546875" style="105" bestFit="1" customWidth="1"/>
    <col min="6" max="6" width="12.5703125" style="85" customWidth="1"/>
    <col min="7" max="7" width="9.5703125" style="85" bestFit="1" customWidth="1"/>
    <col min="8" max="8" width="14.42578125" style="85" customWidth="1"/>
    <col min="9" max="16384" width="9.140625" style="2"/>
  </cols>
  <sheetData>
    <row r="1" spans="1:8" ht="20.25">
      <c r="A1" s="50" t="s">
        <v>227</v>
      </c>
      <c r="B1" s="27"/>
      <c r="C1" s="27"/>
      <c r="D1" s="27"/>
      <c r="E1" s="27"/>
      <c r="F1" s="27"/>
      <c r="G1" s="27"/>
      <c r="H1" s="27"/>
    </row>
    <row r="2" spans="1:8" s="75" customFormat="1" ht="14.25">
      <c r="A2" s="79" t="e">
        <f>"CÔNG TRÌNH : "&amp;'Bia du toan'!$G$12</f>
        <v>#REF!</v>
      </c>
      <c r="B2" s="79"/>
      <c r="C2" s="79"/>
      <c r="D2" s="79"/>
      <c r="E2" s="79"/>
      <c r="F2" s="79"/>
      <c r="G2" s="79"/>
      <c r="H2" s="79"/>
    </row>
    <row r="3" spans="1:8" s="75" customFormat="1" ht="14.25">
      <c r="A3" s="79" t="e">
        <f>"HẠNG MỤC : "&amp; 'Bia du toan'!$G$13</f>
        <v>#REF!</v>
      </c>
      <c r="B3" s="79"/>
      <c r="C3" s="79"/>
      <c r="D3" s="79"/>
      <c r="E3" s="79"/>
      <c r="F3" s="79"/>
      <c r="G3" s="79"/>
      <c r="H3" s="79"/>
    </row>
    <row r="4" spans="1:8">
      <c r="A4" s="27"/>
      <c r="B4" s="27"/>
      <c r="C4" s="27"/>
      <c r="D4" s="27"/>
      <c r="E4" s="27"/>
      <c r="F4" s="27"/>
      <c r="G4" s="27"/>
      <c r="H4" s="27"/>
    </row>
    <row r="5" spans="1:8" s="49" customFormat="1" ht="12" customHeight="1">
      <c r="A5" s="1464" t="s">
        <v>15</v>
      </c>
      <c r="B5" s="1464" t="s">
        <v>222</v>
      </c>
      <c r="C5" s="1464" t="s">
        <v>223</v>
      </c>
      <c r="D5" s="1464" t="s">
        <v>224</v>
      </c>
      <c r="E5" s="1464" t="s">
        <v>3054</v>
      </c>
      <c r="F5" s="1466" t="s">
        <v>94</v>
      </c>
      <c r="G5" s="1466" t="s">
        <v>90</v>
      </c>
      <c r="H5" s="1464" t="s">
        <v>395</v>
      </c>
    </row>
    <row r="6" spans="1:8" s="49" customFormat="1" ht="22.5" customHeight="1">
      <c r="A6" s="1464"/>
      <c r="B6" s="1464"/>
      <c r="C6" s="1464"/>
      <c r="D6" s="1464"/>
      <c r="E6" s="1464"/>
      <c r="F6" s="1486" t="s">
        <v>225</v>
      </c>
      <c r="G6" s="1486"/>
      <c r="H6" s="1464"/>
    </row>
  </sheetData>
  <mergeCells count="8">
    <mergeCell ref="H5:H6"/>
    <mergeCell ref="E5:E6"/>
    <mergeCell ref="A5:A6"/>
    <mergeCell ref="B5:B6"/>
    <mergeCell ref="C5:C6"/>
    <mergeCell ref="D5:D6"/>
    <mergeCell ref="G5:G6"/>
    <mergeCell ref="F5:F6"/>
  </mergeCells>
  <phoneticPr fontId="2"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54.xml><?xml version="1.0" encoding="utf-8"?>
<worksheet xmlns="http://schemas.openxmlformats.org/spreadsheetml/2006/main" xmlns:r="http://schemas.openxmlformats.org/officeDocument/2006/relationships">
  <sheetPr codeName="sh_LuongCNLM_Tong"/>
  <dimension ref="A1:M6"/>
  <sheetViews>
    <sheetView showGridLines="0" workbookViewId="0">
      <selection activeCell="E11" sqref="E11"/>
    </sheetView>
  </sheetViews>
  <sheetFormatPr defaultRowHeight="15"/>
  <cols>
    <col min="1" max="1" width="4.42578125" style="47" customWidth="1"/>
    <col min="2" max="2" width="13.85546875" style="47" hidden="1" customWidth="1"/>
    <col min="3" max="3" width="38.42578125" style="47" customWidth="1"/>
    <col min="4" max="4" width="8.140625" style="110" customWidth="1"/>
    <col min="5" max="5" width="10" style="47" bestFit="1" customWidth="1"/>
    <col min="6" max="6" width="13.85546875" style="91" bestFit="1" customWidth="1"/>
    <col min="7" max="7" width="9.85546875" style="91" customWidth="1"/>
    <col min="8" max="8" width="8.85546875" style="91" customWidth="1"/>
    <col min="9" max="9" width="10.7109375" style="91" customWidth="1"/>
    <col min="10" max="10" width="9.85546875" style="91" bestFit="1" customWidth="1"/>
    <col min="11" max="11" width="13.140625" style="91" customWidth="1"/>
    <col min="12" max="12" width="14" style="91" customWidth="1"/>
    <col min="13" max="13" width="13.85546875" style="91" customWidth="1"/>
    <col min="14" max="16384" width="9.140625" style="48"/>
  </cols>
  <sheetData>
    <row r="1" spans="1:13" s="439" customFormat="1" ht="20.25">
      <c r="A1" s="629" t="s">
        <v>1182</v>
      </c>
      <c r="B1" s="629"/>
      <c r="C1" s="629"/>
      <c r="D1" s="629"/>
      <c r="E1" s="629"/>
      <c r="F1" s="629"/>
      <c r="G1" s="629"/>
      <c r="H1" s="438"/>
      <c r="K1" s="438"/>
      <c r="L1" s="438"/>
      <c r="M1" s="438"/>
    </row>
    <row r="2" spans="1:13" s="439" customFormat="1" ht="15.75" hidden="1">
      <c r="A2" s="228"/>
      <c r="B2" s="229"/>
      <c r="C2" s="229"/>
      <c r="D2" s="228"/>
      <c r="E2" s="228"/>
      <c r="F2" s="228"/>
      <c r="G2" s="228"/>
      <c r="H2" s="440"/>
      <c r="I2" s="440"/>
      <c r="J2" s="440"/>
    </row>
    <row r="3" spans="1:13" s="439" customFormat="1">
      <c r="A3" s="226" t="e">
        <f>"CÔNG TRÌNH : "&amp;'Bia du toan'!$G$12</f>
        <v>#REF!</v>
      </c>
      <c r="B3" s="225"/>
      <c r="C3" s="224"/>
      <c r="D3" s="224"/>
      <c r="E3" s="224"/>
      <c r="F3" s="224"/>
      <c r="G3" s="229"/>
    </row>
    <row r="4" spans="1:13" s="439" customFormat="1">
      <c r="A4" s="226" t="e">
        <f>"HẠNG MỤC : "&amp; 'Bia du toan'!$G$13</f>
        <v>#REF!</v>
      </c>
      <c r="B4" s="225"/>
      <c r="C4" s="224"/>
      <c r="D4" s="224"/>
      <c r="E4" s="224"/>
      <c r="F4" s="224"/>
      <c r="G4" s="229"/>
    </row>
    <row r="5" spans="1:13" s="439" customFormat="1">
      <c r="A5" s="226"/>
      <c r="B5" s="225"/>
      <c r="C5" s="224"/>
      <c r="D5" s="224"/>
      <c r="E5" s="224"/>
      <c r="F5" s="224"/>
      <c r="G5" s="229"/>
    </row>
    <row r="6" spans="1:13" s="220" customFormat="1" ht="18" customHeight="1">
      <c r="A6" s="221" t="s">
        <v>15</v>
      </c>
      <c r="B6" s="221" t="s">
        <v>190</v>
      </c>
      <c r="C6" s="221" t="s">
        <v>208</v>
      </c>
      <c r="D6" s="221" t="s">
        <v>1181</v>
      </c>
      <c r="E6" s="221" t="s">
        <v>209</v>
      </c>
      <c r="F6" s="441" t="s">
        <v>495</v>
      </c>
      <c r="G6" s="221" t="s">
        <v>1183</v>
      </c>
      <c r="H6" s="442"/>
      <c r="I6" s="442"/>
      <c r="J6" s="442"/>
      <c r="K6" s="442"/>
      <c r="L6" s="442"/>
      <c r="M6" s="442"/>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55.xml><?xml version="1.0" encoding="utf-8"?>
<worksheet xmlns="http://schemas.openxmlformats.org/spreadsheetml/2006/main" xmlns:r="http://schemas.openxmlformats.org/officeDocument/2006/relationships">
  <sheetPr codeName="Sh_LCNLM1"/>
  <dimension ref="A1:N7"/>
  <sheetViews>
    <sheetView workbookViewId="0">
      <selection activeCell="D15" sqref="D15"/>
    </sheetView>
  </sheetViews>
  <sheetFormatPr defaultRowHeight="15" outlineLevelCol="1"/>
  <cols>
    <col min="1" max="1" width="4.42578125" style="47" customWidth="1"/>
    <col min="2" max="2" width="18.85546875" style="47" hidden="1" customWidth="1" outlineLevel="1"/>
    <col min="3" max="3" width="35.7109375" style="47" customWidth="1" collapsed="1"/>
    <col min="4" max="4" width="12" style="110" customWidth="1"/>
    <col min="5" max="5" width="15.85546875" style="47" customWidth="1"/>
    <col min="6" max="6" width="14.85546875" style="91" customWidth="1"/>
    <col min="7" max="7" width="13.85546875" style="91" customWidth="1"/>
    <col min="8" max="16384" width="9.140625" style="48"/>
  </cols>
  <sheetData>
    <row r="1" spans="1:14" s="46" customFormat="1" ht="20.25">
      <c r="A1" s="76" t="s">
        <v>1168</v>
      </c>
      <c r="B1" s="76"/>
      <c r="C1" s="76"/>
      <c r="D1" s="76"/>
      <c r="E1" s="76"/>
      <c r="F1" s="76"/>
      <c r="G1" s="76"/>
    </row>
    <row r="2" spans="1:14" s="46" customFormat="1" ht="15.75">
      <c r="A2" s="228" t="s">
        <v>3103</v>
      </c>
      <c r="B2" s="229"/>
      <c r="C2" s="229"/>
      <c r="D2" s="228"/>
      <c r="E2" s="228"/>
      <c r="F2" s="228"/>
      <c r="G2" s="228"/>
      <c r="N2" s="227"/>
    </row>
    <row r="3" spans="1:14" s="46" customFormat="1">
      <c r="A3" s="226" t="e">
        <f>"CÔNG TRÌNH : "&amp;'Bia du toan'!$G$12</f>
        <v>#REF!</v>
      </c>
      <c r="B3" s="225"/>
      <c r="C3" s="224"/>
      <c r="D3" s="224"/>
      <c r="E3" s="224"/>
      <c r="F3" s="224"/>
      <c r="G3" s="224"/>
      <c r="N3" s="227"/>
    </row>
    <row r="4" spans="1:14" s="46" customFormat="1">
      <c r="A4" s="226" t="e">
        <f>"HẠNG MỤC : "&amp; 'Bia du toan'!$G$13</f>
        <v>#REF!</v>
      </c>
      <c r="B4" s="225"/>
      <c r="C4" s="224"/>
      <c r="D4" s="224"/>
      <c r="E4" s="224"/>
      <c r="F4" s="224"/>
      <c r="G4" s="224"/>
    </row>
    <row r="5" spans="1:14" s="46" customFormat="1">
      <c r="A5" s="223"/>
      <c r="B5" s="223"/>
      <c r="C5" s="222"/>
      <c r="D5" s="222"/>
      <c r="E5" s="222"/>
      <c r="F5" s="222"/>
      <c r="G5" s="222"/>
    </row>
    <row r="6" spans="1:14" s="46" customFormat="1" hidden="1">
      <c r="A6" s="223"/>
      <c r="B6" s="223"/>
      <c r="C6" s="222"/>
      <c r="D6" s="222"/>
      <c r="E6" s="222"/>
      <c r="F6" s="222"/>
      <c r="G6" s="222"/>
    </row>
    <row r="7" spans="1:14" s="220" customFormat="1" ht="18" customHeight="1">
      <c r="A7" s="221" t="s">
        <v>15</v>
      </c>
      <c r="B7" s="221" t="s">
        <v>190</v>
      </c>
      <c r="C7" s="221" t="s">
        <v>208</v>
      </c>
      <c r="D7" s="221" t="s">
        <v>393</v>
      </c>
      <c r="E7" s="221" t="s">
        <v>209</v>
      </c>
      <c r="F7" s="221" t="s">
        <v>496</v>
      </c>
      <c r="G7" s="221" t="s">
        <v>495</v>
      </c>
    </row>
  </sheetData>
  <sheetProtection formatCells="0" formatColumns="0" formatRows="0" insertColumns="0" insertRows="0" insertHyperlinks="0" deleteColumns="0" deleteRows="0" sort="0" autoFilter="0" pivotTables="0"/>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56.xml><?xml version="1.0" encoding="utf-8"?>
<worksheet xmlns="http://schemas.openxmlformats.org/spreadsheetml/2006/main" xmlns:r="http://schemas.openxmlformats.org/officeDocument/2006/relationships">
  <sheetPr codeName="Sh_LCNLM2"/>
  <dimension ref="A1:Q7"/>
  <sheetViews>
    <sheetView showGridLines="0" workbookViewId="0">
      <selection activeCell="F11" sqref="F11"/>
    </sheetView>
  </sheetViews>
  <sheetFormatPr defaultRowHeight="15" outlineLevelCol="1"/>
  <cols>
    <col min="1" max="1" width="4.42578125" style="47" customWidth="1"/>
    <col min="2" max="2" width="16.140625" style="47" hidden="1" customWidth="1" outlineLevel="1"/>
    <col min="3" max="3" width="29.42578125" style="47" customWidth="1" collapsed="1"/>
    <col min="4" max="4" width="5.7109375" style="110" customWidth="1"/>
    <col min="5" max="5" width="5.5703125" style="47" bestFit="1" customWidth="1"/>
    <col min="6" max="6" width="8.28515625" style="435" customWidth="1"/>
    <col min="7" max="7" width="6.7109375" style="434" bestFit="1" customWidth="1"/>
    <col min="8" max="8" width="7.140625" style="434" bestFit="1" customWidth="1"/>
    <col min="9" max="9" width="8" style="434" bestFit="1" customWidth="1"/>
    <col min="10" max="10" width="10.7109375" style="434" bestFit="1" customWidth="1"/>
    <col min="11" max="12" width="7.140625" style="434" bestFit="1" customWidth="1"/>
    <col min="13" max="13" width="8.7109375" style="434" bestFit="1" customWidth="1"/>
    <col min="14" max="14" width="11.42578125" style="434" customWidth="1"/>
    <col min="15" max="15" width="8.42578125" style="432" customWidth="1"/>
    <col min="16" max="16" width="10.7109375" style="432" bestFit="1" customWidth="1"/>
    <col min="17" max="17" width="9.85546875" style="432" bestFit="1" customWidth="1"/>
    <col min="18" max="16384" width="9.140625" style="48"/>
  </cols>
  <sheetData>
    <row r="1" spans="1:17" s="46" customFormat="1" ht="20.25">
      <c r="A1" s="76" t="s">
        <v>1168</v>
      </c>
      <c r="B1" s="76"/>
      <c r="C1" s="76"/>
      <c r="D1" s="76"/>
      <c r="E1" s="76"/>
      <c r="F1" s="428"/>
      <c r="G1" s="81"/>
      <c r="H1" s="81"/>
      <c r="I1" s="81"/>
      <c r="J1" s="81"/>
      <c r="K1" s="81"/>
      <c r="L1" s="81"/>
      <c r="M1" s="81"/>
      <c r="N1" s="81"/>
      <c r="O1" s="431"/>
      <c r="P1" s="431"/>
      <c r="Q1" s="431"/>
    </row>
    <row r="2" spans="1:17" s="46" customFormat="1" ht="15.75">
      <c r="A2" s="228" t="s">
        <v>1165</v>
      </c>
      <c r="B2" s="229"/>
      <c r="C2" s="229"/>
      <c r="D2" s="228"/>
      <c r="E2" s="228"/>
      <c r="F2" s="429"/>
      <c r="G2" s="81"/>
      <c r="H2" s="81"/>
      <c r="I2" s="81"/>
      <c r="J2" s="81"/>
      <c r="K2" s="81"/>
      <c r="L2" s="81"/>
      <c r="M2" s="81"/>
      <c r="N2" s="427"/>
      <c r="O2" s="431"/>
      <c r="P2" s="431"/>
      <c r="Q2" s="431"/>
    </row>
    <row r="3" spans="1:17" s="46" customFormat="1">
      <c r="A3" s="226" t="e">
        <f>"CÔNG TRÌNH : "&amp;'Bia du toan'!$G$12</f>
        <v>#REF!</v>
      </c>
      <c r="B3" s="225"/>
      <c r="C3" s="224"/>
      <c r="D3" s="224"/>
      <c r="E3" s="224"/>
      <c r="F3" s="430"/>
      <c r="G3" s="81"/>
      <c r="H3" s="81"/>
      <c r="I3" s="81"/>
      <c r="J3" s="81"/>
      <c r="K3" s="81"/>
      <c r="L3" s="81"/>
      <c r="M3" s="81"/>
      <c r="N3" s="427"/>
      <c r="O3" s="431"/>
      <c r="P3" s="431"/>
      <c r="Q3" s="431"/>
    </row>
    <row r="4" spans="1:17" s="46" customFormat="1">
      <c r="A4" s="226" t="e">
        <f>"HẠNG MỤC : "&amp; 'Bia du toan'!$G$13</f>
        <v>#REF!</v>
      </c>
      <c r="B4" s="225"/>
      <c r="C4" s="224"/>
      <c r="D4" s="224"/>
      <c r="E4" s="224"/>
      <c r="F4" s="430"/>
      <c r="G4" s="81"/>
      <c r="H4" s="81"/>
      <c r="I4" s="81"/>
      <c r="J4" s="81"/>
      <c r="K4" s="81"/>
      <c r="L4" s="81"/>
      <c r="M4" s="81"/>
      <c r="N4" s="81"/>
      <c r="O4" s="431"/>
      <c r="P4" s="431"/>
      <c r="Q4" s="431"/>
    </row>
    <row r="5" spans="1:17" s="46" customFormat="1">
      <c r="A5" s="225"/>
      <c r="B5" s="225"/>
      <c r="C5" s="224"/>
      <c r="D5" s="224"/>
      <c r="E5" s="224"/>
      <c r="F5" s="430"/>
      <c r="G5" s="81"/>
      <c r="H5" s="81"/>
      <c r="I5" s="81"/>
      <c r="J5" s="81"/>
      <c r="K5" s="81"/>
      <c r="L5" s="81"/>
      <c r="M5" s="81"/>
      <c r="N5" s="81"/>
      <c r="O5" s="431"/>
      <c r="P5" s="431"/>
      <c r="Q5" s="431"/>
    </row>
    <row r="6" spans="1:17" s="425" customFormat="1" ht="26.25" customHeight="1">
      <c r="A6" s="1476" t="s">
        <v>15</v>
      </c>
      <c r="B6" s="1476" t="s">
        <v>190</v>
      </c>
      <c r="C6" s="1476" t="s">
        <v>208</v>
      </c>
      <c r="D6" s="1476" t="s">
        <v>393</v>
      </c>
      <c r="E6" s="1476" t="s">
        <v>209</v>
      </c>
      <c r="F6" s="1482" t="s">
        <v>1147</v>
      </c>
      <c r="G6" s="1479" t="s">
        <v>1160</v>
      </c>
      <c r="H6" s="1480"/>
      <c r="I6" s="1480"/>
      <c r="J6" s="1480"/>
      <c r="K6" s="1480"/>
      <c r="L6" s="1480"/>
      <c r="M6" s="1481"/>
      <c r="N6" s="1484" t="s">
        <v>1161</v>
      </c>
      <c r="O6" s="1477" t="s">
        <v>1162</v>
      </c>
      <c r="P6" s="1477" t="s">
        <v>1163</v>
      </c>
      <c r="Q6" s="1477" t="s">
        <v>1164</v>
      </c>
    </row>
    <row r="7" spans="1:17" s="426" customFormat="1" ht="24" customHeight="1">
      <c r="A7" s="1476"/>
      <c r="B7" s="1476"/>
      <c r="C7" s="1476"/>
      <c r="D7" s="1476"/>
      <c r="E7" s="1476"/>
      <c r="F7" s="1483"/>
      <c r="G7" s="433" t="s">
        <v>217</v>
      </c>
      <c r="H7" s="433" t="s">
        <v>1158</v>
      </c>
      <c r="I7" s="433" t="s">
        <v>214</v>
      </c>
      <c r="J7" s="433" t="s">
        <v>216</v>
      </c>
      <c r="K7" s="433" t="s">
        <v>218</v>
      </c>
      <c r="L7" s="433" t="s">
        <v>1159</v>
      </c>
      <c r="M7" s="433" t="s">
        <v>219</v>
      </c>
      <c r="N7" s="1485"/>
      <c r="O7" s="1478"/>
      <c r="P7" s="1478"/>
      <c r="Q7" s="1478"/>
    </row>
  </sheetData>
  <mergeCells count="11">
    <mergeCell ref="Q6:Q7"/>
    <mergeCell ref="N6:N7"/>
    <mergeCell ref="O6:O7"/>
    <mergeCell ref="P6:P7"/>
    <mergeCell ref="F6:F7"/>
    <mergeCell ref="G6:M6"/>
    <mergeCell ref="A6:A7"/>
    <mergeCell ref="B6:B7"/>
    <mergeCell ref="C6:C7"/>
    <mergeCell ref="D6:D7"/>
    <mergeCell ref="E6:E7"/>
  </mergeCells>
  <pageMargins left="0.41" right="0.196850393700787" top="0.43307086614173201" bottom="0.59055118110236204" header="0.15748031496063" footer="0.23622047244094499"/>
  <pageSetup paperSize="9" scale="95" orientation="landscape" r:id="rId1"/>
  <headerFooter alignWithMargins="0">
    <oddHeader>&amp;L&amp;"Times New Roman,Bold Italic"&amp;9Dự toán Bắc Nam  - ÐT: 0966.966.455</oddHeader>
    <oddFooter>&amp;R&amp;9Trang &amp;P/&amp;N</oddFooter>
  </headerFooter>
</worksheet>
</file>

<file path=xl/worksheets/sheet57.xml><?xml version="1.0" encoding="utf-8"?>
<worksheet xmlns="http://schemas.openxmlformats.org/spreadsheetml/2006/main" xmlns:r="http://schemas.openxmlformats.org/officeDocument/2006/relationships">
  <sheetPr codeName="Sh_LCNLM"/>
  <dimension ref="A1:P7"/>
  <sheetViews>
    <sheetView workbookViewId="0">
      <selection activeCell="F15" sqref="F15"/>
    </sheetView>
  </sheetViews>
  <sheetFormatPr defaultRowHeight="15"/>
  <cols>
    <col min="1" max="1" width="4.42578125" style="47" customWidth="1"/>
    <col min="2" max="2" width="9.85546875" style="47" hidden="1" customWidth="1"/>
    <col min="3" max="3" width="35.7109375" style="47" customWidth="1"/>
    <col min="4" max="4" width="6.7109375" style="110" customWidth="1"/>
    <col min="5" max="5" width="8.5703125" style="47" customWidth="1"/>
    <col min="6" max="6" width="8.7109375" style="91" bestFit="1" customWidth="1"/>
    <col min="7" max="7" width="8" style="91" bestFit="1" customWidth="1"/>
    <col min="8" max="10" width="9.85546875" style="91" hidden="1" customWidth="1"/>
    <col min="11" max="11" width="8.85546875" style="91" hidden="1" customWidth="1"/>
    <col min="12" max="12" width="8.7109375" style="91" bestFit="1" customWidth="1"/>
    <col min="13" max="13" width="9.85546875" style="91" bestFit="1" customWidth="1"/>
    <col min="14" max="14" width="12.140625" style="91" bestFit="1" customWidth="1"/>
    <col min="15" max="16" width="10" style="91" bestFit="1" customWidth="1"/>
    <col min="17" max="16384" width="9.140625" style="48"/>
  </cols>
  <sheetData>
    <row r="1" spans="1:16" s="46" customFormat="1" ht="20.25">
      <c r="A1" s="76" t="s">
        <v>228</v>
      </c>
      <c r="B1" s="76"/>
      <c r="C1" s="76"/>
      <c r="D1" s="76"/>
      <c r="E1" s="76"/>
      <c r="F1" s="76"/>
      <c r="G1" s="76"/>
      <c r="H1" s="76"/>
      <c r="I1" s="76"/>
      <c r="J1" s="76"/>
      <c r="K1" s="76"/>
      <c r="L1" s="81"/>
      <c r="M1" s="81"/>
      <c r="N1" s="76"/>
      <c r="O1" s="76"/>
      <c r="P1" s="76"/>
    </row>
    <row r="2" spans="1:16" s="46" customFormat="1" ht="15.75">
      <c r="A2" s="228" t="s">
        <v>3055</v>
      </c>
      <c r="B2" s="81"/>
      <c r="C2" s="81"/>
      <c r="D2" s="228"/>
      <c r="E2" s="228"/>
      <c r="F2" s="228"/>
      <c r="G2" s="228"/>
      <c r="H2" s="228"/>
      <c r="I2" s="228"/>
      <c r="J2" s="228"/>
      <c r="K2" s="228"/>
      <c r="L2" s="228"/>
      <c r="M2" s="228"/>
      <c r="N2" s="81"/>
      <c r="O2" s="81"/>
      <c r="P2" s="81"/>
    </row>
    <row r="3" spans="1:16" s="46" customFormat="1">
      <c r="A3" s="226" t="e">
        <f>"CÔNG TRÌNH : "&amp;'Bia du toan'!$G$12</f>
        <v>#REF!</v>
      </c>
      <c r="B3" s="225"/>
      <c r="C3" s="224"/>
      <c r="D3" s="224"/>
      <c r="E3" s="224"/>
      <c r="F3" s="224"/>
      <c r="G3" s="224"/>
      <c r="H3" s="81"/>
      <c r="I3" s="81"/>
      <c r="J3" s="81"/>
      <c r="K3" s="81"/>
      <c r="L3" s="81"/>
      <c r="M3" s="81"/>
      <c r="N3" s="81"/>
      <c r="O3" s="81"/>
      <c r="P3" s="81"/>
    </row>
    <row r="4" spans="1:16" s="46" customFormat="1">
      <c r="A4" s="226" t="e">
        <f>"HẠNG MỤC : "&amp; 'Bia du toan'!$G$13</f>
        <v>#REF!</v>
      </c>
      <c r="B4" s="225"/>
      <c r="C4" s="224"/>
      <c r="D4" s="224"/>
      <c r="E4" s="224"/>
      <c r="F4" s="224"/>
      <c r="G4" s="224"/>
      <c r="H4" s="81"/>
      <c r="I4" s="81"/>
      <c r="J4" s="81"/>
      <c r="K4" s="81"/>
      <c r="L4" s="81"/>
      <c r="M4" s="81"/>
      <c r="N4" s="81"/>
      <c r="O4" s="81"/>
      <c r="P4" s="81"/>
    </row>
    <row r="5" spans="1:16" s="46" customFormat="1">
      <c r="A5" s="226"/>
      <c r="B5" s="225"/>
      <c r="C5" s="224"/>
      <c r="D5" s="224"/>
      <c r="E5" s="224"/>
      <c r="F5" s="224"/>
      <c r="G5" s="224"/>
      <c r="H5" s="81"/>
      <c r="I5" s="81"/>
      <c r="J5" s="81"/>
      <c r="K5" s="81"/>
      <c r="L5" s="81"/>
      <c r="M5" s="81"/>
      <c r="N5" s="81"/>
      <c r="O5" s="81"/>
      <c r="P5" s="81"/>
    </row>
    <row r="6" spans="1:16" s="46" customFormat="1" ht="18" customHeight="1">
      <c r="A6" s="1475" t="s">
        <v>15</v>
      </c>
      <c r="B6" s="1475" t="s">
        <v>190</v>
      </c>
      <c r="C6" s="1475" t="s">
        <v>208</v>
      </c>
      <c r="D6" s="1475" t="s">
        <v>393</v>
      </c>
      <c r="E6" s="1475" t="s">
        <v>332</v>
      </c>
      <c r="F6" s="1475" t="s">
        <v>210</v>
      </c>
      <c r="G6" s="122" t="s">
        <v>211</v>
      </c>
      <c r="H6" s="122"/>
      <c r="I6" s="122"/>
      <c r="J6" s="122"/>
      <c r="K6" s="122"/>
      <c r="L6" s="122"/>
      <c r="M6" s="122"/>
      <c r="N6" s="122"/>
      <c r="O6" s="1475" t="s">
        <v>212</v>
      </c>
      <c r="P6" s="1475" t="s">
        <v>213</v>
      </c>
    </row>
    <row r="7" spans="1:16" s="46" customFormat="1" ht="29.25" customHeight="1">
      <c r="A7" s="1475"/>
      <c r="B7" s="1475"/>
      <c r="C7" s="1475"/>
      <c r="D7" s="1475"/>
      <c r="E7" s="1475"/>
      <c r="F7" s="1475"/>
      <c r="G7" s="436" t="s">
        <v>214</v>
      </c>
      <c r="H7" s="436" t="s">
        <v>215</v>
      </c>
      <c r="I7" s="436" t="s">
        <v>216</v>
      </c>
      <c r="J7" s="436" t="s">
        <v>217</v>
      </c>
      <c r="K7" s="436" t="s">
        <v>218</v>
      </c>
      <c r="L7" s="436" t="s">
        <v>219</v>
      </c>
      <c r="M7" s="436" t="s">
        <v>220</v>
      </c>
      <c r="N7" s="436" t="s">
        <v>221</v>
      </c>
      <c r="O7" s="1475"/>
      <c r="P7" s="1475"/>
    </row>
  </sheetData>
  <sheetProtection formatCells="0" formatColumns="0" formatRows="0" insertColumns="0" insertRows="0" insertHyperlinks="0" deleteColumns="0" deleteRows="0" sort="0" autoFilter="0" pivotTables="0"/>
  <mergeCells count="8">
    <mergeCell ref="O6:O7"/>
    <mergeCell ref="P6:P7"/>
    <mergeCell ref="A6:A7"/>
    <mergeCell ref="B6:B7"/>
    <mergeCell ref="C6:C7"/>
    <mergeCell ref="D6:D7"/>
    <mergeCell ref="E6:E7"/>
    <mergeCell ref="F6:F7"/>
  </mergeCells>
  <phoneticPr fontId="2" type="noConversion"/>
  <pageMargins left="0.55118110236220497" right="0.196850393700787" top="0.43307086614173201" bottom="0.59055118110236204" header="0.15748031496063" footer="0.23622047244094499"/>
  <pageSetup paperSize="9" orientation="landscape" r:id="rId1"/>
  <headerFooter alignWithMargins="0">
    <oddHeader>&amp;L&amp;"Times New Roman,Bold Italic"&amp;9Dự toán Bắc Nam  - ÐT: 0966.966.455</oddHeader>
    <oddFooter>&amp;R&amp;9Trang &amp;P/&amp;N</oddFooter>
  </headerFooter>
</worksheet>
</file>

<file path=xl/worksheets/sheet58.xml><?xml version="1.0" encoding="utf-8"?>
<worksheet xmlns="http://schemas.openxmlformats.org/spreadsheetml/2006/main" xmlns:r="http://schemas.openxmlformats.org/officeDocument/2006/relationships">
  <sheetPr codeName="Sh_CTDGM"/>
  <dimension ref="A1:AD6"/>
  <sheetViews>
    <sheetView workbookViewId="0">
      <selection activeCell="E14" sqref="E14"/>
    </sheetView>
  </sheetViews>
  <sheetFormatPr defaultRowHeight="15" outlineLevelCol="1"/>
  <cols>
    <col min="1" max="1" width="3.7109375" style="2" bestFit="1" customWidth="1"/>
    <col min="2" max="2" width="0" style="2" hidden="1" customWidth="1"/>
    <col min="3" max="3" width="9.42578125" style="2" hidden="1" customWidth="1"/>
    <col min="4" max="4" width="45" style="77" customWidth="1"/>
    <col min="5" max="5" width="6.7109375" style="101" customWidth="1"/>
    <col min="6" max="6" width="5.5703125" style="106" bestFit="1" customWidth="1"/>
    <col min="7" max="7" width="6" style="106" bestFit="1" customWidth="1"/>
    <col min="8" max="8" width="11.42578125" style="83" customWidth="1"/>
    <col min="9" max="9" width="10.5703125" style="83" bestFit="1" customWidth="1"/>
    <col min="10" max="10" width="0" style="2" hidden="1" customWidth="1"/>
    <col min="11" max="11" width="10.140625" style="2" hidden="1" customWidth="1" outlineLevel="1"/>
    <col min="12" max="12" width="11.140625" style="2" hidden="1" customWidth="1" outlineLevel="1"/>
    <col min="13" max="13" width="10" style="2" hidden="1" customWidth="1" outlineLevel="1"/>
    <col min="14" max="14" width="10.140625" style="2" hidden="1" customWidth="1" outlineLevel="1"/>
    <col min="15" max="15" width="13" style="2" hidden="1" customWidth="1" outlineLevel="1"/>
    <col min="16" max="16" width="9.140625" style="2" hidden="1" customWidth="1" outlineLevel="1"/>
    <col min="17" max="17" width="10.42578125" style="2" hidden="1" customWidth="1" outlineLevel="1"/>
    <col min="18" max="18" width="10.5703125" style="2" hidden="1" customWidth="1" outlineLevel="1"/>
    <col min="19" max="19" width="12.7109375" style="2" hidden="1" customWidth="1" outlineLevel="1"/>
    <col min="20" max="20" width="12.140625" style="2" hidden="1" customWidth="1" outlineLevel="1"/>
    <col min="21" max="21" width="12" style="2" hidden="1" customWidth="1" outlineLevel="1"/>
    <col min="22" max="24" width="9.140625" style="2" hidden="1" customWidth="1" outlineLevel="1"/>
    <col min="25" max="25" width="11.42578125" style="2" hidden="1" customWidth="1" outlineLevel="1"/>
    <col min="26" max="26" width="10.140625" style="2" hidden="1" customWidth="1" outlineLevel="1"/>
    <col min="27" max="28" width="9.140625" style="2" hidden="1" customWidth="1" outlineLevel="1"/>
    <col min="29" max="29" width="0" style="2" hidden="1" customWidth="1" outlineLevel="1"/>
    <col min="30" max="30" width="14.7109375" style="2" hidden="1" customWidth="1" collapsed="1"/>
    <col min="31" max="16384" width="9.140625" style="2"/>
  </cols>
  <sheetData>
    <row r="1" spans="1:30" ht="20.25">
      <c r="A1" s="50" t="s">
        <v>231</v>
      </c>
      <c r="B1" s="27"/>
      <c r="C1" s="27"/>
      <c r="D1" s="27"/>
      <c r="E1" s="27"/>
      <c r="F1" s="27"/>
      <c r="G1" s="27"/>
      <c r="H1" s="27"/>
      <c r="I1" s="27"/>
    </row>
    <row r="2" spans="1:30" s="75" customFormat="1" ht="14.25">
      <c r="A2" s="79" t="e">
        <f>"CÔNG TRÌNH : "&amp;'Bia du toan'!$G$12</f>
        <v>#REF!</v>
      </c>
      <c r="B2" s="79"/>
      <c r="C2" s="79"/>
      <c r="D2" s="79"/>
      <c r="E2" s="79"/>
      <c r="F2" s="79"/>
      <c r="G2" s="79"/>
      <c r="H2" s="79"/>
      <c r="I2" s="79"/>
    </row>
    <row r="3" spans="1:30" s="75" customFormat="1" ht="14.25">
      <c r="A3" s="79" t="e">
        <f>"HẠNG MỤC : "&amp; 'Bia du toan'!$G$13</f>
        <v>#REF!</v>
      </c>
      <c r="B3" s="79"/>
      <c r="C3" s="79"/>
      <c r="D3" s="79"/>
      <c r="E3" s="79"/>
      <c r="F3" s="79"/>
      <c r="G3" s="79"/>
      <c r="H3" s="79"/>
      <c r="I3" s="79"/>
    </row>
    <row r="4" spans="1:30">
      <c r="A4" s="27"/>
      <c r="B4" s="27"/>
      <c r="C4" s="27"/>
      <c r="D4" s="27"/>
      <c r="E4" s="27"/>
      <c r="F4" s="27"/>
      <c r="G4" s="27"/>
      <c r="H4" s="27"/>
      <c r="I4" s="27"/>
    </row>
    <row r="5" spans="1:30" s="49" customFormat="1" ht="31.5">
      <c r="A5" s="1464" t="s">
        <v>15</v>
      </c>
      <c r="B5" s="1464" t="s">
        <v>333</v>
      </c>
      <c r="C5" s="1464" t="s">
        <v>334</v>
      </c>
      <c r="D5" s="1464" t="s">
        <v>224</v>
      </c>
      <c r="E5" s="1464" t="s">
        <v>93</v>
      </c>
      <c r="F5" s="1464" t="s">
        <v>3056</v>
      </c>
      <c r="G5" s="1464" t="s">
        <v>98</v>
      </c>
      <c r="H5" s="1464" t="s">
        <v>95</v>
      </c>
      <c r="I5" s="1465" t="s">
        <v>96</v>
      </c>
      <c r="J5" s="1465" t="s">
        <v>1128</v>
      </c>
      <c r="K5" s="1463" t="s">
        <v>1129</v>
      </c>
      <c r="L5" s="1421" t="s">
        <v>1130</v>
      </c>
      <c r="M5" s="1421" t="s">
        <v>1131</v>
      </c>
      <c r="N5" s="1421"/>
      <c r="O5" s="1421"/>
      <c r="P5" s="1463" t="s">
        <v>1132</v>
      </c>
      <c r="Q5" s="1463"/>
      <c r="R5" s="1463" t="s">
        <v>1133</v>
      </c>
      <c r="S5" s="1463" t="s">
        <v>1134</v>
      </c>
      <c r="T5" s="1461" t="s">
        <v>1135</v>
      </c>
      <c r="U5" s="1461" t="s">
        <v>1136</v>
      </c>
      <c r="V5" s="1441" t="s">
        <v>1140</v>
      </c>
      <c r="W5" s="1441" t="s">
        <v>1141</v>
      </c>
      <c r="X5" s="1441" t="s">
        <v>1142</v>
      </c>
      <c r="Y5" s="1441" t="s">
        <v>1143</v>
      </c>
      <c r="Z5" s="1441" t="s">
        <v>1144</v>
      </c>
      <c r="AA5" s="1441" t="s">
        <v>1137</v>
      </c>
      <c r="AB5" s="1441" t="s">
        <v>1186</v>
      </c>
      <c r="AC5" s="1465" t="s">
        <v>3025</v>
      </c>
      <c r="AD5" s="692" t="s">
        <v>3102</v>
      </c>
    </row>
    <row r="6" spans="1:30" s="49" customFormat="1" ht="12.75">
      <c r="A6" s="1464"/>
      <c r="B6" s="1464"/>
      <c r="C6" s="1464"/>
      <c r="D6" s="1464"/>
      <c r="E6" s="1464"/>
      <c r="F6" s="1464" t="s">
        <v>120</v>
      </c>
      <c r="G6" s="1464" t="s">
        <v>230</v>
      </c>
      <c r="H6" s="1464"/>
      <c r="I6" s="1487"/>
      <c r="J6" s="1465"/>
      <c r="K6" s="1463"/>
      <c r="L6" s="1421"/>
      <c r="M6" s="423" t="s">
        <v>1138</v>
      </c>
      <c r="N6" s="423" t="s">
        <v>1139</v>
      </c>
      <c r="O6" s="424" t="s">
        <v>464</v>
      </c>
      <c r="P6" s="1463"/>
      <c r="Q6" s="1463"/>
      <c r="R6" s="1463"/>
      <c r="S6" s="1463"/>
      <c r="T6" s="1461"/>
      <c r="U6" s="1461"/>
      <c r="V6" s="1462"/>
      <c r="W6" s="1462"/>
      <c r="X6" s="1462"/>
      <c r="Y6" s="1462"/>
      <c r="Z6" s="1462"/>
      <c r="AA6" s="1462"/>
      <c r="AB6" s="1462"/>
      <c r="AC6" s="1465"/>
      <c r="AD6" s="695"/>
    </row>
  </sheetData>
  <mergeCells count="26">
    <mergeCell ref="H5:H6"/>
    <mergeCell ref="I5:I6"/>
    <mergeCell ref="J5:J6"/>
    <mergeCell ref="G5:G6"/>
    <mergeCell ref="A5:A6"/>
    <mergeCell ref="B5:B6"/>
    <mergeCell ref="C5:C6"/>
    <mergeCell ref="D5:D6"/>
    <mergeCell ref="F5:F6"/>
    <mergeCell ref="E5:E6"/>
    <mergeCell ref="AC5:AC6"/>
    <mergeCell ref="AB5:AB6"/>
    <mergeCell ref="Y5:Y6"/>
    <mergeCell ref="Z5:Z6"/>
    <mergeCell ref="AA5:AA6"/>
    <mergeCell ref="K5:K6"/>
    <mergeCell ref="L5:L6"/>
    <mergeCell ref="M5:O5"/>
    <mergeCell ref="P5:Q6"/>
    <mergeCell ref="R5:R6"/>
    <mergeCell ref="S5:S6"/>
    <mergeCell ref="T5:T6"/>
    <mergeCell ref="U5:U6"/>
    <mergeCell ref="V5:V6"/>
    <mergeCell ref="X5:X6"/>
    <mergeCell ref="W5:W6"/>
  </mergeCells>
  <phoneticPr fontId="2" type="noConversion"/>
  <dataValidations count="2">
    <dataValidation allowBlank="1" showInputMessage="1" showErrorMessage="1" promptTitle="Lưu ý" prompt="Cột nguyên giá dùng để tính giá ca máy" sqref="U5:U6"/>
    <dataValidation allowBlank="1" showInputMessage="1" showErrorMessage="1" promptTitle="Lưu ý" prompt="Cột tính chi phí nhiên liệu cho đơn giá" sqref="P5:Q6"/>
  </dataValidation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59.xml><?xml version="1.0" encoding="utf-8"?>
<worksheet xmlns="http://schemas.openxmlformats.org/spreadsheetml/2006/main" xmlns:r="http://schemas.openxmlformats.org/officeDocument/2006/relationships">
  <sheetPr codeName="Sh_BGM"/>
  <dimension ref="A1:Z6"/>
  <sheetViews>
    <sheetView workbookViewId="0">
      <selection activeCell="G10" sqref="G10"/>
    </sheetView>
  </sheetViews>
  <sheetFormatPr defaultRowHeight="20.100000000000001" customHeight="1" outlineLevelCol="1"/>
  <cols>
    <col min="1" max="1" width="4.42578125" style="2" bestFit="1" customWidth="1"/>
    <col min="2" max="2" width="9.7109375" style="2" hidden="1" customWidth="1"/>
    <col min="3" max="3" width="13.42578125" style="2" hidden="1" customWidth="1"/>
    <col min="4" max="4" width="31" style="77" customWidth="1"/>
    <col min="5" max="5" width="6.42578125" style="101" customWidth="1"/>
    <col min="6" max="6" width="7.42578125" style="106" hidden="1" customWidth="1" outlineLevel="1"/>
    <col min="7" max="7" width="8" style="106" customWidth="1" collapsed="1"/>
    <col min="8" max="8" width="6.85546875" style="106" customWidth="1"/>
    <col min="9" max="9" width="5" style="106" customWidth="1"/>
    <col min="10" max="10" width="7.7109375" style="83" customWidth="1"/>
    <col min="11" max="11" width="9.28515625" style="83" customWidth="1"/>
    <col min="12" max="12" width="8.42578125" style="83" customWidth="1"/>
    <col min="13" max="13" width="9" style="83" hidden="1" customWidth="1" outlineLevel="1"/>
    <col min="14" max="14" width="13.28515625" style="83" hidden="1" customWidth="1" outlineLevel="1"/>
    <col min="15" max="15" width="12.7109375" style="83" hidden="1" customWidth="1" outlineLevel="1"/>
    <col min="16" max="16" width="9.140625" style="2" collapsed="1"/>
    <col min="17" max="26" width="0" style="2" hidden="1" customWidth="1"/>
    <col min="27" max="16384" width="9.140625" style="2"/>
  </cols>
  <sheetData>
    <row r="1" spans="1:26" s="73" customFormat="1" ht="18.75">
      <c r="A1" s="630" t="s">
        <v>237</v>
      </c>
      <c r="B1" s="631"/>
      <c r="C1" s="631"/>
      <c r="D1" s="631"/>
      <c r="E1" s="631"/>
      <c r="F1" s="631"/>
      <c r="G1" s="631"/>
      <c r="H1" s="631"/>
      <c r="I1" s="631"/>
      <c r="J1" s="631"/>
      <c r="K1" s="631"/>
      <c r="L1" s="631"/>
      <c r="M1" s="631"/>
      <c r="N1" s="631"/>
      <c r="O1" s="631"/>
      <c r="P1" s="631"/>
    </row>
    <row r="2" spans="1:26" s="75" customFormat="1" ht="14.25">
      <c r="A2" s="79" t="e">
        <f>"CÔNG TRÌNH : "&amp;'Bia du toan'!$G$12</f>
        <v>#REF!</v>
      </c>
      <c r="B2" s="79"/>
      <c r="C2" s="79"/>
      <c r="D2" s="79"/>
      <c r="E2" s="79"/>
      <c r="F2" s="79"/>
      <c r="G2" s="79"/>
      <c r="H2" s="79"/>
      <c r="I2" s="79"/>
      <c r="J2" s="79"/>
      <c r="K2" s="79"/>
      <c r="L2" s="79"/>
      <c r="M2" s="79"/>
      <c r="N2" s="79"/>
      <c r="O2" s="79"/>
    </row>
    <row r="3" spans="1:26" s="75" customFormat="1" ht="14.25">
      <c r="A3" s="79" t="e">
        <f>"HẠNG MỤC : "&amp; 'Bia du toan'!$G$13</f>
        <v>#REF!</v>
      </c>
      <c r="B3" s="79"/>
      <c r="C3" s="79"/>
      <c r="D3" s="79"/>
      <c r="E3" s="79"/>
      <c r="F3" s="79"/>
      <c r="G3" s="79"/>
      <c r="H3" s="79"/>
      <c r="I3" s="79"/>
      <c r="J3" s="79"/>
      <c r="K3" s="79"/>
      <c r="L3" s="79"/>
      <c r="M3" s="79"/>
      <c r="N3" s="79"/>
      <c r="O3" s="79"/>
    </row>
    <row r="4" spans="1:26" ht="15">
      <c r="A4" s="27"/>
      <c r="B4" s="27"/>
      <c r="C4" s="27"/>
      <c r="D4" s="27"/>
      <c r="E4" s="27"/>
      <c r="F4" s="27"/>
      <c r="G4" s="27"/>
      <c r="H4" s="27"/>
      <c r="I4" s="27"/>
      <c r="J4" s="27"/>
      <c r="K4" s="27"/>
      <c r="L4" s="27"/>
      <c r="M4" s="27"/>
      <c r="N4" s="27"/>
      <c r="O4" s="27"/>
    </row>
    <row r="5" spans="1:26" s="124" customFormat="1" ht="20.25" customHeight="1">
      <c r="A5" s="1464" t="s">
        <v>15</v>
      </c>
      <c r="B5" s="1464" t="s">
        <v>222</v>
      </c>
      <c r="C5" s="1464" t="s">
        <v>223</v>
      </c>
      <c r="D5" s="1464" t="s">
        <v>224</v>
      </c>
      <c r="E5" s="1464" t="s">
        <v>3027</v>
      </c>
      <c r="F5" s="1464" t="s">
        <v>479</v>
      </c>
      <c r="G5" s="1464" t="s">
        <v>90</v>
      </c>
      <c r="H5" s="1464" t="s">
        <v>478</v>
      </c>
      <c r="I5" s="1464" t="s">
        <v>98</v>
      </c>
      <c r="J5" s="1469" t="s">
        <v>335</v>
      </c>
      <c r="K5" s="1469"/>
      <c r="L5" s="1469"/>
      <c r="M5" s="1465" t="s">
        <v>232</v>
      </c>
      <c r="N5" s="1465"/>
      <c r="O5" s="1465"/>
      <c r="P5" s="1464" t="s">
        <v>477</v>
      </c>
      <c r="Q5" s="1465" t="s">
        <v>3108</v>
      </c>
      <c r="R5" s="697"/>
      <c r="S5" s="1465" t="s">
        <v>3105</v>
      </c>
      <c r="T5" s="1465" t="s">
        <v>3106</v>
      </c>
      <c r="U5" s="1465" t="s">
        <v>3107</v>
      </c>
      <c r="V5" s="1465" t="s">
        <v>232</v>
      </c>
      <c r="W5" s="1465"/>
      <c r="X5" s="1465"/>
      <c r="Y5" s="1465"/>
      <c r="Z5" s="1465" t="s">
        <v>477</v>
      </c>
    </row>
    <row r="6" spans="1:26" s="124" customFormat="1" ht="25.5" customHeight="1">
      <c r="A6" s="1464"/>
      <c r="B6" s="1464"/>
      <c r="C6" s="1464"/>
      <c r="D6" s="1464"/>
      <c r="E6" s="1464"/>
      <c r="F6" s="1464" t="s">
        <v>225</v>
      </c>
      <c r="G6" s="1464" t="s">
        <v>120</v>
      </c>
      <c r="H6" s="1464" t="s">
        <v>226</v>
      </c>
      <c r="I6" s="1464" t="s">
        <v>230</v>
      </c>
      <c r="J6" s="125" t="s">
        <v>233</v>
      </c>
      <c r="K6" s="125" t="s">
        <v>234</v>
      </c>
      <c r="L6" s="125" t="s">
        <v>235</v>
      </c>
      <c r="M6" s="126" t="s">
        <v>233</v>
      </c>
      <c r="N6" s="126" t="s">
        <v>236</v>
      </c>
      <c r="O6" s="126" t="s">
        <v>229</v>
      </c>
      <c r="P6" s="1464" t="s">
        <v>225</v>
      </c>
      <c r="Q6" s="1465" t="s">
        <v>225</v>
      </c>
      <c r="R6" s="697"/>
      <c r="S6" s="1465" t="s">
        <v>225</v>
      </c>
      <c r="T6" s="1465" t="s">
        <v>225</v>
      </c>
      <c r="U6" s="1465" t="s">
        <v>225</v>
      </c>
      <c r="V6" s="696" t="s">
        <v>233</v>
      </c>
      <c r="W6" s="696" t="s">
        <v>3104</v>
      </c>
      <c r="X6" s="696" t="s">
        <v>236</v>
      </c>
      <c r="Y6" s="696" t="s">
        <v>229</v>
      </c>
      <c r="Z6" s="1465" t="s">
        <v>225</v>
      </c>
    </row>
  </sheetData>
  <mergeCells count="18">
    <mergeCell ref="A5:A6"/>
    <mergeCell ref="B5:B6"/>
    <mergeCell ref="C5:C6"/>
    <mergeCell ref="D5:D6"/>
    <mergeCell ref="F5:F6"/>
    <mergeCell ref="E5:E6"/>
    <mergeCell ref="M5:O5"/>
    <mergeCell ref="G5:G6"/>
    <mergeCell ref="Z5:Z6"/>
    <mergeCell ref="Q5:Q6"/>
    <mergeCell ref="U5:U6"/>
    <mergeCell ref="S5:S6"/>
    <mergeCell ref="T5:T6"/>
    <mergeCell ref="V5:Y5"/>
    <mergeCell ref="P5:P6"/>
    <mergeCell ref="H5:H6"/>
    <mergeCell ref="I5:I6"/>
    <mergeCell ref="J5:L5"/>
  </mergeCells>
  <phoneticPr fontId="2"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6.xml><?xml version="1.0" encoding="utf-8"?>
<worksheet xmlns="http://schemas.openxmlformats.org/spreadsheetml/2006/main" xmlns:r="http://schemas.openxmlformats.org/officeDocument/2006/relationships">
  <sheetPr codeName="Sheet5"/>
  <dimension ref="A1:AD6"/>
  <sheetViews>
    <sheetView workbookViewId="0">
      <selection activeCell="D14" sqref="D14"/>
    </sheetView>
  </sheetViews>
  <sheetFormatPr defaultRowHeight="15" outlineLevelCol="1"/>
  <cols>
    <col min="1" max="1" width="4.42578125" style="84" bestFit="1" customWidth="1"/>
    <col min="2" max="2" width="11" style="84" customWidth="1"/>
    <col min="3" max="3" width="18.28515625" style="84" hidden="1" customWidth="1" outlineLevel="1"/>
    <col min="4" max="4" width="41.7109375" style="84" customWidth="1" collapsed="1"/>
    <col min="5" max="5" width="7.140625" style="89" bestFit="1" customWidth="1"/>
    <col min="6" max="6" width="8.140625" style="162" customWidth="1"/>
    <col min="7" max="7" width="9.28515625" style="162" customWidth="1"/>
    <col min="8" max="8" width="9.85546875" style="162" hidden="1" customWidth="1"/>
    <col min="9" max="9" width="9.85546875" style="162" customWidth="1"/>
    <col min="10" max="10" width="9.140625" style="84" customWidth="1"/>
    <col min="11" max="11" width="12" style="84" hidden="1" customWidth="1" outlineLevel="1"/>
    <col min="12" max="12" width="9.85546875" style="84" hidden="1" customWidth="1" outlineLevel="1"/>
    <col min="13" max="13" width="11.42578125" style="84" hidden="1" customWidth="1" collapsed="1"/>
    <col min="14" max="14" width="11.5703125" style="84" hidden="1" customWidth="1"/>
    <col min="15" max="15" width="13.42578125" style="84" hidden="1" customWidth="1" outlineLevel="1"/>
    <col min="16" max="16" width="9.140625" style="84" hidden="1" customWidth="1" outlineLevel="1"/>
    <col min="17" max="17" width="10.85546875" style="84" hidden="1" customWidth="1" outlineLevel="1"/>
    <col min="18" max="19" width="10.42578125" style="84" hidden="1" customWidth="1" outlineLevel="1"/>
    <col min="20" max="20" width="8.28515625" style="84" hidden="1" customWidth="1" outlineLevel="1"/>
    <col min="21" max="21" width="9.5703125" style="84" hidden="1" customWidth="1" outlineLevel="1"/>
    <col min="22" max="29" width="9.140625" style="84" hidden="1" customWidth="1" outlineLevel="1"/>
    <col min="30" max="30" width="0" style="84" hidden="1" customWidth="1" collapsed="1"/>
    <col min="31" max="16384" width="9.140625" style="84"/>
  </cols>
  <sheetData>
    <row r="1" spans="1:29" s="77" customFormat="1" ht="20.25">
      <c r="A1" s="143" t="s">
        <v>125</v>
      </c>
      <c r="B1" s="144"/>
      <c r="C1" s="144"/>
      <c r="D1" s="144"/>
      <c r="E1" s="144"/>
      <c r="F1" s="158"/>
      <c r="G1" s="158"/>
      <c r="H1" s="158"/>
      <c r="I1" s="158"/>
      <c r="J1" s="144"/>
      <c r="K1" s="144"/>
      <c r="L1" s="144"/>
      <c r="M1" s="144"/>
      <c r="N1" s="144"/>
    </row>
    <row r="2" spans="1:29" s="77" customFormat="1" ht="15.75">
      <c r="A2" s="146" t="e">
        <f>"CÔNG TRÌNH : "&amp;'Bia du toan'!$G$12</f>
        <v>#REF!</v>
      </c>
      <c r="B2" s="144"/>
      <c r="C2" s="144"/>
      <c r="D2" s="144"/>
      <c r="E2" s="144"/>
      <c r="F2" s="158"/>
      <c r="G2" s="158"/>
      <c r="H2" s="158"/>
      <c r="I2" s="158"/>
      <c r="J2" s="144"/>
      <c r="K2" s="144"/>
      <c r="L2" s="144"/>
      <c r="M2" s="144"/>
      <c r="N2" s="144"/>
    </row>
    <row r="3" spans="1:29" s="77" customFormat="1" ht="15.75">
      <c r="A3" s="146" t="e">
        <f>"HẠNG MỤC : "&amp; 'Bia du toan'!$G$13</f>
        <v>#REF!</v>
      </c>
      <c r="B3" s="144"/>
      <c r="C3" s="144"/>
      <c r="D3" s="144"/>
      <c r="E3" s="144"/>
      <c r="F3" s="158"/>
      <c r="G3" s="158"/>
      <c r="H3" s="158"/>
      <c r="I3" s="158"/>
      <c r="J3" s="144"/>
      <c r="K3" s="144"/>
      <c r="L3" s="144"/>
      <c r="M3" s="144"/>
      <c r="N3" s="144"/>
    </row>
    <row r="4" spans="1:29" s="77" customFormat="1">
      <c r="A4" s="144"/>
      <c r="B4" s="144"/>
      <c r="C4" s="144"/>
      <c r="D4" s="144"/>
      <c r="E4" s="144"/>
      <c r="F4" s="158"/>
      <c r="G4" s="158"/>
      <c r="H4" s="158"/>
      <c r="I4" s="158"/>
      <c r="J4" s="144"/>
      <c r="K4" s="144"/>
      <c r="L4" s="144"/>
      <c r="M4" s="144"/>
      <c r="N4" s="144"/>
    </row>
    <row r="5" spans="1:29" ht="15.75" customHeight="1">
      <c r="A5" s="1357" t="s">
        <v>15</v>
      </c>
      <c r="B5" s="1356" t="s">
        <v>91</v>
      </c>
      <c r="C5" s="1357" t="s">
        <v>113</v>
      </c>
      <c r="D5" s="1357" t="s">
        <v>114</v>
      </c>
      <c r="E5" s="1357" t="s">
        <v>93</v>
      </c>
      <c r="F5" s="598" t="s">
        <v>94</v>
      </c>
      <c r="G5" s="598"/>
      <c r="H5" s="599"/>
      <c r="I5" s="598"/>
      <c r="J5" s="600"/>
      <c r="K5" s="601" t="s">
        <v>115</v>
      </c>
      <c r="L5" s="601" t="s">
        <v>116</v>
      </c>
      <c r="M5" s="1365" t="s">
        <v>117</v>
      </c>
      <c r="N5" s="1365"/>
      <c r="O5" s="1357" t="s">
        <v>412</v>
      </c>
      <c r="P5" s="1357"/>
      <c r="Q5" s="1357"/>
      <c r="R5" s="1364" t="s">
        <v>419</v>
      </c>
      <c r="S5" s="1364"/>
      <c r="T5" s="1364"/>
      <c r="U5" s="1364"/>
      <c r="V5" s="1364" t="s">
        <v>420</v>
      </c>
      <c r="W5" s="1364"/>
      <c r="X5" s="1364"/>
      <c r="Y5" s="1364"/>
      <c r="Z5" s="1364" t="s">
        <v>421</v>
      </c>
      <c r="AA5" s="1364"/>
      <c r="AB5" s="1364"/>
      <c r="AC5" s="1364"/>
    </row>
    <row r="6" spans="1:29" ht="26.25" customHeight="1">
      <c r="A6" s="1358"/>
      <c r="B6" s="1351"/>
      <c r="C6" s="1358"/>
      <c r="D6" s="1358"/>
      <c r="E6" s="1358"/>
      <c r="F6" s="272" t="s">
        <v>3028</v>
      </c>
      <c r="G6" s="272" t="s">
        <v>3029</v>
      </c>
      <c r="H6" s="178" t="s">
        <v>98</v>
      </c>
      <c r="I6" s="272" t="s">
        <v>3030</v>
      </c>
      <c r="J6" s="601" t="s">
        <v>119</v>
      </c>
      <c r="K6" s="602" t="s">
        <v>120</v>
      </c>
      <c r="L6" s="602" t="s">
        <v>89</v>
      </c>
      <c r="M6" s="601" t="s">
        <v>121</v>
      </c>
      <c r="N6" s="601" t="s">
        <v>122</v>
      </c>
      <c r="O6" s="603" t="s">
        <v>124</v>
      </c>
      <c r="P6" s="178" t="s">
        <v>93</v>
      </c>
      <c r="Q6" s="603" t="s">
        <v>90</v>
      </c>
      <c r="R6" s="598" t="s">
        <v>223</v>
      </c>
      <c r="S6" s="598" t="s">
        <v>124</v>
      </c>
      <c r="T6" s="160" t="s">
        <v>93</v>
      </c>
      <c r="U6" s="598" t="s">
        <v>90</v>
      </c>
      <c r="V6" s="598" t="s">
        <v>223</v>
      </c>
      <c r="W6" s="598" t="s">
        <v>124</v>
      </c>
      <c r="X6" s="160" t="s">
        <v>93</v>
      </c>
      <c r="Y6" s="598" t="s">
        <v>90</v>
      </c>
      <c r="Z6" s="598" t="s">
        <v>223</v>
      </c>
      <c r="AA6" s="598" t="s">
        <v>124</v>
      </c>
      <c r="AB6" s="160" t="s">
        <v>93</v>
      </c>
      <c r="AC6" s="598" t="s">
        <v>90</v>
      </c>
    </row>
  </sheetData>
  <mergeCells count="10">
    <mergeCell ref="O5:Q5"/>
    <mergeCell ref="R5:U5"/>
    <mergeCell ref="V5:Y5"/>
    <mergeCell ref="Z5:AC5"/>
    <mergeCell ref="A5:A6"/>
    <mergeCell ref="B5:B6"/>
    <mergeCell ref="C5:C6"/>
    <mergeCell ref="D5:D6"/>
    <mergeCell ref="E5:E6"/>
    <mergeCell ref="M5:N5"/>
  </mergeCell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60.xml><?xml version="1.0" encoding="utf-8"?>
<worksheet xmlns="http://schemas.openxmlformats.org/spreadsheetml/2006/main" xmlns:r="http://schemas.openxmlformats.org/officeDocument/2006/relationships">
  <sheetPr codeName="Sh_BuNL_TL"/>
  <dimension ref="A1:J6"/>
  <sheetViews>
    <sheetView workbookViewId="0">
      <selection activeCell="D15" sqref="D15"/>
    </sheetView>
  </sheetViews>
  <sheetFormatPr defaultRowHeight="15"/>
  <cols>
    <col min="1" max="1" width="4.5703125" style="2" customWidth="1"/>
    <col min="2" max="2" width="10.42578125" style="2" hidden="1" customWidth="1"/>
    <col min="3" max="3" width="29.42578125" style="77" customWidth="1"/>
    <col min="4" max="4" width="6.42578125" style="101" customWidth="1"/>
    <col min="5" max="5" width="7.5703125" style="106" bestFit="1" customWidth="1"/>
    <col min="6" max="6" width="8.5703125" style="83" customWidth="1"/>
    <col min="7" max="7" width="11" style="83" customWidth="1"/>
    <col min="8" max="8" width="10.5703125" style="83" customWidth="1"/>
    <col min="9" max="9" width="5.7109375" style="85" customWidth="1"/>
    <col min="10" max="10" width="10.5703125" style="83" bestFit="1" customWidth="1"/>
    <col min="11" max="16384" width="9.140625" style="2"/>
  </cols>
  <sheetData>
    <row r="1" spans="1:10" ht="20.25">
      <c r="A1" s="50" t="s">
        <v>241</v>
      </c>
      <c r="B1" s="27"/>
      <c r="C1" s="27"/>
      <c r="D1" s="27"/>
      <c r="E1" s="27"/>
      <c r="F1" s="27"/>
      <c r="G1" s="27"/>
      <c r="H1" s="27"/>
      <c r="I1" s="27"/>
      <c r="J1" s="27"/>
    </row>
    <row r="2" spans="1:10" s="75" customFormat="1" ht="14.25">
      <c r="A2" s="79" t="e">
        <f>"CÔNG TRÌNH : "&amp;'Bia du toan'!$G$12</f>
        <v>#REF!</v>
      </c>
      <c r="B2" s="79"/>
      <c r="C2" s="79"/>
      <c r="D2" s="79"/>
      <c r="E2" s="79"/>
      <c r="F2" s="79"/>
      <c r="G2" s="79"/>
      <c r="H2" s="79"/>
      <c r="I2" s="79"/>
      <c r="J2" s="79"/>
    </row>
    <row r="3" spans="1:10" s="75" customFormat="1" ht="14.25">
      <c r="A3" s="79" t="e">
        <f>"HẠNG MỤC : "&amp; 'Bia du toan'!$G$13</f>
        <v>#REF!</v>
      </c>
      <c r="B3" s="79"/>
      <c r="C3" s="79"/>
      <c r="D3" s="79"/>
      <c r="E3" s="79"/>
      <c r="F3" s="79"/>
      <c r="G3" s="79"/>
      <c r="H3" s="79"/>
      <c r="I3" s="79"/>
      <c r="J3" s="79"/>
    </row>
    <row r="4" spans="1:10">
      <c r="A4" s="27"/>
      <c r="B4" s="27"/>
      <c r="C4" s="27"/>
      <c r="D4" s="27"/>
      <c r="E4" s="27"/>
      <c r="F4" s="27"/>
      <c r="G4" s="27"/>
      <c r="H4" s="27"/>
      <c r="I4" s="27"/>
      <c r="J4" s="27"/>
    </row>
    <row r="5" spans="1:10" s="1" customFormat="1" ht="18.75" customHeight="1">
      <c r="A5" s="1464" t="s">
        <v>15</v>
      </c>
      <c r="B5" s="1464" t="s">
        <v>336</v>
      </c>
      <c r="C5" s="1464" t="s">
        <v>124</v>
      </c>
      <c r="D5" s="1464" t="s">
        <v>93</v>
      </c>
      <c r="E5" s="1464" t="s">
        <v>3026</v>
      </c>
      <c r="F5" s="1465" t="s">
        <v>95</v>
      </c>
      <c r="G5" s="1465"/>
      <c r="H5" s="1464" t="s">
        <v>235</v>
      </c>
      <c r="I5" s="1471" t="s">
        <v>98</v>
      </c>
      <c r="J5" s="1464" t="s">
        <v>96</v>
      </c>
    </row>
    <row r="6" spans="1:10" s="1" customFormat="1" ht="18.75" customHeight="1">
      <c r="A6" s="1464"/>
      <c r="B6" s="1464"/>
      <c r="C6" s="1464"/>
      <c r="D6" s="1464"/>
      <c r="E6" s="1464"/>
      <c r="F6" s="126" t="s">
        <v>233</v>
      </c>
      <c r="G6" s="126" t="s">
        <v>234</v>
      </c>
      <c r="H6" s="1464" t="s">
        <v>239</v>
      </c>
      <c r="I6" s="1471"/>
      <c r="J6" s="1464" t="s">
        <v>240</v>
      </c>
    </row>
  </sheetData>
  <mergeCells count="9">
    <mergeCell ref="J5:J6"/>
    <mergeCell ref="E5:E6"/>
    <mergeCell ref="F5:G5"/>
    <mergeCell ref="I5:I6"/>
    <mergeCell ref="A5:A6"/>
    <mergeCell ref="B5:B6"/>
    <mergeCell ref="C5:C6"/>
    <mergeCell ref="D5:D6"/>
    <mergeCell ref="H5:H6"/>
  </mergeCells>
  <phoneticPr fontId="2" type="noConversion"/>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61.xml><?xml version="1.0" encoding="utf-8"?>
<worksheet xmlns="http://schemas.openxmlformats.org/spreadsheetml/2006/main" xmlns:r="http://schemas.openxmlformats.org/officeDocument/2006/relationships">
  <sheetPr codeName="Sh_DVCM"/>
  <dimension ref="A1:Z34"/>
  <sheetViews>
    <sheetView topLeftCell="A7" zoomScale="85" zoomScaleNormal="85" workbookViewId="0">
      <selection activeCell="C22" sqref="C22"/>
    </sheetView>
  </sheetViews>
  <sheetFormatPr defaultRowHeight="12.75"/>
  <cols>
    <col min="1" max="1" width="3.85546875" style="1" bestFit="1" customWidth="1"/>
    <col min="2" max="2" width="9.5703125" style="1" hidden="1" customWidth="1"/>
    <col min="3" max="3" width="35.85546875" style="1" bestFit="1" customWidth="1"/>
    <col min="4" max="4" width="6.85546875" style="1" bestFit="1" customWidth="1"/>
    <col min="5" max="5" width="6.42578125" style="1" bestFit="1" customWidth="1"/>
    <col min="6" max="6" width="7.140625" style="1" customWidth="1"/>
    <col min="7" max="8" width="11" style="1" bestFit="1" customWidth="1"/>
    <col min="9" max="26" width="11" style="1" hidden="1" customWidth="1"/>
    <col min="27" max="16384" width="9.140625" style="1"/>
  </cols>
  <sheetData>
    <row r="1" spans="1:26" s="54" customFormat="1" ht="20.25">
      <c r="A1" s="50" t="s">
        <v>284</v>
      </c>
      <c r="B1" s="53"/>
      <c r="C1" s="53"/>
      <c r="D1" s="53"/>
      <c r="E1" s="53"/>
      <c r="F1" s="53"/>
      <c r="G1" s="53"/>
      <c r="H1" s="53"/>
      <c r="I1" s="446"/>
      <c r="J1" s="446"/>
      <c r="K1" s="446"/>
      <c r="L1" s="446"/>
      <c r="M1" s="446"/>
      <c r="N1" s="446"/>
      <c r="O1" s="446"/>
      <c r="P1" s="446"/>
      <c r="Q1" s="446"/>
      <c r="R1" s="446"/>
      <c r="S1" s="446"/>
      <c r="T1" s="446"/>
      <c r="U1" s="446"/>
      <c r="V1" s="446"/>
      <c r="W1" s="446"/>
      <c r="X1" s="446"/>
      <c r="Y1" s="446"/>
      <c r="Z1" s="446"/>
    </row>
    <row r="2" spans="1:26" s="57" customFormat="1" ht="15">
      <c r="A2" s="55" t="s">
        <v>1197</v>
      </c>
      <c r="B2" s="56"/>
      <c r="C2" s="56"/>
      <c r="D2" s="56"/>
      <c r="E2" s="56"/>
      <c r="F2" s="56"/>
      <c r="G2" s="56"/>
      <c r="H2" s="56"/>
      <c r="I2" s="447"/>
      <c r="J2" s="447"/>
      <c r="K2" s="447"/>
      <c r="L2" s="447"/>
      <c r="M2" s="447"/>
      <c r="N2" s="447"/>
      <c r="O2" s="447"/>
      <c r="P2" s="447"/>
      <c r="Q2" s="447"/>
      <c r="R2" s="447"/>
      <c r="S2" s="447"/>
      <c r="T2" s="447"/>
      <c r="U2" s="447"/>
      <c r="V2" s="447"/>
      <c r="W2" s="447"/>
      <c r="X2" s="447"/>
      <c r="Y2" s="447"/>
      <c r="Z2" s="447"/>
    </row>
    <row r="3" spans="1:26" ht="15.75">
      <c r="A3" s="146" t="e">
        <f>"CÔNG TRÌNH : "&amp;'Bia du toan'!$G$12</f>
        <v>#REF!</v>
      </c>
      <c r="B3" s="58"/>
      <c r="C3" s="59"/>
      <c r="D3" s="59"/>
      <c r="E3" s="59"/>
      <c r="F3" s="59"/>
      <c r="G3" s="59"/>
      <c r="H3" s="59"/>
      <c r="I3" s="422"/>
      <c r="J3" s="422"/>
      <c r="K3" s="422"/>
      <c r="L3" s="422"/>
      <c r="M3" s="422"/>
      <c r="N3" s="422"/>
      <c r="O3" s="422"/>
      <c r="P3" s="422"/>
      <c r="Q3" s="422"/>
      <c r="R3" s="422"/>
      <c r="S3" s="422"/>
      <c r="T3" s="422"/>
      <c r="U3" s="422"/>
      <c r="V3" s="422"/>
      <c r="W3" s="422"/>
      <c r="X3" s="422"/>
      <c r="Y3" s="422"/>
      <c r="Z3" s="422"/>
    </row>
    <row r="4" spans="1:26" ht="15.75">
      <c r="A4" s="146" t="e">
        <f>"HẠNG MỤC : "&amp; 'Bia du toan'!$G$13</f>
        <v>#REF!</v>
      </c>
      <c r="B4" s="58"/>
      <c r="C4" s="59"/>
      <c r="D4" s="59"/>
      <c r="E4" s="59"/>
      <c r="F4" s="59"/>
      <c r="G4" s="59"/>
      <c r="H4" s="59"/>
      <c r="I4" s="422"/>
      <c r="J4" s="422"/>
      <c r="K4" s="422"/>
      <c r="L4" s="422"/>
      <c r="M4" s="422"/>
      <c r="N4" s="422"/>
      <c r="O4" s="422"/>
      <c r="P4" s="422"/>
      <c r="Q4" s="422"/>
      <c r="R4" s="422"/>
      <c r="S4" s="422"/>
      <c r="T4" s="422"/>
      <c r="U4" s="422"/>
      <c r="V4" s="422"/>
      <c r="W4" s="422"/>
      <c r="X4" s="422"/>
      <c r="Y4" s="422"/>
      <c r="Z4" s="422"/>
    </row>
    <row r="5" spans="1:26" ht="15">
      <c r="A5" s="60"/>
      <c r="B5" s="60"/>
      <c r="C5" s="60"/>
      <c r="D5" s="60"/>
      <c r="E5" s="60"/>
      <c r="F5" s="60"/>
      <c r="G5" s="445" t="s">
        <v>1187</v>
      </c>
      <c r="H5" s="445"/>
      <c r="I5" s="445" t="s">
        <v>1188</v>
      </c>
      <c r="J5" s="445"/>
      <c r="K5" s="445" t="s">
        <v>1189</v>
      </c>
      <c r="L5" s="445"/>
      <c r="M5" s="445" t="s">
        <v>1190</v>
      </c>
      <c r="N5" s="445"/>
      <c r="O5" s="445" t="s">
        <v>1191</v>
      </c>
      <c r="P5" s="445"/>
      <c r="Q5" s="445" t="s">
        <v>1192</v>
      </c>
      <c r="R5" s="445"/>
      <c r="S5" s="445" t="s">
        <v>1193</v>
      </c>
      <c r="T5" s="445"/>
      <c r="U5" s="445" t="s">
        <v>1194</v>
      </c>
      <c r="V5" s="445"/>
      <c r="W5" s="445" t="s">
        <v>1195</v>
      </c>
      <c r="X5" s="445"/>
      <c r="Y5" s="445" t="s">
        <v>1196</v>
      </c>
      <c r="Z5" s="445"/>
    </row>
    <row r="6" spans="1:26" ht="29.25" customHeight="1">
      <c r="A6" s="127" t="s">
        <v>15</v>
      </c>
      <c r="B6" s="127"/>
      <c r="C6" s="127" t="s">
        <v>285</v>
      </c>
      <c r="D6" s="127" t="s">
        <v>93</v>
      </c>
      <c r="E6" s="127" t="s">
        <v>286</v>
      </c>
      <c r="F6" s="444" t="s">
        <v>287</v>
      </c>
      <c r="G6" s="127" t="s">
        <v>233</v>
      </c>
      <c r="H6" s="127" t="s">
        <v>234</v>
      </c>
      <c r="I6" s="443" t="s">
        <v>233</v>
      </c>
      <c r="J6" s="443" t="s">
        <v>234</v>
      </c>
      <c r="K6" s="443" t="s">
        <v>233</v>
      </c>
      <c r="L6" s="443" t="s">
        <v>234</v>
      </c>
      <c r="M6" s="443" t="s">
        <v>233</v>
      </c>
      <c r="N6" s="443" t="s">
        <v>234</v>
      </c>
      <c r="O6" s="443" t="s">
        <v>233</v>
      </c>
      <c r="P6" s="443" t="s">
        <v>234</v>
      </c>
      <c r="Q6" s="443" t="s">
        <v>233</v>
      </c>
      <c r="R6" s="443" t="s">
        <v>234</v>
      </c>
      <c r="S6" s="443" t="s">
        <v>233</v>
      </c>
      <c r="T6" s="443" t="s">
        <v>234</v>
      </c>
      <c r="U6" s="443" t="s">
        <v>233</v>
      </c>
      <c r="V6" s="443" t="s">
        <v>234</v>
      </c>
      <c r="W6" s="443" t="s">
        <v>233</v>
      </c>
      <c r="X6" s="443" t="s">
        <v>234</v>
      </c>
      <c r="Y6" s="443" t="s">
        <v>233</v>
      </c>
      <c r="Z6" s="443" t="s">
        <v>234</v>
      </c>
    </row>
    <row r="7" spans="1:26" ht="20.25" customHeight="1">
      <c r="A7" s="171">
        <v>1</v>
      </c>
      <c r="B7" s="172" t="s">
        <v>288</v>
      </c>
      <c r="C7" s="173" t="s">
        <v>289</v>
      </c>
      <c r="D7" s="86" t="s">
        <v>2754</v>
      </c>
      <c r="E7" s="86"/>
      <c r="F7" s="176">
        <v>1.03</v>
      </c>
      <c r="G7" s="174">
        <v>16018</v>
      </c>
      <c r="H7" s="175">
        <v>16018</v>
      </c>
      <c r="I7" s="174">
        <v>16018</v>
      </c>
      <c r="J7" s="175">
        <v>16018</v>
      </c>
      <c r="K7" s="174">
        <v>16018</v>
      </c>
      <c r="L7" s="175">
        <v>16018</v>
      </c>
      <c r="M7" s="174">
        <v>16018</v>
      </c>
      <c r="N7" s="175">
        <v>16018</v>
      </c>
      <c r="O7" s="174">
        <v>16018</v>
      </c>
      <c r="P7" s="175">
        <v>16018</v>
      </c>
      <c r="Q7" s="174">
        <v>16018</v>
      </c>
      <c r="R7" s="175">
        <v>16018</v>
      </c>
      <c r="S7" s="174">
        <v>16018</v>
      </c>
      <c r="T7" s="175">
        <v>16018</v>
      </c>
      <c r="U7" s="174">
        <v>16018</v>
      </c>
      <c r="V7" s="175">
        <v>16018</v>
      </c>
      <c r="W7" s="174">
        <v>16018</v>
      </c>
      <c r="X7" s="175">
        <v>16018</v>
      </c>
      <c r="Y7" s="174">
        <v>16018</v>
      </c>
      <c r="Z7" s="175">
        <v>16018</v>
      </c>
    </row>
    <row r="8" spans="1:26" ht="20.25" customHeight="1">
      <c r="A8" s="61">
        <v>2</v>
      </c>
      <c r="B8" s="62" t="s">
        <v>290</v>
      </c>
      <c r="C8" s="63" t="s">
        <v>291</v>
      </c>
      <c r="D8" s="64" t="s">
        <v>2754</v>
      </c>
      <c r="E8" s="64"/>
      <c r="F8" s="67">
        <v>1.05</v>
      </c>
      <c r="G8" s="65">
        <v>14673</v>
      </c>
      <c r="H8" s="66">
        <v>14673</v>
      </c>
      <c r="I8" s="65">
        <v>14673</v>
      </c>
      <c r="J8" s="66">
        <v>14673</v>
      </c>
      <c r="K8" s="65">
        <v>14673</v>
      </c>
      <c r="L8" s="66">
        <v>14673</v>
      </c>
      <c r="M8" s="65">
        <v>14673</v>
      </c>
      <c r="N8" s="66">
        <v>14673</v>
      </c>
      <c r="O8" s="65">
        <v>14673</v>
      </c>
      <c r="P8" s="66">
        <v>14673</v>
      </c>
      <c r="Q8" s="65">
        <v>14673</v>
      </c>
      <c r="R8" s="66">
        <v>14673</v>
      </c>
      <c r="S8" s="65">
        <v>14673</v>
      </c>
      <c r="T8" s="66">
        <v>14673</v>
      </c>
      <c r="U8" s="65">
        <v>14673</v>
      </c>
      <c r="V8" s="66">
        <v>14673</v>
      </c>
      <c r="W8" s="65">
        <v>14673</v>
      </c>
      <c r="X8" s="66">
        <v>14673</v>
      </c>
      <c r="Y8" s="65">
        <v>14673</v>
      </c>
      <c r="Z8" s="66">
        <v>14673</v>
      </c>
    </row>
    <row r="9" spans="1:26" ht="20.25" customHeight="1">
      <c r="A9" s="61">
        <v>3</v>
      </c>
      <c r="B9" s="62" t="s">
        <v>292</v>
      </c>
      <c r="C9" s="63" t="s">
        <v>293</v>
      </c>
      <c r="D9" s="64" t="s">
        <v>2755</v>
      </c>
      <c r="E9" s="64"/>
      <c r="F9" s="67">
        <v>1.07</v>
      </c>
      <c r="G9" s="65">
        <v>1518</v>
      </c>
      <c r="H9" s="66">
        <v>1518</v>
      </c>
      <c r="I9" s="65">
        <v>1518</v>
      </c>
      <c r="J9" s="66">
        <v>1518</v>
      </c>
      <c r="K9" s="65">
        <v>1518</v>
      </c>
      <c r="L9" s="66">
        <v>1518</v>
      </c>
      <c r="M9" s="65">
        <v>1518</v>
      </c>
      <c r="N9" s="66">
        <v>1518</v>
      </c>
      <c r="O9" s="65">
        <v>1518</v>
      </c>
      <c r="P9" s="66">
        <v>1518</v>
      </c>
      <c r="Q9" s="65">
        <v>1518</v>
      </c>
      <c r="R9" s="66">
        <v>1518</v>
      </c>
      <c r="S9" s="65">
        <v>1518</v>
      </c>
      <c r="T9" s="66">
        <v>1518</v>
      </c>
      <c r="U9" s="65">
        <v>1518</v>
      </c>
      <c r="V9" s="66">
        <v>1518</v>
      </c>
      <c r="W9" s="65">
        <v>1518</v>
      </c>
      <c r="X9" s="66">
        <v>1518</v>
      </c>
      <c r="Y9" s="65">
        <v>1518</v>
      </c>
      <c r="Z9" s="66">
        <v>1518</v>
      </c>
    </row>
    <row r="10" spans="1:26" ht="20.25" customHeight="1">
      <c r="A10" s="61">
        <v>4</v>
      </c>
      <c r="B10" s="62" t="s">
        <v>294</v>
      </c>
      <c r="C10" s="63" t="s">
        <v>295</v>
      </c>
      <c r="D10" s="61" t="s">
        <v>2756</v>
      </c>
      <c r="E10" s="64"/>
      <c r="F10" s="67"/>
      <c r="G10" s="65"/>
      <c r="H10" s="66"/>
      <c r="I10" s="65"/>
      <c r="J10" s="66"/>
      <c r="K10" s="65"/>
      <c r="L10" s="66"/>
      <c r="M10" s="65"/>
      <c r="N10" s="66"/>
      <c r="O10" s="65"/>
      <c r="P10" s="66"/>
      <c r="Q10" s="65"/>
      <c r="R10" s="66"/>
      <c r="S10" s="65"/>
      <c r="T10" s="66"/>
      <c r="U10" s="65"/>
      <c r="V10" s="66"/>
      <c r="W10" s="65"/>
      <c r="X10" s="66"/>
      <c r="Y10" s="65"/>
      <c r="Z10" s="66"/>
    </row>
    <row r="11" spans="1:26" s="662" customFormat="1" ht="20.25" customHeight="1">
      <c r="A11" s="657">
        <v>5</v>
      </c>
      <c r="B11" s="657" t="s">
        <v>296</v>
      </c>
      <c r="C11" s="658" t="s">
        <v>297</v>
      </c>
      <c r="D11" s="659" t="s">
        <v>298</v>
      </c>
      <c r="E11" s="659"/>
      <c r="F11" s="660"/>
      <c r="G11" s="661" t="s">
        <v>899</v>
      </c>
      <c r="H11" s="661">
        <v>1150000</v>
      </c>
      <c r="I11" s="661" t="s">
        <v>899</v>
      </c>
      <c r="J11" s="661">
        <v>1150000</v>
      </c>
      <c r="K11" s="661" t="s">
        <v>899</v>
      </c>
      <c r="L11" s="661">
        <v>1150000</v>
      </c>
      <c r="M11" s="661" t="s">
        <v>899</v>
      </c>
      <c r="N11" s="661">
        <v>1150000</v>
      </c>
      <c r="O11" s="661" t="s">
        <v>899</v>
      </c>
      <c r="P11" s="661">
        <v>1150000</v>
      </c>
      <c r="Q11" s="661" t="s">
        <v>899</v>
      </c>
      <c r="R11" s="661">
        <v>1150000</v>
      </c>
      <c r="S11" s="661" t="s">
        <v>899</v>
      </c>
      <c r="T11" s="661">
        <v>1150000</v>
      </c>
      <c r="U11" s="661" t="s">
        <v>899</v>
      </c>
      <c r="V11" s="661">
        <v>1150000</v>
      </c>
      <c r="W11" s="661" t="s">
        <v>899</v>
      </c>
      <c r="X11" s="661">
        <v>1150000</v>
      </c>
      <c r="Y11" s="661" t="s">
        <v>899</v>
      </c>
      <c r="Z11" s="661">
        <v>1150000</v>
      </c>
    </row>
    <row r="12" spans="1:26" s="662" customFormat="1" ht="20.25" customHeight="1">
      <c r="A12" s="657">
        <v>6</v>
      </c>
      <c r="B12" s="657" t="s">
        <v>299</v>
      </c>
      <c r="C12" s="658" t="s">
        <v>300</v>
      </c>
      <c r="D12" s="659" t="s">
        <v>298</v>
      </c>
      <c r="E12" s="659"/>
      <c r="F12" s="660"/>
      <c r="G12" s="661" t="s">
        <v>900</v>
      </c>
      <c r="H12" s="661">
        <v>1400000</v>
      </c>
      <c r="I12" s="661" t="s">
        <v>900</v>
      </c>
      <c r="J12" s="661">
        <v>1400000</v>
      </c>
      <c r="K12" s="661" t="s">
        <v>900</v>
      </c>
      <c r="L12" s="661">
        <v>1400000</v>
      </c>
      <c r="M12" s="661" t="s">
        <v>900</v>
      </c>
      <c r="N12" s="661">
        <v>1400000</v>
      </c>
      <c r="O12" s="661" t="s">
        <v>900</v>
      </c>
      <c r="P12" s="661">
        <v>1400000</v>
      </c>
      <c r="Q12" s="661" t="s">
        <v>900</v>
      </c>
      <c r="R12" s="661">
        <v>1400000</v>
      </c>
      <c r="S12" s="661" t="s">
        <v>900</v>
      </c>
      <c r="T12" s="661">
        <v>1400000</v>
      </c>
      <c r="U12" s="661" t="s">
        <v>900</v>
      </c>
      <c r="V12" s="661">
        <v>1400000</v>
      </c>
      <c r="W12" s="661" t="s">
        <v>900</v>
      </c>
      <c r="X12" s="661">
        <v>1400000</v>
      </c>
      <c r="Y12" s="661" t="s">
        <v>900</v>
      </c>
      <c r="Z12" s="661">
        <v>1400000</v>
      </c>
    </row>
    <row r="13" spans="1:26" s="662" customFormat="1" ht="20.25" customHeight="1">
      <c r="A13" s="657">
        <v>7</v>
      </c>
      <c r="B13" s="657" t="s">
        <v>301</v>
      </c>
      <c r="C13" s="658" t="s">
        <v>302</v>
      </c>
      <c r="D13" s="659" t="s">
        <v>62</v>
      </c>
      <c r="E13" s="659" t="s">
        <v>296</v>
      </c>
      <c r="F13" s="660"/>
      <c r="G13" s="663">
        <v>0.2</v>
      </c>
      <c r="H13" s="663">
        <v>0.2</v>
      </c>
      <c r="I13" s="663">
        <v>0.2</v>
      </c>
      <c r="J13" s="663">
        <v>0.2</v>
      </c>
      <c r="K13" s="663">
        <v>0.2</v>
      </c>
      <c r="L13" s="663">
        <v>0.2</v>
      </c>
      <c r="M13" s="663">
        <v>0.2</v>
      </c>
      <c r="N13" s="663">
        <v>0.2</v>
      </c>
      <c r="O13" s="663">
        <v>0.2</v>
      </c>
      <c r="P13" s="663">
        <v>0.2</v>
      </c>
      <c r="Q13" s="663">
        <v>0.2</v>
      </c>
      <c r="R13" s="663">
        <v>0.2</v>
      </c>
      <c r="S13" s="663">
        <v>0.2</v>
      </c>
      <c r="T13" s="663">
        <v>0.2</v>
      </c>
      <c r="U13" s="663">
        <v>0.2</v>
      </c>
      <c r="V13" s="663">
        <v>0.2</v>
      </c>
      <c r="W13" s="663">
        <v>0.2</v>
      </c>
      <c r="X13" s="663">
        <v>0.2</v>
      </c>
      <c r="Y13" s="663">
        <v>0.2</v>
      </c>
      <c r="Z13" s="663">
        <v>0.2</v>
      </c>
    </row>
    <row r="14" spans="1:26" s="662" customFormat="1" ht="20.25" customHeight="1">
      <c r="A14" s="657">
        <v>8</v>
      </c>
      <c r="B14" s="657" t="s">
        <v>303</v>
      </c>
      <c r="C14" s="658" t="s">
        <v>304</v>
      </c>
      <c r="D14" s="659" t="s">
        <v>62</v>
      </c>
      <c r="E14" s="659" t="s">
        <v>299</v>
      </c>
      <c r="F14" s="660"/>
      <c r="G14" s="663">
        <v>0</v>
      </c>
      <c r="H14" s="663">
        <v>0</v>
      </c>
      <c r="I14" s="663">
        <v>0</v>
      </c>
      <c r="J14" s="663">
        <v>0</v>
      </c>
      <c r="K14" s="663">
        <v>0</v>
      </c>
      <c r="L14" s="663">
        <v>0</v>
      </c>
      <c r="M14" s="663">
        <v>0</v>
      </c>
      <c r="N14" s="663">
        <v>0</v>
      </c>
      <c r="O14" s="663">
        <v>0</v>
      </c>
      <c r="P14" s="663">
        <v>0</v>
      </c>
      <c r="Q14" s="663">
        <v>0</v>
      </c>
      <c r="R14" s="663">
        <v>0</v>
      </c>
      <c r="S14" s="663">
        <v>0</v>
      </c>
      <c r="T14" s="663">
        <v>0</v>
      </c>
      <c r="U14" s="663">
        <v>0</v>
      </c>
      <c r="V14" s="663">
        <v>0</v>
      </c>
      <c r="W14" s="663">
        <v>0</v>
      </c>
      <c r="X14" s="663">
        <v>0</v>
      </c>
      <c r="Y14" s="663">
        <v>0</v>
      </c>
      <c r="Z14" s="663">
        <v>0</v>
      </c>
    </row>
    <row r="15" spans="1:26" s="662" customFormat="1" ht="20.25" customHeight="1">
      <c r="A15" s="657">
        <v>9</v>
      </c>
      <c r="B15" s="657" t="s">
        <v>305</v>
      </c>
      <c r="C15" s="658" t="s">
        <v>306</v>
      </c>
      <c r="D15" s="659" t="s">
        <v>62</v>
      </c>
      <c r="E15" s="659" t="s">
        <v>299</v>
      </c>
      <c r="F15" s="660"/>
      <c r="G15" s="663">
        <v>0</v>
      </c>
      <c r="H15" s="663">
        <v>0</v>
      </c>
      <c r="I15" s="663">
        <v>0</v>
      </c>
      <c r="J15" s="663">
        <v>0</v>
      </c>
      <c r="K15" s="663">
        <v>0</v>
      </c>
      <c r="L15" s="663">
        <v>0</v>
      </c>
      <c r="M15" s="663">
        <v>0</v>
      </c>
      <c r="N15" s="663">
        <v>0</v>
      </c>
      <c r="O15" s="663">
        <v>0</v>
      </c>
      <c r="P15" s="663">
        <v>0</v>
      </c>
      <c r="Q15" s="663">
        <v>0</v>
      </c>
      <c r="R15" s="663">
        <v>0</v>
      </c>
      <c r="S15" s="663">
        <v>0</v>
      </c>
      <c r="T15" s="663">
        <v>0</v>
      </c>
      <c r="U15" s="663">
        <v>0</v>
      </c>
      <c r="V15" s="663">
        <v>0</v>
      </c>
      <c r="W15" s="663">
        <v>0</v>
      </c>
      <c r="X15" s="663">
        <v>0</v>
      </c>
      <c r="Y15" s="663">
        <v>0</v>
      </c>
      <c r="Z15" s="663">
        <v>0</v>
      </c>
    </row>
    <row r="16" spans="1:26" s="662" customFormat="1" ht="20.25" customHeight="1">
      <c r="A16" s="657">
        <v>10</v>
      </c>
      <c r="B16" s="657" t="s">
        <v>307</v>
      </c>
      <c r="C16" s="658" t="s">
        <v>308</v>
      </c>
      <c r="D16" s="659" t="s">
        <v>62</v>
      </c>
      <c r="E16" s="659" t="s">
        <v>299</v>
      </c>
      <c r="F16" s="660"/>
      <c r="G16" s="663">
        <v>0</v>
      </c>
      <c r="H16" s="663">
        <v>0</v>
      </c>
      <c r="I16" s="663">
        <v>0</v>
      </c>
      <c r="J16" s="663">
        <v>0</v>
      </c>
      <c r="K16" s="663">
        <v>0</v>
      </c>
      <c r="L16" s="663">
        <v>0</v>
      </c>
      <c r="M16" s="663">
        <v>0</v>
      </c>
      <c r="N16" s="663">
        <v>0</v>
      </c>
      <c r="O16" s="663">
        <v>0</v>
      </c>
      <c r="P16" s="663">
        <v>0</v>
      </c>
      <c r="Q16" s="663">
        <v>0</v>
      </c>
      <c r="R16" s="663">
        <v>0</v>
      </c>
      <c r="S16" s="663">
        <v>0</v>
      </c>
      <c r="T16" s="663">
        <v>0</v>
      </c>
      <c r="U16" s="663">
        <v>0</v>
      </c>
      <c r="V16" s="663">
        <v>0</v>
      </c>
      <c r="W16" s="663">
        <v>0</v>
      </c>
      <c r="X16" s="663">
        <v>0</v>
      </c>
      <c r="Y16" s="663">
        <v>0</v>
      </c>
      <c r="Z16" s="663">
        <v>0</v>
      </c>
    </row>
    <row r="17" spans="1:26" s="662" customFormat="1" ht="20.25" customHeight="1">
      <c r="A17" s="657">
        <v>11</v>
      </c>
      <c r="B17" s="657" t="s">
        <v>309</v>
      </c>
      <c r="C17" s="658" t="s">
        <v>310</v>
      </c>
      <c r="D17" s="659" t="s">
        <v>62</v>
      </c>
      <c r="E17" s="659" t="s">
        <v>311</v>
      </c>
      <c r="F17" s="660"/>
      <c r="G17" s="663">
        <v>0</v>
      </c>
      <c r="H17" s="663">
        <v>0</v>
      </c>
      <c r="I17" s="663">
        <v>0</v>
      </c>
      <c r="J17" s="663">
        <v>0</v>
      </c>
      <c r="K17" s="663">
        <v>0</v>
      </c>
      <c r="L17" s="663">
        <v>0</v>
      </c>
      <c r="M17" s="663">
        <v>0</v>
      </c>
      <c r="N17" s="663">
        <v>0</v>
      </c>
      <c r="O17" s="663">
        <v>0</v>
      </c>
      <c r="P17" s="663">
        <v>0</v>
      </c>
      <c r="Q17" s="663">
        <v>0</v>
      </c>
      <c r="R17" s="663">
        <v>0</v>
      </c>
      <c r="S17" s="663">
        <v>0</v>
      </c>
      <c r="T17" s="663">
        <v>0</v>
      </c>
      <c r="U17" s="663">
        <v>0</v>
      </c>
      <c r="V17" s="663">
        <v>0</v>
      </c>
      <c r="W17" s="663">
        <v>0</v>
      </c>
      <c r="X17" s="663">
        <v>0</v>
      </c>
      <c r="Y17" s="663">
        <v>0</v>
      </c>
      <c r="Z17" s="663">
        <v>0</v>
      </c>
    </row>
    <row r="18" spans="1:26" s="662" customFormat="1" ht="20.25" customHeight="1">
      <c r="A18" s="657">
        <v>12</v>
      </c>
      <c r="B18" s="657" t="s">
        <v>312</v>
      </c>
      <c r="C18" s="658" t="s">
        <v>313</v>
      </c>
      <c r="D18" s="659" t="s">
        <v>62</v>
      </c>
      <c r="E18" s="659" t="s">
        <v>311</v>
      </c>
      <c r="F18" s="660"/>
      <c r="G18" s="663">
        <v>0.1</v>
      </c>
      <c r="H18" s="663">
        <v>0.1</v>
      </c>
      <c r="I18" s="663">
        <v>0.1</v>
      </c>
      <c r="J18" s="663">
        <v>0.1</v>
      </c>
      <c r="K18" s="663">
        <v>0.1</v>
      </c>
      <c r="L18" s="663">
        <v>0.1</v>
      </c>
      <c r="M18" s="663">
        <v>0.1</v>
      </c>
      <c r="N18" s="663">
        <v>0.1</v>
      </c>
      <c r="O18" s="663">
        <v>0.1</v>
      </c>
      <c r="P18" s="663">
        <v>0.1</v>
      </c>
      <c r="Q18" s="663">
        <v>0.1</v>
      </c>
      <c r="R18" s="663">
        <v>0.1</v>
      </c>
      <c r="S18" s="663">
        <v>0.1</v>
      </c>
      <c r="T18" s="663">
        <v>0.1</v>
      </c>
      <c r="U18" s="663">
        <v>0.1</v>
      </c>
      <c r="V18" s="663">
        <v>0.1</v>
      </c>
      <c r="W18" s="663">
        <v>0.1</v>
      </c>
      <c r="X18" s="663">
        <v>0.1</v>
      </c>
      <c r="Y18" s="663">
        <v>0.1</v>
      </c>
      <c r="Z18" s="663">
        <v>0.1</v>
      </c>
    </row>
    <row r="19" spans="1:26" s="662" customFormat="1" ht="20.25" customHeight="1">
      <c r="A19" s="657">
        <v>13</v>
      </c>
      <c r="B19" s="657" t="s">
        <v>314</v>
      </c>
      <c r="C19" s="658" t="s">
        <v>220</v>
      </c>
      <c r="D19" s="659" t="s">
        <v>62</v>
      </c>
      <c r="E19" s="659" t="s">
        <v>311</v>
      </c>
      <c r="F19" s="660"/>
      <c r="G19" s="663">
        <v>0.12</v>
      </c>
      <c r="H19" s="663">
        <v>0.12</v>
      </c>
      <c r="I19" s="663">
        <v>0.12</v>
      </c>
      <c r="J19" s="663">
        <v>0.12</v>
      </c>
      <c r="K19" s="663">
        <v>0.12</v>
      </c>
      <c r="L19" s="663">
        <v>0.12</v>
      </c>
      <c r="M19" s="663">
        <v>0.12</v>
      </c>
      <c r="N19" s="663">
        <v>0.12</v>
      </c>
      <c r="O19" s="663">
        <v>0.12</v>
      </c>
      <c r="P19" s="663">
        <v>0.12</v>
      </c>
      <c r="Q19" s="663">
        <v>0.12</v>
      </c>
      <c r="R19" s="663">
        <v>0.12</v>
      </c>
      <c r="S19" s="663">
        <v>0.12</v>
      </c>
      <c r="T19" s="663">
        <v>0.12</v>
      </c>
      <c r="U19" s="663">
        <v>0.12</v>
      </c>
      <c r="V19" s="663">
        <v>0.12</v>
      </c>
      <c r="W19" s="663">
        <v>0.12</v>
      </c>
      <c r="X19" s="663">
        <v>0.12</v>
      </c>
      <c r="Y19" s="663">
        <v>0.12</v>
      </c>
      <c r="Z19" s="663">
        <v>0.12</v>
      </c>
    </row>
    <row r="20" spans="1:26" s="662" customFormat="1" ht="20.25" customHeight="1">
      <c r="A20" s="657">
        <v>14</v>
      </c>
      <c r="B20" s="657" t="s">
        <v>315</v>
      </c>
      <c r="C20" s="658" t="s">
        <v>316</v>
      </c>
      <c r="D20" s="659" t="s">
        <v>62</v>
      </c>
      <c r="E20" s="659" t="s">
        <v>311</v>
      </c>
      <c r="F20" s="660"/>
      <c r="G20" s="663">
        <v>0.04</v>
      </c>
      <c r="H20" s="663">
        <v>0.04</v>
      </c>
      <c r="I20" s="663">
        <v>0.04</v>
      </c>
      <c r="J20" s="663">
        <v>0.04</v>
      </c>
      <c r="K20" s="663">
        <v>0.04</v>
      </c>
      <c r="L20" s="663">
        <v>0.04</v>
      </c>
      <c r="M20" s="663">
        <v>0.04</v>
      </c>
      <c r="N20" s="663">
        <v>0.04</v>
      </c>
      <c r="O20" s="663">
        <v>0.04</v>
      </c>
      <c r="P20" s="663">
        <v>0.04</v>
      </c>
      <c r="Q20" s="663">
        <v>0.04</v>
      </c>
      <c r="R20" s="663">
        <v>0.04</v>
      </c>
      <c r="S20" s="663">
        <v>0.04</v>
      </c>
      <c r="T20" s="663">
        <v>0.04</v>
      </c>
      <c r="U20" s="663">
        <v>0.04</v>
      </c>
      <c r="V20" s="663">
        <v>0.04</v>
      </c>
      <c r="W20" s="663">
        <v>0.04</v>
      </c>
      <c r="X20" s="663">
        <v>0.04</v>
      </c>
      <c r="Y20" s="663">
        <v>0.04</v>
      </c>
      <c r="Z20" s="663">
        <v>0.04</v>
      </c>
    </row>
    <row r="21" spans="1:26" s="662" customFormat="1" ht="20.25" customHeight="1">
      <c r="A21" s="657">
        <v>15</v>
      </c>
      <c r="B21" s="657" t="s">
        <v>315</v>
      </c>
      <c r="C21" s="658" t="s">
        <v>418</v>
      </c>
      <c r="D21" s="659"/>
      <c r="E21" s="659"/>
      <c r="F21" s="660"/>
      <c r="G21" s="663"/>
      <c r="H21" s="664">
        <v>1.23</v>
      </c>
      <c r="I21" s="663"/>
      <c r="J21" s="664">
        <v>1.23</v>
      </c>
      <c r="K21" s="663"/>
      <c r="L21" s="664">
        <v>1.23</v>
      </c>
      <c r="M21" s="663"/>
      <c r="N21" s="664">
        <v>1.23</v>
      </c>
      <c r="O21" s="663"/>
      <c r="P21" s="664">
        <v>1.23</v>
      </c>
      <c r="Q21" s="663"/>
      <c r="R21" s="664">
        <v>1.23</v>
      </c>
      <c r="S21" s="663"/>
      <c r="T21" s="664">
        <v>1.23</v>
      </c>
      <c r="U21" s="663"/>
      <c r="V21" s="664">
        <v>1.23</v>
      </c>
      <c r="W21" s="663"/>
      <c r="X21" s="664">
        <v>1.23</v>
      </c>
      <c r="Y21" s="663"/>
      <c r="Z21" s="664">
        <v>1.23</v>
      </c>
    </row>
    <row r="22" spans="1:26" s="656" customFormat="1" ht="45">
      <c r="A22" s="652">
        <v>15</v>
      </c>
      <c r="B22" s="652" t="s">
        <v>315</v>
      </c>
      <c r="C22" s="653" t="s">
        <v>3401</v>
      </c>
      <c r="D22" s="654"/>
      <c r="E22" s="654"/>
      <c r="F22" s="654"/>
      <c r="G22" s="655">
        <v>1900000</v>
      </c>
      <c r="H22" s="655">
        <v>1900000</v>
      </c>
      <c r="I22" s="655">
        <v>1900000</v>
      </c>
      <c r="J22" s="655">
        <v>1900000</v>
      </c>
      <c r="K22" s="655">
        <v>1900000</v>
      </c>
      <c r="L22" s="655">
        <v>1900000</v>
      </c>
      <c r="M22" s="655">
        <v>1900000</v>
      </c>
      <c r="N22" s="655">
        <v>1900000</v>
      </c>
      <c r="O22" s="655">
        <v>1900000</v>
      </c>
      <c r="P22" s="655">
        <v>1900000</v>
      </c>
      <c r="Q22" s="655">
        <v>1900000</v>
      </c>
      <c r="R22" s="655">
        <v>1900000</v>
      </c>
      <c r="S22" s="655">
        <v>1900000</v>
      </c>
      <c r="T22" s="655">
        <v>1900000</v>
      </c>
      <c r="U22" s="655">
        <v>1900000</v>
      </c>
      <c r="V22" s="655">
        <v>1900000</v>
      </c>
      <c r="W22" s="655">
        <v>1900000</v>
      </c>
      <c r="X22" s="655">
        <v>1900000</v>
      </c>
      <c r="Y22" s="655">
        <v>1900000</v>
      </c>
      <c r="Z22" s="655">
        <v>1900000</v>
      </c>
    </row>
    <row r="23" spans="1:26" s="637" customFormat="1" ht="14.25">
      <c r="A23" s="665"/>
      <c r="B23" s="665"/>
      <c r="C23" s="666" t="s">
        <v>1145</v>
      </c>
      <c r="D23" s="667"/>
      <c r="E23" s="667"/>
      <c r="F23" s="668"/>
      <c r="G23" s="669"/>
      <c r="H23" s="670"/>
      <c r="I23" s="669"/>
      <c r="J23" s="670"/>
      <c r="K23" s="669"/>
      <c r="L23" s="670"/>
      <c r="M23" s="669"/>
      <c r="N23" s="670"/>
      <c r="O23" s="669"/>
      <c r="P23" s="670"/>
      <c r="Q23" s="669"/>
      <c r="R23" s="670"/>
      <c r="S23" s="669"/>
      <c r="T23" s="670"/>
      <c r="U23" s="669"/>
      <c r="V23" s="670"/>
      <c r="W23" s="669"/>
      <c r="X23" s="670"/>
      <c r="Y23" s="669"/>
      <c r="Z23" s="670"/>
    </row>
    <row r="24" spans="1:26" s="637" customFormat="1" ht="15">
      <c r="A24" s="632">
        <v>1</v>
      </c>
      <c r="B24" s="632" t="s">
        <v>1146</v>
      </c>
      <c r="C24" s="633" t="s">
        <v>1147</v>
      </c>
      <c r="D24" s="634"/>
      <c r="E24" s="634"/>
      <c r="F24" s="635"/>
      <c r="G24" s="636">
        <v>1150000</v>
      </c>
      <c r="H24" s="636">
        <v>1150000</v>
      </c>
      <c r="I24" s="636">
        <v>1150000</v>
      </c>
      <c r="J24" s="636">
        <v>1150000</v>
      </c>
      <c r="K24" s="636">
        <v>1150000</v>
      </c>
      <c r="L24" s="636">
        <v>1150000</v>
      </c>
      <c r="M24" s="636">
        <v>1150000</v>
      </c>
      <c r="N24" s="636">
        <v>1150000</v>
      </c>
      <c r="O24" s="636">
        <v>1150000</v>
      </c>
      <c r="P24" s="636">
        <v>1150000</v>
      </c>
      <c r="Q24" s="636">
        <v>1150000</v>
      </c>
      <c r="R24" s="636">
        <v>1150000</v>
      </c>
      <c r="S24" s="636">
        <v>1150000</v>
      </c>
      <c r="T24" s="636">
        <v>1150000</v>
      </c>
      <c r="U24" s="636">
        <v>1150000</v>
      </c>
      <c r="V24" s="636">
        <v>1150000</v>
      </c>
      <c r="W24" s="636">
        <v>1150000</v>
      </c>
      <c r="X24" s="636">
        <v>1150000</v>
      </c>
      <c r="Y24" s="636">
        <v>1150000</v>
      </c>
      <c r="Z24" s="636">
        <v>1150000</v>
      </c>
    </row>
    <row r="25" spans="1:26" s="637" customFormat="1" ht="15">
      <c r="A25" s="632">
        <v>2</v>
      </c>
      <c r="B25" s="632" t="s">
        <v>1148</v>
      </c>
      <c r="C25" s="633" t="s">
        <v>308</v>
      </c>
      <c r="D25" s="634"/>
      <c r="E25" s="634"/>
      <c r="F25" s="635"/>
      <c r="G25" s="638">
        <v>0</v>
      </c>
      <c r="H25" s="638">
        <v>0</v>
      </c>
      <c r="I25" s="638">
        <v>0</v>
      </c>
      <c r="J25" s="638">
        <v>0</v>
      </c>
      <c r="K25" s="638">
        <v>0</v>
      </c>
      <c r="L25" s="638">
        <v>0</v>
      </c>
      <c r="M25" s="638">
        <v>0</v>
      </c>
      <c r="N25" s="638">
        <v>0</v>
      </c>
      <c r="O25" s="638">
        <v>0</v>
      </c>
      <c r="P25" s="638">
        <v>0</v>
      </c>
      <c r="Q25" s="638">
        <v>0</v>
      </c>
      <c r="R25" s="638">
        <v>0</v>
      </c>
      <c r="S25" s="638">
        <v>0</v>
      </c>
      <c r="T25" s="638">
        <v>0</v>
      </c>
      <c r="U25" s="638">
        <v>0</v>
      </c>
      <c r="V25" s="638">
        <v>0</v>
      </c>
      <c r="W25" s="638">
        <v>0</v>
      </c>
      <c r="X25" s="638">
        <v>0</v>
      </c>
      <c r="Y25" s="638">
        <v>0</v>
      </c>
      <c r="Z25" s="638">
        <v>0</v>
      </c>
    </row>
    <row r="26" spans="1:26" s="637" customFormat="1" ht="15">
      <c r="A26" s="632">
        <v>3</v>
      </c>
      <c r="B26" s="632" t="s">
        <v>1149</v>
      </c>
      <c r="C26" s="633" t="s">
        <v>304</v>
      </c>
      <c r="D26" s="634"/>
      <c r="E26" s="634"/>
      <c r="F26" s="635"/>
      <c r="G26" s="638">
        <v>0</v>
      </c>
      <c r="H26" s="638">
        <v>0</v>
      </c>
      <c r="I26" s="638">
        <v>0</v>
      </c>
      <c r="J26" s="638">
        <v>0</v>
      </c>
      <c r="K26" s="638">
        <v>0</v>
      </c>
      <c r="L26" s="638">
        <v>0</v>
      </c>
      <c r="M26" s="638">
        <v>0</v>
      </c>
      <c r="N26" s="638">
        <v>0</v>
      </c>
      <c r="O26" s="638">
        <v>0</v>
      </c>
      <c r="P26" s="638">
        <v>0</v>
      </c>
      <c r="Q26" s="638">
        <v>0</v>
      </c>
      <c r="R26" s="638">
        <v>0</v>
      </c>
      <c r="S26" s="638">
        <v>0</v>
      </c>
      <c r="T26" s="638">
        <v>0</v>
      </c>
      <c r="U26" s="638">
        <v>0</v>
      </c>
      <c r="V26" s="638">
        <v>0</v>
      </c>
      <c r="W26" s="638">
        <v>0</v>
      </c>
      <c r="X26" s="638">
        <v>0</v>
      </c>
      <c r="Y26" s="638">
        <v>0</v>
      </c>
      <c r="Z26" s="638">
        <v>0</v>
      </c>
    </row>
    <row r="27" spans="1:26" s="637" customFormat="1" ht="15">
      <c r="A27" s="632">
        <v>4</v>
      </c>
      <c r="B27" s="632" t="s">
        <v>1150</v>
      </c>
      <c r="C27" s="633" t="s">
        <v>302</v>
      </c>
      <c r="D27" s="634"/>
      <c r="E27" s="634"/>
      <c r="F27" s="635"/>
      <c r="G27" s="638">
        <v>0</v>
      </c>
      <c r="H27" s="638">
        <v>0</v>
      </c>
      <c r="I27" s="638">
        <v>0</v>
      </c>
      <c r="J27" s="638">
        <v>0</v>
      </c>
      <c r="K27" s="638">
        <v>0</v>
      </c>
      <c r="L27" s="638">
        <v>0</v>
      </c>
      <c r="M27" s="638">
        <v>0</v>
      </c>
      <c r="N27" s="638">
        <v>0</v>
      </c>
      <c r="O27" s="638">
        <v>0</v>
      </c>
      <c r="P27" s="638">
        <v>0</v>
      </c>
      <c r="Q27" s="638">
        <v>0</v>
      </c>
      <c r="R27" s="638">
        <v>0</v>
      </c>
      <c r="S27" s="638">
        <v>0</v>
      </c>
      <c r="T27" s="638">
        <v>0</v>
      </c>
      <c r="U27" s="638">
        <v>0</v>
      </c>
      <c r="V27" s="638">
        <v>0</v>
      </c>
      <c r="W27" s="638">
        <v>0</v>
      </c>
      <c r="X27" s="638">
        <v>0</v>
      </c>
      <c r="Y27" s="638">
        <v>0</v>
      </c>
      <c r="Z27" s="638">
        <v>0</v>
      </c>
    </row>
    <row r="28" spans="1:26" s="637" customFormat="1" ht="15">
      <c r="A28" s="632">
        <v>5</v>
      </c>
      <c r="B28" s="632" t="s">
        <v>1151</v>
      </c>
      <c r="C28" s="633" t="s">
        <v>306</v>
      </c>
      <c r="D28" s="634"/>
      <c r="E28" s="634"/>
      <c r="F28" s="635"/>
      <c r="G28" s="638">
        <v>0</v>
      </c>
      <c r="H28" s="638">
        <v>0</v>
      </c>
      <c r="I28" s="638">
        <v>0</v>
      </c>
      <c r="J28" s="638">
        <v>0</v>
      </c>
      <c r="K28" s="638">
        <v>0</v>
      </c>
      <c r="L28" s="638">
        <v>0</v>
      </c>
      <c r="M28" s="638">
        <v>0</v>
      </c>
      <c r="N28" s="638">
        <v>0</v>
      </c>
      <c r="O28" s="638">
        <v>0</v>
      </c>
      <c r="P28" s="638">
        <v>0</v>
      </c>
      <c r="Q28" s="638">
        <v>0</v>
      </c>
      <c r="R28" s="638">
        <v>0</v>
      </c>
      <c r="S28" s="638">
        <v>0</v>
      </c>
      <c r="T28" s="638">
        <v>0</v>
      </c>
      <c r="U28" s="638">
        <v>0</v>
      </c>
      <c r="V28" s="638">
        <v>0</v>
      </c>
      <c r="W28" s="638">
        <v>0</v>
      </c>
      <c r="X28" s="638">
        <v>0</v>
      </c>
      <c r="Y28" s="638">
        <v>0</v>
      </c>
      <c r="Z28" s="638">
        <v>0</v>
      </c>
    </row>
    <row r="29" spans="1:26" s="637" customFormat="1" ht="15">
      <c r="A29" s="639">
        <v>6</v>
      </c>
      <c r="B29" s="639" t="s">
        <v>1152</v>
      </c>
      <c r="C29" s="640" t="s">
        <v>310</v>
      </c>
      <c r="D29" s="641"/>
      <c r="E29" s="641"/>
      <c r="F29" s="642"/>
      <c r="G29" s="643">
        <v>0</v>
      </c>
      <c r="H29" s="643">
        <v>0</v>
      </c>
      <c r="I29" s="643">
        <v>0</v>
      </c>
      <c r="J29" s="643">
        <v>0</v>
      </c>
      <c r="K29" s="643">
        <v>0</v>
      </c>
      <c r="L29" s="643">
        <v>0</v>
      </c>
      <c r="M29" s="643">
        <v>0</v>
      </c>
      <c r="N29" s="643">
        <v>0</v>
      </c>
      <c r="O29" s="643">
        <v>0</v>
      </c>
      <c r="P29" s="643">
        <v>0</v>
      </c>
      <c r="Q29" s="643">
        <v>0</v>
      </c>
      <c r="R29" s="643">
        <v>0</v>
      </c>
      <c r="S29" s="643">
        <v>0</v>
      </c>
      <c r="T29" s="643">
        <v>0</v>
      </c>
      <c r="U29" s="643">
        <v>0</v>
      </c>
      <c r="V29" s="643">
        <v>0</v>
      </c>
      <c r="W29" s="643">
        <v>0</v>
      </c>
      <c r="X29" s="643">
        <v>0</v>
      </c>
      <c r="Y29" s="643">
        <v>0</v>
      </c>
      <c r="Z29" s="643">
        <v>0</v>
      </c>
    </row>
    <row r="30" spans="1:26" s="637" customFormat="1" ht="15">
      <c r="A30" s="644">
        <v>7</v>
      </c>
      <c r="B30" s="644" t="s">
        <v>1153</v>
      </c>
      <c r="C30" s="645" t="s">
        <v>1154</v>
      </c>
      <c r="D30" s="646"/>
      <c r="E30" s="646"/>
      <c r="F30" s="647"/>
      <c r="G30" s="648">
        <v>0</v>
      </c>
      <c r="H30" s="648">
        <v>0</v>
      </c>
      <c r="I30" s="648">
        <v>0</v>
      </c>
      <c r="J30" s="648">
        <v>0</v>
      </c>
      <c r="K30" s="648">
        <v>0</v>
      </c>
      <c r="L30" s="648">
        <v>0</v>
      </c>
      <c r="M30" s="648">
        <v>0</v>
      </c>
      <c r="N30" s="648">
        <v>0</v>
      </c>
      <c r="O30" s="648">
        <v>0</v>
      </c>
      <c r="P30" s="648">
        <v>0</v>
      </c>
      <c r="Q30" s="648">
        <v>0</v>
      </c>
      <c r="R30" s="648">
        <v>0</v>
      </c>
      <c r="S30" s="648">
        <v>0</v>
      </c>
      <c r="T30" s="648">
        <v>0</v>
      </c>
      <c r="U30" s="648">
        <v>0</v>
      </c>
      <c r="V30" s="648">
        <v>0</v>
      </c>
      <c r="W30" s="648">
        <v>0</v>
      </c>
      <c r="X30" s="648">
        <v>0</v>
      </c>
      <c r="Y30" s="648">
        <v>0</v>
      </c>
      <c r="Z30" s="648">
        <v>0</v>
      </c>
    </row>
    <row r="31" spans="1:26" s="637" customFormat="1" ht="15">
      <c r="A31" s="632">
        <v>8</v>
      </c>
      <c r="B31" s="632" t="s">
        <v>1155</v>
      </c>
      <c r="C31" s="633" t="s">
        <v>313</v>
      </c>
      <c r="D31" s="634"/>
      <c r="E31" s="634"/>
      <c r="F31" s="635"/>
      <c r="G31" s="638">
        <v>0</v>
      </c>
      <c r="H31" s="638">
        <v>0</v>
      </c>
      <c r="I31" s="638">
        <v>0</v>
      </c>
      <c r="J31" s="638">
        <v>0</v>
      </c>
      <c r="K31" s="638">
        <v>0</v>
      </c>
      <c r="L31" s="638">
        <v>0</v>
      </c>
      <c r="M31" s="638">
        <v>0</v>
      </c>
      <c r="N31" s="638">
        <v>0</v>
      </c>
      <c r="O31" s="638">
        <v>0</v>
      </c>
      <c r="P31" s="638">
        <v>0</v>
      </c>
      <c r="Q31" s="638">
        <v>0</v>
      </c>
      <c r="R31" s="638">
        <v>0</v>
      </c>
      <c r="S31" s="638">
        <v>0</v>
      </c>
      <c r="T31" s="638">
        <v>0</v>
      </c>
      <c r="U31" s="638">
        <v>0</v>
      </c>
      <c r="V31" s="638">
        <v>0</v>
      </c>
      <c r="W31" s="638">
        <v>0</v>
      </c>
      <c r="X31" s="638">
        <v>0</v>
      </c>
      <c r="Y31" s="638">
        <v>0</v>
      </c>
      <c r="Z31" s="638">
        <v>0</v>
      </c>
    </row>
    <row r="32" spans="1:26" s="637" customFormat="1" ht="15">
      <c r="A32" s="632">
        <v>9</v>
      </c>
      <c r="B32" s="632" t="s">
        <v>1156</v>
      </c>
      <c r="C32" s="633" t="s">
        <v>1157</v>
      </c>
      <c r="D32" s="634"/>
      <c r="E32" s="634"/>
      <c r="F32" s="635"/>
      <c r="G32" s="638">
        <v>0</v>
      </c>
      <c r="H32" s="638">
        <v>0</v>
      </c>
      <c r="I32" s="638">
        <v>0</v>
      </c>
      <c r="J32" s="638">
        <v>0</v>
      </c>
      <c r="K32" s="638">
        <v>0</v>
      </c>
      <c r="L32" s="638">
        <v>0</v>
      </c>
      <c r="M32" s="638">
        <v>0</v>
      </c>
      <c r="N32" s="638">
        <v>0</v>
      </c>
      <c r="O32" s="638">
        <v>0</v>
      </c>
      <c r="P32" s="638">
        <v>0</v>
      </c>
      <c r="Q32" s="638">
        <v>0</v>
      </c>
      <c r="R32" s="638">
        <v>0</v>
      </c>
      <c r="S32" s="638">
        <v>0</v>
      </c>
      <c r="T32" s="638">
        <v>0</v>
      </c>
      <c r="U32" s="638">
        <v>0</v>
      </c>
      <c r="V32" s="638">
        <v>0</v>
      </c>
      <c r="W32" s="638">
        <v>0</v>
      </c>
      <c r="X32" s="638">
        <v>0</v>
      </c>
      <c r="Y32" s="638">
        <v>0</v>
      </c>
      <c r="Z32" s="638">
        <v>0</v>
      </c>
    </row>
    <row r="33" spans="1:26" s="637" customFormat="1" ht="15">
      <c r="A33" s="632">
        <v>10</v>
      </c>
      <c r="B33" s="649"/>
      <c r="C33" s="649" t="s">
        <v>1201</v>
      </c>
      <c r="D33" s="649"/>
      <c r="E33" s="649"/>
      <c r="F33" s="649"/>
      <c r="G33" s="649"/>
      <c r="H33" s="649"/>
      <c r="I33" s="649"/>
      <c r="J33" s="649"/>
      <c r="K33" s="649"/>
      <c r="L33" s="649"/>
      <c r="M33" s="649"/>
      <c r="N33" s="649"/>
      <c r="O33" s="649"/>
      <c r="P33" s="649"/>
      <c r="Q33" s="649"/>
      <c r="R33" s="649"/>
      <c r="S33" s="649"/>
      <c r="T33" s="649"/>
      <c r="U33" s="649"/>
      <c r="V33" s="649"/>
      <c r="W33" s="649"/>
      <c r="X33" s="649"/>
      <c r="Y33" s="649"/>
      <c r="Z33" s="649"/>
    </row>
    <row r="34" spans="1:26" s="637" customFormat="1" ht="15">
      <c r="A34" s="650">
        <v>11</v>
      </c>
      <c r="B34" s="651"/>
      <c r="C34" s="651" t="s">
        <v>1202</v>
      </c>
      <c r="D34" s="651"/>
      <c r="E34" s="651"/>
      <c r="F34" s="651"/>
      <c r="G34" s="651"/>
      <c r="H34" s="651"/>
      <c r="I34" s="651"/>
      <c r="J34" s="651"/>
      <c r="K34" s="651"/>
      <c r="L34" s="651"/>
      <c r="M34" s="651"/>
      <c r="N34" s="651"/>
      <c r="O34" s="651"/>
      <c r="P34" s="651"/>
      <c r="Q34" s="651"/>
      <c r="R34" s="651"/>
      <c r="S34" s="651"/>
      <c r="T34" s="651"/>
      <c r="U34" s="651"/>
      <c r="V34" s="651"/>
      <c r="W34" s="651"/>
      <c r="X34" s="651"/>
      <c r="Y34" s="651"/>
      <c r="Z34" s="651"/>
    </row>
  </sheetData>
  <protectedRanges>
    <protectedRange sqref="D7:D9" name="Range1_1_2"/>
    <protectedRange sqref="H7:H10 E7:E10 J7:J10 L7:L10 N7:N10 P7:P10 R7:R10 T7:T10 V7:V10 X7:X10 Z7:Z10" name="Range1_1_1_1"/>
    <protectedRange sqref="C11:D21 C22" name="Range1_1_2_2"/>
    <protectedRange sqref="H11 G12:Z22 J11 L11 N11 P11 R11 T11 V11 X11 Z11 E11:E21" name="Range1_1_1_1_2"/>
  </protectedRanges>
  <phoneticPr fontId="2" type="noConversion"/>
  <dataValidations count="1">
    <dataValidation allowBlank="1" showErrorMessage="1" promptTitle="Chú ý về dữ liệu đầu vào:" prompt="Bạn phải nhập dữ liệu đầu vào ở vùng bôi màu vàng, cả cột GỐC và cột THỰC TẾ !!!" sqref="G7:Z22"/>
  </dataValidation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62.xml><?xml version="1.0" encoding="utf-8"?>
<worksheet xmlns="http://schemas.openxmlformats.org/spreadsheetml/2006/main" xmlns:r="http://schemas.openxmlformats.org/officeDocument/2006/relationships">
  <sheetPr codeName="Sh_PTBCM"/>
  <dimension ref="A1:L6"/>
  <sheetViews>
    <sheetView showGridLines="0" workbookViewId="0">
      <selection activeCell="D17" sqref="D17"/>
    </sheetView>
  </sheetViews>
  <sheetFormatPr defaultRowHeight="12.75"/>
  <cols>
    <col min="1" max="1" width="3.7109375" bestFit="1" customWidth="1"/>
    <col min="2" max="2" width="11.28515625" customWidth="1"/>
    <col min="3" max="3" width="18.7109375" hidden="1" customWidth="1"/>
    <col min="4" max="4" width="32.28515625" customWidth="1"/>
    <col min="5" max="5" width="4.7109375" style="102" bestFit="1" customWidth="1"/>
    <col min="6" max="6" width="9.28515625" style="103" bestFit="1" customWidth="1"/>
    <col min="7" max="7" width="9.5703125" style="103" bestFit="1" customWidth="1"/>
    <col min="8" max="8" width="6" style="103" bestFit="1" customWidth="1"/>
    <col min="9" max="9" width="7.28515625" style="103" customWidth="1"/>
    <col min="10" max="10" width="5.85546875" style="103" bestFit="1" customWidth="1"/>
    <col min="11" max="11" width="6.7109375" style="104" customWidth="1"/>
    <col min="12" max="12" width="7.85546875" style="104" bestFit="1" customWidth="1"/>
  </cols>
  <sheetData>
    <row r="1" spans="1:12" ht="20.25">
      <c r="A1" s="28" t="s">
        <v>385</v>
      </c>
      <c r="B1" s="71"/>
      <c r="C1" s="71"/>
      <c r="D1" s="71"/>
      <c r="E1" s="71"/>
      <c r="F1" s="99"/>
      <c r="G1" s="99"/>
      <c r="H1" s="71"/>
      <c r="I1" s="99"/>
      <c r="J1" s="71"/>
      <c r="K1" s="71"/>
      <c r="L1" s="100"/>
    </row>
    <row r="2" spans="1:12" ht="15.75">
      <c r="A2" s="8" t="e">
        <f>"CÔNG TRÌNH : "&amp;'Bia du toan'!$G$12</f>
        <v>#REF!</v>
      </c>
      <c r="B2" s="71"/>
      <c r="C2" s="71"/>
      <c r="D2" s="71"/>
      <c r="E2" s="71"/>
      <c r="F2" s="99"/>
      <c r="G2" s="99"/>
      <c r="H2" s="71"/>
      <c r="I2" s="99"/>
      <c r="J2" s="71"/>
      <c r="K2" s="71"/>
      <c r="L2" s="100"/>
    </row>
    <row r="3" spans="1:12" ht="15.75">
      <c r="A3" s="8" t="e">
        <f>"HẠNG MỤC : "&amp; 'Bia du toan'!$G$13</f>
        <v>#REF!</v>
      </c>
      <c r="B3" s="71"/>
      <c r="C3" s="71"/>
      <c r="D3" s="71"/>
      <c r="E3" s="71"/>
      <c r="F3" s="99"/>
      <c r="G3" s="99"/>
      <c r="H3" s="71"/>
      <c r="I3" s="99"/>
      <c r="J3" s="71"/>
      <c r="K3" s="71"/>
      <c r="L3" s="100"/>
    </row>
    <row r="4" spans="1:12" ht="15">
      <c r="A4" s="71"/>
      <c r="B4" s="71"/>
      <c r="C4" s="71"/>
      <c r="D4" s="71"/>
      <c r="E4" s="71"/>
      <c r="F4" s="99"/>
      <c r="G4" s="99"/>
      <c r="H4" s="71"/>
      <c r="I4" s="99"/>
      <c r="J4" s="71"/>
      <c r="K4" s="71"/>
      <c r="L4" s="100"/>
    </row>
    <row r="5" spans="1:12" s="626" customFormat="1">
      <c r="A5" s="1473" t="s">
        <v>15</v>
      </c>
      <c r="B5" s="1356" t="s">
        <v>91</v>
      </c>
      <c r="C5" s="1473" t="s">
        <v>113</v>
      </c>
      <c r="D5" s="1473" t="s">
        <v>114</v>
      </c>
      <c r="E5" s="1357" t="s">
        <v>3054</v>
      </c>
      <c r="F5" s="1472" t="s">
        <v>94</v>
      </c>
      <c r="G5" s="1472"/>
      <c r="H5" s="1472"/>
      <c r="I5" s="1472"/>
      <c r="J5" s="1472"/>
      <c r="K5" s="118" t="s">
        <v>386</v>
      </c>
      <c r="L5" s="119" t="s">
        <v>238</v>
      </c>
    </row>
    <row r="6" spans="1:12" s="626" customFormat="1">
      <c r="A6" s="1473"/>
      <c r="B6" s="1474"/>
      <c r="C6" s="1473"/>
      <c r="D6" s="1473"/>
      <c r="E6" s="1473"/>
      <c r="F6" s="591" t="s">
        <v>118</v>
      </c>
      <c r="G6" s="591" t="s">
        <v>90</v>
      </c>
      <c r="H6" s="589" t="s">
        <v>98</v>
      </c>
      <c r="I6" s="591" t="s">
        <v>328</v>
      </c>
      <c r="J6" s="591" t="s">
        <v>119</v>
      </c>
      <c r="K6" s="120" t="s">
        <v>387</v>
      </c>
      <c r="L6" s="121" t="s">
        <v>240</v>
      </c>
    </row>
  </sheetData>
  <mergeCells count="6">
    <mergeCell ref="F5:J5"/>
    <mergeCell ref="A5:A6"/>
    <mergeCell ref="C5:C6"/>
    <mergeCell ref="D5:D6"/>
    <mergeCell ref="E5:E6"/>
    <mergeCell ref="B5:B6"/>
  </mergeCells>
  <phoneticPr fontId="0" type="noConversion"/>
  <pageMargins left="0.55118110236220497" right="0.196850393700787" top="0.43307086614173201" bottom="0.59055118110236204" header="0.15748031496063" footer="0.23622047244094499"/>
  <pageSetup paperSize="9" scale="90" orientation="portrait" r:id="rId1"/>
  <headerFooter alignWithMargins="0">
    <oddHeader>&amp;L&amp;"Times New Roman,Bold Italic"&amp;9Dự toán Bắc Nam  - ÐT: 0966.966.455</oddHeader>
    <oddFooter>&amp;R&amp;9Trang &amp;P/&amp;N</oddFooter>
  </headerFooter>
</worksheet>
</file>

<file path=xl/worksheets/sheet63.xml><?xml version="1.0" encoding="utf-8"?>
<worksheet xmlns="http://schemas.openxmlformats.org/spreadsheetml/2006/main" xmlns:r="http://schemas.openxmlformats.org/officeDocument/2006/relationships">
  <sheetPr codeName="sh_LuongCN"/>
  <dimension ref="A1:S938"/>
  <sheetViews>
    <sheetView showGridLines="0" showZeros="0" zoomScale="130" zoomScaleNormal="130" workbookViewId="0">
      <selection activeCell="C10" sqref="C10"/>
    </sheetView>
  </sheetViews>
  <sheetFormatPr defaultRowHeight="12.75"/>
  <cols>
    <col min="3" max="3" width="52.85546875" customWidth="1"/>
    <col min="6" max="6" width="15.42578125" customWidth="1"/>
    <col min="10" max="10" width="22.140625" customWidth="1"/>
    <col min="13" max="13" width="12.7109375" customWidth="1"/>
    <col min="14" max="14" width="7.42578125" customWidth="1"/>
    <col min="15" max="15" width="23.28515625" customWidth="1"/>
    <col min="16" max="16" width="7.7109375" customWidth="1"/>
  </cols>
  <sheetData>
    <row r="1" spans="1:19">
      <c r="A1" t="s">
        <v>1261</v>
      </c>
    </row>
    <row r="2" spans="1:19">
      <c r="B2" t="s">
        <v>190</v>
      </c>
      <c r="C2" t="s">
        <v>1262</v>
      </c>
      <c r="D2" t="s">
        <v>205</v>
      </c>
      <c r="E2" t="s">
        <v>1263</v>
      </c>
      <c r="H2" t="s">
        <v>1264</v>
      </c>
      <c r="L2" t="s">
        <v>1265</v>
      </c>
      <c r="O2" t="s">
        <v>1266</v>
      </c>
    </row>
    <row r="3" spans="1:19">
      <c r="C3" t="s">
        <v>242</v>
      </c>
      <c r="L3" t="s">
        <v>242</v>
      </c>
      <c r="O3" t="s">
        <v>242</v>
      </c>
    </row>
    <row r="4" spans="1:19">
      <c r="B4" t="s">
        <v>1267</v>
      </c>
      <c r="C4" t="s">
        <v>500</v>
      </c>
      <c r="D4">
        <v>1.55</v>
      </c>
      <c r="E4" t="s">
        <v>1268</v>
      </c>
      <c r="F4" t="s">
        <v>1269</v>
      </c>
      <c r="G4">
        <v>1.55</v>
      </c>
      <c r="H4" t="s">
        <v>501</v>
      </c>
      <c r="I4" t="s">
        <v>1270</v>
      </c>
      <c r="J4">
        <v>1.55</v>
      </c>
      <c r="K4" t="s">
        <v>1271</v>
      </c>
      <c r="L4" t="s">
        <v>1272</v>
      </c>
      <c r="M4" t="s">
        <v>1273</v>
      </c>
      <c r="N4" t="s">
        <v>1274</v>
      </c>
      <c r="O4" t="s">
        <v>1275</v>
      </c>
      <c r="P4">
        <v>1.55</v>
      </c>
    </row>
    <row r="5" spans="1:19">
      <c r="B5" t="s">
        <v>1276</v>
      </c>
      <c r="C5" t="s">
        <v>502</v>
      </c>
      <c r="D5">
        <v>1.83</v>
      </c>
      <c r="E5" t="s">
        <v>1277</v>
      </c>
      <c r="F5" t="s">
        <v>1278</v>
      </c>
      <c r="G5">
        <v>1.83</v>
      </c>
      <c r="H5" t="s">
        <v>503</v>
      </c>
      <c r="I5" t="s">
        <v>1279</v>
      </c>
      <c r="J5">
        <v>1.83</v>
      </c>
      <c r="K5" t="s">
        <v>1280</v>
      </c>
      <c r="L5" t="s">
        <v>1281</v>
      </c>
      <c r="M5" t="s">
        <v>1282</v>
      </c>
      <c r="N5" t="s">
        <v>1283</v>
      </c>
      <c r="O5" t="s">
        <v>1284</v>
      </c>
      <c r="P5">
        <v>1.83</v>
      </c>
    </row>
    <row r="6" spans="1:19">
      <c r="B6" t="s">
        <v>1285</v>
      </c>
      <c r="C6" t="s">
        <v>504</v>
      </c>
      <c r="D6">
        <v>1.9950000000000001</v>
      </c>
      <c r="E6" t="s">
        <v>1286</v>
      </c>
      <c r="F6" t="s">
        <v>1287</v>
      </c>
      <c r="G6">
        <v>1.9950000000000001</v>
      </c>
      <c r="H6" t="s">
        <v>505</v>
      </c>
      <c r="I6" t="s">
        <v>1288</v>
      </c>
      <c r="J6">
        <v>1.9950000000000001</v>
      </c>
      <c r="K6" t="s">
        <v>1289</v>
      </c>
      <c r="L6" t="s">
        <v>1290</v>
      </c>
      <c r="M6">
        <v>1.9950000000000001</v>
      </c>
      <c r="N6" t="s">
        <v>1291</v>
      </c>
      <c r="O6" t="s">
        <v>1292</v>
      </c>
      <c r="P6">
        <v>1.9950000000000001</v>
      </c>
    </row>
    <row r="7" spans="1:19">
      <c r="B7" t="s">
        <v>1293</v>
      </c>
      <c r="C7" t="s">
        <v>506</v>
      </c>
      <c r="D7">
        <v>2.0609999999999999</v>
      </c>
      <c r="E7" t="s">
        <v>1294</v>
      </c>
      <c r="F7" t="s">
        <v>1295</v>
      </c>
      <c r="G7">
        <v>2.0609999999999999</v>
      </c>
      <c r="H7" t="s">
        <v>507</v>
      </c>
      <c r="I7" t="s">
        <v>1296</v>
      </c>
      <c r="J7">
        <v>2.0609999999999999</v>
      </c>
      <c r="K7" t="s">
        <v>1297</v>
      </c>
      <c r="L7" t="s">
        <v>1298</v>
      </c>
      <c r="M7">
        <v>2.0609999999999999</v>
      </c>
      <c r="N7" t="s">
        <v>1299</v>
      </c>
      <c r="O7" t="s">
        <v>1300</v>
      </c>
      <c r="P7">
        <v>2.0609999999999999</v>
      </c>
    </row>
    <row r="8" spans="1:19">
      <c r="B8" t="s">
        <v>1301</v>
      </c>
      <c r="C8" t="s">
        <v>508</v>
      </c>
      <c r="D8">
        <v>2.16</v>
      </c>
      <c r="E8" t="s">
        <v>1302</v>
      </c>
      <c r="F8" t="s">
        <v>1303</v>
      </c>
      <c r="G8">
        <v>2.16</v>
      </c>
      <c r="H8" t="s">
        <v>509</v>
      </c>
      <c r="I8" t="s">
        <v>1304</v>
      </c>
      <c r="J8">
        <v>2.16</v>
      </c>
      <c r="K8" t="s">
        <v>1305</v>
      </c>
      <c r="L8" t="s">
        <v>1306</v>
      </c>
      <c r="M8" t="s">
        <v>1307</v>
      </c>
      <c r="N8" t="s">
        <v>1308</v>
      </c>
      <c r="O8" t="s">
        <v>1309</v>
      </c>
      <c r="P8">
        <v>2.16</v>
      </c>
    </row>
    <row r="9" spans="1:19">
      <c r="B9" t="s">
        <v>1310</v>
      </c>
      <c r="C9" t="s">
        <v>510</v>
      </c>
      <c r="D9">
        <v>2.238</v>
      </c>
      <c r="E9" t="s">
        <v>1311</v>
      </c>
      <c r="F9" t="s">
        <v>1312</v>
      </c>
      <c r="G9">
        <v>2.238</v>
      </c>
      <c r="H9" t="s">
        <v>511</v>
      </c>
      <c r="I9" t="s">
        <v>1313</v>
      </c>
      <c r="J9">
        <v>2.238</v>
      </c>
      <c r="K9" t="s">
        <v>1314</v>
      </c>
      <c r="L9" t="s">
        <v>1315</v>
      </c>
      <c r="M9">
        <v>2.238</v>
      </c>
      <c r="N9" t="s">
        <v>1316</v>
      </c>
      <c r="O9" t="s">
        <v>1317</v>
      </c>
      <c r="P9">
        <v>2.238</v>
      </c>
    </row>
    <row r="10" spans="1:19">
      <c r="B10" t="s">
        <v>1318</v>
      </c>
      <c r="C10" t="s">
        <v>512</v>
      </c>
      <c r="D10">
        <v>2.2770000000000001</v>
      </c>
      <c r="E10" t="s">
        <v>1319</v>
      </c>
      <c r="F10" t="s">
        <v>1320</v>
      </c>
      <c r="G10">
        <v>2.2770000000000001</v>
      </c>
      <c r="H10" t="s">
        <v>513</v>
      </c>
      <c r="I10" t="s">
        <v>1321</v>
      </c>
      <c r="J10">
        <v>2.2770000000000001</v>
      </c>
      <c r="K10" t="s">
        <v>1322</v>
      </c>
      <c r="L10" t="s">
        <v>1323</v>
      </c>
      <c r="M10">
        <v>2.2770000000000001</v>
      </c>
      <c r="N10" t="s">
        <v>1324</v>
      </c>
      <c r="O10" t="s">
        <v>1325</v>
      </c>
      <c r="P10">
        <v>2.2770000000000001</v>
      </c>
      <c r="S10" s="417"/>
    </row>
    <row r="11" spans="1:19">
      <c r="B11" t="s">
        <v>1326</v>
      </c>
      <c r="C11" t="s">
        <v>514</v>
      </c>
      <c r="D11">
        <v>2.355</v>
      </c>
      <c r="E11" t="s">
        <v>1327</v>
      </c>
      <c r="F11" t="s">
        <v>1328</v>
      </c>
      <c r="G11">
        <v>2.355</v>
      </c>
      <c r="H11" t="s">
        <v>515</v>
      </c>
      <c r="I11" t="s">
        <v>1329</v>
      </c>
      <c r="J11">
        <v>2.355</v>
      </c>
      <c r="K11" t="s">
        <v>1330</v>
      </c>
      <c r="L11" t="s">
        <v>1331</v>
      </c>
      <c r="M11">
        <v>2.355</v>
      </c>
      <c r="N11" t="s">
        <v>1332</v>
      </c>
      <c r="O11" t="s">
        <v>1333</v>
      </c>
      <c r="P11">
        <v>2.355</v>
      </c>
      <c r="S11" s="417"/>
    </row>
    <row r="12" spans="1:19">
      <c r="B12" t="s">
        <v>1334</v>
      </c>
      <c r="C12" t="s">
        <v>516</v>
      </c>
      <c r="D12">
        <v>2.4329999999999998</v>
      </c>
      <c r="E12" t="s">
        <v>1335</v>
      </c>
      <c r="F12" t="s">
        <v>1336</v>
      </c>
      <c r="G12">
        <v>2.4329999999999998</v>
      </c>
      <c r="H12" t="s">
        <v>517</v>
      </c>
      <c r="I12" t="s">
        <v>1337</v>
      </c>
      <c r="J12">
        <v>2.4329999999999998</v>
      </c>
      <c r="K12" t="s">
        <v>1338</v>
      </c>
      <c r="L12" t="s">
        <v>1339</v>
      </c>
      <c r="M12">
        <v>2.4300000000000002</v>
      </c>
      <c r="N12" t="s">
        <v>1340</v>
      </c>
      <c r="O12" t="s">
        <v>1341</v>
      </c>
      <c r="P12">
        <v>2.4329999999999998</v>
      </c>
      <c r="S12" s="417"/>
    </row>
    <row r="13" spans="1:19">
      <c r="B13" t="s">
        <v>1342</v>
      </c>
      <c r="C13" t="s">
        <v>518</v>
      </c>
      <c r="D13">
        <v>2.5499999999999998</v>
      </c>
      <c r="E13" t="s">
        <v>1343</v>
      </c>
      <c r="F13" t="s">
        <v>1344</v>
      </c>
      <c r="G13">
        <v>2.5499999999999998</v>
      </c>
      <c r="H13" t="s">
        <v>519</v>
      </c>
      <c r="I13" t="s">
        <v>1345</v>
      </c>
      <c r="J13">
        <v>2.5499999999999998</v>
      </c>
      <c r="K13" t="s">
        <v>1346</v>
      </c>
      <c r="L13" t="s">
        <v>1347</v>
      </c>
      <c r="M13" t="s">
        <v>1348</v>
      </c>
      <c r="N13" t="s">
        <v>1349</v>
      </c>
      <c r="O13" t="s">
        <v>1350</v>
      </c>
      <c r="P13">
        <v>2.5499999999999998</v>
      </c>
      <c r="S13" s="417"/>
    </row>
    <row r="14" spans="1:19">
      <c r="B14" t="s">
        <v>1351</v>
      </c>
      <c r="C14" t="s">
        <v>520</v>
      </c>
      <c r="D14">
        <v>2.6419999999999999</v>
      </c>
      <c r="E14" t="s">
        <v>1352</v>
      </c>
      <c r="F14" t="s">
        <v>1353</v>
      </c>
      <c r="G14">
        <v>2.6419999999999999</v>
      </c>
      <c r="H14" t="s">
        <v>521</v>
      </c>
      <c r="I14" t="s">
        <v>1354</v>
      </c>
      <c r="J14">
        <v>2.6419999999999999</v>
      </c>
      <c r="K14" t="s">
        <v>1355</v>
      </c>
      <c r="L14" t="s">
        <v>1356</v>
      </c>
      <c r="M14">
        <v>2.6419999999999999</v>
      </c>
      <c r="N14" t="s">
        <v>1357</v>
      </c>
      <c r="O14" t="s">
        <v>1358</v>
      </c>
      <c r="P14">
        <v>2.6419999999999999</v>
      </c>
      <c r="S14" s="417"/>
    </row>
    <row r="15" spans="1:19">
      <c r="B15" t="s">
        <v>1359</v>
      </c>
      <c r="C15" t="s">
        <v>522</v>
      </c>
      <c r="D15">
        <v>2.6880000000000002</v>
      </c>
      <c r="E15" t="s">
        <v>1360</v>
      </c>
      <c r="F15" t="s">
        <v>1361</v>
      </c>
      <c r="G15">
        <v>2.6880000000000002</v>
      </c>
      <c r="H15" t="s">
        <v>523</v>
      </c>
      <c r="I15" t="s">
        <v>1362</v>
      </c>
      <c r="J15">
        <v>2.6880000000000002</v>
      </c>
      <c r="K15" t="s">
        <v>1363</v>
      </c>
      <c r="L15" t="s">
        <v>1364</v>
      </c>
      <c r="M15">
        <v>2.6880000000000002</v>
      </c>
      <c r="N15" t="s">
        <v>1365</v>
      </c>
      <c r="O15" t="s">
        <v>1366</v>
      </c>
      <c r="P15">
        <v>2.6880000000000002</v>
      </c>
      <c r="S15" s="417"/>
    </row>
    <row r="16" spans="1:19">
      <c r="B16" t="s">
        <v>1367</v>
      </c>
      <c r="C16" t="s">
        <v>524</v>
      </c>
      <c r="D16">
        <v>2.78</v>
      </c>
      <c r="E16" t="s">
        <v>1368</v>
      </c>
      <c r="F16" t="s">
        <v>1369</v>
      </c>
      <c r="G16">
        <v>2.78</v>
      </c>
      <c r="H16" t="s">
        <v>525</v>
      </c>
      <c r="I16" t="s">
        <v>1370</v>
      </c>
      <c r="J16">
        <v>2.78</v>
      </c>
      <c r="K16" t="s">
        <v>1371</v>
      </c>
      <c r="L16" t="s">
        <v>1372</v>
      </c>
      <c r="M16">
        <v>2.78</v>
      </c>
      <c r="N16" t="s">
        <v>1373</v>
      </c>
      <c r="O16" t="s">
        <v>1374</v>
      </c>
      <c r="P16">
        <v>2.78</v>
      </c>
      <c r="Q16" s="231"/>
      <c r="R16" s="231"/>
      <c r="S16" s="417"/>
    </row>
    <row r="17" spans="2:19">
      <c r="B17" t="s">
        <v>1375</v>
      </c>
      <c r="C17" t="s">
        <v>526</v>
      </c>
      <c r="D17">
        <v>2.8719999999999999</v>
      </c>
      <c r="E17" t="s">
        <v>1376</v>
      </c>
      <c r="F17" t="s">
        <v>1377</v>
      </c>
      <c r="G17">
        <v>2.8719999999999999</v>
      </c>
      <c r="H17" t="s">
        <v>527</v>
      </c>
      <c r="I17" t="s">
        <v>1378</v>
      </c>
      <c r="J17">
        <v>2.8719999999999999</v>
      </c>
      <c r="K17" t="s">
        <v>1379</v>
      </c>
      <c r="L17" t="s">
        <v>1380</v>
      </c>
      <c r="M17">
        <v>2.8719999999999999</v>
      </c>
      <c r="N17" t="s">
        <v>1381</v>
      </c>
      <c r="O17" t="s">
        <v>1382</v>
      </c>
      <c r="P17">
        <v>2.8719999999999999</v>
      </c>
      <c r="S17" s="417"/>
    </row>
    <row r="18" spans="2:19">
      <c r="B18" t="s">
        <v>1383</v>
      </c>
      <c r="C18" t="s">
        <v>528</v>
      </c>
      <c r="D18">
        <v>3.01</v>
      </c>
      <c r="E18" t="s">
        <v>1384</v>
      </c>
      <c r="F18" t="s">
        <v>1385</v>
      </c>
      <c r="G18">
        <v>3.01</v>
      </c>
      <c r="H18" t="s">
        <v>529</v>
      </c>
      <c r="I18" t="s">
        <v>1386</v>
      </c>
      <c r="J18">
        <v>3.01</v>
      </c>
      <c r="K18" t="s">
        <v>1387</v>
      </c>
      <c r="L18" t="s">
        <v>1388</v>
      </c>
      <c r="M18" t="s">
        <v>1389</v>
      </c>
      <c r="N18" t="s">
        <v>1390</v>
      </c>
      <c r="O18" t="s">
        <v>1391</v>
      </c>
      <c r="P18">
        <v>3.01</v>
      </c>
      <c r="Q18" s="231"/>
      <c r="R18" s="231"/>
      <c r="S18" s="417"/>
    </row>
    <row r="19" spans="2:19">
      <c r="B19" t="s">
        <v>1392</v>
      </c>
      <c r="C19" t="s">
        <v>530</v>
      </c>
      <c r="D19">
        <v>3.1199999999999997</v>
      </c>
      <c r="E19" t="s">
        <v>1393</v>
      </c>
      <c r="F19" t="s">
        <v>1394</v>
      </c>
      <c r="G19">
        <v>3.1199999999999997</v>
      </c>
      <c r="H19" t="s">
        <v>531</v>
      </c>
      <c r="I19" t="s">
        <v>1395</v>
      </c>
      <c r="J19">
        <v>3.12</v>
      </c>
      <c r="K19" t="s">
        <v>1396</v>
      </c>
      <c r="L19" t="s">
        <v>1397</v>
      </c>
      <c r="M19">
        <v>3.12</v>
      </c>
      <c r="N19" t="s">
        <v>1398</v>
      </c>
      <c r="O19" t="s">
        <v>1399</v>
      </c>
      <c r="P19">
        <v>3.12</v>
      </c>
      <c r="S19" s="417"/>
    </row>
    <row r="20" spans="2:19">
      <c r="B20" t="s">
        <v>1400</v>
      </c>
      <c r="C20" t="s">
        <v>532</v>
      </c>
      <c r="D20">
        <v>3.2850000000000001</v>
      </c>
      <c r="E20" t="s">
        <v>1401</v>
      </c>
      <c r="F20" t="s">
        <v>1402</v>
      </c>
      <c r="G20">
        <v>3.2850000000000001</v>
      </c>
      <c r="H20" t="s">
        <v>533</v>
      </c>
      <c r="I20" t="s">
        <v>1403</v>
      </c>
      <c r="J20">
        <v>3.2850000000000001</v>
      </c>
      <c r="K20" t="s">
        <v>1404</v>
      </c>
      <c r="L20" t="s">
        <v>1405</v>
      </c>
      <c r="M20">
        <v>3.2850000000000001</v>
      </c>
      <c r="N20" t="s">
        <v>1406</v>
      </c>
      <c r="O20" t="s">
        <v>1407</v>
      </c>
      <c r="P20">
        <v>3.2850000000000001</v>
      </c>
      <c r="S20" s="417"/>
    </row>
    <row r="21" spans="2:19">
      <c r="B21" t="s">
        <v>1408</v>
      </c>
      <c r="C21" t="s">
        <v>534</v>
      </c>
      <c r="D21">
        <v>3.56</v>
      </c>
      <c r="E21" t="s">
        <v>1409</v>
      </c>
      <c r="F21" t="s">
        <v>1410</v>
      </c>
      <c r="G21">
        <v>3.56</v>
      </c>
      <c r="H21" t="s">
        <v>535</v>
      </c>
      <c r="I21" t="s">
        <v>1411</v>
      </c>
      <c r="J21">
        <v>3.56</v>
      </c>
      <c r="K21" t="s">
        <v>1412</v>
      </c>
      <c r="L21" t="s">
        <v>1413</v>
      </c>
      <c r="M21" t="s">
        <v>1414</v>
      </c>
      <c r="N21" t="s">
        <v>1415</v>
      </c>
      <c r="O21" t="s">
        <v>1416</v>
      </c>
      <c r="P21">
        <v>3.56</v>
      </c>
      <c r="Q21" s="231"/>
      <c r="R21" s="231"/>
      <c r="S21" s="417"/>
    </row>
    <row r="22" spans="2:19">
      <c r="B22" t="s">
        <v>1417</v>
      </c>
      <c r="C22" t="s">
        <v>536</v>
      </c>
      <c r="D22">
        <v>4.2</v>
      </c>
      <c r="E22" t="s">
        <v>1418</v>
      </c>
      <c r="F22" t="s">
        <v>1419</v>
      </c>
      <c r="G22">
        <v>4.2</v>
      </c>
      <c r="H22" t="s">
        <v>537</v>
      </c>
      <c r="I22" t="s">
        <v>1420</v>
      </c>
      <c r="J22">
        <v>4.2</v>
      </c>
      <c r="K22" t="s">
        <v>1421</v>
      </c>
      <c r="L22" t="s">
        <v>1422</v>
      </c>
      <c r="M22" t="s">
        <v>1423</v>
      </c>
      <c r="N22" t="s">
        <v>1424</v>
      </c>
      <c r="O22" t="s">
        <v>1425</v>
      </c>
      <c r="P22">
        <v>4.2</v>
      </c>
      <c r="S22" s="417"/>
    </row>
    <row r="23" spans="2:19">
      <c r="C23" t="s">
        <v>243</v>
      </c>
      <c r="F23" t="s">
        <v>243</v>
      </c>
      <c r="I23" t="s">
        <v>243</v>
      </c>
      <c r="L23" t="s">
        <v>242</v>
      </c>
      <c r="O23" t="s">
        <v>243</v>
      </c>
      <c r="R23" s="231"/>
      <c r="S23" s="417"/>
    </row>
    <row r="24" spans="2:19">
      <c r="B24" t="s">
        <v>1426</v>
      </c>
      <c r="C24" t="s">
        <v>538</v>
      </c>
      <c r="D24">
        <v>1.67</v>
      </c>
      <c r="E24" t="s">
        <v>1427</v>
      </c>
      <c r="F24" t="s">
        <v>1428</v>
      </c>
      <c r="G24">
        <v>1.67</v>
      </c>
      <c r="H24" t="s">
        <v>501</v>
      </c>
      <c r="I24" t="s">
        <v>1270</v>
      </c>
      <c r="J24">
        <v>1.55</v>
      </c>
      <c r="K24" t="s">
        <v>1271</v>
      </c>
      <c r="L24" t="s">
        <v>1272</v>
      </c>
      <c r="M24" t="s">
        <v>1273</v>
      </c>
      <c r="N24" t="s">
        <v>1274</v>
      </c>
      <c r="O24" t="s">
        <v>1275</v>
      </c>
      <c r="P24">
        <v>1.55</v>
      </c>
      <c r="S24" s="417"/>
    </row>
    <row r="25" spans="2:19">
      <c r="B25" t="s">
        <v>1429</v>
      </c>
      <c r="C25" t="s">
        <v>540</v>
      </c>
      <c r="D25">
        <v>1.96</v>
      </c>
      <c r="E25" t="s">
        <v>1430</v>
      </c>
      <c r="F25" t="s">
        <v>1431</v>
      </c>
      <c r="G25">
        <v>1.96</v>
      </c>
      <c r="H25" t="s">
        <v>503</v>
      </c>
      <c r="I25" t="s">
        <v>1279</v>
      </c>
      <c r="J25">
        <v>1.83</v>
      </c>
      <c r="K25" t="s">
        <v>1280</v>
      </c>
      <c r="L25" t="s">
        <v>1281</v>
      </c>
      <c r="M25" t="s">
        <v>1282</v>
      </c>
      <c r="N25" t="s">
        <v>1283</v>
      </c>
      <c r="O25" t="s">
        <v>1284</v>
      </c>
      <c r="P25">
        <v>1.83</v>
      </c>
      <c r="S25" s="417"/>
    </row>
    <row r="26" spans="2:19">
      <c r="B26" t="s">
        <v>1432</v>
      </c>
      <c r="C26" t="s">
        <v>542</v>
      </c>
      <c r="D26">
        <v>2.1349999999999998</v>
      </c>
      <c r="E26" t="s">
        <v>1433</v>
      </c>
      <c r="F26" t="s">
        <v>1434</v>
      </c>
      <c r="G26">
        <v>2.1349999999999998</v>
      </c>
      <c r="H26" t="s">
        <v>505</v>
      </c>
      <c r="I26" t="s">
        <v>1288</v>
      </c>
      <c r="J26">
        <v>1.9950000000000001</v>
      </c>
      <c r="K26" t="s">
        <v>1289</v>
      </c>
      <c r="L26" t="s">
        <v>1290</v>
      </c>
      <c r="M26">
        <v>1.9950000000000001</v>
      </c>
      <c r="N26" t="s">
        <v>1291</v>
      </c>
      <c r="O26" t="s">
        <v>1292</v>
      </c>
      <c r="P26">
        <v>1.9950000000000001</v>
      </c>
      <c r="S26" s="417"/>
    </row>
    <row r="27" spans="2:19">
      <c r="B27" t="s">
        <v>1435</v>
      </c>
      <c r="C27" t="s">
        <v>544</v>
      </c>
      <c r="D27">
        <v>2.2050000000000001</v>
      </c>
      <c r="E27" t="s">
        <v>1436</v>
      </c>
      <c r="F27" t="s">
        <v>1437</v>
      </c>
      <c r="G27">
        <v>2.2050000000000001</v>
      </c>
      <c r="H27" t="s">
        <v>507</v>
      </c>
      <c r="I27" t="s">
        <v>1296</v>
      </c>
      <c r="J27">
        <v>2.0609999999999999</v>
      </c>
      <c r="K27" t="s">
        <v>1297</v>
      </c>
      <c r="L27" t="s">
        <v>1298</v>
      </c>
      <c r="M27">
        <v>2.0609999999999999</v>
      </c>
      <c r="N27" t="s">
        <v>1299</v>
      </c>
      <c r="O27" t="s">
        <v>1300</v>
      </c>
      <c r="P27">
        <v>2.0609999999999999</v>
      </c>
      <c r="S27" s="417"/>
    </row>
    <row r="28" spans="2:19">
      <c r="B28" t="s">
        <v>1438</v>
      </c>
      <c r="C28" t="s">
        <v>546</v>
      </c>
      <c r="D28">
        <v>2.31</v>
      </c>
      <c r="E28" t="s">
        <v>1439</v>
      </c>
      <c r="F28" t="s">
        <v>1440</v>
      </c>
      <c r="G28">
        <v>2.31</v>
      </c>
      <c r="H28" t="s">
        <v>509</v>
      </c>
      <c r="I28" t="s">
        <v>1304</v>
      </c>
      <c r="J28">
        <v>2.16</v>
      </c>
      <c r="K28" t="s">
        <v>1305</v>
      </c>
      <c r="L28" t="s">
        <v>1306</v>
      </c>
      <c r="M28" t="s">
        <v>1307</v>
      </c>
      <c r="N28" t="s">
        <v>1308</v>
      </c>
      <c r="O28" t="s">
        <v>1309</v>
      </c>
      <c r="P28">
        <v>2.16</v>
      </c>
      <c r="S28" s="417"/>
    </row>
    <row r="29" spans="2:19">
      <c r="B29" t="s">
        <v>1441</v>
      </c>
      <c r="C29" t="s">
        <v>548</v>
      </c>
      <c r="D29">
        <v>2.39</v>
      </c>
      <c r="E29" t="s">
        <v>1442</v>
      </c>
      <c r="F29" t="s">
        <v>1443</v>
      </c>
      <c r="G29">
        <v>2.39</v>
      </c>
      <c r="H29" t="s">
        <v>511</v>
      </c>
      <c r="I29" t="s">
        <v>1313</v>
      </c>
      <c r="J29">
        <v>2.238</v>
      </c>
      <c r="K29" t="s">
        <v>1314</v>
      </c>
      <c r="L29" t="s">
        <v>1315</v>
      </c>
      <c r="M29">
        <v>2.238</v>
      </c>
      <c r="N29" t="s">
        <v>1316</v>
      </c>
      <c r="O29" t="s">
        <v>1317</v>
      </c>
      <c r="P29">
        <v>2.238</v>
      </c>
    </row>
    <row r="30" spans="2:19">
      <c r="B30" t="s">
        <v>1444</v>
      </c>
      <c r="C30" t="s">
        <v>548</v>
      </c>
      <c r="D30">
        <v>2.4300000000000002</v>
      </c>
      <c r="E30" t="s">
        <v>1442</v>
      </c>
      <c r="F30" t="s">
        <v>1443</v>
      </c>
      <c r="G30">
        <v>2.4300000000000002</v>
      </c>
      <c r="H30" t="s">
        <v>513</v>
      </c>
      <c r="I30" t="s">
        <v>1321</v>
      </c>
      <c r="J30">
        <v>2.2770000000000001</v>
      </c>
      <c r="K30" t="s">
        <v>1322</v>
      </c>
      <c r="L30" t="s">
        <v>1323</v>
      </c>
      <c r="M30">
        <v>2.2770000000000001</v>
      </c>
      <c r="N30" t="s">
        <v>1324</v>
      </c>
      <c r="O30" t="s">
        <v>1325</v>
      </c>
      <c r="P30">
        <v>2.2770000000000001</v>
      </c>
    </row>
    <row r="31" spans="2:19">
      <c r="B31" t="s">
        <v>1445</v>
      </c>
      <c r="C31" t="s">
        <v>550</v>
      </c>
      <c r="D31">
        <v>2.5099999999999998</v>
      </c>
      <c r="E31" t="s">
        <v>1446</v>
      </c>
      <c r="F31" t="s">
        <v>1447</v>
      </c>
      <c r="G31">
        <v>2.5099999999999998</v>
      </c>
      <c r="H31" t="s">
        <v>515</v>
      </c>
      <c r="I31" t="s">
        <v>1329</v>
      </c>
      <c r="J31">
        <v>2.355</v>
      </c>
      <c r="K31" t="s">
        <v>1330</v>
      </c>
      <c r="L31" t="s">
        <v>1331</v>
      </c>
      <c r="M31">
        <v>2.355</v>
      </c>
      <c r="N31" t="s">
        <v>1332</v>
      </c>
      <c r="O31" t="s">
        <v>1333</v>
      </c>
      <c r="P31">
        <v>2.355</v>
      </c>
    </row>
    <row r="32" spans="2:19">
      <c r="B32" t="s">
        <v>1448</v>
      </c>
      <c r="C32" t="s">
        <v>552</v>
      </c>
      <c r="D32">
        <v>2.59</v>
      </c>
      <c r="E32" t="s">
        <v>1449</v>
      </c>
      <c r="F32" t="s">
        <v>1450</v>
      </c>
      <c r="G32">
        <v>2.5830000000000002</v>
      </c>
      <c r="H32" t="s">
        <v>517</v>
      </c>
      <c r="I32" t="s">
        <v>1337</v>
      </c>
      <c r="J32">
        <v>2.4329999999999998</v>
      </c>
      <c r="K32" t="s">
        <v>1338</v>
      </c>
      <c r="L32" t="s">
        <v>1339</v>
      </c>
      <c r="M32">
        <v>2.4300000000000002</v>
      </c>
      <c r="N32" t="s">
        <v>1340</v>
      </c>
      <c r="O32" t="s">
        <v>1341</v>
      </c>
      <c r="P32">
        <v>2.4329999999999998</v>
      </c>
    </row>
    <row r="33" spans="2:16">
      <c r="B33" t="s">
        <v>1451</v>
      </c>
      <c r="C33" t="s">
        <v>554</v>
      </c>
      <c r="D33">
        <v>2.71</v>
      </c>
      <c r="E33" t="s">
        <v>1452</v>
      </c>
      <c r="F33" t="s">
        <v>1453</v>
      </c>
      <c r="G33">
        <v>2.71</v>
      </c>
      <c r="H33" t="s">
        <v>519</v>
      </c>
      <c r="I33" t="s">
        <v>1345</v>
      </c>
      <c r="J33">
        <v>2.5499999999999998</v>
      </c>
      <c r="K33" t="s">
        <v>1346</v>
      </c>
      <c r="L33" t="s">
        <v>1347</v>
      </c>
      <c r="M33" t="s">
        <v>1348</v>
      </c>
      <c r="N33" t="s">
        <v>1349</v>
      </c>
      <c r="O33" t="s">
        <v>1350</v>
      </c>
      <c r="P33">
        <v>2.5499999999999998</v>
      </c>
    </row>
    <row r="34" spans="2:16">
      <c r="B34" t="s">
        <v>1454</v>
      </c>
      <c r="C34" t="s">
        <v>556</v>
      </c>
      <c r="D34">
        <v>2.806</v>
      </c>
      <c r="E34" t="s">
        <v>1455</v>
      </c>
      <c r="F34" t="s">
        <v>1456</v>
      </c>
      <c r="G34">
        <v>2.806</v>
      </c>
      <c r="H34" t="s">
        <v>521</v>
      </c>
      <c r="I34" t="s">
        <v>1354</v>
      </c>
      <c r="J34">
        <v>2.6419999999999999</v>
      </c>
      <c r="K34" t="s">
        <v>1355</v>
      </c>
      <c r="L34" t="s">
        <v>1356</v>
      </c>
      <c r="M34">
        <v>2.6419999999999999</v>
      </c>
      <c r="N34" t="s">
        <v>1357</v>
      </c>
      <c r="O34" t="s">
        <v>1358</v>
      </c>
      <c r="P34">
        <v>2.6419999999999999</v>
      </c>
    </row>
    <row r="35" spans="2:16">
      <c r="B35" t="s">
        <v>1457</v>
      </c>
      <c r="C35" t="s">
        <v>1458</v>
      </c>
      <c r="D35">
        <v>2.8540000000000001</v>
      </c>
      <c r="E35" t="s">
        <v>1459</v>
      </c>
      <c r="F35" t="s">
        <v>1460</v>
      </c>
      <c r="G35">
        <v>2.8540000000000001</v>
      </c>
      <c r="H35" t="s">
        <v>523</v>
      </c>
      <c r="I35" t="s">
        <v>1362</v>
      </c>
      <c r="J35">
        <v>2.6880000000000002</v>
      </c>
      <c r="K35" t="s">
        <v>1363</v>
      </c>
      <c r="L35" t="s">
        <v>1364</v>
      </c>
      <c r="M35">
        <v>2.6880000000000002</v>
      </c>
      <c r="N35" t="s">
        <v>1365</v>
      </c>
      <c r="O35" t="s">
        <v>1366</v>
      </c>
      <c r="P35">
        <v>2.6880000000000002</v>
      </c>
    </row>
    <row r="36" spans="2:16">
      <c r="B36" t="s">
        <v>1461</v>
      </c>
      <c r="C36" t="s">
        <v>558</v>
      </c>
      <c r="D36">
        <v>2.95</v>
      </c>
      <c r="E36" t="s">
        <v>1462</v>
      </c>
      <c r="F36" t="s">
        <v>1463</v>
      </c>
      <c r="G36">
        <v>2.95</v>
      </c>
      <c r="H36" t="s">
        <v>525</v>
      </c>
      <c r="I36" t="s">
        <v>1370</v>
      </c>
      <c r="J36">
        <v>2.78</v>
      </c>
      <c r="K36" t="s">
        <v>1371</v>
      </c>
      <c r="L36" t="s">
        <v>1372</v>
      </c>
      <c r="M36">
        <v>2.78</v>
      </c>
      <c r="N36" t="s">
        <v>1373</v>
      </c>
      <c r="O36" t="s">
        <v>1374</v>
      </c>
      <c r="P36" s="231">
        <v>2.78</v>
      </c>
    </row>
    <row r="37" spans="2:16">
      <c r="B37" t="s">
        <v>1464</v>
      </c>
      <c r="C37" t="s">
        <v>560</v>
      </c>
      <c r="D37">
        <v>3.0459999999999998</v>
      </c>
      <c r="E37" t="s">
        <v>1465</v>
      </c>
      <c r="F37" t="s">
        <v>1466</v>
      </c>
      <c r="G37">
        <v>3.0459999999999998</v>
      </c>
      <c r="H37" t="s">
        <v>527</v>
      </c>
      <c r="I37" t="s">
        <v>1378</v>
      </c>
      <c r="J37">
        <v>2.8719999999999999</v>
      </c>
      <c r="K37" t="s">
        <v>1379</v>
      </c>
      <c r="L37" t="s">
        <v>1380</v>
      </c>
      <c r="M37">
        <v>2.8719999999999999</v>
      </c>
      <c r="N37" t="s">
        <v>1381</v>
      </c>
      <c r="O37" t="s">
        <v>1382</v>
      </c>
      <c r="P37">
        <v>2.8719999999999999</v>
      </c>
    </row>
    <row r="38" spans="2:16">
      <c r="B38" t="s">
        <v>1467</v>
      </c>
      <c r="C38" t="s">
        <v>562</v>
      </c>
      <c r="D38">
        <v>3.19</v>
      </c>
      <c r="E38" t="s">
        <v>1468</v>
      </c>
      <c r="F38" t="s">
        <v>1469</v>
      </c>
      <c r="G38">
        <v>3.19</v>
      </c>
      <c r="H38" t="s">
        <v>529</v>
      </c>
      <c r="I38" t="s">
        <v>1386</v>
      </c>
      <c r="J38">
        <v>3.01</v>
      </c>
      <c r="K38" t="s">
        <v>1387</v>
      </c>
      <c r="L38" t="s">
        <v>1388</v>
      </c>
      <c r="M38" t="s">
        <v>1389</v>
      </c>
      <c r="N38" t="s">
        <v>1390</v>
      </c>
      <c r="O38" t="s">
        <v>1391</v>
      </c>
      <c r="P38" s="231">
        <v>3.01</v>
      </c>
    </row>
    <row r="39" spans="2:16">
      <c r="B39" t="s">
        <v>1470</v>
      </c>
      <c r="C39" t="s">
        <v>564</v>
      </c>
      <c r="D39">
        <v>3.3</v>
      </c>
      <c r="E39" t="s">
        <v>1471</v>
      </c>
      <c r="F39" t="s">
        <v>1472</v>
      </c>
      <c r="G39">
        <v>3.3</v>
      </c>
      <c r="H39" t="s">
        <v>531</v>
      </c>
      <c r="I39" t="s">
        <v>1395</v>
      </c>
      <c r="J39">
        <v>3.12</v>
      </c>
      <c r="K39" t="s">
        <v>1396</v>
      </c>
      <c r="L39" t="s">
        <v>1397</v>
      </c>
      <c r="M39">
        <v>3.12</v>
      </c>
      <c r="N39" t="s">
        <v>1398</v>
      </c>
      <c r="O39" t="s">
        <v>1399</v>
      </c>
      <c r="P39">
        <v>3.12</v>
      </c>
    </row>
    <row r="40" spans="2:16">
      <c r="B40" t="s">
        <v>1473</v>
      </c>
      <c r="C40" t="s">
        <v>566</v>
      </c>
      <c r="D40">
        <v>3.4649999999999999</v>
      </c>
      <c r="E40" t="s">
        <v>1474</v>
      </c>
      <c r="F40" t="s">
        <v>1475</v>
      </c>
      <c r="G40">
        <v>3.4649999999999999</v>
      </c>
      <c r="H40" t="s">
        <v>533</v>
      </c>
      <c r="I40" t="s">
        <v>1403</v>
      </c>
      <c r="J40">
        <v>3.2850000000000001</v>
      </c>
      <c r="K40" t="s">
        <v>1404</v>
      </c>
      <c r="L40" t="s">
        <v>1405</v>
      </c>
      <c r="M40">
        <v>3.2850000000000001</v>
      </c>
      <c r="N40" t="s">
        <v>1406</v>
      </c>
      <c r="O40" t="s">
        <v>1407</v>
      </c>
      <c r="P40">
        <v>3.2850000000000001</v>
      </c>
    </row>
    <row r="41" spans="2:16">
      <c r="B41" t="s">
        <v>1476</v>
      </c>
      <c r="C41" t="s">
        <v>568</v>
      </c>
      <c r="D41">
        <v>3.74</v>
      </c>
      <c r="E41" t="s">
        <v>1477</v>
      </c>
      <c r="F41" t="s">
        <v>1478</v>
      </c>
      <c r="G41">
        <v>3.74</v>
      </c>
      <c r="H41" t="s">
        <v>535</v>
      </c>
      <c r="I41" t="s">
        <v>1411</v>
      </c>
      <c r="J41">
        <v>3.56</v>
      </c>
      <c r="K41" t="s">
        <v>1412</v>
      </c>
      <c r="L41" t="s">
        <v>1413</v>
      </c>
      <c r="M41" t="s">
        <v>1414</v>
      </c>
      <c r="N41" t="s">
        <v>1415</v>
      </c>
      <c r="O41" t="s">
        <v>1416</v>
      </c>
      <c r="P41" s="231">
        <v>3.56</v>
      </c>
    </row>
    <row r="42" spans="2:16">
      <c r="B42" t="s">
        <v>1479</v>
      </c>
      <c r="C42" t="s">
        <v>570</v>
      </c>
      <c r="D42">
        <v>4.4000000000000004</v>
      </c>
      <c r="E42" t="s">
        <v>1480</v>
      </c>
      <c r="F42" t="s">
        <v>1481</v>
      </c>
      <c r="G42">
        <v>4.4000000000000004</v>
      </c>
      <c r="H42" t="s">
        <v>537</v>
      </c>
      <c r="I42" t="s">
        <v>1420</v>
      </c>
      <c r="J42">
        <v>4.2</v>
      </c>
      <c r="K42" t="s">
        <v>1421</v>
      </c>
      <c r="L42" t="s">
        <v>1422</v>
      </c>
      <c r="M42" t="s">
        <v>1423</v>
      </c>
      <c r="N42" t="s">
        <v>1424</v>
      </c>
      <c r="O42" t="s">
        <v>1425</v>
      </c>
      <c r="P42">
        <v>4.2</v>
      </c>
    </row>
    <row r="43" spans="2:16">
      <c r="C43" t="s">
        <v>244</v>
      </c>
      <c r="L43" t="s">
        <v>242</v>
      </c>
      <c r="O43" t="s">
        <v>244</v>
      </c>
      <c r="P43">
        <v>0</v>
      </c>
    </row>
    <row r="44" spans="2:16">
      <c r="B44" t="s">
        <v>1482</v>
      </c>
      <c r="C44" t="s">
        <v>572</v>
      </c>
      <c r="D44">
        <v>1.85</v>
      </c>
      <c r="E44" t="s">
        <v>1483</v>
      </c>
      <c r="F44" t="s">
        <v>1484</v>
      </c>
      <c r="G44">
        <v>1.85</v>
      </c>
      <c r="H44" t="s">
        <v>501</v>
      </c>
      <c r="I44" t="s">
        <v>1270</v>
      </c>
      <c r="J44">
        <v>1.55</v>
      </c>
      <c r="K44" t="s">
        <v>1271</v>
      </c>
      <c r="L44" t="s">
        <v>1272</v>
      </c>
      <c r="M44" t="s">
        <v>1273</v>
      </c>
      <c r="N44" t="s">
        <v>1274</v>
      </c>
      <c r="O44" t="s">
        <v>1275</v>
      </c>
      <c r="P44">
        <v>1.55</v>
      </c>
    </row>
    <row r="45" spans="2:16">
      <c r="B45" t="s">
        <v>1485</v>
      </c>
      <c r="C45" t="s">
        <v>573</v>
      </c>
      <c r="D45">
        <v>2.1800000000000002</v>
      </c>
      <c r="E45" t="s">
        <v>1486</v>
      </c>
      <c r="F45" t="s">
        <v>1487</v>
      </c>
      <c r="G45">
        <v>2.1800000000000002</v>
      </c>
      <c r="H45" t="s">
        <v>503</v>
      </c>
      <c r="I45" t="s">
        <v>1279</v>
      </c>
      <c r="J45">
        <v>1.83</v>
      </c>
      <c r="K45" t="s">
        <v>1280</v>
      </c>
      <c r="L45" t="s">
        <v>1281</v>
      </c>
      <c r="M45" t="s">
        <v>1282</v>
      </c>
      <c r="N45" t="s">
        <v>1283</v>
      </c>
      <c r="O45" t="s">
        <v>1284</v>
      </c>
      <c r="P45">
        <v>1.83</v>
      </c>
    </row>
    <row r="46" spans="2:16">
      <c r="B46" t="s">
        <v>1488</v>
      </c>
      <c r="C46" t="s">
        <v>574</v>
      </c>
      <c r="D46">
        <v>2.37</v>
      </c>
      <c r="E46" t="s">
        <v>1489</v>
      </c>
      <c r="F46" t="s">
        <v>1490</v>
      </c>
      <c r="G46">
        <v>2.37</v>
      </c>
      <c r="H46" t="s">
        <v>505</v>
      </c>
      <c r="I46" t="s">
        <v>1288</v>
      </c>
      <c r="J46">
        <v>1.9950000000000001</v>
      </c>
      <c r="K46" t="s">
        <v>1289</v>
      </c>
      <c r="L46" t="s">
        <v>1290</v>
      </c>
      <c r="M46">
        <v>1.9950000000000001</v>
      </c>
      <c r="N46" t="s">
        <v>1291</v>
      </c>
      <c r="O46" t="s">
        <v>1292</v>
      </c>
      <c r="P46">
        <v>1.9950000000000001</v>
      </c>
    </row>
    <row r="47" spans="2:16">
      <c r="B47" t="s">
        <v>1491</v>
      </c>
      <c r="C47" t="s">
        <v>575</v>
      </c>
      <c r="D47">
        <v>2.4460000000000002</v>
      </c>
      <c r="E47" t="s">
        <v>1492</v>
      </c>
      <c r="F47" t="s">
        <v>1493</v>
      </c>
      <c r="G47">
        <v>2.4460000000000002</v>
      </c>
      <c r="H47" t="s">
        <v>507</v>
      </c>
      <c r="I47" t="s">
        <v>1296</v>
      </c>
      <c r="J47">
        <v>2.0609999999999999</v>
      </c>
      <c r="K47" t="s">
        <v>1297</v>
      </c>
      <c r="L47" t="s">
        <v>1298</v>
      </c>
      <c r="M47">
        <v>2.0609999999999999</v>
      </c>
      <c r="N47" t="s">
        <v>1299</v>
      </c>
      <c r="O47" t="s">
        <v>1300</v>
      </c>
      <c r="P47">
        <v>2.0609999999999999</v>
      </c>
    </row>
    <row r="48" spans="2:16">
      <c r="B48" t="s">
        <v>1494</v>
      </c>
      <c r="C48" t="s">
        <v>576</v>
      </c>
      <c r="D48">
        <v>2.56</v>
      </c>
      <c r="E48" t="s">
        <v>1495</v>
      </c>
      <c r="F48" t="s">
        <v>1496</v>
      </c>
      <c r="G48">
        <v>2.56</v>
      </c>
      <c r="H48" t="s">
        <v>509</v>
      </c>
      <c r="I48" t="s">
        <v>1304</v>
      </c>
      <c r="J48">
        <v>2.16</v>
      </c>
      <c r="K48" t="s">
        <v>1305</v>
      </c>
      <c r="L48" t="s">
        <v>1306</v>
      </c>
      <c r="M48" t="s">
        <v>1307</v>
      </c>
      <c r="N48" t="s">
        <v>1308</v>
      </c>
      <c r="O48" t="s">
        <v>1309</v>
      </c>
      <c r="P48">
        <v>2.16</v>
      </c>
    </row>
    <row r="49" spans="1:16">
      <c r="B49" t="s">
        <v>1497</v>
      </c>
      <c r="C49" t="s">
        <v>577</v>
      </c>
      <c r="D49">
        <v>2.65</v>
      </c>
      <c r="E49" t="s">
        <v>1498</v>
      </c>
      <c r="F49" t="s">
        <v>1499</v>
      </c>
      <c r="G49">
        <v>2.65</v>
      </c>
      <c r="H49" t="s">
        <v>511</v>
      </c>
      <c r="I49" t="s">
        <v>1313</v>
      </c>
      <c r="J49">
        <v>2.238</v>
      </c>
      <c r="K49" t="s">
        <v>1314</v>
      </c>
      <c r="L49" t="s">
        <v>1315</v>
      </c>
      <c r="M49">
        <v>2.238</v>
      </c>
      <c r="N49" t="s">
        <v>1316</v>
      </c>
      <c r="O49" t="s">
        <v>1317</v>
      </c>
      <c r="P49">
        <v>2.238</v>
      </c>
    </row>
    <row r="50" spans="1:16">
      <c r="B50" t="s">
        <v>1500</v>
      </c>
      <c r="C50" t="s">
        <v>1501</v>
      </c>
      <c r="D50">
        <v>2.6949999999999998</v>
      </c>
      <c r="E50" t="s">
        <v>1502</v>
      </c>
      <c r="F50" t="s">
        <v>1503</v>
      </c>
      <c r="G50">
        <v>2.6949999999999998</v>
      </c>
      <c r="H50" t="s">
        <v>513</v>
      </c>
      <c r="I50" t="s">
        <v>1321</v>
      </c>
      <c r="J50">
        <v>2.2770000000000001</v>
      </c>
      <c r="K50" t="s">
        <v>1322</v>
      </c>
      <c r="L50" t="s">
        <v>1323</v>
      </c>
      <c r="M50">
        <v>2.2770000000000001</v>
      </c>
      <c r="N50" t="s">
        <v>1324</v>
      </c>
      <c r="O50" t="s">
        <v>1325</v>
      </c>
      <c r="P50">
        <v>2.2770000000000001</v>
      </c>
    </row>
    <row r="51" spans="1:16">
      <c r="B51" t="s">
        <v>1504</v>
      </c>
      <c r="C51" t="s">
        <v>578</v>
      </c>
      <c r="D51">
        <v>2.7850000000000001</v>
      </c>
      <c r="E51" t="s">
        <v>1505</v>
      </c>
      <c r="F51" t="s">
        <v>1506</v>
      </c>
      <c r="G51">
        <v>2.7850000000000001</v>
      </c>
      <c r="H51" t="s">
        <v>515</v>
      </c>
      <c r="I51" t="s">
        <v>1329</v>
      </c>
      <c r="J51">
        <v>2.355</v>
      </c>
      <c r="K51" t="s">
        <v>1330</v>
      </c>
      <c r="L51" t="s">
        <v>1331</v>
      </c>
      <c r="M51">
        <v>2.355</v>
      </c>
      <c r="N51" t="s">
        <v>1332</v>
      </c>
      <c r="O51" t="s">
        <v>1333</v>
      </c>
      <c r="P51">
        <v>2.355</v>
      </c>
    </row>
    <row r="52" spans="1:16">
      <c r="B52" t="s">
        <v>1507</v>
      </c>
      <c r="C52" t="s">
        <v>579</v>
      </c>
      <c r="D52">
        <v>2.875</v>
      </c>
      <c r="E52" t="s">
        <v>1508</v>
      </c>
      <c r="F52" t="s">
        <v>1509</v>
      </c>
      <c r="G52">
        <v>2.875</v>
      </c>
      <c r="H52" t="s">
        <v>517</v>
      </c>
      <c r="I52" t="s">
        <v>1337</v>
      </c>
      <c r="J52">
        <v>2.4329999999999998</v>
      </c>
      <c r="K52" t="s">
        <v>1338</v>
      </c>
      <c r="L52" t="s">
        <v>1339</v>
      </c>
      <c r="M52">
        <v>2.4300000000000002</v>
      </c>
      <c r="N52" t="s">
        <v>1340</v>
      </c>
      <c r="O52" t="s">
        <v>1341</v>
      </c>
      <c r="P52">
        <v>2.4329999999999998</v>
      </c>
    </row>
    <row r="53" spans="1:16">
      <c r="B53" t="s">
        <v>1510</v>
      </c>
      <c r="C53" t="s">
        <v>580</v>
      </c>
      <c r="D53">
        <v>3.01</v>
      </c>
      <c r="E53" t="s">
        <v>1511</v>
      </c>
      <c r="F53" t="s">
        <v>1512</v>
      </c>
      <c r="G53">
        <v>3.01</v>
      </c>
      <c r="H53" t="s">
        <v>519</v>
      </c>
      <c r="I53" t="s">
        <v>1345</v>
      </c>
      <c r="J53">
        <v>2.5499999999999998</v>
      </c>
      <c r="K53" t="s">
        <v>1346</v>
      </c>
      <c r="L53" t="s">
        <v>1347</v>
      </c>
      <c r="M53" t="s">
        <v>1348</v>
      </c>
      <c r="N53" t="s">
        <v>1349</v>
      </c>
      <c r="O53" t="s">
        <v>1350</v>
      </c>
      <c r="P53">
        <v>2.5499999999999998</v>
      </c>
    </row>
    <row r="54" spans="1:16">
      <c r="B54" t="s">
        <v>1513</v>
      </c>
      <c r="C54" t="s">
        <v>581</v>
      </c>
      <c r="D54">
        <v>3.1159999999999997</v>
      </c>
      <c r="E54" t="s">
        <v>1514</v>
      </c>
      <c r="F54" t="s">
        <v>1515</v>
      </c>
      <c r="G54">
        <v>3.1159999999999997</v>
      </c>
      <c r="H54" t="s">
        <v>521</v>
      </c>
      <c r="I54" t="s">
        <v>1354</v>
      </c>
      <c r="J54">
        <v>2.6419999999999999</v>
      </c>
      <c r="K54" t="s">
        <v>1355</v>
      </c>
      <c r="L54" t="s">
        <v>1356</v>
      </c>
      <c r="M54">
        <v>2.6419999999999999</v>
      </c>
      <c r="N54" t="s">
        <v>1357</v>
      </c>
      <c r="O54" t="s">
        <v>1358</v>
      </c>
      <c r="P54">
        <v>2.6419999999999999</v>
      </c>
    </row>
    <row r="55" spans="1:16">
      <c r="B55" t="s">
        <v>1516</v>
      </c>
      <c r="C55" t="s">
        <v>582</v>
      </c>
      <c r="D55">
        <v>3.169</v>
      </c>
      <c r="E55" t="s">
        <v>1517</v>
      </c>
      <c r="F55" t="s">
        <v>1518</v>
      </c>
      <c r="G55">
        <v>3.169</v>
      </c>
      <c r="H55" t="s">
        <v>523</v>
      </c>
      <c r="I55" t="s">
        <v>1362</v>
      </c>
      <c r="J55">
        <v>2.6880000000000002</v>
      </c>
      <c r="K55" t="s">
        <v>1363</v>
      </c>
      <c r="L55" t="s">
        <v>1364</v>
      </c>
      <c r="M55">
        <v>2.6880000000000002</v>
      </c>
      <c r="N55" t="s">
        <v>1365</v>
      </c>
      <c r="O55" t="s">
        <v>1366</v>
      </c>
      <c r="P55">
        <v>2.6880000000000002</v>
      </c>
    </row>
    <row r="56" spans="1:16">
      <c r="B56" t="s">
        <v>1519</v>
      </c>
      <c r="C56" t="s">
        <v>584</v>
      </c>
      <c r="D56">
        <v>3.2749999999999999</v>
      </c>
      <c r="E56" t="s">
        <v>1520</v>
      </c>
      <c r="F56" t="s">
        <v>1521</v>
      </c>
      <c r="G56">
        <v>3.2749999999999999</v>
      </c>
      <c r="H56" t="s">
        <v>525</v>
      </c>
      <c r="I56" t="s">
        <v>1370</v>
      </c>
      <c r="J56">
        <v>2.78</v>
      </c>
      <c r="K56" t="s">
        <v>1371</v>
      </c>
      <c r="L56" t="s">
        <v>1372</v>
      </c>
      <c r="M56">
        <v>2.78</v>
      </c>
      <c r="N56" t="s">
        <v>1373</v>
      </c>
      <c r="O56" t="s">
        <v>1374</v>
      </c>
      <c r="P56">
        <v>2.78</v>
      </c>
    </row>
    <row r="57" spans="1:16">
      <c r="B57" t="s">
        <v>1522</v>
      </c>
      <c r="C57" t="s">
        <v>585</v>
      </c>
      <c r="D57">
        <v>3.3809999999999998</v>
      </c>
      <c r="E57" t="s">
        <v>1523</v>
      </c>
      <c r="F57" t="s">
        <v>1524</v>
      </c>
      <c r="G57">
        <v>3.3809999999999998</v>
      </c>
      <c r="H57" t="s">
        <v>527</v>
      </c>
      <c r="I57" t="s">
        <v>1378</v>
      </c>
      <c r="J57">
        <v>2.8719999999999999</v>
      </c>
      <c r="K57" t="s">
        <v>1379</v>
      </c>
      <c r="L57" t="s">
        <v>1380</v>
      </c>
      <c r="M57">
        <v>2.8719999999999999</v>
      </c>
      <c r="N57" t="s">
        <v>1381</v>
      </c>
      <c r="O57" t="s">
        <v>1382</v>
      </c>
      <c r="P57">
        <v>2.8719999999999999</v>
      </c>
    </row>
    <row r="58" spans="1:16">
      <c r="B58" t="s">
        <v>1525</v>
      </c>
      <c r="C58" t="s">
        <v>586</v>
      </c>
      <c r="D58">
        <v>3.54</v>
      </c>
      <c r="E58" t="s">
        <v>1526</v>
      </c>
      <c r="F58" t="s">
        <v>1527</v>
      </c>
      <c r="G58">
        <v>3.54</v>
      </c>
      <c r="H58" t="s">
        <v>529</v>
      </c>
      <c r="I58" t="s">
        <v>1386</v>
      </c>
      <c r="J58">
        <v>3.01</v>
      </c>
      <c r="K58" t="s">
        <v>1387</v>
      </c>
      <c r="L58" t="s">
        <v>1388</v>
      </c>
      <c r="M58" t="s">
        <v>1389</v>
      </c>
      <c r="N58" t="s">
        <v>1390</v>
      </c>
      <c r="O58" t="s">
        <v>1391</v>
      </c>
      <c r="P58">
        <v>3.01</v>
      </c>
    </row>
    <row r="59" spans="1:16">
      <c r="B59" t="s">
        <v>1528</v>
      </c>
      <c r="C59" t="s">
        <v>587</v>
      </c>
      <c r="D59">
        <v>3.6659999999999999</v>
      </c>
      <c r="E59" t="s">
        <v>1529</v>
      </c>
      <c r="F59" s="231" t="s">
        <v>1530</v>
      </c>
      <c r="G59">
        <v>3.6659999999999999</v>
      </c>
      <c r="H59" t="s">
        <v>531</v>
      </c>
      <c r="I59" s="231" t="s">
        <v>1395</v>
      </c>
      <c r="J59">
        <v>3.12</v>
      </c>
      <c r="K59" t="s">
        <v>1396</v>
      </c>
      <c r="L59" t="s">
        <v>1397</v>
      </c>
      <c r="M59">
        <v>3.12</v>
      </c>
      <c r="N59" t="s">
        <v>1398</v>
      </c>
      <c r="O59" t="s">
        <v>1399</v>
      </c>
      <c r="P59">
        <v>3.12</v>
      </c>
    </row>
    <row r="60" spans="1:16">
      <c r="B60" t="s">
        <v>1531</v>
      </c>
      <c r="C60" t="s">
        <v>588</v>
      </c>
      <c r="D60">
        <v>3.855</v>
      </c>
      <c r="E60" t="s">
        <v>1532</v>
      </c>
      <c r="F60" t="s">
        <v>1533</v>
      </c>
      <c r="G60">
        <v>3.855</v>
      </c>
      <c r="H60" t="s">
        <v>533</v>
      </c>
      <c r="I60" t="s">
        <v>1403</v>
      </c>
      <c r="J60">
        <v>3.2850000000000001</v>
      </c>
      <c r="K60" t="s">
        <v>1404</v>
      </c>
      <c r="L60" t="s">
        <v>1405</v>
      </c>
      <c r="M60">
        <v>3.2850000000000001</v>
      </c>
      <c r="N60" t="s">
        <v>1406</v>
      </c>
      <c r="O60" t="s">
        <v>1407</v>
      </c>
      <c r="P60">
        <v>3.2850000000000001</v>
      </c>
    </row>
    <row r="61" spans="1:16">
      <c r="B61" t="s">
        <v>1534</v>
      </c>
      <c r="C61" t="s">
        <v>589</v>
      </c>
      <c r="D61">
        <v>4.17</v>
      </c>
      <c r="E61" t="s">
        <v>1535</v>
      </c>
      <c r="F61" t="s">
        <v>1536</v>
      </c>
      <c r="G61">
        <v>4.17</v>
      </c>
      <c r="H61" t="s">
        <v>535</v>
      </c>
      <c r="I61" t="s">
        <v>1411</v>
      </c>
      <c r="J61">
        <v>3.56</v>
      </c>
      <c r="K61" t="s">
        <v>1412</v>
      </c>
      <c r="L61" t="s">
        <v>1413</v>
      </c>
      <c r="M61" t="s">
        <v>1414</v>
      </c>
      <c r="N61" t="s">
        <v>1415</v>
      </c>
      <c r="O61" t="s">
        <v>1416</v>
      </c>
      <c r="P61">
        <v>3.56</v>
      </c>
    </row>
    <row r="62" spans="1:16">
      <c r="B62" t="s">
        <v>1537</v>
      </c>
      <c r="C62" t="s">
        <v>590</v>
      </c>
      <c r="D62">
        <v>4.9000000000000004</v>
      </c>
      <c r="E62" t="s">
        <v>1538</v>
      </c>
      <c r="F62" t="s">
        <v>1539</v>
      </c>
      <c r="G62">
        <v>4.9000000000000004</v>
      </c>
      <c r="H62" t="s">
        <v>537</v>
      </c>
      <c r="I62" t="s">
        <v>1420</v>
      </c>
      <c r="J62">
        <v>4.2</v>
      </c>
      <c r="K62" t="s">
        <v>1421</v>
      </c>
      <c r="L62" t="s">
        <v>1422</v>
      </c>
      <c r="M62" t="s">
        <v>1423</v>
      </c>
      <c r="N62" t="s">
        <v>1424</v>
      </c>
      <c r="O62" t="s">
        <v>1425</v>
      </c>
      <c r="P62">
        <v>4.2</v>
      </c>
    </row>
    <row r="63" spans="1:16">
      <c r="A63" t="s">
        <v>60</v>
      </c>
      <c r="C63" t="s">
        <v>245</v>
      </c>
      <c r="L63" t="s">
        <v>245</v>
      </c>
      <c r="O63" t="s">
        <v>245</v>
      </c>
    </row>
    <row r="64" spans="1:16">
      <c r="C64" t="s">
        <v>242</v>
      </c>
      <c r="L64" t="s">
        <v>242</v>
      </c>
      <c r="O64" t="s">
        <v>242</v>
      </c>
    </row>
    <row r="65" spans="2:16">
      <c r="B65" t="s">
        <v>1540</v>
      </c>
      <c r="C65" t="s">
        <v>591</v>
      </c>
      <c r="D65">
        <v>2.1800000000000002</v>
      </c>
      <c r="E65" t="s">
        <v>1541</v>
      </c>
      <c r="F65" t="s">
        <v>1542</v>
      </c>
      <c r="G65">
        <v>2.1800000000000002</v>
      </c>
      <c r="H65" t="s">
        <v>592</v>
      </c>
      <c r="I65" t="s">
        <v>1543</v>
      </c>
      <c r="J65">
        <v>2.1800000000000002</v>
      </c>
      <c r="K65" t="s">
        <v>1544</v>
      </c>
      <c r="L65" t="s">
        <v>1545</v>
      </c>
      <c r="M65">
        <v>2.1800000000000002</v>
      </c>
      <c r="N65" t="s">
        <v>1544</v>
      </c>
      <c r="O65" t="s">
        <v>1545</v>
      </c>
      <c r="P65">
        <v>2.1800000000000002</v>
      </c>
    </row>
    <row r="66" spans="2:16">
      <c r="B66" t="s">
        <v>1546</v>
      </c>
      <c r="C66" t="s">
        <v>593</v>
      </c>
      <c r="D66">
        <v>2.57</v>
      </c>
      <c r="E66" t="s">
        <v>1547</v>
      </c>
      <c r="F66" t="s">
        <v>1548</v>
      </c>
      <c r="G66">
        <v>2.57</v>
      </c>
      <c r="H66" t="s">
        <v>594</v>
      </c>
      <c r="I66" t="s">
        <v>1549</v>
      </c>
      <c r="J66">
        <v>2.57</v>
      </c>
      <c r="K66" t="s">
        <v>1550</v>
      </c>
      <c r="L66" t="s">
        <v>1551</v>
      </c>
      <c r="M66">
        <v>2.57</v>
      </c>
      <c r="N66" t="s">
        <v>1550</v>
      </c>
      <c r="O66" t="s">
        <v>1551</v>
      </c>
      <c r="P66">
        <v>2.57</v>
      </c>
    </row>
    <row r="67" spans="2:16">
      <c r="B67" t="s">
        <v>1552</v>
      </c>
      <c r="C67" t="s">
        <v>595</v>
      </c>
      <c r="D67">
        <v>3.05</v>
      </c>
      <c r="E67" t="s">
        <v>1553</v>
      </c>
      <c r="F67" t="s">
        <v>1554</v>
      </c>
      <c r="G67">
        <v>3.05</v>
      </c>
      <c r="H67" t="s">
        <v>596</v>
      </c>
      <c r="I67" t="s">
        <v>1555</v>
      </c>
      <c r="J67">
        <v>3.05</v>
      </c>
      <c r="K67" t="s">
        <v>1556</v>
      </c>
      <c r="L67" t="s">
        <v>1557</v>
      </c>
      <c r="M67">
        <v>3.05</v>
      </c>
      <c r="N67" t="s">
        <v>1556</v>
      </c>
      <c r="O67" t="s">
        <v>1557</v>
      </c>
      <c r="P67">
        <v>3.05</v>
      </c>
    </row>
    <row r="68" spans="2:16">
      <c r="B68" t="s">
        <v>1558</v>
      </c>
      <c r="C68" t="s">
        <v>597</v>
      </c>
      <c r="D68">
        <v>3.6</v>
      </c>
      <c r="E68" t="s">
        <v>1559</v>
      </c>
      <c r="F68" t="s">
        <v>1560</v>
      </c>
      <c r="G68">
        <v>3.6</v>
      </c>
      <c r="H68" t="s">
        <v>598</v>
      </c>
      <c r="I68" t="s">
        <v>1561</v>
      </c>
      <c r="J68">
        <v>3.6</v>
      </c>
      <c r="K68" t="s">
        <v>1562</v>
      </c>
      <c r="L68" t="s">
        <v>1563</v>
      </c>
      <c r="M68">
        <v>3.6</v>
      </c>
      <c r="N68" t="s">
        <v>1562</v>
      </c>
      <c r="O68" t="s">
        <v>1563</v>
      </c>
      <c r="P68">
        <v>3.6</v>
      </c>
    </row>
    <row r="69" spans="2:16">
      <c r="C69" t="s">
        <v>243</v>
      </c>
    </row>
    <row r="70" spans="2:16">
      <c r="B70" t="s">
        <v>1564</v>
      </c>
      <c r="C70" t="s">
        <v>599</v>
      </c>
      <c r="D70">
        <v>2.35</v>
      </c>
      <c r="E70" t="s">
        <v>1565</v>
      </c>
      <c r="F70" t="s">
        <v>1566</v>
      </c>
      <c r="G70">
        <v>2.35</v>
      </c>
      <c r="H70" t="s">
        <v>592</v>
      </c>
      <c r="I70" t="s">
        <v>1543</v>
      </c>
      <c r="J70">
        <v>2.1800000000000002</v>
      </c>
      <c r="K70" t="s">
        <v>1567</v>
      </c>
      <c r="L70" t="s">
        <v>1568</v>
      </c>
      <c r="M70">
        <v>2.35</v>
      </c>
      <c r="N70" t="s">
        <v>1567</v>
      </c>
      <c r="O70" t="s">
        <v>1568</v>
      </c>
      <c r="P70">
        <v>2.35</v>
      </c>
    </row>
    <row r="71" spans="2:16">
      <c r="B71" t="s">
        <v>1569</v>
      </c>
      <c r="C71" t="s">
        <v>600</v>
      </c>
      <c r="D71">
        <v>2.76</v>
      </c>
      <c r="E71" t="s">
        <v>1570</v>
      </c>
      <c r="F71" t="s">
        <v>1571</v>
      </c>
      <c r="G71">
        <v>2.76</v>
      </c>
      <c r="H71" t="s">
        <v>594</v>
      </c>
      <c r="I71" t="s">
        <v>1549</v>
      </c>
      <c r="J71">
        <v>2.57</v>
      </c>
      <c r="K71" t="s">
        <v>1572</v>
      </c>
      <c r="L71" t="s">
        <v>1573</v>
      </c>
      <c r="M71">
        <v>2.76</v>
      </c>
      <c r="N71" t="s">
        <v>1572</v>
      </c>
      <c r="O71" t="s">
        <v>1573</v>
      </c>
      <c r="P71">
        <v>2.76</v>
      </c>
    </row>
    <row r="72" spans="2:16">
      <c r="B72" t="s">
        <v>1574</v>
      </c>
      <c r="C72" t="s">
        <v>601</v>
      </c>
      <c r="D72">
        <v>3.25</v>
      </c>
      <c r="E72" t="s">
        <v>1575</v>
      </c>
      <c r="F72" t="s">
        <v>1576</v>
      </c>
      <c r="G72">
        <v>3.25</v>
      </c>
      <c r="H72" t="s">
        <v>596</v>
      </c>
      <c r="I72" t="s">
        <v>1555</v>
      </c>
      <c r="J72">
        <v>3.05</v>
      </c>
      <c r="K72" t="s">
        <v>1577</v>
      </c>
      <c r="L72" t="s">
        <v>1578</v>
      </c>
      <c r="M72">
        <v>3.25</v>
      </c>
      <c r="N72" t="s">
        <v>1577</v>
      </c>
      <c r="O72" t="s">
        <v>1578</v>
      </c>
      <c r="P72">
        <v>3.25</v>
      </c>
    </row>
    <row r="73" spans="2:16">
      <c r="B73" t="s">
        <v>1579</v>
      </c>
      <c r="C73" t="s">
        <v>602</v>
      </c>
      <c r="D73">
        <v>3.82</v>
      </c>
      <c r="E73" t="s">
        <v>1580</v>
      </c>
      <c r="F73" t="s">
        <v>1581</v>
      </c>
      <c r="G73">
        <v>3.82</v>
      </c>
      <c r="H73" t="s">
        <v>598</v>
      </c>
      <c r="I73" t="s">
        <v>1561</v>
      </c>
      <c r="J73">
        <v>3.6</v>
      </c>
      <c r="K73" t="s">
        <v>1582</v>
      </c>
      <c r="L73" t="s">
        <v>1583</v>
      </c>
      <c r="M73">
        <v>3.82</v>
      </c>
      <c r="N73" t="s">
        <v>1582</v>
      </c>
      <c r="O73" t="s">
        <v>1583</v>
      </c>
      <c r="P73">
        <v>3.82</v>
      </c>
    </row>
    <row r="74" spans="2:16">
      <c r="C74" t="s">
        <v>244</v>
      </c>
    </row>
    <row r="75" spans="2:16">
      <c r="B75" t="s">
        <v>1584</v>
      </c>
      <c r="C75" t="s">
        <v>603</v>
      </c>
      <c r="D75">
        <v>2.5099999999999998</v>
      </c>
      <c r="E75" t="s">
        <v>1585</v>
      </c>
      <c r="F75" t="s">
        <v>1586</v>
      </c>
      <c r="G75">
        <v>2.5099999999999998</v>
      </c>
      <c r="H75" t="s">
        <v>604</v>
      </c>
      <c r="I75" t="s">
        <v>1587</v>
      </c>
      <c r="J75">
        <v>2.5099999999999998</v>
      </c>
      <c r="K75" t="s">
        <v>1588</v>
      </c>
      <c r="L75" t="s">
        <v>1589</v>
      </c>
      <c r="M75">
        <v>2.5099999999999998</v>
      </c>
      <c r="N75" t="s">
        <v>1588</v>
      </c>
      <c r="O75" t="s">
        <v>1589</v>
      </c>
      <c r="P75">
        <v>2.5099999999999998</v>
      </c>
    </row>
    <row r="76" spans="2:16">
      <c r="B76" t="s">
        <v>1590</v>
      </c>
      <c r="C76" t="s">
        <v>605</v>
      </c>
      <c r="D76">
        <v>2.94</v>
      </c>
      <c r="E76" t="s">
        <v>1591</v>
      </c>
      <c r="F76" t="s">
        <v>1592</v>
      </c>
      <c r="G76">
        <v>2.94</v>
      </c>
      <c r="H76" t="s">
        <v>606</v>
      </c>
      <c r="I76" t="s">
        <v>1593</v>
      </c>
      <c r="J76">
        <v>2.94</v>
      </c>
      <c r="K76" t="s">
        <v>1594</v>
      </c>
      <c r="L76" t="s">
        <v>1595</v>
      </c>
      <c r="M76">
        <v>2.94</v>
      </c>
      <c r="N76" t="s">
        <v>1594</v>
      </c>
      <c r="O76" t="s">
        <v>1595</v>
      </c>
      <c r="P76">
        <v>2.94</v>
      </c>
    </row>
    <row r="77" spans="2:16">
      <c r="B77" t="s">
        <v>1596</v>
      </c>
      <c r="C77" t="s">
        <v>607</v>
      </c>
      <c r="D77">
        <v>3.44</v>
      </c>
      <c r="E77" t="s">
        <v>1597</v>
      </c>
      <c r="F77" t="s">
        <v>1598</v>
      </c>
      <c r="G77">
        <v>3.44</v>
      </c>
      <c r="H77" t="s">
        <v>608</v>
      </c>
      <c r="I77" t="s">
        <v>1599</v>
      </c>
      <c r="J77">
        <v>3.44</v>
      </c>
      <c r="K77" t="s">
        <v>1600</v>
      </c>
      <c r="L77" t="s">
        <v>1601</v>
      </c>
      <c r="M77">
        <v>3.44</v>
      </c>
      <c r="N77" t="s">
        <v>1600</v>
      </c>
      <c r="O77" t="s">
        <v>1601</v>
      </c>
      <c r="P77">
        <v>3.44</v>
      </c>
    </row>
    <row r="78" spans="2:16">
      <c r="B78" t="s">
        <v>1602</v>
      </c>
      <c r="C78" t="s">
        <v>609</v>
      </c>
      <c r="D78">
        <v>4.05</v>
      </c>
      <c r="E78" t="s">
        <v>1603</v>
      </c>
      <c r="F78" t="s">
        <v>1604</v>
      </c>
      <c r="G78">
        <v>4.05</v>
      </c>
      <c r="H78" t="s">
        <v>610</v>
      </c>
      <c r="I78" t="s">
        <v>1605</v>
      </c>
      <c r="J78">
        <v>4.05</v>
      </c>
      <c r="K78" t="s">
        <v>1606</v>
      </c>
      <c r="L78" t="s">
        <v>1607</v>
      </c>
      <c r="M78">
        <v>4.05</v>
      </c>
      <c r="N78" t="s">
        <v>1606</v>
      </c>
      <c r="O78" t="s">
        <v>1607</v>
      </c>
      <c r="P78">
        <v>4.05</v>
      </c>
    </row>
    <row r="79" spans="2:16">
      <c r="C79" t="s">
        <v>246</v>
      </c>
    </row>
    <row r="80" spans="2:16">
      <c r="B80" t="s">
        <v>1608</v>
      </c>
      <c r="C80" t="s">
        <v>611</v>
      </c>
      <c r="D80">
        <v>2.66</v>
      </c>
      <c r="E80" t="s">
        <v>1609</v>
      </c>
      <c r="F80" t="s">
        <v>1610</v>
      </c>
      <c r="G80">
        <v>2.66</v>
      </c>
      <c r="H80" t="s">
        <v>604</v>
      </c>
      <c r="I80" t="s">
        <v>1587</v>
      </c>
      <c r="J80">
        <v>2.5099999999999998</v>
      </c>
      <c r="K80" t="s">
        <v>1611</v>
      </c>
      <c r="L80" t="s">
        <v>1612</v>
      </c>
      <c r="M80">
        <v>2.66</v>
      </c>
      <c r="N80" t="s">
        <v>1611</v>
      </c>
      <c r="O80" t="s">
        <v>1612</v>
      </c>
      <c r="P80">
        <v>2.66</v>
      </c>
    </row>
    <row r="81" spans="1:16">
      <c r="B81" t="s">
        <v>1613</v>
      </c>
      <c r="C81" t="s">
        <v>612</v>
      </c>
      <c r="D81">
        <v>3.11</v>
      </c>
      <c r="E81" t="s">
        <v>1614</v>
      </c>
      <c r="F81" t="s">
        <v>1615</v>
      </c>
      <c r="G81">
        <v>3.11</v>
      </c>
      <c r="H81" t="s">
        <v>606</v>
      </c>
      <c r="I81" t="s">
        <v>1593</v>
      </c>
      <c r="J81">
        <v>2.94</v>
      </c>
      <c r="K81" t="s">
        <v>1616</v>
      </c>
      <c r="L81" t="s">
        <v>1617</v>
      </c>
      <c r="M81">
        <v>3.11</v>
      </c>
      <c r="N81" t="s">
        <v>1616</v>
      </c>
      <c r="O81" t="s">
        <v>1617</v>
      </c>
      <c r="P81">
        <v>3.11</v>
      </c>
    </row>
    <row r="82" spans="1:16">
      <c r="B82" t="s">
        <v>1618</v>
      </c>
      <c r="C82" t="s">
        <v>613</v>
      </c>
      <c r="D82">
        <v>3.64</v>
      </c>
      <c r="E82" t="s">
        <v>1619</v>
      </c>
      <c r="F82" t="s">
        <v>1620</v>
      </c>
      <c r="G82">
        <v>3.64</v>
      </c>
      <c r="H82" t="s">
        <v>608</v>
      </c>
      <c r="I82" t="s">
        <v>1599</v>
      </c>
      <c r="J82">
        <v>3.44</v>
      </c>
      <c r="K82" t="s">
        <v>1621</v>
      </c>
      <c r="L82" t="s">
        <v>1622</v>
      </c>
      <c r="M82">
        <v>3.64</v>
      </c>
      <c r="N82" t="s">
        <v>1621</v>
      </c>
      <c r="O82" t="s">
        <v>1622</v>
      </c>
      <c r="P82">
        <v>3.64</v>
      </c>
    </row>
    <row r="83" spans="1:16">
      <c r="B83" t="s">
        <v>1623</v>
      </c>
      <c r="C83" t="s">
        <v>614</v>
      </c>
      <c r="D83">
        <v>4.2</v>
      </c>
      <c r="E83" t="s">
        <v>1624</v>
      </c>
      <c r="F83" t="s">
        <v>1625</v>
      </c>
      <c r="G83">
        <v>4.2</v>
      </c>
      <c r="H83" t="s">
        <v>610</v>
      </c>
      <c r="I83" t="s">
        <v>1605</v>
      </c>
      <c r="J83">
        <v>4.05</v>
      </c>
      <c r="K83" t="s">
        <v>1626</v>
      </c>
      <c r="L83" t="s">
        <v>1627</v>
      </c>
      <c r="M83">
        <v>4.2</v>
      </c>
      <c r="N83" t="s">
        <v>1626</v>
      </c>
      <c r="O83" t="s">
        <v>1627</v>
      </c>
      <c r="P83">
        <v>4.2</v>
      </c>
    </row>
    <row r="84" spans="1:16">
      <c r="C84" t="s">
        <v>247</v>
      </c>
    </row>
    <row r="85" spans="1:16">
      <c r="B85" t="s">
        <v>1628</v>
      </c>
      <c r="C85" t="s">
        <v>615</v>
      </c>
      <c r="D85">
        <v>2.99</v>
      </c>
      <c r="E85" t="s">
        <v>1629</v>
      </c>
      <c r="F85" t="s">
        <v>1630</v>
      </c>
      <c r="G85">
        <v>2.99</v>
      </c>
      <c r="H85" t="s">
        <v>616</v>
      </c>
      <c r="I85" t="s">
        <v>1631</v>
      </c>
      <c r="J85">
        <v>2.99</v>
      </c>
      <c r="K85" t="s">
        <v>1632</v>
      </c>
      <c r="L85" t="s">
        <v>1633</v>
      </c>
      <c r="M85">
        <v>2.99</v>
      </c>
      <c r="N85" t="s">
        <v>1632</v>
      </c>
      <c r="O85" t="s">
        <v>1633</v>
      </c>
      <c r="P85">
        <v>2.99</v>
      </c>
    </row>
    <row r="86" spans="1:16">
      <c r="B86" t="s">
        <v>1634</v>
      </c>
      <c r="C86" t="s">
        <v>617</v>
      </c>
      <c r="D86">
        <v>3.5</v>
      </c>
      <c r="E86" t="s">
        <v>1635</v>
      </c>
      <c r="F86" t="s">
        <v>1636</v>
      </c>
      <c r="G86">
        <v>3.5</v>
      </c>
      <c r="H86" t="s">
        <v>618</v>
      </c>
      <c r="I86" t="s">
        <v>1637</v>
      </c>
      <c r="J86">
        <v>3.5</v>
      </c>
      <c r="K86" t="s">
        <v>1638</v>
      </c>
      <c r="L86" t="s">
        <v>1639</v>
      </c>
      <c r="M86">
        <v>3.5</v>
      </c>
      <c r="N86" t="s">
        <v>1638</v>
      </c>
      <c r="O86" t="s">
        <v>1639</v>
      </c>
      <c r="P86">
        <v>3.5</v>
      </c>
    </row>
    <row r="87" spans="1:16">
      <c r="B87" t="s">
        <v>1640</v>
      </c>
      <c r="C87" t="s">
        <v>619</v>
      </c>
      <c r="D87">
        <v>4.1100000000000003</v>
      </c>
      <c r="E87" t="s">
        <v>1641</v>
      </c>
      <c r="F87" t="s">
        <v>1642</v>
      </c>
      <c r="G87">
        <v>4.1100000000000003</v>
      </c>
      <c r="H87" t="s">
        <v>620</v>
      </c>
      <c r="I87" t="s">
        <v>1643</v>
      </c>
      <c r="J87">
        <v>4.1100000000000003</v>
      </c>
      <c r="K87" t="s">
        <v>1644</v>
      </c>
      <c r="L87" t="s">
        <v>1645</v>
      </c>
      <c r="M87">
        <v>4.1100000000000003</v>
      </c>
      <c r="N87" t="s">
        <v>1644</v>
      </c>
      <c r="O87" t="s">
        <v>1645</v>
      </c>
      <c r="P87">
        <v>4.1100000000000003</v>
      </c>
    </row>
    <row r="88" spans="1:16">
      <c r="B88" t="s">
        <v>1646</v>
      </c>
      <c r="C88" t="s">
        <v>621</v>
      </c>
      <c r="D88">
        <v>4.82</v>
      </c>
      <c r="E88" t="s">
        <v>1647</v>
      </c>
      <c r="F88" t="s">
        <v>1648</v>
      </c>
      <c r="G88">
        <v>4.82</v>
      </c>
      <c r="H88" t="s">
        <v>622</v>
      </c>
      <c r="I88" t="s">
        <v>1649</v>
      </c>
      <c r="J88">
        <v>4.82</v>
      </c>
      <c r="K88" t="s">
        <v>1650</v>
      </c>
      <c r="L88" t="s">
        <v>1651</v>
      </c>
      <c r="M88">
        <v>4.82</v>
      </c>
      <c r="N88" t="s">
        <v>1650</v>
      </c>
      <c r="O88" t="s">
        <v>1651</v>
      </c>
      <c r="P88">
        <v>4.82</v>
      </c>
    </row>
    <row r="89" spans="1:16">
      <c r="C89" t="s">
        <v>248</v>
      </c>
    </row>
    <row r="90" spans="1:16">
      <c r="B90" t="s">
        <v>1652</v>
      </c>
      <c r="C90" t="s">
        <v>623</v>
      </c>
      <c r="D90">
        <v>3.2</v>
      </c>
      <c r="E90" t="s">
        <v>1653</v>
      </c>
      <c r="F90" t="s">
        <v>1654</v>
      </c>
      <c r="G90">
        <v>3.2</v>
      </c>
      <c r="H90" t="s">
        <v>616</v>
      </c>
      <c r="I90" t="s">
        <v>1631</v>
      </c>
      <c r="J90">
        <v>2.99</v>
      </c>
      <c r="K90" t="s">
        <v>1655</v>
      </c>
      <c r="L90" t="s">
        <v>1656</v>
      </c>
      <c r="M90">
        <v>3.2</v>
      </c>
      <c r="N90" t="s">
        <v>1655</v>
      </c>
      <c r="O90" t="s">
        <v>1656</v>
      </c>
      <c r="P90">
        <v>3.2</v>
      </c>
    </row>
    <row r="91" spans="1:16">
      <c r="B91" t="s">
        <v>1657</v>
      </c>
      <c r="C91" t="s">
        <v>624</v>
      </c>
      <c r="D91">
        <v>3.75</v>
      </c>
      <c r="E91" t="s">
        <v>1658</v>
      </c>
      <c r="F91" t="s">
        <v>1659</v>
      </c>
      <c r="G91">
        <v>3.75</v>
      </c>
      <c r="H91" t="s">
        <v>618</v>
      </c>
      <c r="I91" t="s">
        <v>1637</v>
      </c>
      <c r="J91">
        <v>3.5</v>
      </c>
      <c r="K91" t="s">
        <v>1660</v>
      </c>
      <c r="L91" t="s">
        <v>1661</v>
      </c>
      <c r="M91">
        <v>3.75</v>
      </c>
      <c r="N91" t="s">
        <v>1660</v>
      </c>
      <c r="O91" t="s">
        <v>1661</v>
      </c>
      <c r="P91">
        <v>3.75</v>
      </c>
    </row>
    <row r="92" spans="1:16">
      <c r="B92" t="s">
        <v>1662</v>
      </c>
      <c r="C92" t="s">
        <v>625</v>
      </c>
      <c r="D92">
        <v>4.3899999999999997</v>
      </c>
      <c r="E92" t="s">
        <v>1663</v>
      </c>
      <c r="F92" t="s">
        <v>1664</v>
      </c>
      <c r="G92">
        <v>4.3899999999999997</v>
      </c>
      <c r="H92" t="s">
        <v>620</v>
      </c>
      <c r="I92" t="s">
        <v>1643</v>
      </c>
      <c r="J92">
        <v>4.1100000000000003</v>
      </c>
      <c r="K92" t="s">
        <v>1665</v>
      </c>
      <c r="L92" t="s">
        <v>1666</v>
      </c>
      <c r="M92">
        <v>4.3899999999999997</v>
      </c>
      <c r="N92" t="s">
        <v>1665</v>
      </c>
      <c r="O92" t="s">
        <v>1666</v>
      </c>
      <c r="P92">
        <v>4.3899999999999997</v>
      </c>
    </row>
    <row r="93" spans="1:16">
      <c r="B93" t="s">
        <v>1667</v>
      </c>
      <c r="C93" t="s">
        <v>626</v>
      </c>
      <c r="D93">
        <v>5.15</v>
      </c>
      <c r="E93" t="s">
        <v>1668</v>
      </c>
      <c r="F93" t="s">
        <v>1669</v>
      </c>
      <c r="G93">
        <v>5.15</v>
      </c>
      <c r="H93" t="s">
        <v>622</v>
      </c>
      <c r="I93" t="s">
        <v>1649</v>
      </c>
      <c r="J93">
        <v>4.82</v>
      </c>
      <c r="K93" t="s">
        <v>1670</v>
      </c>
      <c r="L93" t="s">
        <v>1671</v>
      </c>
      <c r="M93">
        <v>5.15</v>
      </c>
      <c r="N93" t="s">
        <v>1670</v>
      </c>
      <c r="O93" t="s">
        <v>1671</v>
      </c>
      <c r="P93">
        <v>5.15</v>
      </c>
    </row>
    <row r="94" spans="1:16">
      <c r="A94" t="s">
        <v>76</v>
      </c>
      <c r="C94" t="s">
        <v>249</v>
      </c>
    </row>
    <row r="95" spans="1:16">
      <c r="C95" t="s">
        <v>627</v>
      </c>
    </row>
    <row r="96" spans="1:16">
      <c r="B96" t="s">
        <v>1672</v>
      </c>
      <c r="C96" t="s">
        <v>628</v>
      </c>
      <c r="D96">
        <v>2.81</v>
      </c>
      <c r="E96" t="s">
        <v>1673</v>
      </c>
      <c r="F96" t="s">
        <v>1674</v>
      </c>
      <c r="G96">
        <v>2.81</v>
      </c>
      <c r="H96" t="s">
        <v>629</v>
      </c>
      <c r="I96" t="s">
        <v>630</v>
      </c>
      <c r="J96">
        <v>3.73</v>
      </c>
      <c r="K96" t="s">
        <v>1673</v>
      </c>
      <c r="L96" t="s">
        <v>1675</v>
      </c>
      <c r="M96">
        <v>2.81</v>
      </c>
      <c r="N96" t="s">
        <v>1673</v>
      </c>
      <c r="O96" t="s">
        <v>1675</v>
      </c>
      <c r="P96">
        <v>2.81</v>
      </c>
    </row>
    <row r="97" spans="1:16">
      <c r="B97" t="s">
        <v>1676</v>
      </c>
      <c r="C97" t="s">
        <v>631</v>
      </c>
      <c r="D97">
        <v>2.99</v>
      </c>
      <c r="E97" t="s">
        <v>1677</v>
      </c>
      <c r="F97" t="s">
        <v>1678</v>
      </c>
      <c r="G97">
        <v>2.99</v>
      </c>
      <c r="H97" t="s">
        <v>632</v>
      </c>
      <c r="I97" t="s">
        <v>633</v>
      </c>
      <c r="J97">
        <v>3.91</v>
      </c>
      <c r="K97" t="s">
        <v>1677</v>
      </c>
      <c r="L97" t="s">
        <v>1679</v>
      </c>
      <c r="M97">
        <v>2.99</v>
      </c>
      <c r="N97" t="s">
        <v>1677</v>
      </c>
      <c r="O97" t="s">
        <v>1679</v>
      </c>
      <c r="P97">
        <v>2.99</v>
      </c>
    </row>
    <row r="98" spans="1:16">
      <c r="C98" t="s">
        <v>634</v>
      </c>
    </row>
    <row r="99" spans="1:16">
      <c r="B99" t="s">
        <v>1680</v>
      </c>
      <c r="C99" t="s">
        <v>635</v>
      </c>
      <c r="D99">
        <v>3.73</v>
      </c>
      <c r="E99" t="s">
        <v>1681</v>
      </c>
      <c r="F99" t="s">
        <v>1682</v>
      </c>
      <c r="G99">
        <v>3.73</v>
      </c>
      <c r="H99" t="s">
        <v>629</v>
      </c>
      <c r="I99" t="s">
        <v>630</v>
      </c>
      <c r="J99">
        <v>3.73</v>
      </c>
      <c r="K99" t="s">
        <v>1681</v>
      </c>
      <c r="L99" t="s">
        <v>1682</v>
      </c>
      <c r="M99">
        <v>3.73</v>
      </c>
      <c r="N99" t="s">
        <v>1681</v>
      </c>
      <c r="O99" t="s">
        <v>1682</v>
      </c>
      <c r="P99">
        <v>3.73</v>
      </c>
    </row>
    <row r="100" spans="1:16">
      <c r="B100" t="s">
        <v>1683</v>
      </c>
      <c r="C100" t="s">
        <v>636</v>
      </c>
      <c r="D100">
        <v>3.91</v>
      </c>
      <c r="E100" t="s">
        <v>1684</v>
      </c>
      <c r="F100" t="s">
        <v>1685</v>
      </c>
      <c r="G100">
        <v>3.91</v>
      </c>
      <c r="H100" t="s">
        <v>632</v>
      </c>
      <c r="I100" t="s">
        <v>633</v>
      </c>
      <c r="J100">
        <v>3.91</v>
      </c>
      <c r="K100" t="s">
        <v>1684</v>
      </c>
      <c r="L100" t="s">
        <v>1685</v>
      </c>
      <c r="M100">
        <v>3.91</v>
      </c>
      <c r="N100" t="s">
        <v>1684</v>
      </c>
      <c r="O100" t="s">
        <v>1685</v>
      </c>
      <c r="P100">
        <v>3.91</v>
      </c>
    </row>
    <row r="101" spans="1:16">
      <c r="C101" t="s">
        <v>637</v>
      </c>
    </row>
    <row r="102" spans="1:16">
      <c r="B102" t="s">
        <v>1686</v>
      </c>
      <c r="C102" t="s">
        <v>638</v>
      </c>
      <c r="D102">
        <v>4.1399999999999997</v>
      </c>
      <c r="E102" t="s">
        <v>1687</v>
      </c>
      <c r="F102" t="s">
        <v>1688</v>
      </c>
      <c r="G102">
        <v>4.1399999999999997</v>
      </c>
      <c r="H102" t="s">
        <v>639</v>
      </c>
      <c r="I102" t="s">
        <v>640</v>
      </c>
      <c r="J102">
        <v>4.1399999999999997</v>
      </c>
      <c r="K102" t="s">
        <v>1687</v>
      </c>
      <c r="L102" t="s">
        <v>1688</v>
      </c>
      <c r="M102">
        <v>4.1399999999999997</v>
      </c>
      <c r="N102" t="s">
        <v>1687</v>
      </c>
      <c r="O102" t="s">
        <v>1688</v>
      </c>
      <c r="P102">
        <v>4.1399999999999997</v>
      </c>
    </row>
    <row r="103" spans="1:16">
      <c r="B103" t="s">
        <v>1689</v>
      </c>
      <c r="C103" t="s">
        <v>641</v>
      </c>
      <c r="D103">
        <v>4.3600000000000003</v>
      </c>
      <c r="E103" t="s">
        <v>1690</v>
      </c>
      <c r="F103" t="s">
        <v>1691</v>
      </c>
      <c r="G103">
        <v>4.3600000000000003</v>
      </c>
      <c r="H103" t="s">
        <v>642</v>
      </c>
      <c r="I103" t="s">
        <v>643</v>
      </c>
      <c r="J103">
        <v>4.3600000000000003</v>
      </c>
      <c r="K103" t="s">
        <v>1690</v>
      </c>
      <c r="L103" t="s">
        <v>1691</v>
      </c>
      <c r="M103">
        <v>4.3600000000000003</v>
      </c>
      <c r="N103" t="s">
        <v>1690</v>
      </c>
      <c r="O103" t="s">
        <v>1691</v>
      </c>
      <c r="P103">
        <v>4.3600000000000003</v>
      </c>
    </row>
    <row r="104" spans="1:16">
      <c r="C104" t="s">
        <v>644</v>
      </c>
    </row>
    <row r="105" spans="1:16">
      <c r="B105" t="s">
        <v>1692</v>
      </c>
      <c r="C105" t="s">
        <v>645</v>
      </c>
      <c r="D105">
        <v>4.68</v>
      </c>
      <c r="E105" t="s">
        <v>1693</v>
      </c>
      <c r="F105" t="s">
        <v>1694</v>
      </c>
      <c r="G105">
        <v>4.68</v>
      </c>
      <c r="H105" t="s">
        <v>639</v>
      </c>
      <c r="I105" t="s">
        <v>640</v>
      </c>
      <c r="J105">
        <v>4.1399999999999997</v>
      </c>
      <c r="K105" t="s">
        <v>1693</v>
      </c>
      <c r="L105" t="s">
        <v>1694</v>
      </c>
      <c r="M105">
        <v>4.68</v>
      </c>
      <c r="N105" t="s">
        <v>1693</v>
      </c>
      <c r="O105" t="s">
        <v>1694</v>
      </c>
      <c r="P105">
        <v>4.68</v>
      </c>
    </row>
    <row r="106" spans="1:16">
      <c r="B106" t="s">
        <v>1695</v>
      </c>
      <c r="C106" t="s">
        <v>646</v>
      </c>
      <c r="D106">
        <v>4.92</v>
      </c>
      <c r="E106" t="s">
        <v>1696</v>
      </c>
      <c r="F106" t="s">
        <v>1697</v>
      </c>
      <c r="G106">
        <v>4.92</v>
      </c>
      <c r="H106" t="s">
        <v>642</v>
      </c>
      <c r="I106" t="s">
        <v>643</v>
      </c>
      <c r="J106">
        <v>4.3600000000000003</v>
      </c>
      <c r="K106" t="s">
        <v>1696</v>
      </c>
      <c r="L106" t="s">
        <v>1697</v>
      </c>
      <c r="M106">
        <v>4.92</v>
      </c>
      <c r="N106" t="s">
        <v>1696</v>
      </c>
      <c r="O106" t="s">
        <v>1697</v>
      </c>
      <c r="P106">
        <v>4.92</v>
      </c>
    </row>
    <row r="107" spans="1:16">
      <c r="A107" t="s">
        <v>250</v>
      </c>
      <c r="C107" t="s">
        <v>251</v>
      </c>
    </row>
    <row r="108" spans="1:16">
      <c r="C108" t="s">
        <v>242</v>
      </c>
    </row>
    <row r="109" spans="1:16">
      <c r="B109" t="s">
        <v>1698</v>
      </c>
      <c r="C109" t="s">
        <v>647</v>
      </c>
      <c r="D109">
        <v>2.5099999999999998</v>
      </c>
      <c r="E109" t="s">
        <v>1699</v>
      </c>
      <c r="F109" t="s">
        <v>1700</v>
      </c>
      <c r="G109">
        <v>2.5099999999999998</v>
      </c>
      <c r="H109" t="s">
        <v>648</v>
      </c>
      <c r="I109" t="s">
        <v>649</v>
      </c>
      <c r="J109">
        <v>3.17</v>
      </c>
      <c r="K109" t="s">
        <v>1699</v>
      </c>
      <c r="L109" t="s">
        <v>1700</v>
      </c>
      <c r="M109">
        <v>2.5099999999999998</v>
      </c>
      <c r="N109" t="s">
        <v>1699</v>
      </c>
      <c r="O109" t="s">
        <v>1700</v>
      </c>
      <c r="P109">
        <v>2.5099999999999998</v>
      </c>
    </row>
    <row r="110" spans="1:16">
      <c r="B110" t="s">
        <v>1701</v>
      </c>
      <c r="C110" t="s">
        <v>650</v>
      </c>
      <c r="D110">
        <v>2.66</v>
      </c>
      <c r="E110" t="s">
        <v>1702</v>
      </c>
      <c r="F110" t="s">
        <v>1703</v>
      </c>
      <c r="G110">
        <v>2.66</v>
      </c>
      <c r="H110" t="s">
        <v>651</v>
      </c>
      <c r="I110" t="s">
        <v>652</v>
      </c>
      <c r="J110">
        <v>3.3</v>
      </c>
      <c r="K110" t="s">
        <v>1702</v>
      </c>
      <c r="L110" t="s">
        <v>1703</v>
      </c>
      <c r="M110">
        <v>2.66</v>
      </c>
      <c r="N110" t="s">
        <v>1702</v>
      </c>
      <c r="O110" t="s">
        <v>1703</v>
      </c>
      <c r="P110">
        <v>2.66</v>
      </c>
    </row>
    <row r="111" spans="1:16">
      <c r="C111" t="s">
        <v>243</v>
      </c>
    </row>
    <row r="112" spans="1:16">
      <c r="B112" t="s">
        <v>1704</v>
      </c>
      <c r="C112" t="s">
        <v>653</v>
      </c>
      <c r="D112">
        <v>3.17</v>
      </c>
      <c r="E112" t="s">
        <v>1705</v>
      </c>
      <c r="F112" t="s">
        <v>1706</v>
      </c>
      <c r="G112">
        <v>3.17</v>
      </c>
      <c r="H112" t="s">
        <v>648</v>
      </c>
      <c r="I112" t="s">
        <v>649</v>
      </c>
      <c r="J112">
        <v>3.17</v>
      </c>
      <c r="K112" t="s">
        <v>1705</v>
      </c>
      <c r="L112" t="s">
        <v>1706</v>
      </c>
      <c r="M112">
        <v>3.17</v>
      </c>
      <c r="N112" t="s">
        <v>1705</v>
      </c>
      <c r="O112" t="s">
        <v>1706</v>
      </c>
      <c r="P112">
        <v>3.17</v>
      </c>
    </row>
    <row r="113" spans="1:16">
      <c r="B113" t="s">
        <v>1707</v>
      </c>
      <c r="C113" t="s">
        <v>654</v>
      </c>
      <c r="D113">
        <v>3.3</v>
      </c>
      <c r="E113" t="s">
        <v>1708</v>
      </c>
      <c r="F113" t="s">
        <v>1709</v>
      </c>
      <c r="G113">
        <v>3.3</v>
      </c>
      <c r="H113" t="s">
        <v>651</v>
      </c>
      <c r="I113" t="s">
        <v>652</v>
      </c>
      <c r="J113">
        <v>3.3</v>
      </c>
      <c r="K113" t="s">
        <v>1708</v>
      </c>
      <c r="L113" t="s">
        <v>1709</v>
      </c>
      <c r="M113">
        <v>3.3</v>
      </c>
      <c r="N113" t="s">
        <v>1708</v>
      </c>
      <c r="O113" t="s">
        <v>1709</v>
      </c>
      <c r="P113">
        <v>3.3</v>
      </c>
    </row>
    <row r="114" spans="1:16">
      <c r="C114" t="s">
        <v>244</v>
      </c>
    </row>
    <row r="115" spans="1:16">
      <c r="B115" t="s">
        <v>1710</v>
      </c>
      <c r="C115" t="s">
        <v>655</v>
      </c>
      <c r="D115">
        <v>3.55</v>
      </c>
      <c r="E115" t="s">
        <v>1711</v>
      </c>
      <c r="F115" t="s">
        <v>1712</v>
      </c>
      <c r="G115">
        <v>3.55</v>
      </c>
      <c r="H115" t="s">
        <v>656</v>
      </c>
      <c r="I115" t="s">
        <v>657</v>
      </c>
      <c r="J115">
        <v>3.55</v>
      </c>
      <c r="K115" t="s">
        <v>1711</v>
      </c>
      <c r="L115" t="s">
        <v>1712</v>
      </c>
      <c r="M115">
        <v>3.55</v>
      </c>
      <c r="N115" t="s">
        <v>1711</v>
      </c>
      <c r="O115" t="s">
        <v>1712</v>
      </c>
      <c r="P115">
        <v>3.55</v>
      </c>
    </row>
    <row r="116" spans="1:16">
      <c r="B116" t="s">
        <v>1713</v>
      </c>
      <c r="C116" t="s">
        <v>658</v>
      </c>
      <c r="D116">
        <v>3.76</v>
      </c>
      <c r="E116" t="s">
        <v>1714</v>
      </c>
      <c r="F116" t="s">
        <v>1715</v>
      </c>
      <c r="G116">
        <v>3.76</v>
      </c>
      <c r="H116" t="s">
        <v>659</v>
      </c>
      <c r="I116" t="s">
        <v>660</v>
      </c>
      <c r="J116">
        <v>3.76</v>
      </c>
      <c r="K116" t="s">
        <v>1714</v>
      </c>
      <c r="L116" t="s">
        <v>1715</v>
      </c>
      <c r="M116">
        <v>3.76</v>
      </c>
      <c r="N116" t="s">
        <v>1714</v>
      </c>
      <c r="O116" t="s">
        <v>1715</v>
      </c>
      <c r="P116">
        <v>3.76</v>
      </c>
    </row>
    <row r="117" spans="1:16">
      <c r="C117" t="s">
        <v>246</v>
      </c>
    </row>
    <row r="118" spans="1:16">
      <c r="B118" t="s">
        <v>1716</v>
      </c>
      <c r="C118" t="s">
        <v>661</v>
      </c>
      <c r="D118">
        <v>4.16</v>
      </c>
      <c r="E118" t="s">
        <v>1717</v>
      </c>
      <c r="F118" t="s">
        <v>1718</v>
      </c>
      <c r="G118">
        <v>4.16</v>
      </c>
      <c r="H118" t="s">
        <v>656</v>
      </c>
      <c r="I118" t="s">
        <v>657</v>
      </c>
      <c r="J118">
        <v>3.55</v>
      </c>
      <c r="K118" t="s">
        <v>1717</v>
      </c>
      <c r="L118" t="s">
        <v>1718</v>
      </c>
      <c r="M118">
        <v>4.16</v>
      </c>
      <c r="N118" t="s">
        <v>1717</v>
      </c>
      <c r="O118" t="s">
        <v>1718</v>
      </c>
      <c r="P118">
        <v>4.16</v>
      </c>
    </row>
    <row r="119" spans="1:16">
      <c r="B119" t="s">
        <v>1719</v>
      </c>
      <c r="C119" t="s">
        <v>662</v>
      </c>
      <c r="D119">
        <v>4.37</v>
      </c>
      <c r="E119" t="s">
        <v>1720</v>
      </c>
      <c r="F119" t="s">
        <v>1721</v>
      </c>
      <c r="G119">
        <v>4.37</v>
      </c>
      <c r="H119" t="s">
        <v>659</v>
      </c>
      <c r="I119" t="s">
        <v>660</v>
      </c>
      <c r="J119">
        <v>3.76</v>
      </c>
      <c r="K119" t="s">
        <v>1720</v>
      </c>
      <c r="L119" t="s">
        <v>1721</v>
      </c>
      <c r="M119">
        <v>4.37</v>
      </c>
      <c r="N119" t="s">
        <v>1720</v>
      </c>
      <c r="O119" t="s">
        <v>1721</v>
      </c>
      <c r="P119">
        <v>4.37</v>
      </c>
    </row>
    <row r="120" spans="1:16">
      <c r="A120" t="s">
        <v>252</v>
      </c>
      <c r="C120" t="s">
        <v>253</v>
      </c>
    </row>
    <row r="121" spans="1:16">
      <c r="C121" t="s">
        <v>243</v>
      </c>
    </row>
    <row r="122" spans="1:16">
      <c r="B122" t="s">
        <v>1722</v>
      </c>
      <c r="C122" t="s">
        <v>663</v>
      </c>
      <c r="D122">
        <v>2.66</v>
      </c>
      <c r="E122" t="s">
        <v>1723</v>
      </c>
      <c r="F122" t="s">
        <v>1724</v>
      </c>
      <c r="G122">
        <v>2.66</v>
      </c>
      <c r="H122" t="s">
        <v>664</v>
      </c>
      <c r="I122" t="s">
        <v>665</v>
      </c>
      <c r="J122">
        <v>2.66</v>
      </c>
      <c r="K122" t="s">
        <v>1723</v>
      </c>
      <c r="L122" t="s">
        <v>1724</v>
      </c>
      <c r="M122">
        <v>2.66</v>
      </c>
      <c r="N122" t="s">
        <v>1723</v>
      </c>
      <c r="O122" t="s">
        <v>1724</v>
      </c>
      <c r="P122">
        <v>2.66</v>
      </c>
    </row>
    <row r="123" spans="1:16">
      <c r="B123" t="s">
        <v>1725</v>
      </c>
      <c r="C123" t="s">
        <v>666</v>
      </c>
      <c r="D123">
        <v>2.81</v>
      </c>
      <c r="E123" t="s">
        <v>1726</v>
      </c>
      <c r="F123" t="s">
        <v>1727</v>
      </c>
      <c r="G123">
        <v>2.81</v>
      </c>
      <c r="H123" t="s">
        <v>667</v>
      </c>
      <c r="I123" t="s">
        <v>668</v>
      </c>
      <c r="J123">
        <v>2.81</v>
      </c>
      <c r="K123" t="s">
        <v>1726</v>
      </c>
      <c r="L123" t="s">
        <v>1727</v>
      </c>
      <c r="M123">
        <v>2.81</v>
      </c>
      <c r="N123" t="s">
        <v>1726</v>
      </c>
      <c r="O123" t="s">
        <v>1727</v>
      </c>
      <c r="P123">
        <v>2.81</v>
      </c>
    </row>
    <row r="124" spans="1:16">
      <c r="C124" t="s">
        <v>244</v>
      </c>
    </row>
    <row r="125" spans="1:16">
      <c r="B125" t="s">
        <v>1728</v>
      </c>
      <c r="C125" t="s">
        <v>669</v>
      </c>
      <c r="D125">
        <v>2.93</v>
      </c>
      <c r="E125" t="s">
        <v>1729</v>
      </c>
      <c r="F125" t="s">
        <v>1730</v>
      </c>
      <c r="G125">
        <v>2.93</v>
      </c>
      <c r="H125" t="s">
        <v>664</v>
      </c>
      <c r="I125" t="s">
        <v>665</v>
      </c>
      <c r="J125">
        <v>2.66</v>
      </c>
      <c r="K125" t="s">
        <v>1729</v>
      </c>
      <c r="L125" t="s">
        <v>1730</v>
      </c>
      <c r="M125">
        <v>2.93</v>
      </c>
      <c r="N125" t="s">
        <v>1729</v>
      </c>
      <c r="O125" t="s">
        <v>1730</v>
      </c>
      <c r="P125">
        <v>2.93</v>
      </c>
    </row>
    <row r="126" spans="1:16">
      <c r="B126" t="s">
        <v>1731</v>
      </c>
      <c r="C126" t="s">
        <v>672</v>
      </c>
      <c r="D126">
        <v>3.1</v>
      </c>
      <c r="E126" t="s">
        <v>1732</v>
      </c>
      <c r="F126" t="s">
        <v>1733</v>
      </c>
      <c r="G126">
        <v>3.1</v>
      </c>
      <c r="H126" t="s">
        <v>667</v>
      </c>
      <c r="I126" t="s">
        <v>668</v>
      </c>
      <c r="J126">
        <v>2.81</v>
      </c>
      <c r="K126" t="s">
        <v>1732</v>
      </c>
      <c r="L126" t="s">
        <v>1733</v>
      </c>
      <c r="M126">
        <v>3.1</v>
      </c>
      <c r="N126" t="s">
        <v>1732</v>
      </c>
      <c r="O126" t="s">
        <v>1733</v>
      </c>
      <c r="P126">
        <v>3.1</v>
      </c>
    </row>
    <row r="127" spans="1:16">
      <c r="C127" t="s">
        <v>246</v>
      </c>
    </row>
    <row r="128" spans="1:16">
      <c r="B128" t="s">
        <v>1734</v>
      </c>
      <c r="C128" t="s">
        <v>675</v>
      </c>
      <c r="D128">
        <v>3.55</v>
      </c>
      <c r="E128" t="s">
        <v>1735</v>
      </c>
      <c r="F128" t="s">
        <v>1736</v>
      </c>
      <c r="G128">
        <v>3.55</v>
      </c>
      <c r="H128" t="s">
        <v>670</v>
      </c>
      <c r="I128" t="s">
        <v>671</v>
      </c>
      <c r="J128">
        <v>2.93</v>
      </c>
      <c r="K128" t="s">
        <v>1735</v>
      </c>
      <c r="L128" t="s">
        <v>1736</v>
      </c>
      <c r="M128">
        <v>3.55</v>
      </c>
      <c r="N128" t="s">
        <v>1735</v>
      </c>
      <c r="O128" t="s">
        <v>1736</v>
      </c>
      <c r="P128">
        <v>3.55</v>
      </c>
    </row>
    <row r="129" spans="1:16">
      <c r="B129" t="s">
        <v>1737</v>
      </c>
      <c r="C129" t="s">
        <v>676</v>
      </c>
      <c r="D129">
        <v>3.76</v>
      </c>
      <c r="E129" t="s">
        <v>1738</v>
      </c>
      <c r="F129" t="s">
        <v>1739</v>
      </c>
      <c r="G129">
        <v>3.76</v>
      </c>
      <c r="H129" t="s">
        <v>673</v>
      </c>
      <c r="I129" t="s">
        <v>674</v>
      </c>
      <c r="J129">
        <v>3.1</v>
      </c>
      <c r="K129" t="s">
        <v>1738</v>
      </c>
      <c r="L129" t="s">
        <v>1739</v>
      </c>
      <c r="M129">
        <v>3.76</v>
      </c>
      <c r="N129" t="s">
        <v>1738</v>
      </c>
      <c r="O129" t="s">
        <v>1739</v>
      </c>
      <c r="P129">
        <v>3.76</v>
      </c>
    </row>
    <row r="130" spans="1:16">
      <c r="A130" t="s">
        <v>254</v>
      </c>
      <c r="C130" t="s">
        <v>255</v>
      </c>
    </row>
    <row r="131" spans="1:16">
      <c r="B131" t="s">
        <v>1740</v>
      </c>
      <c r="C131" t="s">
        <v>677</v>
      </c>
      <c r="D131">
        <v>2.1800000000000002</v>
      </c>
      <c r="E131" t="s">
        <v>1741</v>
      </c>
      <c r="F131" t="s">
        <v>1742</v>
      </c>
      <c r="G131">
        <v>2.1800000000000002</v>
      </c>
      <c r="H131" t="s">
        <v>678</v>
      </c>
      <c r="I131" t="s">
        <v>679</v>
      </c>
      <c r="J131">
        <v>1.93</v>
      </c>
      <c r="K131" t="s">
        <v>1741</v>
      </c>
      <c r="L131" t="s">
        <v>1742</v>
      </c>
      <c r="M131">
        <v>2.1800000000000002</v>
      </c>
      <c r="N131" t="s">
        <v>1741</v>
      </c>
      <c r="O131" t="s">
        <v>1742</v>
      </c>
      <c r="P131">
        <v>2.1800000000000002</v>
      </c>
    </row>
    <row r="132" spans="1:16">
      <c r="B132" t="s">
        <v>1743</v>
      </c>
      <c r="C132" t="s">
        <v>680</v>
      </c>
      <c r="D132">
        <v>2.59</v>
      </c>
      <c r="E132" t="s">
        <v>1744</v>
      </c>
      <c r="F132" t="s">
        <v>1745</v>
      </c>
      <c r="G132">
        <v>2.59</v>
      </c>
      <c r="H132" t="s">
        <v>681</v>
      </c>
      <c r="I132" t="s">
        <v>682</v>
      </c>
      <c r="J132">
        <v>2.1800000000000002</v>
      </c>
      <c r="K132" t="s">
        <v>1744</v>
      </c>
      <c r="L132" t="s">
        <v>1745</v>
      </c>
      <c r="M132">
        <v>2.59</v>
      </c>
      <c r="N132" t="s">
        <v>1744</v>
      </c>
      <c r="O132" t="s">
        <v>1745</v>
      </c>
      <c r="P132">
        <v>2.59</v>
      </c>
    </row>
    <row r="133" spans="1:16">
      <c r="B133" t="s">
        <v>1746</v>
      </c>
      <c r="C133" t="s">
        <v>683</v>
      </c>
      <c r="D133">
        <v>3.08</v>
      </c>
      <c r="E133" t="s">
        <v>1747</v>
      </c>
      <c r="F133" t="s">
        <v>1748</v>
      </c>
      <c r="G133">
        <v>3.08</v>
      </c>
      <c r="H133" t="s">
        <v>684</v>
      </c>
      <c r="I133" t="s">
        <v>685</v>
      </c>
      <c r="J133">
        <v>2.5099999999999998</v>
      </c>
      <c r="K133" t="s">
        <v>1747</v>
      </c>
      <c r="L133" t="s">
        <v>1748</v>
      </c>
      <c r="M133">
        <v>3.08</v>
      </c>
      <c r="N133" t="s">
        <v>1747</v>
      </c>
      <c r="O133" t="s">
        <v>1748</v>
      </c>
      <c r="P133">
        <v>3.08</v>
      </c>
    </row>
    <row r="134" spans="1:16">
      <c r="B134" t="s">
        <v>1749</v>
      </c>
      <c r="C134" t="s">
        <v>686</v>
      </c>
      <c r="D134">
        <v>3.73</v>
      </c>
      <c r="E134" t="s">
        <v>1750</v>
      </c>
      <c r="F134" t="s">
        <v>1751</v>
      </c>
      <c r="G134">
        <v>3.73</v>
      </c>
      <c r="H134" t="s">
        <v>687</v>
      </c>
      <c r="I134" t="s">
        <v>688</v>
      </c>
      <c r="J134">
        <v>2.83</v>
      </c>
      <c r="K134" t="s">
        <v>1750</v>
      </c>
      <c r="L134" t="s">
        <v>1751</v>
      </c>
      <c r="M134">
        <v>3.73</v>
      </c>
      <c r="N134" t="s">
        <v>1750</v>
      </c>
      <c r="O134" t="s">
        <v>1751</v>
      </c>
      <c r="P134">
        <v>3.73</v>
      </c>
    </row>
    <row r="135" spans="1:16">
      <c r="A135" t="s">
        <v>79</v>
      </c>
      <c r="C135" t="s">
        <v>256</v>
      </c>
    </row>
    <row r="136" spans="1:16">
      <c r="B136" t="s">
        <v>1752</v>
      </c>
      <c r="C136" t="s">
        <v>689</v>
      </c>
      <c r="D136">
        <v>2.5099999999999998</v>
      </c>
      <c r="E136" t="s">
        <v>1753</v>
      </c>
      <c r="F136" t="s">
        <v>1754</v>
      </c>
      <c r="G136">
        <v>2.5099999999999998</v>
      </c>
      <c r="H136" t="s">
        <v>690</v>
      </c>
      <c r="I136" t="s">
        <v>691</v>
      </c>
      <c r="J136">
        <v>2.0499999999999998</v>
      </c>
      <c r="K136" t="s">
        <v>1753</v>
      </c>
      <c r="L136" t="s">
        <v>1754</v>
      </c>
      <c r="M136">
        <v>2.5099999999999998</v>
      </c>
      <c r="N136" t="s">
        <v>1753</v>
      </c>
      <c r="O136" t="s">
        <v>1754</v>
      </c>
      <c r="P136">
        <v>2.5099999999999998</v>
      </c>
    </row>
    <row r="137" spans="1:16">
      <c r="B137" t="s">
        <v>1755</v>
      </c>
      <c r="C137" t="s">
        <v>692</v>
      </c>
      <c r="D137">
        <v>2.93</v>
      </c>
      <c r="E137" t="s">
        <v>1756</v>
      </c>
      <c r="F137" t="s">
        <v>1757</v>
      </c>
      <c r="G137">
        <v>2.93</v>
      </c>
      <c r="H137" t="s">
        <v>693</v>
      </c>
      <c r="I137" t="s">
        <v>694</v>
      </c>
      <c r="J137">
        <v>2.35</v>
      </c>
      <c r="K137" t="s">
        <v>1756</v>
      </c>
      <c r="L137" t="s">
        <v>1757</v>
      </c>
      <c r="M137">
        <v>2.93</v>
      </c>
      <c r="N137" t="s">
        <v>1756</v>
      </c>
      <c r="O137" t="s">
        <v>1757</v>
      </c>
      <c r="P137">
        <v>2.93</v>
      </c>
    </row>
    <row r="138" spans="1:16">
      <c r="B138" t="s">
        <v>1758</v>
      </c>
      <c r="C138" t="s">
        <v>695</v>
      </c>
      <c r="D138">
        <v>3.49</v>
      </c>
      <c r="E138" t="s">
        <v>1759</v>
      </c>
      <c r="F138" t="s">
        <v>1760</v>
      </c>
      <c r="G138">
        <v>3.49</v>
      </c>
      <c r="H138" t="s">
        <v>696</v>
      </c>
      <c r="I138" t="s">
        <v>697</v>
      </c>
      <c r="J138">
        <v>2.66</v>
      </c>
      <c r="K138" t="s">
        <v>1759</v>
      </c>
      <c r="L138" t="s">
        <v>1760</v>
      </c>
      <c r="M138">
        <v>3.49</v>
      </c>
      <c r="N138" t="s">
        <v>1759</v>
      </c>
      <c r="O138" t="s">
        <v>1760</v>
      </c>
      <c r="P138">
        <v>3.49</v>
      </c>
    </row>
    <row r="139" spans="1:16">
      <c r="B139" t="s">
        <v>1761</v>
      </c>
      <c r="C139" t="s">
        <v>698</v>
      </c>
      <c r="D139">
        <v>4.16</v>
      </c>
      <c r="E139" t="s">
        <v>1762</v>
      </c>
      <c r="F139" t="s">
        <v>1763</v>
      </c>
      <c r="G139">
        <v>4.16</v>
      </c>
      <c r="H139" t="s">
        <v>699</v>
      </c>
      <c r="I139" t="s">
        <v>700</v>
      </c>
      <c r="J139">
        <v>2.99</v>
      </c>
      <c r="K139" t="s">
        <v>1762</v>
      </c>
      <c r="L139" t="s">
        <v>1763</v>
      </c>
      <c r="M139">
        <v>4.16</v>
      </c>
      <c r="N139" t="s">
        <v>1762</v>
      </c>
      <c r="O139" t="s">
        <v>1763</v>
      </c>
      <c r="P139">
        <v>4.16</v>
      </c>
    </row>
    <row r="140" spans="1:16">
      <c r="A140" t="s">
        <v>257</v>
      </c>
      <c r="C140" t="s">
        <v>258</v>
      </c>
    </row>
    <row r="141" spans="1:16">
      <c r="B141" t="s">
        <v>1764</v>
      </c>
      <c r="C141" t="s">
        <v>701</v>
      </c>
      <c r="D141">
        <v>2.35</v>
      </c>
      <c r="E141" t="s">
        <v>1765</v>
      </c>
      <c r="F141" t="s">
        <v>1766</v>
      </c>
      <c r="G141">
        <v>2.35</v>
      </c>
      <c r="H141" t="s">
        <v>690</v>
      </c>
      <c r="I141" t="s">
        <v>691</v>
      </c>
      <c r="J141">
        <v>2.0499999999999998</v>
      </c>
      <c r="K141" t="s">
        <v>1765</v>
      </c>
      <c r="L141" t="s">
        <v>1766</v>
      </c>
      <c r="M141">
        <v>2.35</v>
      </c>
      <c r="N141" t="s">
        <v>1765</v>
      </c>
      <c r="O141" t="s">
        <v>1766</v>
      </c>
      <c r="P141">
        <v>2.35</v>
      </c>
    </row>
    <row r="142" spans="1:16">
      <c r="B142" t="s">
        <v>1767</v>
      </c>
      <c r="C142" t="s">
        <v>702</v>
      </c>
      <c r="D142">
        <v>2.72</v>
      </c>
      <c r="E142" t="s">
        <v>1768</v>
      </c>
      <c r="F142" t="s">
        <v>1769</v>
      </c>
      <c r="G142">
        <v>2.72</v>
      </c>
      <c r="H142" t="s">
        <v>693</v>
      </c>
      <c r="I142" t="s">
        <v>694</v>
      </c>
      <c r="J142">
        <v>2.35</v>
      </c>
      <c r="K142" t="s">
        <v>1768</v>
      </c>
      <c r="L142" t="s">
        <v>1769</v>
      </c>
      <c r="M142">
        <v>2.72</v>
      </c>
      <c r="N142" t="s">
        <v>1768</v>
      </c>
      <c r="O142" t="s">
        <v>1769</v>
      </c>
      <c r="P142">
        <v>2.72</v>
      </c>
    </row>
    <row r="143" spans="1:16">
      <c r="B143" t="s">
        <v>1770</v>
      </c>
      <c r="C143" t="s">
        <v>703</v>
      </c>
      <c r="D143">
        <v>3.25</v>
      </c>
      <c r="E143" t="s">
        <v>1771</v>
      </c>
      <c r="F143" t="s">
        <v>1772</v>
      </c>
      <c r="G143">
        <v>3.25</v>
      </c>
      <c r="H143" t="s">
        <v>696</v>
      </c>
      <c r="I143" t="s">
        <v>697</v>
      </c>
      <c r="J143">
        <v>2.66</v>
      </c>
      <c r="K143" t="s">
        <v>1771</v>
      </c>
      <c r="L143" t="s">
        <v>1772</v>
      </c>
      <c r="M143">
        <v>3.25</v>
      </c>
      <c r="N143" t="s">
        <v>1771</v>
      </c>
      <c r="O143" t="s">
        <v>1772</v>
      </c>
      <c r="P143">
        <v>3.25</v>
      </c>
    </row>
    <row r="144" spans="1:16">
      <c r="B144" t="s">
        <v>1773</v>
      </c>
      <c r="C144" t="s">
        <v>704</v>
      </c>
      <c r="D144">
        <v>3.91</v>
      </c>
      <c r="E144" t="s">
        <v>1774</v>
      </c>
      <c r="F144" t="s">
        <v>1775</v>
      </c>
      <c r="G144">
        <v>3.91</v>
      </c>
      <c r="H144" t="s">
        <v>699</v>
      </c>
      <c r="I144" t="s">
        <v>700</v>
      </c>
      <c r="J144">
        <v>2.99</v>
      </c>
      <c r="K144" t="s">
        <v>1774</v>
      </c>
      <c r="L144" t="s">
        <v>1775</v>
      </c>
      <c r="M144">
        <v>3.91</v>
      </c>
      <c r="N144" t="s">
        <v>1774</v>
      </c>
      <c r="O144" t="s">
        <v>1775</v>
      </c>
      <c r="P144">
        <v>3.91</v>
      </c>
    </row>
    <row r="145" spans="1:16">
      <c r="A145" t="s">
        <v>58</v>
      </c>
      <c r="C145" t="s">
        <v>259</v>
      </c>
    </row>
    <row r="146" spans="1:16">
      <c r="B146" t="s">
        <v>1776</v>
      </c>
      <c r="C146" t="s">
        <v>705</v>
      </c>
      <c r="D146">
        <v>1.75</v>
      </c>
      <c r="E146" t="s">
        <v>1777</v>
      </c>
      <c r="F146" t="s">
        <v>1778</v>
      </c>
      <c r="G146">
        <v>1.75</v>
      </c>
      <c r="H146" t="s">
        <v>690</v>
      </c>
      <c r="I146" t="s">
        <v>691</v>
      </c>
      <c r="J146">
        <v>2.0499999999999998</v>
      </c>
      <c r="K146" t="s">
        <v>1777</v>
      </c>
      <c r="L146" t="s">
        <v>1778</v>
      </c>
      <c r="M146">
        <v>1.75</v>
      </c>
      <c r="N146" t="s">
        <v>1777</v>
      </c>
      <c r="O146" t="s">
        <v>1778</v>
      </c>
      <c r="P146">
        <v>1.75</v>
      </c>
    </row>
    <row r="147" spans="1:16">
      <c r="B147" t="s">
        <v>1779</v>
      </c>
      <c r="C147" t="s">
        <v>706</v>
      </c>
      <c r="D147">
        <v>1.99</v>
      </c>
      <c r="E147" t="s">
        <v>1780</v>
      </c>
      <c r="F147" t="s">
        <v>1781</v>
      </c>
      <c r="G147">
        <v>1.99</v>
      </c>
      <c r="H147" t="s">
        <v>693</v>
      </c>
      <c r="I147" t="s">
        <v>694</v>
      </c>
      <c r="J147">
        <v>2.35</v>
      </c>
      <c r="K147" t="s">
        <v>1780</v>
      </c>
      <c r="L147" t="s">
        <v>1781</v>
      </c>
      <c r="M147">
        <v>1.99</v>
      </c>
      <c r="N147" t="s">
        <v>1780</v>
      </c>
      <c r="O147" t="s">
        <v>1781</v>
      </c>
      <c r="P147">
        <v>1.99</v>
      </c>
    </row>
    <row r="148" spans="1:16">
      <c r="B148" t="s">
        <v>1782</v>
      </c>
      <c r="C148" t="s">
        <v>707</v>
      </c>
      <c r="D148">
        <v>2.35</v>
      </c>
      <c r="E148" t="s">
        <v>1783</v>
      </c>
      <c r="F148" t="s">
        <v>1784</v>
      </c>
      <c r="G148">
        <v>2.35</v>
      </c>
      <c r="H148" t="s">
        <v>696</v>
      </c>
      <c r="I148" t="s">
        <v>697</v>
      </c>
      <c r="J148">
        <v>2.66</v>
      </c>
      <c r="K148" t="s">
        <v>1783</v>
      </c>
      <c r="L148" t="s">
        <v>1784</v>
      </c>
      <c r="M148">
        <v>2.35</v>
      </c>
      <c r="N148" t="s">
        <v>1783</v>
      </c>
      <c r="O148" t="s">
        <v>1784</v>
      </c>
      <c r="P148">
        <v>2.35</v>
      </c>
    </row>
    <row r="149" spans="1:16">
      <c r="B149" t="s">
        <v>1785</v>
      </c>
      <c r="C149" t="s">
        <v>708</v>
      </c>
      <c r="D149">
        <v>2.66</v>
      </c>
      <c r="E149" t="s">
        <v>1786</v>
      </c>
      <c r="F149" t="s">
        <v>1787</v>
      </c>
      <c r="G149">
        <v>2.66</v>
      </c>
      <c r="H149" t="s">
        <v>699</v>
      </c>
      <c r="I149" t="s">
        <v>700</v>
      </c>
      <c r="J149">
        <v>2.99</v>
      </c>
      <c r="K149" t="s">
        <v>1786</v>
      </c>
      <c r="L149" t="s">
        <v>1787</v>
      </c>
      <c r="M149">
        <v>2.66</v>
      </c>
      <c r="N149" t="s">
        <v>1786</v>
      </c>
      <c r="O149" t="s">
        <v>1787</v>
      </c>
      <c r="P149">
        <v>2.66</v>
      </c>
    </row>
    <row r="150" spans="1:16">
      <c r="A150" t="s">
        <v>260</v>
      </c>
      <c r="C150" t="s">
        <v>261</v>
      </c>
    </row>
    <row r="151" spans="1:16">
      <c r="B151" t="s">
        <v>1788</v>
      </c>
      <c r="C151" t="s">
        <v>709</v>
      </c>
      <c r="D151">
        <v>1.93</v>
      </c>
      <c r="E151" t="s">
        <v>1789</v>
      </c>
      <c r="F151" t="s">
        <v>1790</v>
      </c>
      <c r="G151">
        <v>1.93</v>
      </c>
      <c r="H151" t="s">
        <v>690</v>
      </c>
      <c r="I151" t="s">
        <v>691</v>
      </c>
      <c r="J151">
        <v>2.0499999999999998</v>
      </c>
      <c r="K151" t="s">
        <v>1789</v>
      </c>
      <c r="L151" t="s">
        <v>1790</v>
      </c>
      <c r="M151">
        <v>1.93</v>
      </c>
      <c r="N151" t="s">
        <v>1789</v>
      </c>
      <c r="O151" t="s">
        <v>1790</v>
      </c>
      <c r="P151">
        <v>1.93</v>
      </c>
    </row>
    <row r="152" spans="1:16">
      <c r="B152" t="s">
        <v>1791</v>
      </c>
      <c r="C152" t="s">
        <v>710</v>
      </c>
      <c r="D152">
        <v>2.38</v>
      </c>
      <c r="E152" t="s">
        <v>1792</v>
      </c>
      <c r="F152" t="s">
        <v>1793</v>
      </c>
      <c r="G152">
        <v>2.38</v>
      </c>
      <c r="H152" t="s">
        <v>693</v>
      </c>
      <c r="I152" t="s">
        <v>694</v>
      </c>
      <c r="J152">
        <v>2.35</v>
      </c>
      <c r="K152" t="s">
        <v>1792</v>
      </c>
      <c r="L152" t="s">
        <v>1793</v>
      </c>
      <c r="M152">
        <v>2.38</v>
      </c>
      <c r="N152" t="s">
        <v>1792</v>
      </c>
      <c r="O152" t="s">
        <v>1793</v>
      </c>
      <c r="P152">
        <v>2.38</v>
      </c>
    </row>
    <row r="153" spans="1:16">
      <c r="B153" t="s">
        <v>1794</v>
      </c>
      <c r="C153" t="s">
        <v>711</v>
      </c>
      <c r="D153">
        <v>2.74</v>
      </c>
      <c r="E153" t="s">
        <v>1795</v>
      </c>
      <c r="F153" t="s">
        <v>1796</v>
      </c>
      <c r="G153">
        <v>2.74</v>
      </c>
      <c r="H153" t="s">
        <v>696</v>
      </c>
      <c r="I153" t="s">
        <v>697</v>
      </c>
      <c r="J153">
        <v>2.66</v>
      </c>
      <c r="K153" t="s">
        <v>1795</v>
      </c>
      <c r="L153" t="s">
        <v>1796</v>
      </c>
      <c r="M153">
        <v>2.74</v>
      </c>
      <c r="N153" t="s">
        <v>1795</v>
      </c>
      <c r="O153" t="s">
        <v>1796</v>
      </c>
      <c r="P153">
        <v>2.74</v>
      </c>
    </row>
    <row r="154" spans="1:16">
      <c r="B154" t="s">
        <v>1797</v>
      </c>
      <c r="C154" t="s">
        <v>712</v>
      </c>
      <c r="D154">
        <v>3.15</v>
      </c>
      <c r="E154" t="s">
        <v>1798</v>
      </c>
      <c r="F154" t="s">
        <v>1799</v>
      </c>
      <c r="G154">
        <v>3.15</v>
      </c>
      <c r="H154" t="s">
        <v>699</v>
      </c>
      <c r="I154" t="s">
        <v>700</v>
      </c>
      <c r="J154">
        <v>2.99</v>
      </c>
      <c r="K154" t="s">
        <v>1798</v>
      </c>
      <c r="L154" t="s">
        <v>1799</v>
      </c>
      <c r="M154">
        <v>3.15</v>
      </c>
      <c r="N154" t="s">
        <v>1798</v>
      </c>
      <c r="O154" t="s">
        <v>1799</v>
      </c>
      <c r="P154">
        <v>3.15</v>
      </c>
    </row>
    <row r="155" spans="1:16">
      <c r="A155" t="s">
        <v>262</v>
      </c>
      <c r="C155" t="s">
        <v>263</v>
      </c>
    </row>
    <row r="156" spans="1:16">
      <c r="C156" t="s">
        <v>242</v>
      </c>
    </row>
    <row r="157" spans="1:16">
      <c r="B157" t="s">
        <v>1800</v>
      </c>
      <c r="C157" t="s">
        <v>713</v>
      </c>
      <c r="D157">
        <v>1.93</v>
      </c>
      <c r="E157" t="s">
        <v>1801</v>
      </c>
      <c r="F157" t="s">
        <v>1802</v>
      </c>
      <c r="G157">
        <v>1.93</v>
      </c>
      <c r="H157" t="s">
        <v>678</v>
      </c>
      <c r="I157" t="s">
        <v>679</v>
      </c>
      <c r="J157">
        <v>1.93</v>
      </c>
      <c r="K157" t="s">
        <v>1801</v>
      </c>
      <c r="L157" t="s">
        <v>1802</v>
      </c>
      <c r="M157">
        <v>1.93</v>
      </c>
      <c r="N157" t="s">
        <v>1801</v>
      </c>
      <c r="O157" t="s">
        <v>1802</v>
      </c>
      <c r="P157">
        <v>1.93</v>
      </c>
    </row>
    <row r="158" spans="1:16">
      <c r="B158" t="s">
        <v>1803</v>
      </c>
      <c r="C158" t="s">
        <v>714</v>
      </c>
      <c r="D158">
        <v>2.1800000000000002</v>
      </c>
      <c r="E158" t="s">
        <v>1804</v>
      </c>
      <c r="F158" t="s">
        <v>1805</v>
      </c>
      <c r="G158">
        <v>2.1800000000000002</v>
      </c>
      <c r="H158" t="s">
        <v>681</v>
      </c>
      <c r="I158" t="s">
        <v>682</v>
      </c>
      <c r="J158">
        <v>2.1800000000000002</v>
      </c>
      <c r="K158" t="s">
        <v>1804</v>
      </c>
      <c r="L158" t="s">
        <v>1805</v>
      </c>
      <c r="M158">
        <v>2.1800000000000002</v>
      </c>
      <c r="N158" t="s">
        <v>1804</v>
      </c>
      <c r="O158" t="s">
        <v>1805</v>
      </c>
      <c r="P158">
        <v>2.1800000000000002</v>
      </c>
    </row>
    <row r="159" spans="1:16">
      <c r="B159" t="s">
        <v>1806</v>
      </c>
      <c r="C159" t="s">
        <v>715</v>
      </c>
      <c r="D159">
        <v>2.5099999999999998</v>
      </c>
      <c r="E159" t="s">
        <v>1807</v>
      </c>
      <c r="F159" t="s">
        <v>1808</v>
      </c>
      <c r="G159">
        <v>2.5099999999999998</v>
      </c>
      <c r="H159" t="s">
        <v>684</v>
      </c>
      <c r="I159" t="s">
        <v>685</v>
      </c>
      <c r="J159">
        <v>2.5099999999999998</v>
      </c>
      <c r="K159" t="s">
        <v>1807</v>
      </c>
      <c r="L159" t="s">
        <v>1808</v>
      </c>
      <c r="M159">
        <v>2.5099999999999998</v>
      </c>
      <c r="N159" t="s">
        <v>1807</v>
      </c>
      <c r="O159" t="s">
        <v>1808</v>
      </c>
      <c r="P159">
        <v>2.5099999999999998</v>
      </c>
    </row>
    <row r="160" spans="1:16">
      <c r="B160" t="s">
        <v>1809</v>
      </c>
      <c r="C160" t="s">
        <v>716</v>
      </c>
      <c r="D160">
        <v>2.83</v>
      </c>
      <c r="E160" t="s">
        <v>1810</v>
      </c>
      <c r="F160" t="s">
        <v>1811</v>
      </c>
      <c r="G160">
        <v>2.83</v>
      </c>
      <c r="H160" t="s">
        <v>687</v>
      </c>
      <c r="I160" t="s">
        <v>688</v>
      </c>
      <c r="J160">
        <v>2.83</v>
      </c>
      <c r="K160" t="s">
        <v>1810</v>
      </c>
      <c r="L160" t="s">
        <v>1811</v>
      </c>
      <c r="M160">
        <v>2.83</v>
      </c>
      <c r="N160" t="s">
        <v>1810</v>
      </c>
      <c r="O160" t="s">
        <v>1811</v>
      </c>
      <c r="P160">
        <v>2.83</v>
      </c>
    </row>
    <row r="161" spans="1:16">
      <c r="C161" t="s">
        <v>243</v>
      </c>
    </row>
    <row r="162" spans="1:16">
      <c r="B162" t="s">
        <v>1812</v>
      </c>
      <c r="C162" t="s">
        <v>717</v>
      </c>
      <c r="D162">
        <v>2.12</v>
      </c>
      <c r="E162" t="s">
        <v>1813</v>
      </c>
      <c r="F162" t="s">
        <v>1814</v>
      </c>
      <c r="G162">
        <v>2.12</v>
      </c>
      <c r="H162" t="s">
        <v>678</v>
      </c>
      <c r="I162" t="s">
        <v>679</v>
      </c>
      <c r="J162">
        <v>1.93</v>
      </c>
      <c r="K162" t="s">
        <v>1813</v>
      </c>
      <c r="L162" t="s">
        <v>1814</v>
      </c>
      <c r="M162">
        <v>2.12</v>
      </c>
      <c r="N162" t="s">
        <v>1813</v>
      </c>
      <c r="O162" t="s">
        <v>1814</v>
      </c>
      <c r="P162">
        <v>2.12</v>
      </c>
    </row>
    <row r="163" spans="1:16">
      <c r="B163" t="s">
        <v>1815</v>
      </c>
      <c r="C163" t="s">
        <v>718</v>
      </c>
      <c r="D163">
        <v>2.39</v>
      </c>
      <c r="E163" t="s">
        <v>1816</v>
      </c>
      <c r="F163" t="s">
        <v>1817</v>
      </c>
      <c r="G163">
        <v>2.39</v>
      </c>
      <c r="H163" t="s">
        <v>681</v>
      </c>
      <c r="I163" t="s">
        <v>682</v>
      </c>
      <c r="J163">
        <v>2.1800000000000002</v>
      </c>
      <c r="K163" t="s">
        <v>1816</v>
      </c>
      <c r="L163" t="s">
        <v>1817</v>
      </c>
      <c r="M163">
        <v>2.39</v>
      </c>
      <c r="N163" t="s">
        <v>1816</v>
      </c>
      <c r="O163" t="s">
        <v>1817</v>
      </c>
      <c r="P163">
        <v>2.39</v>
      </c>
    </row>
    <row r="164" spans="1:16">
      <c r="B164" t="s">
        <v>1818</v>
      </c>
      <c r="C164" t="s">
        <v>719</v>
      </c>
      <c r="D164">
        <v>2.76</v>
      </c>
      <c r="E164" t="s">
        <v>1819</v>
      </c>
      <c r="F164" t="s">
        <v>1820</v>
      </c>
      <c r="G164">
        <v>2.76</v>
      </c>
      <c r="H164" t="s">
        <v>684</v>
      </c>
      <c r="I164" t="s">
        <v>685</v>
      </c>
      <c r="J164">
        <v>2.5099999999999998</v>
      </c>
      <c r="K164" t="s">
        <v>1819</v>
      </c>
      <c r="L164" t="s">
        <v>1820</v>
      </c>
      <c r="M164">
        <v>2.76</v>
      </c>
      <c r="N164" t="s">
        <v>1819</v>
      </c>
      <c r="O164" t="s">
        <v>1820</v>
      </c>
      <c r="P164">
        <v>2.76</v>
      </c>
    </row>
    <row r="165" spans="1:16">
      <c r="B165" t="s">
        <v>1821</v>
      </c>
      <c r="C165" t="s">
        <v>720</v>
      </c>
      <c r="D165">
        <v>3.11</v>
      </c>
      <c r="E165" t="s">
        <v>1822</v>
      </c>
      <c r="F165" t="s">
        <v>1823</v>
      </c>
      <c r="G165">
        <v>3.11</v>
      </c>
      <c r="H165" t="s">
        <v>687</v>
      </c>
      <c r="I165" t="s">
        <v>688</v>
      </c>
      <c r="J165">
        <v>2.83</v>
      </c>
      <c r="K165" t="s">
        <v>1822</v>
      </c>
      <c r="L165" t="s">
        <v>1823</v>
      </c>
      <c r="M165">
        <v>3.11</v>
      </c>
      <c r="N165" t="s">
        <v>1822</v>
      </c>
      <c r="O165" t="s">
        <v>1823</v>
      </c>
      <c r="P165">
        <v>3.11</v>
      </c>
    </row>
    <row r="166" spans="1:16">
      <c r="A166" t="s">
        <v>264</v>
      </c>
      <c r="C166" t="s">
        <v>265</v>
      </c>
    </row>
    <row r="167" spans="1:16">
      <c r="C167" t="s">
        <v>242</v>
      </c>
    </row>
    <row r="168" spans="1:16">
      <c r="B168" t="s">
        <v>1824</v>
      </c>
      <c r="C168" t="s">
        <v>721</v>
      </c>
      <c r="D168">
        <v>2.0499999999999998</v>
      </c>
      <c r="E168" t="s">
        <v>1825</v>
      </c>
      <c r="F168" t="s">
        <v>1826</v>
      </c>
      <c r="G168">
        <v>2.0499999999999998</v>
      </c>
      <c r="H168" t="s">
        <v>690</v>
      </c>
      <c r="I168" t="s">
        <v>691</v>
      </c>
      <c r="J168">
        <v>2.0499999999999998</v>
      </c>
      <c r="K168" t="s">
        <v>1825</v>
      </c>
      <c r="L168" t="s">
        <v>1826</v>
      </c>
      <c r="M168">
        <v>2.0499999999999998</v>
      </c>
      <c r="N168" t="s">
        <v>1825</v>
      </c>
      <c r="O168" t="s">
        <v>1826</v>
      </c>
      <c r="P168">
        <v>2.0499999999999998</v>
      </c>
    </row>
    <row r="169" spans="1:16">
      <c r="B169" t="s">
        <v>1827</v>
      </c>
      <c r="C169" t="s">
        <v>722</v>
      </c>
      <c r="D169">
        <v>2.35</v>
      </c>
      <c r="E169" t="s">
        <v>1828</v>
      </c>
      <c r="F169" t="s">
        <v>1829</v>
      </c>
      <c r="G169">
        <v>2.35</v>
      </c>
      <c r="H169" t="s">
        <v>693</v>
      </c>
      <c r="I169" t="s">
        <v>694</v>
      </c>
      <c r="J169">
        <v>2.35</v>
      </c>
      <c r="K169" t="s">
        <v>1828</v>
      </c>
      <c r="L169" t="s">
        <v>1829</v>
      </c>
      <c r="M169">
        <v>2.35</v>
      </c>
      <c r="N169" t="s">
        <v>1828</v>
      </c>
      <c r="O169" t="s">
        <v>1829</v>
      </c>
      <c r="P169">
        <v>2.35</v>
      </c>
    </row>
    <row r="170" spans="1:16">
      <c r="B170" t="s">
        <v>1830</v>
      </c>
      <c r="C170" t="s">
        <v>723</v>
      </c>
      <c r="D170">
        <v>2.66</v>
      </c>
      <c r="E170" t="s">
        <v>1831</v>
      </c>
      <c r="F170" t="s">
        <v>1832</v>
      </c>
      <c r="G170">
        <v>2.66</v>
      </c>
      <c r="H170" t="s">
        <v>696</v>
      </c>
      <c r="I170" t="s">
        <v>697</v>
      </c>
      <c r="J170">
        <v>2.66</v>
      </c>
      <c r="K170" t="s">
        <v>1831</v>
      </c>
      <c r="L170" t="s">
        <v>1832</v>
      </c>
      <c r="M170">
        <v>2.66</v>
      </c>
      <c r="N170" t="s">
        <v>1831</v>
      </c>
      <c r="O170" t="s">
        <v>1832</v>
      </c>
      <c r="P170">
        <v>2.66</v>
      </c>
    </row>
    <row r="171" spans="1:16">
      <c r="B171" t="s">
        <v>1833</v>
      </c>
      <c r="C171" t="s">
        <v>724</v>
      </c>
      <c r="D171">
        <v>2.99</v>
      </c>
      <c r="E171" t="s">
        <v>1834</v>
      </c>
      <c r="F171" t="s">
        <v>1835</v>
      </c>
      <c r="G171">
        <v>2.99</v>
      </c>
      <c r="H171" t="s">
        <v>699</v>
      </c>
      <c r="I171" t="s">
        <v>700</v>
      </c>
      <c r="J171">
        <v>2.99</v>
      </c>
      <c r="K171" t="s">
        <v>1834</v>
      </c>
      <c r="L171" t="s">
        <v>1835</v>
      </c>
      <c r="M171">
        <v>2.99</v>
      </c>
      <c r="N171" t="s">
        <v>1834</v>
      </c>
      <c r="O171" t="s">
        <v>1835</v>
      </c>
      <c r="P171">
        <v>2.99</v>
      </c>
    </row>
    <row r="172" spans="1:16">
      <c r="C172" t="s">
        <v>243</v>
      </c>
    </row>
    <row r="173" spans="1:16">
      <c r="B173" t="s">
        <v>1836</v>
      </c>
      <c r="C173" t="s">
        <v>725</v>
      </c>
      <c r="D173">
        <v>2.25</v>
      </c>
      <c r="E173" t="s">
        <v>1837</v>
      </c>
      <c r="F173" t="s">
        <v>1838</v>
      </c>
      <c r="G173">
        <v>2.25</v>
      </c>
      <c r="H173" t="s">
        <v>690</v>
      </c>
      <c r="I173" t="s">
        <v>691</v>
      </c>
      <c r="J173">
        <v>2.0499999999999998</v>
      </c>
      <c r="K173" t="s">
        <v>1837</v>
      </c>
      <c r="L173" t="s">
        <v>1838</v>
      </c>
      <c r="M173">
        <v>2.25</v>
      </c>
      <c r="N173" t="s">
        <v>1837</v>
      </c>
      <c r="O173" t="s">
        <v>1838</v>
      </c>
      <c r="P173">
        <v>2.25</v>
      </c>
    </row>
    <row r="174" spans="1:16">
      <c r="B174" t="s">
        <v>1839</v>
      </c>
      <c r="C174" t="s">
        <v>726</v>
      </c>
      <c r="D174">
        <v>2.58</v>
      </c>
      <c r="E174" t="s">
        <v>1840</v>
      </c>
      <c r="F174" t="s">
        <v>1841</v>
      </c>
      <c r="G174">
        <v>2.58</v>
      </c>
      <c r="H174" t="s">
        <v>693</v>
      </c>
      <c r="I174" t="s">
        <v>694</v>
      </c>
      <c r="J174">
        <v>2.35</v>
      </c>
      <c r="K174" t="s">
        <v>1840</v>
      </c>
      <c r="L174" t="s">
        <v>1841</v>
      </c>
      <c r="M174">
        <v>2.58</v>
      </c>
      <c r="N174" t="s">
        <v>1840</v>
      </c>
      <c r="O174" t="s">
        <v>1841</v>
      </c>
      <c r="P174">
        <v>2.58</v>
      </c>
    </row>
    <row r="175" spans="1:16">
      <c r="B175" t="s">
        <v>1842</v>
      </c>
      <c r="C175" t="s">
        <v>727</v>
      </c>
      <c r="D175">
        <v>2.92</v>
      </c>
      <c r="E175" t="s">
        <v>1843</v>
      </c>
      <c r="F175" t="s">
        <v>1844</v>
      </c>
      <c r="G175">
        <v>2.92</v>
      </c>
      <c r="H175" t="s">
        <v>696</v>
      </c>
      <c r="I175" t="s">
        <v>697</v>
      </c>
      <c r="J175">
        <v>2.66</v>
      </c>
      <c r="K175" t="s">
        <v>1843</v>
      </c>
      <c r="L175" t="s">
        <v>1844</v>
      </c>
      <c r="M175">
        <v>2.92</v>
      </c>
      <c r="N175" t="s">
        <v>1843</v>
      </c>
      <c r="O175" t="s">
        <v>1844</v>
      </c>
      <c r="P175">
        <v>2.92</v>
      </c>
    </row>
    <row r="176" spans="1:16">
      <c r="B176" t="s">
        <v>1845</v>
      </c>
      <c r="C176" t="s">
        <v>728</v>
      </c>
      <c r="D176">
        <v>3.28</v>
      </c>
      <c r="E176" t="s">
        <v>1846</v>
      </c>
      <c r="F176" t="s">
        <v>1847</v>
      </c>
      <c r="G176">
        <v>3.28</v>
      </c>
      <c r="H176" t="s">
        <v>699</v>
      </c>
      <c r="I176" t="s">
        <v>700</v>
      </c>
      <c r="J176">
        <v>2.99</v>
      </c>
      <c r="K176" t="s">
        <v>1846</v>
      </c>
      <c r="L176" t="s">
        <v>1847</v>
      </c>
      <c r="M176">
        <v>3.28</v>
      </c>
      <c r="N176" t="s">
        <v>1846</v>
      </c>
      <c r="O176" t="s">
        <v>1847</v>
      </c>
      <c r="P176">
        <v>3.28</v>
      </c>
    </row>
    <row r="177" spans="1:16">
      <c r="A177" t="s">
        <v>159</v>
      </c>
      <c r="C177" t="s">
        <v>266</v>
      </c>
    </row>
    <row r="178" spans="1:16">
      <c r="B178" t="s">
        <v>1848</v>
      </c>
      <c r="C178" t="s">
        <v>729</v>
      </c>
      <c r="D178">
        <v>1.55</v>
      </c>
      <c r="E178" t="s">
        <v>1849</v>
      </c>
      <c r="F178" t="s">
        <v>1850</v>
      </c>
      <c r="G178">
        <v>1.55</v>
      </c>
      <c r="H178" t="s">
        <v>690</v>
      </c>
      <c r="I178" t="s">
        <v>691</v>
      </c>
      <c r="J178">
        <v>2.0499999999999998</v>
      </c>
      <c r="K178" t="s">
        <v>1849</v>
      </c>
      <c r="L178" t="s">
        <v>1850</v>
      </c>
      <c r="M178">
        <v>1.55</v>
      </c>
      <c r="N178" t="s">
        <v>1849</v>
      </c>
      <c r="O178" t="s">
        <v>1850</v>
      </c>
      <c r="P178">
        <v>1.55</v>
      </c>
    </row>
    <row r="179" spans="1:16">
      <c r="B179" t="s">
        <v>1851</v>
      </c>
      <c r="C179" t="s">
        <v>730</v>
      </c>
      <c r="D179">
        <v>1.75</v>
      </c>
      <c r="E179" t="s">
        <v>1852</v>
      </c>
      <c r="F179" t="s">
        <v>1853</v>
      </c>
      <c r="G179">
        <v>1.75</v>
      </c>
      <c r="H179" t="s">
        <v>693</v>
      </c>
      <c r="I179" t="s">
        <v>694</v>
      </c>
      <c r="J179">
        <v>2.35</v>
      </c>
      <c r="K179" t="s">
        <v>1852</v>
      </c>
      <c r="L179" t="s">
        <v>1853</v>
      </c>
      <c r="M179">
        <v>1.75</v>
      </c>
      <c r="N179" t="s">
        <v>1852</v>
      </c>
      <c r="O179" t="s">
        <v>1853</v>
      </c>
      <c r="P179">
        <v>1.75</v>
      </c>
    </row>
    <row r="180" spans="1:16">
      <c r="B180" t="s">
        <v>1854</v>
      </c>
      <c r="C180" t="s">
        <v>730</v>
      </c>
      <c r="D180">
        <v>1.96</v>
      </c>
      <c r="E180" t="s">
        <v>1855</v>
      </c>
      <c r="F180" t="s">
        <v>1856</v>
      </c>
      <c r="G180">
        <v>1.96</v>
      </c>
      <c r="H180" t="s">
        <v>1857</v>
      </c>
      <c r="I180" t="s">
        <v>1858</v>
      </c>
      <c r="J180">
        <v>2.5670000000000002</v>
      </c>
      <c r="K180" t="s">
        <v>1855</v>
      </c>
      <c r="L180" t="s">
        <v>1856</v>
      </c>
      <c r="M180">
        <v>1.96</v>
      </c>
      <c r="N180" t="s">
        <v>1855</v>
      </c>
      <c r="O180" t="s">
        <v>1856</v>
      </c>
      <c r="P180">
        <v>1.96</v>
      </c>
    </row>
    <row r="181" spans="1:16">
      <c r="B181" t="s">
        <v>1859</v>
      </c>
      <c r="C181" t="s">
        <v>731</v>
      </c>
      <c r="D181">
        <v>2.0499999999999998</v>
      </c>
      <c r="E181" t="s">
        <v>1860</v>
      </c>
      <c r="F181" t="s">
        <v>1861</v>
      </c>
      <c r="G181">
        <v>2.0499999999999998</v>
      </c>
      <c r="H181" t="s">
        <v>696</v>
      </c>
      <c r="I181" t="s">
        <v>697</v>
      </c>
      <c r="J181">
        <v>2.66</v>
      </c>
      <c r="K181" t="s">
        <v>1860</v>
      </c>
      <c r="L181" t="s">
        <v>1861</v>
      </c>
      <c r="M181">
        <v>2.0499999999999998</v>
      </c>
      <c r="N181" t="s">
        <v>1860</v>
      </c>
      <c r="O181" t="s">
        <v>1861</v>
      </c>
      <c r="P181">
        <v>2.0499999999999998</v>
      </c>
    </row>
    <row r="182" spans="1:16">
      <c r="B182" t="s">
        <v>1833</v>
      </c>
      <c r="C182" t="s">
        <v>732</v>
      </c>
      <c r="D182">
        <v>2.35</v>
      </c>
      <c r="E182" t="s">
        <v>1862</v>
      </c>
      <c r="F182" t="s">
        <v>1863</v>
      </c>
      <c r="G182">
        <v>2.35</v>
      </c>
      <c r="H182" t="s">
        <v>699</v>
      </c>
      <c r="I182" t="s">
        <v>700</v>
      </c>
      <c r="J182">
        <v>2.99</v>
      </c>
      <c r="K182" t="s">
        <v>1862</v>
      </c>
      <c r="L182" t="s">
        <v>1863</v>
      </c>
      <c r="M182">
        <v>2.35</v>
      </c>
      <c r="N182" t="s">
        <v>1862</v>
      </c>
      <c r="O182" t="s">
        <v>1863</v>
      </c>
      <c r="P182">
        <v>2.35</v>
      </c>
    </row>
    <row r="183" spans="1:16">
      <c r="A183" t="s">
        <v>267</v>
      </c>
      <c r="C183" t="s">
        <v>268</v>
      </c>
    </row>
    <row r="184" spans="1:16">
      <c r="B184" t="s">
        <v>1864</v>
      </c>
      <c r="C184" t="s">
        <v>1865</v>
      </c>
      <c r="D184">
        <v>3.28</v>
      </c>
      <c r="E184" t="s">
        <v>1866</v>
      </c>
      <c r="F184" t="s">
        <v>1865</v>
      </c>
      <c r="G184">
        <v>4.67</v>
      </c>
      <c r="H184" t="s">
        <v>733</v>
      </c>
      <c r="I184" t="s">
        <v>1867</v>
      </c>
      <c r="J184">
        <v>4.67</v>
      </c>
      <c r="K184" t="s">
        <v>1866</v>
      </c>
      <c r="L184" t="s">
        <v>1865</v>
      </c>
      <c r="M184">
        <v>4.67</v>
      </c>
      <c r="N184" t="s">
        <v>1866</v>
      </c>
      <c r="O184" t="s">
        <v>1865</v>
      </c>
      <c r="P184">
        <v>4.67</v>
      </c>
    </row>
    <row r="185" spans="1:16">
      <c r="B185" t="s">
        <v>1868</v>
      </c>
      <c r="C185" t="s">
        <v>1869</v>
      </c>
      <c r="D185">
        <v>4.67</v>
      </c>
      <c r="E185" t="s">
        <v>1870</v>
      </c>
      <c r="F185" t="s">
        <v>1869</v>
      </c>
      <c r="G185">
        <v>5.27</v>
      </c>
      <c r="H185" t="s">
        <v>734</v>
      </c>
      <c r="I185" t="s">
        <v>1871</v>
      </c>
      <c r="J185">
        <v>5.27</v>
      </c>
      <c r="K185" t="s">
        <v>1870</v>
      </c>
      <c r="L185" t="s">
        <v>1869</v>
      </c>
      <c r="M185">
        <v>5.27</v>
      </c>
      <c r="N185" t="s">
        <v>1870</v>
      </c>
      <c r="O185" t="s">
        <v>1869</v>
      </c>
      <c r="P185">
        <v>5.27</v>
      </c>
    </row>
    <row r="186" spans="1:16">
      <c r="A186" t="s">
        <v>269</v>
      </c>
      <c r="C186" t="s">
        <v>270</v>
      </c>
    </row>
    <row r="187" spans="1:16">
      <c r="C187" t="s">
        <v>271</v>
      </c>
    </row>
    <row r="188" spans="1:16">
      <c r="B188" t="s">
        <v>1872</v>
      </c>
      <c r="C188" t="s">
        <v>735</v>
      </c>
      <c r="D188">
        <v>5.19</v>
      </c>
      <c r="E188" t="s">
        <v>1873</v>
      </c>
      <c r="F188" t="s">
        <v>1874</v>
      </c>
      <c r="G188">
        <v>5.19</v>
      </c>
      <c r="H188" t="s">
        <v>736</v>
      </c>
      <c r="I188" t="s">
        <v>737</v>
      </c>
      <c r="J188">
        <v>5.19</v>
      </c>
      <c r="K188" t="s">
        <v>1873</v>
      </c>
      <c r="L188" t="s">
        <v>1874</v>
      </c>
      <c r="M188">
        <v>5.19</v>
      </c>
      <c r="N188" t="s">
        <v>1873</v>
      </c>
      <c r="O188" t="s">
        <v>1874</v>
      </c>
      <c r="P188">
        <v>5.19</v>
      </c>
    </row>
    <row r="189" spans="1:16">
      <c r="B189" t="s">
        <v>1875</v>
      </c>
      <c r="C189" t="s">
        <v>738</v>
      </c>
      <c r="D189">
        <v>5.41</v>
      </c>
      <c r="E189" t="s">
        <v>1876</v>
      </c>
      <c r="F189" t="s">
        <v>1877</v>
      </c>
      <c r="G189">
        <v>5.41</v>
      </c>
      <c r="H189" t="s">
        <v>739</v>
      </c>
      <c r="I189" t="s">
        <v>740</v>
      </c>
      <c r="J189">
        <v>5.41</v>
      </c>
      <c r="K189" t="s">
        <v>1876</v>
      </c>
      <c r="L189" t="s">
        <v>1877</v>
      </c>
      <c r="M189">
        <v>5.41</v>
      </c>
      <c r="N189" t="s">
        <v>1876</v>
      </c>
      <c r="O189" t="s">
        <v>1877</v>
      </c>
      <c r="P189">
        <v>5.41</v>
      </c>
    </row>
    <row r="190" spans="1:16">
      <c r="B190" t="s">
        <v>1878</v>
      </c>
      <c r="C190" t="s">
        <v>741</v>
      </c>
      <c r="D190">
        <v>5.41</v>
      </c>
      <c r="E190" t="s">
        <v>1879</v>
      </c>
      <c r="F190" t="s">
        <v>1880</v>
      </c>
      <c r="G190">
        <v>5.41</v>
      </c>
      <c r="H190" t="s">
        <v>742</v>
      </c>
      <c r="I190" t="s">
        <v>743</v>
      </c>
      <c r="J190">
        <v>5.41</v>
      </c>
      <c r="K190" t="s">
        <v>1879</v>
      </c>
      <c r="L190" t="s">
        <v>1880</v>
      </c>
      <c r="M190">
        <v>5.41</v>
      </c>
      <c r="N190" t="s">
        <v>1879</v>
      </c>
      <c r="O190" t="s">
        <v>1880</v>
      </c>
      <c r="P190">
        <v>5.41</v>
      </c>
    </row>
    <row r="191" spans="1:16">
      <c r="B191" t="s">
        <v>1881</v>
      </c>
      <c r="C191" t="s">
        <v>744</v>
      </c>
      <c r="D191">
        <v>5.75</v>
      </c>
      <c r="E191" t="s">
        <v>1882</v>
      </c>
      <c r="F191" t="s">
        <v>1883</v>
      </c>
      <c r="G191">
        <v>5.75</v>
      </c>
      <c r="H191" t="s">
        <v>745</v>
      </c>
      <c r="I191" t="s">
        <v>746</v>
      </c>
      <c r="J191">
        <v>5.75</v>
      </c>
      <c r="K191" t="s">
        <v>1882</v>
      </c>
      <c r="L191" t="s">
        <v>1883</v>
      </c>
      <c r="M191">
        <v>5.75</v>
      </c>
      <c r="N191" t="s">
        <v>1882</v>
      </c>
      <c r="O191" t="s">
        <v>1883</v>
      </c>
      <c r="P191">
        <v>5.75</v>
      </c>
    </row>
    <row r="192" spans="1:16">
      <c r="C192" t="s">
        <v>272</v>
      </c>
    </row>
    <row r="193" spans="2:16">
      <c r="B193" t="s">
        <v>1884</v>
      </c>
      <c r="C193" t="s">
        <v>747</v>
      </c>
      <c r="D193">
        <v>4.92</v>
      </c>
      <c r="E193" t="s">
        <v>1885</v>
      </c>
      <c r="F193" t="s">
        <v>1886</v>
      </c>
      <c r="G193">
        <v>4.92</v>
      </c>
      <c r="H193" t="s">
        <v>748</v>
      </c>
      <c r="I193" t="s">
        <v>749</v>
      </c>
      <c r="J193">
        <v>4.92</v>
      </c>
      <c r="K193" t="s">
        <v>1885</v>
      </c>
      <c r="L193" t="s">
        <v>1886</v>
      </c>
      <c r="M193">
        <v>4.92</v>
      </c>
      <c r="N193" t="s">
        <v>1885</v>
      </c>
      <c r="O193" t="s">
        <v>1886</v>
      </c>
      <c r="P193">
        <v>4.92</v>
      </c>
    </row>
    <row r="194" spans="2:16">
      <c r="B194" t="s">
        <v>1887</v>
      </c>
      <c r="C194" t="s">
        <v>750</v>
      </c>
      <c r="D194">
        <v>5.19</v>
      </c>
      <c r="E194" t="s">
        <v>1888</v>
      </c>
      <c r="F194" t="s">
        <v>1889</v>
      </c>
      <c r="G194">
        <v>5.19</v>
      </c>
      <c r="H194" t="s">
        <v>751</v>
      </c>
      <c r="I194" t="s">
        <v>752</v>
      </c>
      <c r="J194">
        <v>5.19</v>
      </c>
      <c r="K194" t="s">
        <v>1888</v>
      </c>
      <c r="L194" t="s">
        <v>1889</v>
      </c>
      <c r="M194">
        <v>5.19</v>
      </c>
      <c r="N194" t="s">
        <v>1888</v>
      </c>
      <c r="O194" t="s">
        <v>1889</v>
      </c>
      <c r="P194">
        <v>5.19</v>
      </c>
    </row>
    <row r="195" spans="2:16">
      <c r="B195" t="s">
        <v>1890</v>
      </c>
      <c r="C195" t="s">
        <v>753</v>
      </c>
      <c r="D195">
        <v>5.19</v>
      </c>
      <c r="E195" t="s">
        <v>1891</v>
      </c>
      <c r="F195" t="s">
        <v>1892</v>
      </c>
      <c r="G195">
        <v>5.19</v>
      </c>
      <c r="H195" t="s">
        <v>754</v>
      </c>
      <c r="I195" t="s">
        <v>749</v>
      </c>
      <c r="J195">
        <v>5.19</v>
      </c>
      <c r="K195" t="s">
        <v>1891</v>
      </c>
      <c r="L195" t="s">
        <v>1892</v>
      </c>
      <c r="M195">
        <v>5.19</v>
      </c>
      <c r="N195" t="s">
        <v>1891</v>
      </c>
      <c r="O195" t="s">
        <v>1892</v>
      </c>
      <c r="P195">
        <v>5.19</v>
      </c>
    </row>
    <row r="196" spans="2:16">
      <c r="B196" t="s">
        <v>1893</v>
      </c>
      <c r="C196" t="s">
        <v>755</v>
      </c>
      <c r="D196">
        <v>5.41</v>
      </c>
      <c r="E196" t="s">
        <v>1894</v>
      </c>
      <c r="F196" t="s">
        <v>1895</v>
      </c>
      <c r="G196">
        <v>5.41</v>
      </c>
      <c r="H196" t="s">
        <v>756</v>
      </c>
      <c r="I196" t="s">
        <v>752</v>
      </c>
      <c r="J196">
        <v>5.41</v>
      </c>
      <c r="K196" t="s">
        <v>1894</v>
      </c>
      <c r="L196" t="s">
        <v>1895</v>
      </c>
      <c r="M196">
        <v>5.41</v>
      </c>
      <c r="N196" t="s">
        <v>1894</v>
      </c>
      <c r="O196" t="s">
        <v>1895</v>
      </c>
      <c r="P196">
        <v>5.41</v>
      </c>
    </row>
    <row r="197" spans="2:16">
      <c r="C197" t="s">
        <v>273</v>
      </c>
    </row>
    <row r="198" spans="2:16">
      <c r="B198" t="s">
        <v>1896</v>
      </c>
      <c r="C198" t="s">
        <v>757</v>
      </c>
      <c r="D198">
        <v>4.37</v>
      </c>
      <c r="E198" t="s">
        <v>1897</v>
      </c>
      <c r="F198" t="s">
        <v>1898</v>
      </c>
      <c r="G198">
        <v>4.37</v>
      </c>
      <c r="H198" t="s">
        <v>769</v>
      </c>
      <c r="I198" t="s">
        <v>770</v>
      </c>
      <c r="J198">
        <v>4.37</v>
      </c>
      <c r="K198" t="s">
        <v>1897</v>
      </c>
      <c r="L198" t="s">
        <v>1898</v>
      </c>
      <c r="M198">
        <v>4.37</v>
      </c>
      <c r="N198" t="s">
        <v>1897</v>
      </c>
      <c r="O198" t="s">
        <v>1898</v>
      </c>
      <c r="P198">
        <v>4.37</v>
      </c>
    </row>
    <row r="199" spans="2:16">
      <c r="B199" t="s">
        <v>1899</v>
      </c>
      <c r="C199" t="s">
        <v>760</v>
      </c>
      <c r="D199">
        <v>4.68</v>
      </c>
      <c r="E199" t="s">
        <v>1900</v>
      </c>
      <c r="F199" t="s">
        <v>1901</v>
      </c>
      <c r="G199">
        <v>4.68</v>
      </c>
      <c r="H199" t="s">
        <v>772</v>
      </c>
      <c r="I199" t="s">
        <v>773</v>
      </c>
      <c r="J199">
        <v>4.68</v>
      </c>
      <c r="K199" t="s">
        <v>1900</v>
      </c>
      <c r="L199" t="s">
        <v>1901</v>
      </c>
      <c r="M199">
        <v>4.68</v>
      </c>
      <c r="N199" t="s">
        <v>1900</v>
      </c>
      <c r="O199" t="s">
        <v>1901</v>
      </c>
      <c r="P199">
        <v>4.68</v>
      </c>
    </row>
    <row r="200" spans="2:16">
      <c r="B200" t="s">
        <v>1902</v>
      </c>
      <c r="C200" t="s">
        <v>763</v>
      </c>
      <c r="D200">
        <v>4.68</v>
      </c>
      <c r="E200" t="s">
        <v>1903</v>
      </c>
      <c r="F200" t="s">
        <v>1904</v>
      </c>
      <c r="G200">
        <v>4.68</v>
      </c>
      <c r="H200" t="s">
        <v>775</v>
      </c>
      <c r="I200" t="s">
        <v>776</v>
      </c>
      <c r="J200">
        <v>4.68</v>
      </c>
      <c r="K200" t="s">
        <v>1903</v>
      </c>
      <c r="L200" t="s">
        <v>1904</v>
      </c>
      <c r="M200">
        <v>4.68</v>
      </c>
      <c r="N200" t="s">
        <v>1903</v>
      </c>
      <c r="O200" t="s">
        <v>1904</v>
      </c>
      <c r="P200">
        <v>4.68</v>
      </c>
    </row>
    <row r="201" spans="2:16">
      <c r="B201" t="s">
        <v>1905</v>
      </c>
      <c r="C201" t="s">
        <v>766</v>
      </c>
      <c r="D201">
        <v>4.92</v>
      </c>
      <c r="E201" t="s">
        <v>1906</v>
      </c>
      <c r="F201" t="s">
        <v>1907</v>
      </c>
      <c r="G201">
        <v>4.92</v>
      </c>
      <c r="H201" t="s">
        <v>778</v>
      </c>
      <c r="I201" t="s">
        <v>779</v>
      </c>
      <c r="J201">
        <v>4.92</v>
      </c>
      <c r="K201" t="s">
        <v>1906</v>
      </c>
      <c r="L201" t="s">
        <v>1907</v>
      </c>
      <c r="M201">
        <v>4.92</v>
      </c>
      <c r="N201" t="s">
        <v>1906</v>
      </c>
      <c r="O201" t="s">
        <v>1907</v>
      </c>
      <c r="P201">
        <v>4.92</v>
      </c>
    </row>
    <row r="202" spans="2:16">
      <c r="C202" t="s">
        <v>274</v>
      </c>
    </row>
    <row r="203" spans="2:16">
      <c r="B203" t="s">
        <v>1908</v>
      </c>
      <c r="C203" t="s">
        <v>768</v>
      </c>
      <c r="D203">
        <v>4.16</v>
      </c>
      <c r="E203" t="s">
        <v>1909</v>
      </c>
      <c r="F203" t="s">
        <v>1910</v>
      </c>
      <c r="G203">
        <v>4.16</v>
      </c>
      <c r="H203" t="s">
        <v>781</v>
      </c>
      <c r="I203" t="s">
        <v>782</v>
      </c>
      <c r="J203">
        <v>4.16</v>
      </c>
      <c r="K203" t="s">
        <v>1909</v>
      </c>
      <c r="L203" t="s">
        <v>1910</v>
      </c>
      <c r="M203">
        <v>4.16</v>
      </c>
      <c r="N203" t="s">
        <v>1909</v>
      </c>
      <c r="O203" t="s">
        <v>1910</v>
      </c>
      <c r="P203">
        <v>4.16</v>
      </c>
    </row>
    <row r="204" spans="2:16">
      <c r="B204" t="s">
        <v>1911</v>
      </c>
      <c r="C204" t="s">
        <v>771</v>
      </c>
      <c r="D204">
        <v>4.37</v>
      </c>
      <c r="E204" t="s">
        <v>1912</v>
      </c>
      <c r="F204" t="s">
        <v>1913</v>
      </c>
      <c r="G204">
        <v>4.37</v>
      </c>
      <c r="H204" t="s">
        <v>784</v>
      </c>
      <c r="I204" t="s">
        <v>782</v>
      </c>
      <c r="J204">
        <v>4.37</v>
      </c>
      <c r="K204" t="s">
        <v>1912</v>
      </c>
      <c r="L204" t="s">
        <v>1913</v>
      </c>
      <c r="M204">
        <v>4.37</v>
      </c>
      <c r="N204" t="s">
        <v>1912</v>
      </c>
      <c r="O204" t="s">
        <v>1913</v>
      </c>
      <c r="P204">
        <v>4.37</v>
      </c>
    </row>
    <row r="205" spans="2:16">
      <c r="B205" t="s">
        <v>1914</v>
      </c>
      <c r="C205" t="s">
        <v>774</v>
      </c>
      <c r="D205">
        <v>4.37</v>
      </c>
      <c r="E205" t="s">
        <v>1915</v>
      </c>
      <c r="F205" t="s">
        <v>1916</v>
      </c>
      <c r="G205">
        <v>4.37</v>
      </c>
      <c r="H205" t="s">
        <v>1917</v>
      </c>
      <c r="I205" t="s">
        <v>1918</v>
      </c>
      <c r="J205">
        <v>4.37</v>
      </c>
      <c r="K205" t="s">
        <v>1915</v>
      </c>
      <c r="L205" t="s">
        <v>1916</v>
      </c>
      <c r="M205">
        <v>4.37</v>
      </c>
      <c r="N205" t="s">
        <v>1915</v>
      </c>
      <c r="O205" t="s">
        <v>1916</v>
      </c>
      <c r="P205">
        <v>4.37</v>
      </c>
    </row>
    <row r="206" spans="2:16">
      <c r="B206" t="s">
        <v>1919</v>
      </c>
      <c r="C206" t="s">
        <v>777</v>
      </c>
      <c r="D206">
        <v>4.68</v>
      </c>
      <c r="E206" t="s">
        <v>1920</v>
      </c>
      <c r="F206" t="s">
        <v>1921</v>
      </c>
      <c r="G206">
        <v>4.68</v>
      </c>
      <c r="H206" t="s">
        <v>1922</v>
      </c>
      <c r="I206" t="s">
        <v>1923</v>
      </c>
      <c r="J206">
        <v>4.68</v>
      </c>
      <c r="K206" t="s">
        <v>1920</v>
      </c>
      <c r="L206" t="s">
        <v>1921</v>
      </c>
      <c r="M206">
        <v>4.68</v>
      </c>
      <c r="N206" t="s">
        <v>1920</v>
      </c>
      <c r="O206" t="s">
        <v>1921</v>
      </c>
      <c r="P206">
        <v>4.68</v>
      </c>
    </row>
    <row r="207" spans="2:16">
      <c r="C207" t="s">
        <v>275</v>
      </c>
    </row>
    <row r="208" spans="2:16">
      <c r="B208" t="s">
        <v>1924</v>
      </c>
      <c r="C208" t="s">
        <v>780</v>
      </c>
      <c r="D208">
        <v>3.91</v>
      </c>
      <c r="E208" t="s">
        <v>1925</v>
      </c>
      <c r="F208" t="s">
        <v>1926</v>
      </c>
      <c r="G208">
        <v>3.91</v>
      </c>
      <c r="H208" t="s">
        <v>781</v>
      </c>
      <c r="I208" t="s">
        <v>782</v>
      </c>
      <c r="J208">
        <v>4.16</v>
      </c>
      <c r="K208" t="s">
        <v>1925</v>
      </c>
      <c r="L208" t="s">
        <v>1926</v>
      </c>
      <c r="M208">
        <v>3.91</v>
      </c>
      <c r="N208" t="s">
        <v>1925</v>
      </c>
      <c r="O208" t="s">
        <v>1926</v>
      </c>
      <c r="P208">
        <v>3.91</v>
      </c>
    </row>
    <row r="209" spans="1:16">
      <c r="B209" t="s">
        <v>1927</v>
      </c>
      <c r="C209" t="s">
        <v>783</v>
      </c>
      <c r="D209">
        <v>4.16</v>
      </c>
      <c r="E209" t="s">
        <v>1928</v>
      </c>
      <c r="F209" t="s">
        <v>1929</v>
      </c>
      <c r="G209">
        <v>4.16</v>
      </c>
      <c r="H209" t="s">
        <v>784</v>
      </c>
      <c r="I209" t="s">
        <v>782</v>
      </c>
      <c r="J209">
        <v>4.37</v>
      </c>
      <c r="K209" t="s">
        <v>1928</v>
      </c>
      <c r="L209" t="s">
        <v>1929</v>
      </c>
      <c r="M209">
        <v>4.16</v>
      </c>
      <c r="N209" t="s">
        <v>1928</v>
      </c>
      <c r="O209" t="s">
        <v>1929</v>
      </c>
      <c r="P209">
        <v>4.16</v>
      </c>
    </row>
    <row r="210" spans="1:16">
      <c r="B210" t="s">
        <v>1930</v>
      </c>
      <c r="C210" t="s">
        <v>1931</v>
      </c>
      <c r="D210">
        <v>4.16</v>
      </c>
      <c r="E210" t="s">
        <v>1932</v>
      </c>
      <c r="F210" t="s">
        <v>1933</v>
      </c>
      <c r="G210">
        <v>4.16</v>
      </c>
      <c r="H210" t="s">
        <v>1917</v>
      </c>
      <c r="I210" t="s">
        <v>1918</v>
      </c>
      <c r="J210">
        <v>4.37</v>
      </c>
      <c r="K210" t="s">
        <v>1932</v>
      </c>
      <c r="L210" t="s">
        <v>1933</v>
      </c>
      <c r="M210">
        <v>4.16</v>
      </c>
      <c r="N210" t="s">
        <v>1932</v>
      </c>
      <c r="O210" t="s">
        <v>1933</v>
      </c>
      <c r="P210">
        <v>4.16</v>
      </c>
    </row>
    <row r="211" spans="1:16">
      <c r="B211" t="s">
        <v>1934</v>
      </c>
      <c r="C211" t="s">
        <v>1935</v>
      </c>
      <c r="D211">
        <v>4.37</v>
      </c>
      <c r="E211" t="s">
        <v>1936</v>
      </c>
      <c r="F211" t="s">
        <v>1937</v>
      </c>
      <c r="G211">
        <v>4.37</v>
      </c>
      <c r="H211" t="s">
        <v>1922</v>
      </c>
      <c r="I211" t="s">
        <v>1923</v>
      </c>
      <c r="J211">
        <v>4.68</v>
      </c>
      <c r="K211" t="s">
        <v>1936</v>
      </c>
      <c r="L211" t="s">
        <v>1937</v>
      </c>
      <c r="M211">
        <v>4.37</v>
      </c>
      <c r="N211" t="s">
        <v>1936</v>
      </c>
      <c r="O211" t="s">
        <v>1937</v>
      </c>
      <c r="P211">
        <v>4.37</v>
      </c>
    </row>
    <row r="212" spans="1:16">
      <c r="A212" t="s">
        <v>276</v>
      </c>
      <c r="C212" t="s">
        <v>277</v>
      </c>
    </row>
    <row r="213" spans="1:16">
      <c r="C213" t="s">
        <v>271</v>
      </c>
    </row>
    <row r="214" spans="1:16">
      <c r="B214" t="s">
        <v>1938</v>
      </c>
      <c r="C214" t="s">
        <v>785</v>
      </c>
      <c r="D214">
        <v>3.91</v>
      </c>
      <c r="E214" t="s">
        <v>1939</v>
      </c>
      <c r="F214" t="s">
        <v>1940</v>
      </c>
      <c r="G214">
        <v>3.91</v>
      </c>
      <c r="H214" t="s">
        <v>786</v>
      </c>
      <c r="I214" t="s">
        <v>787</v>
      </c>
      <c r="J214">
        <v>3.91</v>
      </c>
      <c r="K214" t="s">
        <v>1939</v>
      </c>
      <c r="L214" t="s">
        <v>1940</v>
      </c>
      <c r="M214">
        <v>3.91</v>
      </c>
      <c r="N214" t="s">
        <v>1939</v>
      </c>
      <c r="O214" t="s">
        <v>1940</v>
      </c>
      <c r="P214">
        <v>3.91</v>
      </c>
    </row>
    <row r="215" spans="1:16">
      <c r="B215" t="s">
        <v>1941</v>
      </c>
      <c r="C215" t="s">
        <v>788</v>
      </c>
      <c r="D215">
        <v>4.16</v>
      </c>
      <c r="E215" t="s">
        <v>1942</v>
      </c>
      <c r="F215" t="s">
        <v>1943</v>
      </c>
      <c r="G215">
        <v>4.16</v>
      </c>
      <c r="H215" t="s">
        <v>789</v>
      </c>
      <c r="I215" t="s">
        <v>790</v>
      </c>
      <c r="J215">
        <v>4.16</v>
      </c>
      <c r="K215" t="s">
        <v>1942</v>
      </c>
      <c r="L215" t="s">
        <v>1943</v>
      </c>
      <c r="M215">
        <v>4.16</v>
      </c>
      <c r="N215" t="s">
        <v>1942</v>
      </c>
      <c r="O215" t="s">
        <v>1943</v>
      </c>
      <c r="P215">
        <v>4.16</v>
      </c>
    </row>
    <row r="216" spans="1:16">
      <c r="B216" t="s">
        <v>1944</v>
      </c>
      <c r="C216" t="s">
        <v>791</v>
      </c>
      <c r="D216">
        <v>4.37</v>
      </c>
      <c r="E216" t="s">
        <v>1945</v>
      </c>
      <c r="F216" t="s">
        <v>1946</v>
      </c>
      <c r="G216">
        <v>4.37</v>
      </c>
      <c r="H216" t="s">
        <v>792</v>
      </c>
      <c r="I216" t="s">
        <v>793</v>
      </c>
      <c r="J216">
        <v>4.37</v>
      </c>
      <c r="K216" t="s">
        <v>1945</v>
      </c>
      <c r="L216" t="s">
        <v>1946</v>
      </c>
      <c r="M216">
        <v>4.37</v>
      </c>
      <c r="N216" t="s">
        <v>1945</v>
      </c>
      <c r="O216" t="s">
        <v>1946</v>
      </c>
      <c r="P216">
        <v>4.37</v>
      </c>
    </row>
    <row r="217" spans="1:16">
      <c r="B217" t="s">
        <v>1947</v>
      </c>
      <c r="C217" t="s">
        <v>794</v>
      </c>
      <c r="D217">
        <v>4.68</v>
      </c>
      <c r="E217" t="s">
        <v>1948</v>
      </c>
      <c r="F217" t="s">
        <v>1949</v>
      </c>
      <c r="G217">
        <v>4.68</v>
      </c>
      <c r="H217" t="s">
        <v>795</v>
      </c>
      <c r="I217" t="s">
        <v>796</v>
      </c>
      <c r="J217">
        <v>4.68</v>
      </c>
      <c r="K217" t="s">
        <v>1948</v>
      </c>
      <c r="L217" t="s">
        <v>1949</v>
      </c>
      <c r="M217">
        <v>4.68</v>
      </c>
      <c r="N217" t="s">
        <v>1948</v>
      </c>
      <c r="O217" t="s">
        <v>1949</v>
      </c>
      <c r="P217">
        <v>4.68</v>
      </c>
    </row>
    <row r="218" spans="1:16">
      <c r="B218" t="s">
        <v>1950</v>
      </c>
      <c r="C218" t="s">
        <v>797</v>
      </c>
      <c r="D218">
        <v>4.88</v>
      </c>
      <c r="E218" t="s">
        <v>1951</v>
      </c>
      <c r="F218" t="s">
        <v>1952</v>
      </c>
      <c r="G218">
        <v>4.88</v>
      </c>
      <c r="H218" t="s">
        <v>798</v>
      </c>
      <c r="I218" t="s">
        <v>799</v>
      </c>
      <c r="J218">
        <v>4.88</v>
      </c>
      <c r="K218" t="s">
        <v>1951</v>
      </c>
      <c r="L218" t="s">
        <v>1952</v>
      </c>
      <c r="M218">
        <v>4.88</v>
      </c>
      <c r="N218" t="s">
        <v>1951</v>
      </c>
      <c r="O218" t="s">
        <v>1952</v>
      </c>
      <c r="P218">
        <v>4.88</v>
      </c>
    </row>
    <row r="219" spans="1:16">
      <c r="B219" t="s">
        <v>1953</v>
      </c>
      <c r="C219" t="s">
        <v>800</v>
      </c>
      <c r="D219">
        <v>5.19</v>
      </c>
      <c r="E219" t="s">
        <v>1954</v>
      </c>
      <c r="F219" t="s">
        <v>1955</v>
      </c>
      <c r="G219">
        <v>5.19</v>
      </c>
      <c r="H219" t="s">
        <v>801</v>
      </c>
      <c r="I219" t="s">
        <v>802</v>
      </c>
      <c r="J219">
        <v>5.19</v>
      </c>
      <c r="K219" t="s">
        <v>1954</v>
      </c>
      <c r="L219" t="s">
        <v>1955</v>
      </c>
      <c r="M219">
        <v>5.19</v>
      </c>
      <c r="N219" t="s">
        <v>1954</v>
      </c>
      <c r="O219" t="s">
        <v>1955</v>
      </c>
      <c r="P219">
        <v>5.19</v>
      </c>
    </row>
    <row r="220" spans="1:16">
      <c r="C220" t="s">
        <v>272</v>
      </c>
    </row>
    <row r="221" spans="1:16">
      <c r="B221" t="s">
        <v>1956</v>
      </c>
      <c r="C221" t="s">
        <v>803</v>
      </c>
      <c r="D221">
        <v>3.5</v>
      </c>
      <c r="E221" t="s">
        <v>1957</v>
      </c>
      <c r="F221" t="s">
        <v>1958</v>
      </c>
      <c r="G221">
        <v>3.5</v>
      </c>
      <c r="H221" t="s">
        <v>804</v>
      </c>
      <c r="I221" t="s">
        <v>805</v>
      </c>
      <c r="J221">
        <v>3.5</v>
      </c>
      <c r="K221" t="s">
        <v>1957</v>
      </c>
      <c r="L221" t="s">
        <v>1958</v>
      </c>
      <c r="M221">
        <v>3.5</v>
      </c>
      <c r="N221" t="s">
        <v>1957</v>
      </c>
      <c r="O221" t="s">
        <v>1958</v>
      </c>
      <c r="P221">
        <v>3.5</v>
      </c>
    </row>
    <row r="222" spans="1:16">
      <c r="B222" t="s">
        <v>1959</v>
      </c>
      <c r="C222" t="s">
        <v>806</v>
      </c>
      <c r="D222">
        <v>3.73</v>
      </c>
      <c r="E222" t="s">
        <v>1960</v>
      </c>
      <c r="F222" t="s">
        <v>1961</v>
      </c>
      <c r="G222">
        <v>3.73</v>
      </c>
      <c r="H222" t="s">
        <v>807</v>
      </c>
      <c r="I222" t="s">
        <v>808</v>
      </c>
      <c r="J222">
        <v>3.73</v>
      </c>
      <c r="K222" t="s">
        <v>1960</v>
      </c>
      <c r="L222" t="s">
        <v>1961</v>
      </c>
      <c r="M222">
        <v>3.73</v>
      </c>
      <c r="N222" t="s">
        <v>1960</v>
      </c>
      <c r="O222" t="s">
        <v>1961</v>
      </c>
      <c r="P222">
        <v>3.73</v>
      </c>
    </row>
    <row r="223" spans="1:16">
      <c r="B223" t="s">
        <v>1962</v>
      </c>
      <c r="C223" t="s">
        <v>809</v>
      </c>
      <c r="D223">
        <v>4.16</v>
      </c>
      <c r="E223" t="s">
        <v>1963</v>
      </c>
      <c r="F223" t="s">
        <v>1964</v>
      </c>
      <c r="G223">
        <v>4.16</v>
      </c>
      <c r="H223" t="s">
        <v>810</v>
      </c>
      <c r="I223" t="s">
        <v>811</v>
      </c>
      <c r="J223">
        <v>4.16</v>
      </c>
      <c r="K223" t="s">
        <v>1963</v>
      </c>
      <c r="L223" t="s">
        <v>1964</v>
      </c>
      <c r="M223">
        <v>4.16</v>
      </c>
      <c r="N223" t="s">
        <v>1963</v>
      </c>
      <c r="O223" t="s">
        <v>1964</v>
      </c>
      <c r="P223">
        <v>4.16</v>
      </c>
    </row>
    <row r="224" spans="1:16">
      <c r="B224" t="s">
        <v>1965</v>
      </c>
      <c r="C224" t="s">
        <v>812</v>
      </c>
      <c r="D224">
        <v>4.37</v>
      </c>
      <c r="E224" t="s">
        <v>1966</v>
      </c>
      <c r="F224" t="s">
        <v>1967</v>
      </c>
      <c r="G224">
        <v>4.37</v>
      </c>
      <c r="H224" t="s">
        <v>813</v>
      </c>
      <c r="I224" t="s">
        <v>814</v>
      </c>
      <c r="J224">
        <v>4.37</v>
      </c>
      <c r="K224" t="s">
        <v>1966</v>
      </c>
      <c r="L224" t="s">
        <v>1967</v>
      </c>
      <c r="M224">
        <v>4.37</v>
      </c>
      <c r="N224" t="s">
        <v>1966</v>
      </c>
      <c r="O224" t="s">
        <v>1967</v>
      </c>
      <c r="P224">
        <v>4.37</v>
      </c>
    </row>
    <row r="225" spans="1:16">
      <c r="B225" t="s">
        <v>1968</v>
      </c>
      <c r="C225" t="s">
        <v>815</v>
      </c>
      <c r="D225">
        <v>4.71</v>
      </c>
      <c r="E225" t="s">
        <v>1969</v>
      </c>
      <c r="F225" t="s">
        <v>1970</v>
      </c>
      <c r="G225">
        <v>4.71</v>
      </c>
      <c r="H225" t="s">
        <v>816</v>
      </c>
      <c r="I225" t="s">
        <v>817</v>
      </c>
      <c r="J225">
        <v>4.71</v>
      </c>
      <c r="K225" t="s">
        <v>1969</v>
      </c>
      <c r="L225" t="s">
        <v>1970</v>
      </c>
      <c r="M225">
        <v>4.71</v>
      </c>
      <c r="N225" t="s">
        <v>1969</v>
      </c>
      <c r="O225" t="s">
        <v>1970</v>
      </c>
      <c r="P225">
        <v>4.71</v>
      </c>
    </row>
    <row r="226" spans="1:16">
      <c r="B226" t="s">
        <v>1971</v>
      </c>
      <c r="C226" t="s">
        <v>818</v>
      </c>
      <c r="D226">
        <v>5.07</v>
      </c>
      <c r="E226" t="s">
        <v>1972</v>
      </c>
      <c r="F226" t="s">
        <v>1973</v>
      </c>
      <c r="G226">
        <v>5.07</v>
      </c>
      <c r="H226" t="s">
        <v>819</v>
      </c>
      <c r="I226" t="s">
        <v>820</v>
      </c>
      <c r="J226">
        <v>5.07</v>
      </c>
      <c r="K226" t="s">
        <v>1972</v>
      </c>
      <c r="L226" t="s">
        <v>1973</v>
      </c>
      <c r="M226">
        <v>5.07</v>
      </c>
      <c r="N226" t="s">
        <v>1972</v>
      </c>
      <c r="O226" t="s">
        <v>1973</v>
      </c>
      <c r="P226">
        <v>5.07</v>
      </c>
    </row>
    <row r="227" spans="1:16">
      <c r="C227" t="s">
        <v>278</v>
      </c>
    </row>
    <row r="228" spans="1:16">
      <c r="B228" t="s">
        <v>1974</v>
      </c>
      <c r="C228" t="s">
        <v>821</v>
      </c>
      <c r="D228">
        <v>4.16</v>
      </c>
      <c r="E228" t="s">
        <v>1975</v>
      </c>
      <c r="F228" t="s">
        <v>1976</v>
      </c>
      <c r="G228">
        <v>4.16</v>
      </c>
      <c r="H228" t="s">
        <v>822</v>
      </c>
      <c r="I228" t="s">
        <v>817</v>
      </c>
      <c r="J228">
        <v>4.16</v>
      </c>
      <c r="K228" t="s">
        <v>1975</v>
      </c>
      <c r="L228" t="s">
        <v>1976</v>
      </c>
      <c r="M228">
        <v>4.16</v>
      </c>
      <c r="N228" t="s">
        <v>1975</v>
      </c>
      <c r="O228" t="s">
        <v>1976</v>
      </c>
      <c r="P228">
        <v>4.16</v>
      </c>
    </row>
    <row r="229" spans="1:16">
      <c r="B229" t="s">
        <v>1977</v>
      </c>
      <c r="C229" t="s">
        <v>823</v>
      </c>
      <c r="D229">
        <v>4.3600000000000003</v>
      </c>
      <c r="E229" t="s">
        <v>1978</v>
      </c>
      <c r="F229" t="s">
        <v>1979</v>
      </c>
      <c r="G229">
        <v>4.3600000000000003</v>
      </c>
      <c r="H229" t="s">
        <v>824</v>
      </c>
      <c r="I229" t="s">
        <v>820</v>
      </c>
      <c r="J229">
        <v>4.3600000000000003</v>
      </c>
      <c r="K229" t="s">
        <v>1978</v>
      </c>
      <c r="L229" t="s">
        <v>1979</v>
      </c>
      <c r="M229">
        <v>4.3600000000000003</v>
      </c>
      <c r="N229" t="s">
        <v>1978</v>
      </c>
      <c r="O229" t="s">
        <v>1979</v>
      </c>
      <c r="P229">
        <v>4.3600000000000003</v>
      </c>
    </row>
    <row r="230" spans="1:16">
      <c r="A230" t="s">
        <v>276</v>
      </c>
      <c r="C230" t="s">
        <v>279</v>
      </c>
    </row>
    <row r="231" spans="1:16">
      <c r="B231" t="s">
        <v>339</v>
      </c>
      <c r="C231" t="s">
        <v>280</v>
      </c>
      <c r="D231">
        <v>2.35</v>
      </c>
      <c r="E231" t="s">
        <v>1980</v>
      </c>
      <c r="F231" t="s">
        <v>1981</v>
      </c>
      <c r="G231">
        <v>2.35</v>
      </c>
      <c r="H231" t="s">
        <v>693</v>
      </c>
      <c r="I231" t="s">
        <v>694</v>
      </c>
      <c r="J231">
        <v>2.35</v>
      </c>
      <c r="K231" t="s">
        <v>1980</v>
      </c>
      <c r="L231" t="s">
        <v>1981</v>
      </c>
      <c r="M231">
        <v>2.35</v>
      </c>
      <c r="N231" t="s">
        <v>1980</v>
      </c>
      <c r="O231" t="s">
        <v>1981</v>
      </c>
      <c r="P231">
        <v>2.35</v>
      </c>
    </row>
    <row r="232" spans="1:16">
      <c r="B232" t="s">
        <v>340</v>
      </c>
      <c r="C232" t="s">
        <v>281</v>
      </c>
      <c r="D232">
        <v>2.0499999999999998</v>
      </c>
      <c r="E232" t="s">
        <v>1982</v>
      </c>
      <c r="F232" t="s">
        <v>1983</v>
      </c>
      <c r="G232">
        <v>2.0499999999999998</v>
      </c>
      <c r="H232" t="s">
        <v>693</v>
      </c>
      <c r="I232" t="s">
        <v>694</v>
      </c>
      <c r="J232">
        <v>2.35</v>
      </c>
      <c r="K232" t="s">
        <v>1982</v>
      </c>
      <c r="L232" t="s">
        <v>1983</v>
      </c>
      <c r="M232">
        <v>2.0499999999999998</v>
      </c>
      <c r="N232" t="s">
        <v>1982</v>
      </c>
      <c r="O232" t="s">
        <v>1983</v>
      </c>
      <c r="P232">
        <v>2.0499999999999998</v>
      </c>
    </row>
    <row r="233" spans="1:16">
      <c r="B233" t="s">
        <v>341</v>
      </c>
      <c r="C233" t="s">
        <v>282</v>
      </c>
      <c r="D233">
        <v>2.242</v>
      </c>
      <c r="E233" t="s">
        <v>1984</v>
      </c>
      <c r="F233" t="s">
        <v>1985</v>
      </c>
      <c r="G233">
        <v>2.2400000000000002</v>
      </c>
      <c r="H233" t="s">
        <v>1857</v>
      </c>
      <c r="I233" t="s">
        <v>1858</v>
      </c>
      <c r="J233">
        <v>2.5670000000000002</v>
      </c>
      <c r="K233" t="s">
        <v>1984</v>
      </c>
      <c r="L233" t="s">
        <v>1985</v>
      </c>
      <c r="M233">
        <v>2.2400000000000002</v>
      </c>
      <c r="N233" t="s">
        <v>1984</v>
      </c>
      <c r="O233" t="s">
        <v>1985</v>
      </c>
      <c r="P233">
        <v>2.2400000000000002</v>
      </c>
    </row>
    <row r="234" spans="1:16">
      <c r="B234" t="s">
        <v>342</v>
      </c>
      <c r="C234" t="s">
        <v>283</v>
      </c>
      <c r="D234">
        <v>1.96</v>
      </c>
      <c r="E234" t="s">
        <v>1986</v>
      </c>
      <c r="F234" t="s">
        <v>1987</v>
      </c>
      <c r="G234">
        <v>1.96</v>
      </c>
      <c r="H234" t="s">
        <v>1857</v>
      </c>
      <c r="I234" t="s">
        <v>1858</v>
      </c>
      <c r="J234">
        <v>2.5670000000000002</v>
      </c>
      <c r="K234" t="s">
        <v>1986</v>
      </c>
      <c r="L234" t="s">
        <v>1987</v>
      </c>
      <c r="M234">
        <v>1.96</v>
      </c>
      <c r="N234" t="s">
        <v>1986</v>
      </c>
      <c r="O234" t="s">
        <v>1987</v>
      </c>
      <c r="P234">
        <v>1.96</v>
      </c>
    </row>
    <row r="237" spans="1:16">
      <c r="A237" t="s">
        <v>1988</v>
      </c>
    </row>
    <row r="238" spans="1:16">
      <c r="A238" t="s">
        <v>1989</v>
      </c>
    </row>
    <row r="239" spans="1:16">
      <c r="A239" t="s">
        <v>15</v>
      </c>
      <c r="B239" t="s">
        <v>190</v>
      </c>
      <c r="C239" t="s">
        <v>1262</v>
      </c>
      <c r="D239" t="s">
        <v>61</v>
      </c>
      <c r="E239" t="s">
        <v>205</v>
      </c>
    </row>
    <row r="240" spans="1:16">
      <c r="A240">
        <v>1</v>
      </c>
      <c r="B240" t="s">
        <v>1268</v>
      </c>
      <c r="C240" t="s">
        <v>1269</v>
      </c>
      <c r="D240" t="s">
        <v>1990</v>
      </c>
      <c r="E240">
        <v>1.55</v>
      </c>
      <c r="F240" s="468" t="s">
        <v>2656</v>
      </c>
    </row>
    <row r="241" spans="1:6">
      <c r="A241">
        <v>2</v>
      </c>
      <c r="B241" t="s">
        <v>1277</v>
      </c>
      <c r="C241" t="s">
        <v>1278</v>
      </c>
      <c r="D241" t="s">
        <v>1990</v>
      </c>
      <c r="E241">
        <v>1.83</v>
      </c>
      <c r="F241" s="468" t="s">
        <v>2657</v>
      </c>
    </row>
    <row r="242" spans="1:6">
      <c r="A242">
        <v>3</v>
      </c>
      <c r="B242" t="s">
        <v>1286</v>
      </c>
      <c r="C242" t="s">
        <v>1287</v>
      </c>
      <c r="D242" t="s">
        <v>1990</v>
      </c>
      <c r="E242">
        <v>1.9950000000000001</v>
      </c>
      <c r="F242" s="468" t="s">
        <v>2658</v>
      </c>
    </row>
    <row r="243" spans="1:6">
      <c r="A243">
        <v>4</v>
      </c>
      <c r="B243" t="s">
        <v>1294</v>
      </c>
      <c r="C243" t="s">
        <v>1295</v>
      </c>
      <c r="D243" t="s">
        <v>1990</v>
      </c>
      <c r="E243">
        <v>2.0609999999999999</v>
      </c>
      <c r="F243" s="468" t="s">
        <v>2659</v>
      </c>
    </row>
    <row r="244" spans="1:6">
      <c r="A244">
        <v>5</v>
      </c>
      <c r="B244" t="s">
        <v>1302</v>
      </c>
      <c r="C244" t="s">
        <v>1303</v>
      </c>
      <c r="D244" t="s">
        <v>1990</v>
      </c>
      <c r="E244">
        <v>2.16</v>
      </c>
      <c r="F244" s="468" t="s">
        <v>2660</v>
      </c>
    </row>
    <row r="245" spans="1:6">
      <c r="A245">
        <v>6</v>
      </c>
      <c r="B245" t="s">
        <v>1311</v>
      </c>
      <c r="C245" t="s">
        <v>1312</v>
      </c>
      <c r="D245" t="s">
        <v>1990</v>
      </c>
      <c r="E245">
        <v>2.238</v>
      </c>
      <c r="F245" s="468" t="s">
        <v>2661</v>
      </c>
    </row>
    <row r="246" spans="1:6">
      <c r="A246">
        <v>7</v>
      </c>
      <c r="B246" t="s">
        <v>1319</v>
      </c>
      <c r="C246" t="s">
        <v>1320</v>
      </c>
      <c r="D246" t="s">
        <v>1990</v>
      </c>
      <c r="E246">
        <v>2.2770000000000001</v>
      </c>
      <c r="F246" s="468" t="s">
        <v>2662</v>
      </c>
    </row>
    <row r="247" spans="1:6">
      <c r="A247">
        <v>8</v>
      </c>
      <c r="B247" t="s">
        <v>1327</v>
      </c>
      <c r="C247" t="s">
        <v>1328</v>
      </c>
      <c r="D247" t="s">
        <v>1990</v>
      </c>
      <c r="E247">
        <v>2.355</v>
      </c>
      <c r="F247" s="468" t="s">
        <v>2663</v>
      </c>
    </row>
    <row r="248" spans="1:6">
      <c r="A248">
        <v>9</v>
      </c>
      <c r="B248" t="s">
        <v>1335</v>
      </c>
      <c r="C248" t="s">
        <v>1336</v>
      </c>
      <c r="D248" t="s">
        <v>1990</v>
      </c>
      <c r="E248">
        <v>2.4329999999999998</v>
      </c>
      <c r="F248" s="468" t="s">
        <v>2664</v>
      </c>
    </row>
    <row r="249" spans="1:6">
      <c r="A249">
        <v>10</v>
      </c>
      <c r="B249" t="s">
        <v>1343</v>
      </c>
      <c r="C249" t="s">
        <v>1344</v>
      </c>
      <c r="D249" t="s">
        <v>1990</v>
      </c>
      <c r="E249">
        <v>2.5499999999999998</v>
      </c>
      <c r="F249" s="468" t="s">
        <v>2665</v>
      </c>
    </row>
    <row r="250" spans="1:6">
      <c r="A250">
        <v>11</v>
      </c>
      <c r="B250" t="s">
        <v>1352</v>
      </c>
      <c r="C250" t="s">
        <v>1353</v>
      </c>
      <c r="D250" t="s">
        <v>1990</v>
      </c>
      <c r="E250">
        <v>2.6419999999999999</v>
      </c>
      <c r="F250" s="468" t="s">
        <v>2666</v>
      </c>
    </row>
    <row r="251" spans="1:6">
      <c r="A251">
        <v>12</v>
      </c>
      <c r="B251" t="s">
        <v>1360</v>
      </c>
      <c r="C251" t="s">
        <v>1361</v>
      </c>
      <c r="D251" t="s">
        <v>1990</v>
      </c>
      <c r="E251">
        <v>2.6880000000000002</v>
      </c>
      <c r="F251" s="468" t="s">
        <v>2667</v>
      </c>
    </row>
    <row r="252" spans="1:6">
      <c r="A252">
        <v>13</v>
      </c>
      <c r="B252" t="s">
        <v>1368</v>
      </c>
      <c r="C252" t="s">
        <v>1369</v>
      </c>
      <c r="D252" t="s">
        <v>1990</v>
      </c>
      <c r="E252">
        <v>2.78</v>
      </c>
      <c r="F252" s="468" t="s">
        <v>2668</v>
      </c>
    </row>
    <row r="253" spans="1:6">
      <c r="A253">
        <v>14</v>
      </c>
      <c r="B253" t="s">
        <v>1376</v>
      </c>
      <c r="C253" t="s">
        <v>1377</v>
      </c>
      <c r="D253" t="s">
        <v>1990</v>
      </c>
      <c r="E253">
        <v>2.8719999999999999</v>
      </c>
      <c r="F253" s="468" t="s">
        <v>2669</v>
      </c>
    </row>
    <row r="254" spans="1:6">
      <c r="A254">
        <v>15</v>
      </c>
      <c r="B254" t="s">
        <v>1384</v>
      </c>
      <c r="C254" t="s">
        <v>1385</v>
      </c>
      <c r="D254" t="s">
        <v>1990</v>
      </c>
      <c r="E254">
        <v>3.01</v>
      </c>
      <c r="F254" s="468" t="s">
        <v>2670</v>
      </c>
    </row>
    <row r="255" spans="1:6">
      <c r="A255">
        <v>16</v>
      </c>
      <c r="B255" t="s">
        <v>1393</v>
      </c>
      <c r="C255" t="s">
        <v>1394</v>
      </c>
      <c r="D255" t="s">
        <v>1990</v>
      </c>
      <c r="E255">
        <v>3.1199999999999997</v>
      </c>
      <c r="F255" s="468" t="s">
        <v>2671</v>
      </c>
    </row>
    <row r="256" spans="1:6">
      <c r="A256">
        <v>17</v>
      </c>
      <c r="B256" t="s">
        <v>1401</v>
      </c>
      <c r="C256" t="s">
        <v>1402</v>
      </c>
      <c r="D256" t="s">
        <v>1990</v>
      </c>
      <c r="E256">
        <v>3.2850000000000001</v>
      </c>
      <c r="F256" s="468" t="s">
        <v>2672</v>
      </c>
    </row>
    <row r="257" spans="1:6">
      <c r="A257">
        <v>18</v>
      </c>
      <c r="B257" t="s">
        <v>1409</v>
      </c>
      <c r="C257" t="s">
        <v>1410</v>
      </c>
      <c r="D257" t="s">
        <v>1990</v>
      </c>
      <c r="E257">
        <v>3.56</v>
      </c>
      <c r="F257" s="468" t="s">
        <v>2673</v>
      </c>
    </row>
    <row r="258" spans="1:6">
      <c r="A258">
        <v>19</v>
      </c>
      <c r="B258" t="s">
        <v>1418</v>
      </c>
      <c r="C258" t="s">
        <v>1419</v>
      </c>
      <c r="D258" t="s">
        <v>1990</v>
      </c>
      <c r="E258">
        <v>4.2</v>
      </c>
      <c r="F258" s="468" t="s">
        <v>2674</v>
      </c>
    </row>
    <row r="259" spans="1:6">
      <c r="A259">
        <v>20</v>
      </c>
      <c r="B259" t="s">
        <v>1427</v>
      </c>
      <c r="C259" t="s">
        <v>1428</v>
      </c>
      <c r="D259" t="s">
        <v>1990</v>
      </c>
      <c r="E259">
        <v>1.67</v>
      </c>
      <c r="F259" s="468" t="s">
        <v>2656</v>
      </c>
    </row>
    <row r="260" spans="1:6">
      <c r="A260">
        <v>21</v>
      </c>
      <c r="B260" t="s">
        <v>1430</v>
      </c>
      <c r="C260" t="s">
        <v>1431</v>
      </c>
      <c r="D260" t="s">
        <v>1990</v>
      </c>
      <c r="E260">
        <v>1.96</v>
      </c>
      <c r="F260" s="468" t="s">
        <v>2657</v>
      </c>
    </row>
    <row r="261" spans="1:6">
      <c r="A261">
        <v>22</v>
      </c>
      <c r="B261" t="s">
        <v>1433</v>
      </c>
      <c r="C261" t="s">
        <v>1434</v>
      </c>
      <c r="D261" t="s">
        <v>1990</v>
      </c>
      <c r="E261">
        <v>2.1349999999999998</v>
      </c>
      <c r="F261" s="468" t="s">
        <v>2658</v>
      </c>
    </row>
    <row r="262" spans="1:6">
      <c r="A262">
        <v>23</v>
      </c>
      <c r="B262" t="s">
        <v>1436</v>
      </c>
      <c r="C262" t="s">
        <v>1437</v>
      </c>
      <c r="D262" t="s">
        <v>1990</v>
      </c>
      <c r="E262">
        <v>2.2050000000000001</v>
      </c>
      <c r="F262" s="468" t="s">
        <v>2659</v>
      </c>
    </row>
    <row r="263" spans="1:6">
      <c r="A263">
        <v>24</v>
      </c>
      <c r="B263" t="s">
        <v>1439</v>
      </c>
      <c r="C263" t="s">
        <v>1440</v>
      </c>
      <c r="D263" t="s">
        <v>1990</v>
      </c>
      <c r="E263">
        <v>2.31</v>
      </c>
      <c r="F263" s="468" t="s">
        <v>2660</v>
      </c>
    </row>
    <row r="264" spans="1:6">
      <c r="A264">
        <v>25</v>
      </c>
      <c r="B264" t="s">
        <v>1442</v>
      </c>
      <c r="C264" t="s">
        <v>1443</v>
      </c>
      <c r="D264" t="s">
        <v>1990</v>
      </c>
      <c r="E264">
        <v>2.39</v>
      </c>
      <c r="F264" s="468" t="s">
        <v>2661</v>
      </c>
    </row>
    <row r="265" spans="1:6">
      <c r="A265">
        <v>26</v>
      </c>
      <c r="B265" t="s">
        <v>1446</v>
      </c>
      <c r="C265" t="s">
        <v>1447</v>
      </c>
      <c r="D265" t="s">
        <v>1990</v>
      </c>
      <c r="E265">
        <v>2.5099999999999998</v>
      </c>
      <c r="F265" s="468" t="s">
        <v>2663</v>
      </c>
    </row>
    <row r="266" spans="1:6">
      <c r="A266">
        <v>27</v>
      </c>
      <c r="B266" t="s">
        <v>1449</v>
      </c>
      <c r="C266" t="s">
        <v>1450</v>
      </c>
      <c r="D266" t="s">
        <v>1990</v>
      </c>
      <c r="E266">
        <v>2.5830000000000002</v>
      </c>
      <c r="F266" s="468" t="s">
        <v>2664</v>
      </c>
    </row>
    <row r="267" spans="1:6">
      <c r="A267">
        <v>28</v>
      </c>
      <c r="B267" t="s">
        <v>1452</v>
      </c>
      <c r="C267" t="s">
        <v>1453</v>
      </c>
      <c r="D267" t="s">
        <v>1990</v>
      </c>
      <c r="E267">
        <v>2.71</v>
      </c>
      <c r="F267" s="468" t="s">
        <v>2665</v>
      </c>
    </row>
    <row r="268" spans="1:6">
      <c r="A268">
        <v>29</v>
      </c>
      <c r="B268" t="s">
        <v>1455</v>
      </c>
      <c r="C268" t="s">
        <v>1456</v>
      </c>
      <c r="D268" t="s">
        <v>1990</v>
      </c>
      <c r="E268">
        <v>2.806</v>
      </c>
      <c r="F268" s="468" t="s">
        <v>2666</v>
      </c>
    </row>
    <row r="269" spans="1:6">
      <c r="A269">
        <v>30</v>
      </c>
      <c r="B269" t="s">
        <v>1459</v>
      </c>
      <c r="C269" t="s">
        <v>1460</v>
      </c>
      <c r="D269" t="s">
        <v>1990</v>
      </c>
      <c r="E269">
        <v>2.8540000000000001</v>
      </c>
      <c r="F269" s="468" t="s">
        <v>2667</v>
      </c>
    </row>
    <row r="270" spans="1:6">
      <c r="A270">
        <v>31</v>
      </c>
      <c r="B270" t="s">
        <v>1462</v>
      </c>
      <c r="C270" t="s">
        <v>1463</v>
      </c>
      <c r="D270" t="s">
        <v>1990</v>
      </c>
      <c r="E270">
        <v>2.95</v>
      </c>
      <c r="F270" s="468" t="s">
        <v>2668</v>
      </c>
    </row>
    <row r="271" spans="1:6">
      <c r="A271">
        <v>32</v>
      </c>
      <c r="B271" t="s">
        <v>1465</v>
      </c>
      <c r="C271" t="s">
        <v>1466</v>
      </c>
      <c r="D271" t="s">
        <v>1990</v>
      </c>
      <c r="E271">
        <v>3.0459999999999998</v>
      </c>
      <c r="F271" s="468" t="s">
        <v>2669</v>
      </c>
    </row>
    <row r="272" spans="1:6">
      <c r="A272">
        <v>33</v>
      </c>
      <c r="B272" t="s">
        <v>1468</v>
      </c>
      <c r="C272" t="s">
        <v>1469</v>
      </c>
      <c r="D272" t="s">
        <v>1990</v>
      </c>
      <c r="E272">
        <v>3.19</v>
      </c>
      <c r="F272" s="468" t="s">
        <v>2670</v>
      </c>
    </row>
    <row r="273" spans="1:6">
      <c r="A273">
        <v>34</v>
      </c>
      <c r="B273" t="s">
        <v>1471</v>
      </c>
      <c r="C273" t="s">
        <v>1472</v>
      </c>
      <c r="D273" t="s">
        <v>1990</v>
      </c>
      <c r="E273">
        <v>3.3</v>
      </c>
      <c r="F273" s="468" t="s">
        <v>2671</v>
      </c>
    </row>
    <row r="274" spans="1:6">
      <c r="A274">
        <v>35</v>
      </c>
      <c r="B274" t="s">
        <v>1474</v>
      </c>
      <c r="C274" t="s">
        <v>1475</v>
      </c>
      <c r="D274" t="s">
        <v>1990</v>
      </c>
      <c r="E274">
        <v>3.4649999999999999</v>
      </c>
      <c r="F274" s="468" t="s">
        <v>2672</v>
      </c>
    </row>
    <row r="275" spans="1:6">
      <c r="A275">
        <v>36</v>
      </c>
      <c r="B275" t="s">
        <v>1477</v>
      </c>
      <c r="C275" t="s">
        <v>1478</v>
      </c>
      <c r="D275" t="s">
        <v>1990</v>
      </c>
      <c r="E275">
        <v>3.74</v>
      </c>
      <c r="F275" s="468" t="s">
        <v>2673</v>
      </c>
    </row>
    <row r="276" spans="1:6">
      <c r="A276">
        <v>37</v>
      </c>
      <c r="B276" t="s">
        <v>1480</v>
      </c>
      <c r="C276" t="s">
        <v>1481</v>
      </c>
      <c r="D276" t="s">
        <v>1990</v>
      </c>
      <c r="E276">
        <v>4.4000000000000004</v>
      </c>
      <c r="F276" s="468" t="s">
        <v>2674</v>
      </c>
    </row>
    <row r="277" spans="1:6">
      <c r="A277">
        <v>38</v>
      </c>
      <c r="B277" t="s">
        <v>1483</v>
      </c>
      <c r="C277" t="s">
        <v>1484</v>
      </c>
      <c r="D277" t="s">
        <v>1990</v>
      </c>
      <c r="E277">
        <v>1.85</v>
      </c>
      <c r="F277" s="468" t="s">
        <v>2656</v>
      </c>
    </row>
    <row r="278" spans="1:6">
      <c r="A278">
        <v>39</v>
      </c>
      <c r="B278" t="s">
        <v>1486</v>
      </c>
      <c r="C278" t="s">
        <v>1487</v>
      </c>
      <c r="D278" t="s">
        <v>1990</v>
      </c>
      <c r="E278">
        <v>2.1800000000000002</v>
      </c>
      <c r="F278" s="468" t="s">
        <v>2657</v>
      </c>
    </row>
    <row r="279" spans="1:6">
      <c r="A279">
        <v>40</v>
      </c>
      <c r="B279" t="s">
        <v>1489</v>
      </c>
      <c r="C279" t="s">
        <v>1490</v>
      </c>
      <c r="D279" t="s">
        <v>1990</v>
      </c>
      <c r="E279">
        <v>2.37</v>
      </c>
      <c r="F279" s="468" t="s">
        <v>2658</v>
      </c>
    </row>
    <row r="280" spans="1:6">
      <c r="A280">
        <v>41</v>
      </c>
      <c r="B280" t="s">
        <v>1492</v>
      </c>
      <c r="C280" t="s">
        <v>1493</v>
      </c>
      <c r="D280" t="s">
        <v>1990</v>
      </c>
      <c r="E280">
        <v>2.4460000000000002</v>
      </c>
      <c r="F280" s="468" t="s">
        <v>2659</v>
      </c>
    </row>
    <row r="281" spans="1:6">
      <c r="A281">
        <v>42</v>
      </c>
      <c r="B281" t="s">
        <v>1495</v>
      </c>
      <c r="C281" t="s">
        <v>1496</v>
      </c>
      <c r="D281" t="s">
        <v>1990</v>
      </c>
      <c r="E281">
        <v>2.56</v>
      </c>
      <c r="F281" s="468" t="s">
        <v>2675</v>
      </c>
    </row>
    <row r="282" spans="1:6">
      <c r="A282">
        <v>43</v>
      </c>
      <c r="B282" t="s">
        <v>1498</v>
      </c>
      <c r="C282" t="s">
        <v>1499</v>
      </c>
      <c r="D282" t="s">
        <v>1990</v>
      </c>
      <c r="E282">
        <v>2.65</v>
      </c>
      <c r="F282" s="468" t="s">
        <v>2661</v>
      </c>
    </row>
    <row r="283" spans="1:6">
      <c r="A283">
        <v>44</v>
      </c>
      <c r="B283" t="s">
        <v>1505</v>
      </c>
      <c r="C283" t="s">
        <v>1506</v>
      </c>
      <c r="D283" t="s">
        <v>1990</v>
      </c>
      <c r="E283">
        <v>2.7850000000000001</v>
      </c>
      <c r="F283" s="468" t="s">
        <v>2663</v>
      </c>
    </row>
    <row r="284" spans="1:6">
      <c r="A284">
        <v>45</v>
      </c>
      <c r="B284" t="s">
        <v>1508</v>
      </c>
      <c r="C284" t="s">
        <v>1509</v>
      </c>
      <c r="D284" t="s">
        <v>1990</v>
      </c>
      <c r="E284">
        <v>2.875</v>
      </c>
      <c r="F284" s="468" t="s">
        <v>2664</v>
      </c>
    </row>
    <row r="285" spans="1:6">
      <c r="A285">
        <v>46</v>
      </c>
      <c r="B285" t="s">
        <v>1511</v>
      </c>
      <c r="C285" t="s">
        <v>1512</v>
      </c>
      <c r="D285" t="s">
        <v>1990</v>
      </c>
      <c r="E285">
        <v>3.01</v>
      </c>
      <c r="F285" s="468" t="s">
        <v>2665</v>
      </c>
    </row>
    <row r="286" spans="1:6">
      <c r="A286">
        <v>47</v>
      </c>
      <c r="B286" t="s">
        <v>1514</v>
      </c>
      <c r="C286" t="s">
        <v>1515</v>
      </c>
      <c r="D286" t="s">
        <v>1990</v>
      </c>
      <c r="E286">
        <v>3.1159999999999997</v>
      </c>
      <c r="F286" s="468" t="s">
        <v>2666</v>
      </c>
    </row>
    <row r="287" spans="1:6">
      <c r="A287">
        <v>48</v>
      </c>
      <c r="B287" t="s">
        <v>1517</v>
      </c>
      <c r="C287" t="s">
        <v>1518</v>
      </c>
      <c r="D287" t="s">
        <v>1990</v>
      </c>
      <c r="E287">
        <v>3.169</v>
      </c>
      <c r="F287" s="468" t="s">
        <v>2667</v>
      </c>
    </row>
    <row r="288" spans="1:6">
      <c r="A288">
        <v>49</v>
      </c>
      <c r="B288" t="s">
        <v>1520</v>
      </c>
      <c r="C288" t="s">
        <v>1521</v>
      </c>
      <c r="D288" t="s">
        <v>1990</v>
      </c>
      <c r="E288">
        <v>3.2749999999999999</v>
      </c>
      <c r="F288" s="468" t="s">
        <v>2668</v>
      </c>
    </row>
    <row r="289" spans="1:6">
      <c r="A289">
        <v>50</v>
      </c>
      <c r="B289" t="s">
        <v>1523</v>
      </c>
      <c r="C289" t="s">
        <v>1524</v>
      </c>
      <c r="D289" t="s">
        <v>1990</v>
      </c>
      <c r="E289">
        <v>3.3809999999999998</v>
      </c>
      <c r="F289" s="468" t="s">
        <v>2669</v>
      </c>
    </row>
    <row r="290" spans="1:6">
      <c r="A290">
        <v>51</v>
      </c>
      <c r="B290" t="s">
        <v>1526</v>
      </c>
      <c r="C290" t="s">
        <v>1527</v>
      </c>
      <c r="D290" t="s">
        <v>1990</v>
      </c>
      <c r="E290">
        <v>3.54</v>
      </c>
      <c r="F290" s="468" t="s">
        <v>2670</v>
      </c>
    </row>
    <row r="291" spans="1:6">
      <c r="A291">
        <v>52</v>
      </c>
      <c r="B291" t="s">
        <v>1529</v>
      </c>
      <c r="C291" t="s">
        <v>1530</v>
      </c>
      <c r="D291" t="s">
        <v>1990</v>
      </c>
      <c r="E291">
        <v>3.6659999999999999</v>
      </c>
      <c r="F291" s="468" t="s">
        <v>2671</v>
      </c>
    </row>
    <row r="292" spans="1:6">
      <c r="A292">
        <v>53</v>
      </c>
      <c r="B292" t="s">
        <v>1532</v>
      </c>
      <c r="C292" t="s">
        <v>1533</v>
      </c>
      <c r="D292" t="s">
        <v>1990</v>
      </c>
      <c r="E292">
        <v>3.855</v>
      </c>
      <c r="F292" s="468" t="s">
        <v>2672</v>
      </c>
    </row>
    <row r="293" spans="1:6">
      <c r="A293">
        <v>54</v>
      </c>
      <c r="B293" t="s">
        <v>1535</v>
      </c>
      <c r="C293" t="s">
        <v>1536</v>
      </c>
      <c r="D293" t="s">
        <v>1990</v>
      </c>
      <c r="E293">
        <v>4.17</v>
      </c>
      <c r="F293" s="468" t="s">
        <v>2673</v>
      </c>
    </row>
    <row r="294" spans="1:6">
      <c r="A294">
        <v>55</v>
      </c>
      <c r="B294" t="s">
        <v>1538</v>
      </c>
      <c r="C294" t="s">
        <v>1539</v>
      </c>
      <c r="D294" t="s">
        <v>1990</v>
      </c>
      <c r="E294">
        <v>4.9000000000000004</v>
      </c>
      <c r="F294" s="468" t="s">
        <v>2674</v>
      </c>
    </row>
    <row r="295" spans="1:6">
      <c r="A295">
        <v>56</v>
      </c>
      <c r="B295" t="s">
        <v>1541</v>
      </c>
      <c r="C295" t="s">
        <v>1542</v>
      </c>
      <c r="D295" t="s">
        <v>1990</v>
      </c>
      <c r="E295">
        <v>2.1800000000000002</v>
      </c>
      <c r="F295" s="231" t="s">
        <v>2676</v>
      </c>
    </row>
    <row r="296" spans="1:6">
      <c r="A296">
        <v>57</v>
      </c>
      <c r="B296" t="s">
        <v>1547</v>
      </c>
      <c r="C296" t="s">
        <v>1548</v>
      </c>
      <c r="D296" t="s">
        <v>1990</v>
      </c>
      <c r="E296">
        <v>2.57</v>
      </c>
      <c r="F296" s="231" t="s">
        <v>2677</v>
      </c>
    </row>
    <row r="297" spans="1:6">
      <c r="A297">
        <v>58</v>
      </c>
      <c r="B297" t="s">
        <v>1553</v>
      </c>
      <c r="C297" t="s">
        <v>1554</v>
      </c>
      <c r="D297" t="s">
        <v>1990</v>
      </c>
      <c r="E297">
        <v>3.05</v>
      </c>
      <c r="F297" s="231" t="s">
        <v>2678</v>
      </c>
    </row>
    <row r="298" spans="1:6">
      <c r="A298">
        <v>59</v>
      </c>
      <c r="B298" t="s">
        <v>1559</v>
      </c>
      <c r="C298" t="s">
        <v>1560</v>
      </c>
      <c r="D298" t="s">
        <v>1990</v>
      </c>
      <c r="E298">
        <v>3.6</v>
      </c>
      <c r="F298" s="231" t="s">
        <v>2679</v>
      </c>
    </row>
    <row r="299" spans="1:6">
      <c r="A299">
        <v>60</v>
      </c>
      <c r="B299" t="s">
        <v>1565</v>
      </c>
      <c r="C299" t="s">
        <v>1566</v>
      </c>
      <c r="D299" t="s">
        <v>1990</v>
      </c>
      <c r="E299">
        <v>2.35</v>
      </c>
      <c r="F299" s="231" t="s">
        <v>2680</v>
      </c>
    </row>
    <row r="300" spans="1:6">
      <c r="A300">
        <v>61</v>
      </c>
      <c r="B300" t="s">
        <v>1570</v>
      </c>
      <c r="C300" t="s">
        <v>1571</v>
      </c>
      <c r="D300" t="s">
        <v>1990</v>
      </c>
      <c r="E300">
        <v>2.76</v>
      </c>
      <c r="F300" s="231" t="s">
        <v>2681</v>
      </c>
    </row>
    <row r="301" spans="1:6">
      <c r="A301">
        <v>62</v>
      </c>
      <c r="B301" t="s">
        <v>1575</v>
      </c>
      <c r="C301" t="s">
        <v>1576</v>
      </c>
      <c r="D301" t="s">
        <v>1990</v>
      </c>
      <c r="E301">
        <v>3.25</v>
      </c>
      <c r="F301" s="231" t="s">
        <v>2682</v>
      </c>
    </row>
    <row r="302" spans="1:6">
      <c r="A302">
        <v>63</v>
      </c>
      <c r="B302" t="s">
        <v>1580</v>
      </c>
      <c r="C302" t="s">
        <v>1581</v>
      </c>
      <c r="D302" t="s">
        <v>1990</v>
      </c>
      <c r="E302">
        <v>3.82</v>
      </c>
      <c r="F302" s="231" t="s">
        <v>2683</v>
      </c>
    </row>
    <row r="303" spans="1:6">
      <c r="A303">
        <v>64</v>
      </c>
      <c r="B303" t="s">
        <v>1585</v>
      </c>
      <c r="C303" t="s">
        <v>1586</v>
      </c>
      <c r="D303" t="s">
        <v>1990</v>
      </c>
      <c r="E303">
        <v>2.5099999999999998</v>
      </c>
      <c r="F303" s="231" t="s">
        <v>2684</v>
      </c>
    </row>
    <row r="304" spans="1:6">
      <c r="A304">
        <v>65</v>
      </c>
      <c r="B304" t="s">
        <v>1591</v>
      </c>
      <c r="C304" t="s">
        <v>1592</v>
      </c>
      <c r="D304" t="s">
        <v>1990</v>
      </c>
      <c r="E304">
        <v>2.94</v>
      </c>
      <c r="F304" s="231" t="s">
        <v>2685</v>
      </c>
    </row>
    <row r="305" spans="1:6">
      <c r="A305">
        <v>66</v>
      </c>
      <c r="B305" t="s">
        <v>1597</v>
      </c>
      <c r="C305" t="s">
        <v>1598</v>
      </c>
      <c r="D305" t="s">
        <v>1990</v>
      </c>
      <c r="E305">
        <v>3.44</v>
      </c>
      <c r="F305" s="231" t="s">
        <v>2686</v>
      </c>
    </row>
    <row r="306" spans="1:6">
      <c r="A306">
        <v>67</v>
      </c>
      <c r="B306" t="s">
        <v>1603</v>
      </c>
      <c r="C306" t="s">
        <v>1604</v>
      </c>
      <c r="D306" t="s">
        <v>1990</v>
      </c>
      <c r="E306">
        <v>4.05</v>
      </c>
      <c r="F306" s="231" t="s">
        <v>2687</v>
      </c>
    </row>
    <row r="307" spans="1:6">
      <c r="A307">
        <v>68</v>
      </c>
      <c r="B307" t="s">
        <v>1609</v>
      </c>
      <c r="C307" t="s">
        <v>1610</v>
      </c>
      <c r="D307" t="s">
        <v>1990</v>
      </c>
      <c r="E307">
        <v>2.66</v>
      </c>
      <c r="F307" s="231" t="s">
        <v>2688</v>
      </c>
    </row>
    <row r="308" spans="1:6">
      <c r="A308">
        <v>69</v>
      </c>
      <c r="B308" t="s">
        <v>1614</v>
      </c>
      <c r="C308" t="s">
        <v>1615</v>
      </c>
      <c r="D308" t="s">
        <v>1990</v>
      </c>
      <c r="E308">
        <v>3.11</v>
      </c>
      <c r="F308" s="231" t="s">
        <v>2689</v>
      </c>
    </row>
    <row r="309" spans="1:6">
      <c r="A309">
        <v>70</v>
      </c>
      <c r="B309" t="s">
        <v>1619</v>
      </c>
      <c r="C309" t="s">
        <v>1620</v>
      </c>
      <c r="D309" t="s">
        <v>1990</v>
      </c>
      <c r="E309">
        <v>3.64</v>
      </c>
      <c r="F309" s="231" t="s">
        <v>2690</v>
      </c>
    </row>
    <row r="310" spans="1:6">
      <c r="A310">
        <v>71</v>
      </c>
      <c r="B310" t="s">
        <v>1624</v>
      </c>
      <c r="C310" t="s">
        <v>1625</v>
      </c>
      <c r="D310" t="s">
        <v>1990</v>
      </c>
      <c r="E310">
        <v>4.2</v>
      </c>
      <c r="F310" s="231" t="s">
        <v>2691</v>
      </c>
    </row>
    <row r="311" spans="1:6">
      <c r="A311">
        <v>72</v>
      </c>
      <c r="B311" t="s">
        <v>1629</v>
      </c>
      <c r="C311" t="s">
        <v>1630</v>
      </c>
      <c r="D311" t="s">
        <v>1990</v>
      </c>
      <c r="E311">
        <v>2.99</v>
      </c>
      <c r="F311" s="231" t="s">
        <v>2692</v>
      </c>
    </row>
    <row r="312" spans="1:6">
      <c r="A312">
        <v>73</v>
      </c>
      <c r="B312" t="s">
        <v>1635</v>
      </c>
      <c r="C312" t="s">
        <v>1636</v>
      </c>
      <c r="D312" t="s">
        <v>1990</v>
      </c>
      <c r="E312">
        <v>3.5</v>
      </c>
      <c r="F312" s="231" t="s">
        <v>2693</v>
      </c>
    </row>
    <row r="313" spans="1:6">
      <c r="A313">
        <v>74</v>
      </c>
      <c r="B313" t="s">
        <v>1641</v>
      </c>
      <c r="C313" t="s">
        <v>1642</v>
      </c>
      <c r="D313" t="s">
        <v>1990</v>
      </c>
      <c r="E313">
        <v>4.1100000000000003</v>
      </c>
      <c r="F313" s="231" t="s">
        <v>2694</v>
      </c>
    </row>
    <row r="314" spans="1:6">
      <c r="A314">
        <v>75</v>
      </c>
      <c r="B314" t="s">
        <v>1647</v>
      </c>
      <c r="C314" t="s">
        <v>1648</v>
      </c>
      <c r="D314" t="s">
        <v>1990</v>
      </c>
      <c r="E314">
        <v>4.82</v>
      </c>
      <c r="F314" s="231" t="s">
        <v>2695</v>
      </c>
    </row>
    <row r="315" spans="1:6">
      <c r="A315">
        <v>76</v>
      </c>
      <c r="B315" t="s">
        <v>1653</v>
      </c>
      <c r="C315" t="s">
        <v>1654</v>
      </c>
      <c r="D315" t="s">
        <v>1990</v>
      </c>
      <c r="E315">
        <v>3.2</v>
      </c>
      <c r="F315" s="231" t="s">
        <v>2696</v>
      </c>
    </row>
    <row r="316" spans="1:6">
      <c r="A316">
        <v>77</v>
      </c>
      <c r="B316" t="s">
        <v>1658</v>
      </c>
      <c r="C316" t="s">
        <v>1659</v>
      </c>
      <c r="D316" t="s">
        <v>1990</v>
      </c>
      <c r="E316">
        <v>3.75</v>
      </c>
      <c r="F316" s="231" t="s">
        <v>2697</v>
      </c>
    </row>
    <row r="317" spans="1:6">
      <c r="A317">
        <v>78</v>
      </c>
      <c r="B317" t="s">
        <v>1663</v>
      </c>
      <c r="C317" t="s">
        <v>1664</v>
      </c>
      <c r="D317" t="s">
        <v>1990</v>
      </c>
      <c r="E317">
        <v>4.3899999999999997</v>
      </c>
      <c r="F317" t="s">
        <v>2698</v>
      </c>
    </row>
    <row r="318" spans="1:6">
      <c r="A318">
        <v>79</v>
      </c>
      <c r="B318" t="s">
        <v>1668</v>
      </c>
      <c r="C318" t="s">
        <v>1669</v>
      </c>
      <c r="D318" t="s">
        <v>1990</v>
      </c>
      <c r="E318">
        <v>5.15</v>
      </c>
      <c r="F318" s="231" t="s">
        <v>2699</v>
      </c>
    </row>
    <row r="319" spans="1:6">
      <c r="A319">
        <v>80</v>
      </c>
      <c r="B319" t="s">
        <v>1741</v>
      </c>
      <c r="C319" t="s">
        <v>1742</v>
      </c>
      <c r="D319" t="s">
        <v>1990</v>
      </c>
      <c r="E319">
        <v>2.1800000000000002</v>
      </c>
      <c r="F319" s="231" t="s">
        <v>2700</v>
      </c>
    </row>
    <row r="320" spans="1:6">
      <c r="A320">
        <v>81</v>
      </c>
      <c r="B320" t="s">
        <v>1744</v>
      </c>
      <c r="C320" t="s">
        <v>1745</v>
      </c>
      <c r="D320" t="s">
        <v>1990</v>
      </c>
      <c r="E320">
        <v>2.59</v>
      </c>
      <c r="F320" t="s">
        <v>2701</v>
      </c>
    </row>
    <row r="321" spans="1:6">
      <c r="A321">
        <v>82</v>
      </c>
      <c r="B321" t="s">
        <v>1747</v>
      </c>
      <c r="C321" t="s">
        <v>1748</v>
      </c>
      <c r="D321" t="s">
        <v>1990</v>
      </c>
      <c r="E321">
        <v>3.08</v>
      </c>
      <c r="F321" s="231" t="s">
        <v>2702</v>
      </c>
    </row>
    <row r="322" spans="1:6">
      <c r="A322">
        <v>83</v>
      </c>
      <c r="B322" t="s">
        <v>1750</v>
      </c>
      <c r="C322" t="s">
        <v>1751</v>
      </c>
      <c r="D322" t="s">
        <v>1990</v>
      </c>
      <c r="E322">
        <v>3.73</v>
      </c>
      <c r="F322" s="231" t="s">
        <v>2703</v>
      </c>
    </row>
    <row r="323" spans="1:6">
      <c r="A323">
        <v>84</v>
      </c>
      <c r="B323" t="s">
        <v>1753</v>
      </c>
      <c r="C323" t="s">
        <v>1754</v>
      </c>
      <c r="D323" t="s">
        <v>1990</v>
      </c>
      <c r="E323">
        <v>2.5099999999999998</v>
      </c>
      <c r="F323" t="s">
        <v>2704</v>
      </c>
    </row>
    <row r="324" spans="1:6">
      <c r="A324">
        <v>85</v>
      </c>
      <c r="B324" t="s">
        <v>1756</v>
      </c>
      <c r="C324" t="s">
        <v>1757</v>
      </c>
      <c r="D324" t="s">
        <v>1990</v>
      </c>
      <c r="E324">
        <v>2.93</v>
      </c>
      <c r="F324" t="s">
        <v>2705</v>
      </c>
    </row>
    <row r="325" spans="1:6">
      <c r="A325">
        <v>86</v>
      </c>
      <c r="B325" t="s">
        <v>1759</v>
      </c>
      <c r="C325" t="s">
        <v>1760</v>
      </c>
      <c r="D325" t="s">
        <v>1990</v>
      </c>
      <c r="E325">
        <v>3.49</v>
      </c>
      <c r="F325" t="s">
        <v>2706</v>
      </c>
    </row>
    <row r="326" spans="1:6">
      <c r="A326">
        <v>87</v>
      </c>
      <c r="B326" t="s">
        <v>1762</v>
      </c>
      <c r="C326" t="s">
        <v>1763</v>
      </c>
      <c r="D326" t="s">
        <v>1990</v>
      </c>
      <c r="E326">
        <v>4.16</v>
      </c>
      <c r="F326" t="s">
        <v>2707</v>
      </c>
    </row>
    <row r="327" spans="1:6">
      <c r="A327">
        <v>88</v>
      </c>
      <c r="B327" t="s">
        <v>1765</v>
      </c>
      <c r="C327" t="s">
        <v>1766</v>
      </c>
      <c r="D327" t="s">
        <v>1990</v>
      </c>
      <c r="E327">
        <v>2.35</v>
      </c>
      <c r="F327" t="s">
        <v>2708</v>
      </c>
    </row>
    <row r="328" spans="1:6">
      <c r="A328">
        <v>89</v>
      </c>
      <c r="B328" t="s">
        <v>1768</v>
      </c>
      <c r="C328" t="s">
        <v>1769</v>
      </c>
      <c r="D328" t="s">
        <v>1990</v>
      </c>
      <c r="E328">
        <v>2.72</v>
      </c>
      <c r="F328" t="s">
        <v>2709</v>
      </c>
    </row>
    <row r="329" spans="1:6">
      <c r="A329">
        <v>90</v>
      </c>
      <c r="B329" t="s">
        <v>1771</v>
      </c>
      <c r="C329" t="s">
        <v>1772</v>
      </c>
      <c r="D329" t="s">
        <v>1990</v>
      </c>
      <c r="E329">
        <v>3.25</v>
      </c>
      <c r="F329" t="s">
        <v>2710</v>
      </c>
    </row>
    <row r="330" spans="1:6">
      <c r="A330">
        <v>91</v>
      </c>
      <c r="B330" t="s">
        <v>1774</v>
      </c>
      <c r="C330" t="s">
        <v>1775</v>
      </c>
      <c r="D330" t="s">
        <v>1990</v>
      </c>
      <c r="E330">
        <v>3.91</v>
      </c>
      <c r="F330" t="s">
        <v>2711</v>
      </c>
    </row>
    <row r="331" spans="1:6">
      <c r="A331">
        <v>92</v>
      </c>
      <c r="B331" t="s">
        <v>1777</v>
      </c>
      <c r="C331" t="s">
        <v>1778</v>
      </c>
      <c r="D331" t="s">
        <v>1990</v>
      </c>
      <c r="E331">
        <v>1.75</v>
      </c>
      <c r="F331" t="s">
        <v>2712</v>
      </c>
    </row>
    <row r="332" spans="1:6">
      <c r="A332">
        <v>93</v>
      </c>
      <c r="B332" t="s">
        <v>1780</v>
      </c>
      <c r="C332" t="s">
        <v>1781</v>
      </c>
      <c r="D332" t="s">
        <v>1990</v>
      </c>
      <c r="E332">
        <v>1.99</v>
      </c>
      <c r="F332" t="s">
        <v>2713</v>
      </c>
    </row>
    <row r="333" spans="1:6">
      <c r="A333">
        <v>94</v>
      </c>
      <c r="B333" t="s">
        <v>1783</v>
      </c>
      <c r="C333" t="s">
        <v>1784</v>
      </c>
      <c r="D333" t="s">
        <v>1990</v>
      </c>
      <c r="E333">
        <v>2.35</v>
      </c>
      <c r="F333" t="s">
        <v>2714</v>
      </c>
    </row>
    <row r="334" spans="1:6">
      <c r="A334">
        <v>95</v>
      </c>
      <c r="B334" t="s">
        <v>1786</v>
      </c>
      <c r="C334" t="s">
        <v>1787</v>
      </c>
      <c r="D334" t="s">
        <v>1990</v>
      </c>
      <c r="E334">
        <v>2.66</v>
      </c>
      <c r="F334" t="s">
        <v>2715</v>
      </c>
    </row>
    <row r="335" spans="1:6">
      <c r="A335">
        <v>96</v>
      </c>
      <c r="B335" t="s">
        <v>1789</v>
      </c>
      <c r="C335" t="s">
        <v>1790</v>
      </c>
      <c r="D335" t="s">
        <v>1990</v>
      </c>
      <c r="E335">
        <v>1.93</v>
      </c>
      <c r="F335" t="s">
        <v>2716</v>
      </c>
    </row>
    <row r="336" spans="1:6">
      <c r="A336">
        <v>97</v>
      </c>
      <c r="B336" t="s">
        <v>1792</v>
      </c>
      <c r="C336" t="s">
        <v>1793</v>
      </c>
      <c r="D336" t="s">
        <v>1990</v>
      </c>
      <c r="E336">
        <v>2.38</v>
      </c>
      <c r="F336" t="s">
        <v>2717</v>
      </c>
    </row>
    <row r="337" spans="1:6">
      <c r="A337">
        <v>98</v>
      </c>
      <c r="B337" t="s">
        <v>1795</v>
      </c>
      <c r="C337" t="s">
        <v>1796</v>
      </c>
      <c r="D337" t="s">
        <v>1990</v>
      </c>
      <c r="E337">
        <v>2.74</v>
      </c>
      <c r="F337" t="s">
        <v>2718</v>
      </c>
    </row>
    <row r="338" spans="1:6">
      <c r="A338">
        <v>99</v>
      </c>
      <c r="B338" t="s">
        <v>1798</v>
      </c>
      <c r="C338" t="s">
        <v>1799</v>
      </c>
      <c r="D338" t="s">
        <v>1990</v>
      </c>
      <c r="E338">
        <v>3.15</v>
      </c>
      <c r="F338" t="s">
        <v>2719</v>
      </c>
    </row>
    <row r="339" spans="1:6">
      <c r="A339">
        <v>100</v>
      </c>
      <c r="B339" t="s">
        <v>1801</v>
      </c>
      <c r="C339" t="s">
        <v>1802</v>
      </c>
      <c r="D339" t="s">
        <v>1990</v>
      </c>
      <c r="E339">
        <v>1.93</v>
      </c>
      <c r="F339" t="s">
        <v>2720</v>
      </c>
    </row>
    <row r="340" spans="1:6">
      <c r="A340">
        <v>101</v>
      </c>
      <c r="B340" t="s">
        <v>1804</v>
      </c>
      <c r="C340" t="s">
        <v>1805</v>
      </c>
      <c r="D340" t="s">
        <v>1990</v>
      </c>
      <c r="E340">
        <v>2.1800000000000002</v>
      </c>
      <c r="F340" t="s">
        <v>2721</v>
      </c>
    </row>
    <row r="341" spans="1:6">
      <c r="A341">
        <v>102</v>
      </c>
      <c r="B341" t="s">
        <v>1807</v>
      </c>
      <c r="C341" t="s">
        <v>1808</v>
      </c>
      <c r="D341" t="s">
        <v>1990</v>
      </c>
      <c r="E341">
        <v>2.5099999999999998</v>
      </c>
      <c r="F341" t="s">
        <v>2722</v>
      </c>
    </row>
    <row r="342" spans="1:6">
      <c r="A342">
        <v>103</v>
      </c>
      <c r="B342" t="s">
        <v>1810</v>
      </c>
      <c r="C342" t="s">
        <v>1811</v>
      </c>
      <c r="D342" t="s">
        <v>1990</v>
      </c>
      <c r="E342">
        <v>2.83</v>
      </c>
      <c r="F342" t="s">
        <v>2723</v>
      </c>
    </row>
    <row r="343" spans="1:6">
      <c r="A343">
        <v>104</v>
      </c>
      <c r="B343" t="s">
        <v>1813</v>
      </c>
      <c r="C343" t="s">
        <v>1814</v>
      </c>
      <c r="D343" t="s">
        <v>1990</v>
      </c>
      <c r="E343">
        <v>2.12</v>
      </c>
      <c r="F343" t="s">
        <v>2724</v>
      </c>
    </row>
    <row r="344" spans="1:6">
      <c r="A344">
        <v>105</v>
      </c>
      <c r="B344" t="s">
        <v>1816</v>
      </c>
      <c r="C344" t="s">
        <v>1817</v>
      </c>
      <c r="D344" t="s">
        <v>1990</v>
      </c>
      <c r="E344">
        <v>2.39</v>
      </c>
      <c r="F344" t="s">
        <v>2725</v>
      </c>
    </row>
    <row r="345" spans="1:6">
      <c r="A345">
        <v>106</v>
      </c>
      <c r="B345" t="s">
        <v>1819</v>
      </c>
      <c r="C345" t="s">
        <v>1820</v>
      </c>
      <c r="D345" t="s">
        <v>1990</v>
      </c>
      <c r="E345">
        <v>2.76</v>
      </c>
      <c r="F345" t="s">
        <v>2726</v>
      </c>
    </row>
    <row r="346" spans="1:6">
      <c r="A346">
        <v>107</v>
      </c>
      <c r="B346" t="s">
        <v>1822</v>
      </c>
      <c r="C346" t="s">
        <v>1823</v>
      </c>
      <c r="D346" t="s">
        <v>1990</v>
      </c>
      <c r="E346">
        <v>3.11</v>
      </c>
      <c r="F346" t="s">
        <v>2727</v>
      </c>
    </row>
    <row r="347" spans="1:6">
      <c r="A347">
        <v>108</v>
      </c>
      <c r="B347" t="s">
        <v>1825</v>
      </c>
      <c r="C347" t="s">
        <v>1826</v>
      </c>
      <c r="D347" t="s">
        <v>1990</v>
      </c>
      <c r="E347">
        <v>2.0499999999999998</v>
      </c>
      <c r="F347" t="s">
        <v>2728</v>
      </c>
    </row>
    <row r="348" spans="1:6">
      <c r="A348">
        <v>109</v>
      </c>
      <c r="B348" t="s">
        <v>1828</v>
      </c>
      <c r="C348" t="s">
        <v>1829</v>
      </c>
      <c r="D348" t="s">
        <v>1990</v>
      </c>
      <c r="E348">
        <v>2.35</v>
      </c>
      <c r="F348" t="s">
        <v>2729</v>
      </c>
    </row>
    <row r="349" spans="1:6">
      <c r="A349">
        <v>110</v>
      </c>
      <c r="B349" t="s">
        <v>1831</v>
      </c>
      <c r="C349" t="s">
        <v>1832</v>
      </c>
      <c r="D349" t="s">
        <v>1990</v>
      </c>
      <c r="E349">
        <v>2.66</v>
      </c>
      <c r="F349" t="s">
        <v>2730</v>
      </c>
    </row>
    <row r="350" spans="1:6">
      <c r="A350">
        <v>111</v>
      </c>
      <c r="B350" t="s">
        <v>1834</v>
      </c>
      <c r="C350" t="s">
        <v>1835</v>
      </c>
      <c r="D350" t="s">
        <v>1990</v>
      </c>
      <c r="E350">
        <v>2.99</v>
      </c>
      <c r="F350" t="s">
        <v>2731</v>
      </c>
    </row>
    <row r="351" spans="1:6">
      <c r="A351">
        <v>112</v>
      </c>
      <c r="B351" t="s">
        <v>1837</v>
      </c>
      <c r="C351" t="s">
        <v>1838</v>
      </c>
      <c r="D351" t="s">
        <v>1990</v>
      </c>
      <c r="E351">
        <v>2.25</v>
      </c>
      <c r="F351" t="s">
        <v>2732</v>
      </c>
    </row>
    <row r="352" spans="1:6">
      <c r="A352">
        <v>113</v>
      </c>
      <c r="B352" t="s">
        <v>1840</v>
      </c>
      <c r="C352" t="s">
        <v>1841</v>
      </c>
      <c r="D352" t="s">
        <v>1990</v>
      </c>
      <c r="E352">
        <v>2.58</v>
      </c>
      <c r="F352" t="s">
        <v>2733</v>
      </c>
    </row>
    <row r="353" spans="1:6">
      <c r="A353">
        <v>114</v>
      </c>
      <c r="B353" t="s">
        <v>1843</v>
      </c>
      <c r="C353" t="s">
        <v>1844</v>
      </c>
      <c r="D353" t="s">
        <v>1990</v>
      </c>
      <c r="E353">
        <v>2.92</v>
      </c>
      <c r="F353" t="s">
        <v>2734</v>
      </c>
    </row>
    <row r="354" spans="1:6">
      <c r="A354">
        <v>115</v>
      </c>
      <c r="B354" t="s">
        <v>1846</v>
      </c>
      <c r="C354" t="s">
        <v>1847</v>
      </c>
      <c r="D354" t="s">
        <v>1990</v>
      </c>
      <c r="E354">
        <v>3.28</v>
      </c>
      <c r="F354" t="s">
        <v>2735</v>
      </c>
    </row>
    <row r="355" spans="1:6">
      <c r="A355">
        <v>116</v>
      </c>
      <c r="B355" t="s">
        <v>1849</v>
      </c>
      <c r="C355" t="s">
        <v>1850</v>
      </c>
      <c r="D355" t="s">
        <v>1990</v>
      </c>
      <c r="E355">
        <v>1.55</v>
      </c>
      <c r="F355" t="s">
        <v>1850</v>
      </c>
    </row>
    <row r="356" spans="1:6">
      <c r="A356">
        <v>117</v>
      </c>
      <c r="B356" t="s">
        <v>1852</v>
      </c>
      <c r="C356" t="s">
        <v>1853</v>
      </c>
      <c r="D356" t="s">
        <v>1990</v>
      </c>
      <c r="E356">
        <v>1.75</v>
      </c>
      <c r="F356" t="s">
        <v>1853</v>
      </c>
    </row>
    <row r="357" spans="1:6">
      <c r="A357">
        <v>118</v>
      </c>
      <c r="B357" t="s">
        <v>1855</v>
      </c>
      <c r="C357" t="s">
        <v>1856</v>
      </c>
      <c r="D357" t="s">
        <v>1990</v>
      </c>
      <c r="E357">
        <v>1.96</v>
      </c>
      <c r="F357" t="s">
        <v>1856</v>
      </c>
    </row>
    <row r="358" spans="1:6">
      <c r="A358">
        <v>119</v>
      </c>
      <c r="B358" t="s">
        <v>1860</v>
      </c>
      <c r="C358" t="s">
        <v>1861</v>
      </c>
      <c r="D358" t="s">
        <v>1990</v>
      </c>
      <c r="E358">
        <v>2.0499999999999998</v>
      </c>
      <c r="F358" t="s">
        <v>1861</v>
      </c>
    </row>
    <row r="359" spans="1:6">
      <c r="A359">
        <v>120</v>
      </c>
      <c r="B359" t="s">
        <v>1862</v>
      </c>
      <c r="C359" t="s">
        <v>1863</v>
      </c>
      <c r="D359" t="s">
        <v>1990</v>
      </c>
      <c r="E359">
        <v>2.35</v>
      </c>
      <c r="F359" t="s">
        <v>1863</v>
      </c>
    </row>
    <row r="360" spans="1:6">
      <c r="A360">
        <v>121</v>
      </c>
      <c r="B360" t="s">
        <v>1673</v>
      </c>
      <c r="C360" t="s">
        <v>1674</v>
      </c>
      <c r="D360" t="s">
        <v>1990</v>
      </c>
      <c r="E360">
        <v>2.81</v>
      </c>
    </row>
    <row r="361" spans="1:6">
      <c r="A361">
        <v>122</v>
      </c>
      <c r="B361" t="s">
        <v>1677</v>
      </c>
      <c r="C361" t="s">
        <v>1678</v>
      </c>
      <c r="D361" t="s">
        <v>1990</v>
      </c>
      <c r="E361">
        <v>2.99</v>
      </c>
    </row>
    <row r="362" spans="1:6">
      <c r="A362">
        <v>123</v>
      </c>
      <c r="B362" t="s">
        <v>1699</v>
      </c>
      <c r="C362" t="s">
        <v>1700</v>
      </c>
      <c r="D362" t="s">
        <v>1990</v>
      </c>
      <c r="E362">
        <v>2.5099999999999998</v>
      </c>
    </row>
    <row r="363" spans="1:6">
      <c r="A363">
        <v>124</v>
      </c>
      <c r="B363" t="s">
        <v>1702</v>
      </c>
      <c r="C363" t="s">
        <v>1703</v>
      </c>
      <c r="D363" t="s">
        <v>1990</v>
      </c>
      <c r="E363">
        <v>2.66</v>
      </c>
    </row>
    <row r="364" spans="1:6">
      <c r="A364">
        <v>125</v>
      </c>
      <c r="B364" t="s">
        <v>1681</v>
      </c>
      <c r="C364" t="s">
        <v>1682</v>
      </c>
      <c r="D364" t="s">
        <v>1990</v>
      </c>
      <c r="E364">
        <v>3.73</v>
      </c>
    </row>
    <row r="365" spans="1:6">
      <c r="A365">
        <v>126</v>
      </c>
      <c r="B365" t="s">
        <v>1684</v>
      </c>
      <c r="C365" t="s">
        <v>1685</v>
      </c>
      <c r="D365" t="s">
        <v>1990</v>
      </c>
      <c r="E365">
        <v>3.91</v>
      </c>
    </row>
    <row r="366" spans="1:6">
      <c r="A366">
        <v>127</v>
      </c>
      <c r="B366" t="s">
        <v>1705</v>
      </c>
      <c r="C366" t="s">
        <v>1706</v>
      </c>
      <c r="D366" t="s">
        <v>1990</v>
      </c>
      <c r="E366">
        <v>3.17</v>
      </c>
    </row>
    <row r="367" spans="1:6">
      <c r="A367">
        <v>128</v>
      </c>
      <c r="B367" t="s">
        <v>1708</v>
      </c>
      <c r="C367" t="s">
        <v>1709</v>
      </c>
      <c r="D367" t="s">
        <v>1990</v>
      </c>
      <c r="E367">
        <v>3.3</v>
      </c>
    </row>
    <row r="368" spans="1:6">
      <c r="A368">
        <v>129</v>
      </c>
      <c r="B368" t="s">
        <v>1723</v>
      </c>
      <c r="C368" t="s">
        <v>1724</v>
      </c>
      <c r="D368" t="s">
        <v>1990</v>
      </c>
      <c r="E368">
        <v>2.66</v>
      </c>
    </row>
    <row r="369" spans="1:5">
      <c r="A369">
        <v>130</v>
      </c>
      <c r="B369" t="s">
        <v>1726</v>
      </c>
      <c r="C369" t="s">
        <v>1727</v>
      </c>
      <c r="D369" t="s">
        <v>1990</v>
      </c>
      <c r="E369">
        <v>2.81</v>
      </c>
    </row>
    <row r="370" spans="1:5">
      <c r="A370">
        <v>131</v>
      </c>
      <c r="B370" t="s">
        <v>1687</v>
      </c>
      <c r="C370" t="s">
        <v>1688</v>
      </c>
      <c r="D370" t="s">
        <v>1990</v>
      </c>
      <c r="E370">
        <v>4.1399999999999997</v>
      </c>
    </row>
    <row r="371" spans="1:5">
      <c r="A371">
        <v>132</v>
      </c>
      <c r="B371" t="s">
        <v>1690</v>
      </c>
      <c r="C371" t="s">
        <v>1691</v>
      </c>
      <c r="D371" t="s">
        <v>1990</v>
      </c>
      <c r="E371">
        <v>4.3600000000000003</v>
      </c>
    </row>
    <row r="372" spans="1:5">
      <c r="A372">
        <v>133</v>
      </c>
      <c r="B372" t="s">
        <v>1711</v>
      </c>
      <c r="C372" t="s">
        <v>1712</v>
      </c>
      <c r="D372" t="s">
        <v>1990</v>
      </c>
      <c r="E372">
        <v>3.55</v>
      </c>
    </row>
    <row r="373" spans="1:5">
      <c r="A373">
        <v>134</v>
      </c>
      <c r="B373" t="s">
        <v>1714</v>
      </c>
      <c r="C373" t="s">
        <v>1715</v>
      </c>
      <c r="D373" t="s">
        <v>1990</v>
      </c>
      <c r="E373">
        <v>3.76</v>
      </c>
    </row>
    <row r="374" spans="1:5">
      <c r="A374">
        <v>135</v>
      </c>
      <c r="B374" t="s">
        <v>1729</v>
      </c>
      <c r="C374" t="s">
        <v>1730</v>
      </c>
      <c r="D374" t="s">
        <v>1990</v>
      </c>
      <c r="E374">
        <v>2.93</v>
      </c>
    </row>
    <row r="375" spans="1:5">
      <c r="A375">
        <v>136</v>
      </c>
      <c r="B375" t="s">
        <v>1732</v>
      </c>
      <c r="C375" t="s">
        <v>1733</v>
      </c>
      <c r="D375" t="s">
        <v>1990</v>
      </c>
      <c r="E375">
        <v>3.1</v>
      </c>
    </row>
    <row r="376" spans="1:5">
      <c r="A376">
        <v>137</v>
      </c>
      <c r="B376" t="s">
        <v>1693</v>
      </c>
      <c r="C376" t="s">
        <v>1694</v>
      </c>
      <c r="D376" t="s">
        <v>1990</v>
      </c>
      <c r="E376">
        <v>4.68</v>
      </c>
    </row>
    <row r="377" spans="1:5">
      <c r="A377">
        <v>138</v>
      </c>
      <c r="B377" t="s">
        <v>1696</v>
      </c>
      <c r="C377" t="s">
        <v>1697</v>
      </c>
      <c r="D377" t="s">
        <v>1990</v>
      </c>
      <c r="E377">
        <v>4.92</v>
      </c>
    </row>
    <row r="378" spans="1:5">
      <c r="A378">
        <v>139</v>
      </c>
      <c r="B378" t="s">
        <v>1717</v>
      </c>
      <c r="C378" t="s">
        <v>1718</v>
      </c>
      <c r="D378" t="s">
        <v>1990</v>
      </c>
      <c r="E378">
        <v>4.16</v>
      </c>
    </row>
    <row r="379" spans="1:5">
      <c r="A379">
        <v>140</v>
      </c>
      <c r="B379" t="s">
        <v>1720</v>
      </c>
      <c r="C379" t="s">
        <v>1721</v>
      </c>
      <c r="D379" t="s">
        <v>1990</v>
      </c>
      <c r="E379">
        <v>4.37</v>
      </c>
    </row>
    <row r="380" spans="1:5">
      <c r="A380">
        <v>141</v>
      </c>
      <c r="B380" t="s">
        <v>1735</v>
      </c>
      <c r="C380" t="s">
        <v>1736</v>
      </c>
      <c r="D380" t="s">
        <v>1990</v>
      </c>
      <c r="E380">
        <v>3.55</v>
      </c>
    </row>
    <row r="381" spans="1:5">
      <c r="A381">
        <v>142</v>
      </c>
      <c r="B381" t="s">
        <v>1738</v>
      </c>
      <c r="C381" t="s">
        <v>1739</v>
      </c>
      <c r="D381" t="s">
        <v>1990</v>
      </c>
      <c r="E381">
        <v>3.76</v>
      </c>
    </row>
    <row r="382" spans="1:5">
      <c r="A382">
        <v>143</v>
      </c>
      <c r="B382" t="s">
        <v>1873</v>
      </c>
      <c r="C382" t="s">
        <v>1874</v>
      </c>
      <c r="D382" t="s">
        <v>1990</v>
      </c>
      <c r="E382">
        <v>5.19</v>
      </c>
    </row>
    <row r="383" spans="1:5">
      <c r="A383">
        <v>144</v>
      </c>
      <c r="B383" t="s">
        <v>1876</v>
      </c>
      <c r="C383" t="s">
        <v>1877</v>
      </c>
      <c r="D383" t="s">
        <v>1990</v>
      </c>
      <c r="E383">
        <v>5.41</v>
      </c>
    </row>
    <row r="384" spans="1:5">
      <c r="A384">
        <v>145</v>
      </c>
      <c r="B384" t="s">
        <v>1885</v>
      </c>
      <c r="C384" t="s">
        <v>1886</v>
      </c>
      <c r="D384" t="s">
        <v>1990</v>
      </c>
      <c r="E384">
        <v>4.92</v>
      </c>
    </row>
    <row r="385" spans="1:5">
      <c r="A385">
        <v>146</v>
      </c>
      <c r="B385" t="s">
        <v>1888</v>
      </c>
      <c r="C385" t="s">
        <v>1889</v>
      </c>
      <c r="D385" t="s">
        <v>1990</v>
      </c>
      <c r="E385">
        <v>5.19</v>
      </c>
    </row>
    <row r="386" spans="1:5">
      <c r="A386">
        <v>147</v>
      </c>
      <c r="B386" t="s">
        <v>1897</v>
      </c>
      <c r="C386" t="s">
        <v>1898</v>
      </c>
      <c r="D386" t="s">
        <v>1990</v>
      </c>
      <c r="E386">
        <v>4.37</v>
      </c>
    </row>
    <row r="387" spans="1:5">
      <c r="A387">
        <v>148</v>
      </c>
      <c r="B387" t="s">
        <v>1900</v>
      </c>
      <c r="C387" t="s">
        <v>1901</v>
      </c>
      <c r="D387" t="s">
        <v>1990</v>
      </c>
      <c r="E387">
        <v>4.68</v>
      </c>
    </row>
    <row r="388" spans="1:5">
      <c r="A388">
        <v>149</v>
      </c>
      <c r="B388" t="s">
        <v>1991</v>
      </c>
      <c r="C388" t="s">
        <v>1992</v>
      </c>
      <c r="D388" t="s">
        <v>1990</v>
      </c>
      <c r="E388">
        <v>4.68</v>
      </c>
    </row>
    <row r="389" spans="1:5">
      <c r="A389">
        <v>150</v>
      </c>
      <c r="B389" t="s">
        <v>1993</v>
      </c>
      <c r="C389" t="s">
        <v>1994</v>
      </c>
      <c r="D389" t="s">
        <v>1990</v>
      </c>
      <c r="E389">
        <v>4.92</v>
      </c>
    </row>
    <row r="390" spans="1:5">
      <c r="A390">
        <v>151</v>
      </c>
      <c r="B390" t="s">
        <v>1909</v>
      </c>
      <c r="C390" t="s">
        <v>1910</v>
      </c>
      <c r="D390" t="s">
        <v>1990</v>
      </c>
      <c r="E390">
        <v>4.16</v>
      </c>
    </row>
    <row r="391" spans="1:5">
      <c r="A391">
        <v>152</v>
      </c>
      <c r="B391" t="s">
        <v>1912</v>
      </c>
      <c r="C391" t="s">
        <v>1913</v>
      </c>
      <c r="D391" t="s">
        <v>1990</v>
      </c>
      <c r="E391">
        <v>4.37</v>
      </c>
    </row>
    <row r="392" spans="1:5">
      <c r="A392">
        <v>153</v>
      </c>
      <c r="B392" t="s">
        <v>1925</v>
      </c>
      <c r="C392" t="s">
        <v>1926</v>
      </c>
      <c r="D392" t="s">
        <v>1990</v>
      </c>
      <c r="E392">
        <v>3.91</v>
      </c>
    </row>
    <row r="393" spans="1:5">
      <c r="A393">
        <v>154</v>
      </c>
      <c r="B393" t="s">
        <v>1928</v>
      </c>
      <c r="C393" t="s">
        <v>1929</v>
      </c>
      <c r="D393" t="s">
        <v>1990</v>
      </c>
      <c r="E393">
        <v>4.16</v>
      </c>
    </row>
    <row r="394" spans="1:5">
      <c r="A394">
        <v>155</v>
      </c>
      <c r="B394" t="s">
        <v>1995</v>
      </c>
      <c r="C394" t="s">
        <v>1996</v>
      </c>
      <c r="D394" t="s">
        <v>1990</v>
      </c>
      <c r="E394">
        <v>3.5</v>
      </c>
    </row>
    <row r="395" spans="1:5">
      <c r="A395">
        <v>156</v>
      </c>
      <c r="B395" t="s">
        <v>1997</v>
      </c>
      <c r="C395" t="s">
        <v>1998</v>
      </c>
      <c r="D395" t="s">
        <v>1990</v>
      </c>
      <c r="E395">
        <v>3.73</v>
      </c>
    </row>
    <row r="396" spans="1:5">
      <c r="A396">
        <v>157</v>
      </c>
      <c r="B396" t="s">
        <v>1879</v>
      </c>
      <c r="C396" t="s">
        <v>1880</v>
      </c>
      <c r="D396" t="s">
        <v>1990</v>
      </c>
      <c r="E396">
        <v>5.41</v>
      </c>
    </row>
    <row r="397" spans="1:5">
      <c r="A397">
        <v>158</v>
      </c>
      <c r="B397" t="s">
        <v>1882</v>
      </c>
      <c r="C397" t="s">
        <v>1883</v>
      </c>
      <c r="D397" t="s">
        <v>1990</v>
      </c>
      <c r="E397">
        <v>5.75</v>
      </c>
    </row>
    <row r="398" spans="1:5">
      <c r="A398">
        <v>159</v>
      </c>
      <c r="B398" t="s">
        <v>1891</v>
      </c>
      <c r="C398" t="s">
        <v>1892</v>
      </c>
      <c r="D398" t="s">
        <v>1990</v>
      </c>
      <c r="E398">
        <v>5.19</v>
      </c>
    </row>
    <row r="399" spans="1:5">
      <c r="A399">
        <v>160</v>
      </c>
      <c r="B399" t="s">
        <v>1894</v>
      </c>
      <c r="C399" t="s">
        <v>1895</v>
      </c>
      <c r="D399" t="s">
        <v>1990</v>
      </c>
      <c r="E399">
        <v>5.41</v>
      </c>
    </row>
    <row r="400" spans="1:5">
      <c r="A400">
        <v>161</v>
      </c>
      <c r="B400" t="s">
        <v>1903</v>
      </c>
      <c r="C400" t="s">
        <v>1904</v>
      </c>
      <c r="D400" t="s">
        <v>1990</v>
      </c>
      <c r="E400">
        <v>4.68</v>
      </c>
    </row>
    <row r="401" spans="1:5">
      <c r="A401">
        <v>162</v>
      </c>
      <c r="B401" t="s">
        <v>1906</v>
      </c>
      <c r="C401" t="s">
        <v>1907</v>
      </c>
      <c r="D401" t="s">
        <v>1990</v>
      </c>
      <c r="E401">
        <v>4.92</v>
      </c>
    </row>
    <row r="402" spans="1:5">
      <c r="A402">
        <v>163</v>
      </c>
      <c r="B402" t="s">
        <v>1999</v>
      </c>
      <c r="C402" t="s">
        <v>2000</v>
      </c>
      <c r="D402" t="s">
        <v>1990</v>
      </c>
      <c r="E402">
        <v>4.92</v>
      </c>
    </row>
    <row r="403" spans="1:5">
      <c r="A403">
        <v>164</v>
      </c>
      <c r="B403" t="s">
        <v>2001</v>
      </c>
      <c r="C403" t="s">
        <v>2002</v>
      </c>
      <c r="D403" t="s">
        <v>1990</v>
      </c>
      <c r="E403">
        <v>5.19</v>
      </c>
    </row>
    <row r="404" spans="1:5">
      <c r="A404">
        <v>165</v>
      </c>
      <c r="B404" t="s">
        <v>1915</v>
      </c>
      <c r="C404" t="s">
        <v>1916</v>
      </c>
      <c r="D404" t="s">
        <v>1990</v>
      </c>
      <c r="E404">
        <v>4.37</v>
      </c>
    </row>
    <row r="405" spans="1:5">
      <c r="A405">
        <v>166</v>
      </c>
      <c r="B405" t="s">
        <v>1920</v>
      </c>
      <c r="C405" t="s">
        <v>1921</v>
      </c>
      <c r="D405" t="s">
        <v>1990</v>
      </c>
      <c r="E405">
        <v>4.68</v>
      </c>
    </row>
    <row r="406" spans="1:5">
      <c r="A406">
        <v>167</v>
      </c>
      <c r="B406" t="s">
        <v>1932</v>
      </c>
      <c r="C406" t="s">
        <v>1933</v>
      </c>
      <c r="D406" t="s">
        <v>1990</v>
      </c>
      <c r="E406">
        <v>4.16</v>
      </c>
    </row>
    <row r="407" spans="1:5">
      <c r="A407">
        <v>168</v>
      </c>
      <c r="B407" t="s">
        <v>1936</v>
      </c>
      <c r="C407" t="s">
        <v>1937</v>
      </c>
      <c r="D407" t="s">
        <v>1990</v>
      </c>
      <c r="E407">
        <v>4.37</v>
      </c>
    </row>
    <row r="408" spans="1:5">
      <c r="A408">
        <v>169</v>
      </c>
      <c r="B408" t="s">
        <v>2003</v>
      </c>
      <c r="C408" t="s">
        <v>2004</v>
      </c>
      <c r="D408" t="s">
        <v>1990</v>
      </c>
      <c r="E408">
        <v>3.73</v>
      </c>
    </row>
    <row r="409" spans="1:5">
      <c r="A409">
        <v>170</v>
      </c>
      <c r="B409" t="s">
        <v>2005</v>
      </c>
      <c r="C409" t="s">
        <v>2006</v>
      </c>
      <c r="D409" t="s">
        <v>1990</v>
      </c>
      <c r="E409">
        <v>3.91</v>
      </c>
    </row>
    <row r="410" spans="1:5">
      <c r="A410">
        <v>171</v>
      </c>
      <c r="B410" t="s">
        <v>2007</v>
      </c>
      <c r="C410" t="s">
        <v>2008</v>
      </c>
      <c r="D410" t="s">
        <v>1990</v>
      </c>
      <c r="E410">
        <v>2.5099999999999998</v>
      </c>
    </row>
    <row r="411" spans="1:5">
      <c r="A411">
        <v>172</v>
      </c>
      <c r="B411" t="s">
        <v>2009</v>
      </c>
      <c r="C411" t="s">
        <v>2010</v>
      </c>
      <c r="D411" t="s">
        <v>1990</v>
      </c>
      <c r="E411">
        <v>2.83</v>
      </c>
    </row>
    <row r="412" spans="1:5">
      <c r="A412">
        <v>173</v>
      </c>
      <c r="B412" t="s">
        <v>2011</v>
      </c>
      <c r="C412" t="s">
        <v>2012</v>
      </c>
      <c r="D412" t="s">
        <v>1990</v>
      </c>
      <c r="E412">
        <v>3.28</v>
      </c>
    </row>
    <row r="413" spans="1:5">
      <c r="A413">
        <v>174</v>
      </c>
      <c r="B413" t="s">
        <v>2013</v>
      </c>
      <c r="C413" t="s">
        <v>2014</v>
      </c>
      <c r="D413" t="s">
        <v>1990</v>
      </c>
      <c r="E413">
        <v>3.91</v>
      </c>
    </row>
    <row r="414" spans="1:5">
      <c r="A414">
        <v>175</v>
      </c>
      <c r="B414" t="s">
        <v>2015</v>
      </c>
      <c r="C414" t="s">
        <v>2016</v>
      </c>
      <c r="D414" t="s">
        <v>1990</v>
      </c>
      <c r="E414">
        <v>2.35</v>
      </c>
    </row>
    <row r="415" spans="1:5">
      <c r="A415">
        <v>176</v>
      </c>
      <c r="B415" t="s">
        <v>2017</v>
      </c>
      <c r="C415" t="s">
        <v>2018</v>
      </c>
      <c r="D415" t="s">
        <v>1990</v>
      </c>
      <c r="E415">
        <v>2.66</v>
      </c>
    </row>
    <row r="416" spans="1:5">
      <c r="A416">
        <v>177</v>
      </c>
      <c r="B416" t="s">
        <v>2019</v>
      </c>
      <c r="C416" t="s">
        <v>2020</v>
      </c>
      <c r="D416" t="s">
        <v>1990</v>
      </c>
      <c r="E416">
        <v>3.12</v>
      </c>
    </row>
    <row r="417" spans="1:5">
      <c r="A417">
        <v>178</v>
      </c>
      <c r="B417" t="s">
        <v>2021</v>
      </c>
      <c r="C417" t="s">
        <v>2022</v>
      </c>
      <c r="D417" t="s">
        <v>1990</v>
      </c>
      <c r="E417">
        <v>3.73</v>
      </c>
    </row>
    <row r="418" spans="1:5">
      <c r="A418">
        <v>179</v>
      </c>
      <c r="B418" t="s">
        <v>2023</v>
      </c>
      <c r="C418" t="s">
        <v>2024</v>
      </c>
      <c r="D418" t="s">
        <v>1990</v>
      </c>
      <c r="E418">
        <v>2.1800000000000002</v>
      </c>
    </row>
    <row r="419" spans="1:5">
      <c r="A419">
        <v>180</v>
      </c>
      <c r="B419" t="s">
        <v>2025</v>
      </c>
      <c r="C419" t="s">
        <v>2026</v>
      </c>
      <c r="D419" t="s">
        <v>1990</v>
      </c>
      <c r="E419">
        <v>2.59</v>
      </c>
    </row>
    <row r="420" spans="1:5">
      <c r="A420">
        <v>181</v>
      </c>
      <c r="B420" t="s">
        <v>2027</v>
      </c>
      <c r="C420" t="s">
        <v>2028</v>
      </c>
      <c r="D420" t="s">
        <v>1990</v>
      </c>
      <c r="E420">
        <v>3.08</v>
      </c>
    </row>
    <row r="421" spans="1:5">
      <c r="A421">
        <v>182</v>
      </c>
      <c r="B421" t="s">
        <v>2029</v>
      </c>
      <c r="C421" t="s">
        <v>2030</v>
      </c>
      <c r="D421" t="s">
        <v>1990</v>
      </c>
      <c r="E421">
        <v>3.73</v>
      </c>
    </row>
    <row r="422" spans="1:5">
      <c r="A422">
        <v>183</v>
      </c>
      <c r="B422" t="s">
        <v>2031</v>
      </c>
      <c r="C422" t="s">
        <v>2032</v>
      </c>
      <c r="D422" t="s">
        <v>1990</v>
      </c>
      <c r="E422">
        <v>1.75</v>
      </c>
    </row>
    <row r="423" spans="1:5">
      <c r="A423">
        <v>184</v>
      </c>
      <c r="B423" t="s">
        <v>2033</v>
      </c>
      <c r="C423" t="s">
        <v>2034</v>
      </c>
      <c r="D423" t="s">
        <v>1990</v>
      </c>
      <c r="E423">
        <v>1.99</v>
      </c>
    </row>
    <row r="424" spans="1:5">
      <c r="A424">
        <v>185</v>
      </c>
      <c r="B424" t="s">
        <v>1984</v>
      </c>
      <c r="C424" t="s">
        <v>1985</v>
      </c>
      <c r="D424" t="s">
        <v>1990</v>
      </c>
      <c r="E424">
        <v>2.2400000000000002</v>
      </c>
    </row>
    <row r="425" spans="1:5">
      <c r="A425">
        <v>186</v>
      </c>
      <c r="B425" t="s">
        <v>1980</v>
      </c>
      <c r="C425" t="s">
        <v>1981</v>
      </c>
      <c r="D425" t="s">
        <v>1990</v>
      </c>
      <c r="E425">
        <v>2.35</v>
      </c>
    </row>
    <row r="426" spans="1:5">
      <c r="A426">
        <v>187</v>
      </c>
      <c r="B426" t="s">
        <v>2035</v>
      </c>
      <c r="C426" t="s">
        <v>2036</v>
      </c>
      <c r="D426" t="s">
        <v>1990</v>
      </c>
      <c r="E426">
        <v>2.66</v>
      </c>
    </row>
    <row r="427" spans="1:5">
      <c r="A427">
        <v>188</v>
      </c>
      <c r="B427" t="s">
        <v>2037</v>
      </c>
      <c r="C427" t="s">
        <v>2038</v>
      </c>
      <c r="D427" t="s">
        <v>1990</v>
      </c>
      <c r="E427">
        <v>1.93</v>
      </c>
    </row>
    <row r="428" spans="1:5">
      <c r="A428">
        <v>189</v>
      </c>
      <c r="B428" t="s">
        <v>2039</v>
      </c>
      <c r="C428" t="s">
        <v>2040</v>
      </c>
      <c r="D428" t="s">
        <v>1990</v>
      </c>
      <c r="E428">
        <v>2.38</v>
      </c>
    </row>
    <row r="429" spans="1:5">
      <c r="A429">
        <v>190</v>
      </c>
      <c r="B429" t="s">
        <v>2041</v>
      </c>
      <c r="C429" t="s">
        <v>2042</v>
      </c>
      <c r="D429" t="s">
        <v>1990</v>
      </c>
      <c r="E429">
        <v>2.74</v>
      </c>
    </row>
    <row r="430" spans="1:5">
      <c r="A430">
        <v>191</v>
      </c>
      <c r="B430" t="s">
        <v>2043</v>
      </c>
      <c r="C430" t="s">
        <v>2044</v>
      </c>
      <c r="D430" t="s">
        <v>1990</v>
      </c>
      <c r="E430">
        <v>3.15</v>
      </c>
    </row>
    <row r="431" spans="1:5">
      <c r="A431">
        <v>192</v>
      </c>
      <c r="B431" t="s">
        <v>1939</v>
      </c>
      <c r="C431" t="s">
        <v>1940</v>
      </c>
      <c r="D431" t="s">
        <v>1990</v>
      </c>
      <c r="E431">
        <v>3.91</v>
      </c>
    </row>
    <row r="432" spans="1:5">
      <c r="A432">
        <v>193</v>
      </c>
      <c r="B432" t="s">
        <v>1942</v>
      </c>
      <c r="C432" t="s">
        <v>1943</v>
      </c>
      <c r="D432" t="s">
        <v>1990</v>
      </c>
      <c r="E432">
        <v>4.16</v>
      </c>
    </row>
    <row r="433" spans="1:5">
      <c r="A433">
        <v>194</v>
      </c>
      <c r="B433" t="s">
        <v>1957</v>
      </c>
      <c r="C433" t="s">
        <v>1958</v>
      </c>
      <c r="D433" t="s">
        <v>1990</v>
      </c>
      <c r="E433">
        <v>3.5</v>
      </c>
    </row>
    <row r="434" spans="1:5">
      <c r="A434">
        <v>195</v>
      </c>
      <c r="B434" t="s">
        <v>1960</v>
      </c>
      <c r="C434" t="s">
        <v>1961</v>
      </c>
      <c r="D434" t="s">
        <v>1990</v>
      </c>
      <c r="E434">
        <v>3.73</v>
      </c>
    </row>
    <row r="435" spans="1:5">
      <c r="A435">
        <v>196</v>
      </c>
      <c r="B435" t="s">
        <v>2045</v>
      </c>
      <c r="C435" t="s">
        <v>2046</v>
      </c>
      <c r="D435" t="s">
        <v>1990</v>
      </c>
      <c r="E435">
        <v>3.48</v>
      </c>
    </row>
    <row r="436" spans="1:5">
      <c r="A436">
        <v>197</v>
      </c>
      <c r="B436" t="s">
        <v>2047</v>
      </c>
      <c r="C436" t="s">
        <v>2048</v>
      </c>
      <c r="D436" t="s">
        <v>1990</v>
      </c>
      <c r="E436">
        <v>3.71</v>
      </c>
    </row>
    <row r="437" spans="1:5">
      <c r="A437">
        <v>198</v>
      </c>
      <c r="B437" t="s">
        <v>2049</v>
      </c>
      <c r="C437" t="s">
        <v>2050</v>
      </c>
      <c r="D437" t="s">
        <v>1990</v>
      </c>
      <c r="E437">
        <v>3.17</v>
      </c>
    </row>
    <row r="438" spans="1:5">
      <c r="A438">
        <v>199</v>
      </c>
      <c r="B438" t="s">
        <v>2051</v>
      </c>
      <c r="C438" t="s">
        <v>2052</v>
      </c>
      <c r="D438" t="s">
        <v>1990</v>
      </c>
      <c r="E438">
        <v>3.5</v>
      </c>
    </row>
    <row r="439" spans="1:5">
      <c r="A439">
        <v>200</v>
      </c>
      <c r="B439" t="s">
        <v>1945</v>
      </c>
      <c r="C439" t="s">
        <v>1946</v>
      </c>
      <c r="D439" t="s">
        <v>1990</v>
      </c>
      <c r="E439">
        <v>4.37</v>
      </c>
    </row>
    <row r="440" spans="1:5">
      <c r="A440">
        <v>201</v>
      </c>
      <c r="B440" t="s">
        <v>1948</v>
      </c>
      <c r="C440" t="s">
        <v>1949</v>
      </c>
      <c r="D440" t="s">
        <v>1990</v>
      </c>
      <c r="E440">
        <v>4.68</v>
      </c>
    </row>
    <row r="441" spans="1:5">
      <c r="A441">
        <v>202</v>
      </c>
      <c r="B441" t="s">
        <v>1963</v>
      </c>
      <c r="C441" t="s">
        <v>1964</v>
      </c>
      <c r="D441" t="s">
        <v>1990</v>
      </c>
      <c r="E441">
        <v>4.16</v>
      </c>
    </row>
    <row r="442" spans="1:5">
      <c r="A442">
        <v>203</v>
      </c>
      <c r="B442" t="s">
        <v>1966</v>
      </c>
      <c r="C442" t="s">
        <v>1967</v>
      </c>
      <c r="D442" t="s">
        <v>1990</v>
      </c>
      <c r="E442">
        <v>4.37</v>
      </c>
    </row>
    <row r="443" spans="1:5">
      <c r="A443">
        <v>204</v>
      </c>
      <c r="B443" t="s">
        <v>2053</v>
      </c>
      <c r="C443" t="s">
        <v>2054</v>
      </c>
      <c r="D443" t="s">
        <v>1990</v>
      </c>
      <c r="E443">
        <v>4.09</v>
      </c>
    </row>
    <row r="444" spans="1:5">
      <c r="A444">
        <v>205</v>
      </c>
      <c r="B444" t="s">
        <v>2055</v>
      </c>
      <c r="C444" t="s">
        <v>2056</v>
      </c>
      <c r="D444" t="s">
        <v>1990</v>
      </c>
      <c r="E444">
        <v>4.3</v>
      </c>
    </row>
    <row r="445" spans="1:5">
      <c r="A445">
        <v>206</v>
      </c>
      <c r="B445" t="s">
        <v>2049</v>
      </c>
      <c r="C445" t="s">
        <v>2057</v>
      </c>
      <c r="D445" t="s">
        <v>1990</v>
      </c>
      <c r="E445">
        <v>3.73</v>
      </c>
    </row>
    <row r="446" spans="1:5">
      <c r="A446">
        <v>207</v>
      </c>
      <c r="B446" t="s">
        <v>2051</v>
      </c>
      <c r="C446" t="s">
        <v>2058</v>
      </c>
      <c r="D446" t="s">
        <v>1990</v>
      </c>
      <c r="E446">
        <v>3.91</v>
      </c>
    </row>
    <row r="447" spans="1:5">
      <c r="A447">
        <v>208</v>
      </c>
      <c r="B447" t="s">
        <v>1951</v>
      </c>
      <c r="C447" t="s">
        <v>1952</v>
      </c>
      <c r="D447" t="s">
        <v>1990</v>
      </c>
      <c r="E447">
        <v>4.88</v>
      </c>
    </row>
    <row r="448" spans="1:5">
      <c r="A448">
        <v>209</v>
      </c>
      <c r="B448" t="s">
        <v>1954</v>
      </c>
      <c r="C448" t="s">
        <v>1955</v>
      </c>
      <c r="D448" t="s">
        <v>1990</v>
      </c>
      <c r="E448">
        <v>5.19</v>
      </c>
    </row>
    <row r="449" spans="1:5">
      <c r="A449">
        <v>210</v>
      </c>
      <c r="B449" t="s">
        <v>1969</v>
      </c>
      <c r="C449" t="s">
        <v>1970</v>
      </c>
      <c r="D449" t="s">
        <v>1990</v>
      </c>
      <c r="E449">
        <v>4.71</v>
      </c>
    </row>
    <row r="450" spans="1:5">
      <c r="A450">
        <v>211</v>
      </c>
      <c r="B450" t="s">
        <v>1972</v>
      </c>
      <c r="C450" t="s">
        <v>1973</v>
      </c>
      <c r="D450" t="s">
        <v>1990</v>
      </c>
      <c r="E450">
        <v>5.07</v>
      </c>
    </row>
    <row r="451" spans="1:5">
      <c r="A451">
        <v>212</v>
      </c>
      <c r="B451" t="s">
        <v>1975</v>
      </c>
      <c r="C451" t="s">
        <v>1976</v>
      </c>
      <c r="D451" t="s">
        <v>1990</v>
      </c>
      <c r="E451">
        <v>4.16</v>
      </c>
    </row>
    <row r="452" spans="1:5">
      <c r="A452">
        <v>213</v>
      </c>
      <c r="B452" t="s">
        <v>1978</v>
      </c>
      <c r="C452" t="s">
        <v>1979</v>
      </c>
      <c r="D452" t="s">
        <v>1990</v>
      </c>
      <c r="E452">
        <v>4.3600000000000003</v>
      </c>
    </row>
    <row r="453" spans="1:5">
      <c r="A453">
        <v>214</v>
      </c>
      <c r="B453" t="s">
        <v>2059</v>
      </c>
      <c r="C453" t="s">
        <v>2060</v>
      </c>
      <c r="D453" t="s">
        <v>1990</v>
      </c>
      <c r="E453">
        <v>4.68</v>
      </c>
    </row>
    <row r="454" spans="1:5">
      <c r="A454">
        <v>215</v>
      </c>
      <c r="B454" t="s">
        <v>2061</v>
      </c>
      <c r="C454" t="s">
        <v>2062</v>
      </c>
      <c r="D454" t="s">
        <v>1990</v>
      </c>
      <c r="E454">
        <v>4.92</v>
      </c>
    </row>
    <row r="455" spans="1:5">
      <c r="A455">
        <v>216</v>
      </c>
      <c r="B455" t="s">
        <v>2063</v>
      </c>
      <c r="C455" t="s">
        <v>2064</v>
      </c>
      <c r="D455" t="s">
        <v>1990</v>
      </c>
      <c r="E455">
        <v>4.37</v>
      </c>
    </row>
    <row r="456" spans="1:5">
      <c r="A456">
        <v>217</v>
      </c>
      <c r="B456" t="s">
        <v>2065</v>
      </c>
      <c r="C456" t="s">
        <v>2066</v>
      </c>
      <c r="D456" t="s">
        <v>1990</v>
      </c>
      <c r="E456">
        <v>4.68</v>
      </c>
    </row>
    <row r="457" spans="1:5">
      <c r="A457">
        <v>218</v>
      </c>
      <c r="B457" t="s">
        <v>2067</v>
      </c>
      <c r="C457" t="s">
        <v>2068</v>
      </c>
      <c r="D457" t="s">
        <v>1990</v>
      </c>
      <c r="E457">
        <v>4.16</v>
      </c>
    </row>
    <row r="458" spans="1:5">
      <c r="A458">
        <v>219</v>
      </c>
      <c r="B458" t="s">
        <v>2069</v>
      </c>
      <c r="C458" t="s">
        <v>2070</v>
      </c>
      <c r="D458" t="s">
        <v>1990</v>
      </c>
      <c r="E458">
        <v>4.3600000000000003</v>
      </c>
    </row>
    <row r="459" spans="1:5">
      <c r="A459">
        <v>220</v>
      </c>
      <c r="B459" t="s">
        <v>2071</v>
      </c>
      <c r="C459" t="s">
        <v>2072</v>
      </c>
      <c r="D459" t="s">
        <v>1990</v>
      </c>
      <c r="E459">
        <v>3.5</v>
      </c>
    </row>
    <row r="460" spans="1:5">
      <c r="A460">
        <v>221</v>
      </c>
      <c r="B460" t="s">
        <v>2073</v>
      </c>
      <c r="C460" t="s">
        <v>2074</v>
      </c>
      <c r="D460" t="s">
        <v>1990</v>
      </c>
      <c r="E460">
        <v>3.73</v>
      </c>
    </row>
    <row r="461" spans="1:5">
      <c r="A461">
        <v>222</v>
      </c>
      <c r="B461" t="s">
        <v>2075</v>
      </c>
      <c r="C461" t="s">
        <v>2076</v>
      </c>
      <c r="D461" t="s">
        <v>1990</v>
      </c>
      <c r="E461">
        <v>2.0499999999999998</v>
      </c>
    </row>
    <row r="462" spans="1:5">
      <c r="A462">
        <v>223</v>
      </c>
      <c r="B462" t="s">
        <v>2077</v>
      </c>
      <c r="C462" t="s">
        <v>2078</v>
      </c>
      <c r="D462" t="s">
        <v>1990</v>
      </c>
      <c r="E462">
        <v>2.35</v>
      </c>
    </row>
    <row r="463" spans="1:5">
      <c r="A463">
        <v>224</v>
      </c>
      <c r="B463" t="s">
        <v>2079</v>
      </c>
      <c r="C463" t="s">
        <v>2080</v>
      </c>
      <c r="D463" t="s">
        <v>1990</v>
      </c>
      <c r="E463">
        <v>2.66</v>
      </c>
    </row>
    <row r="464" spans="1:5">
      <c r="A464">
        <v>225</v>
      </c>
      <c r="B464" t="s">
        <v>2081</v>
      </c>
      <c r="C464" t="s">
        <v>2082</v>
      </c>
      <c r="D464" t="s">
        <v>1990</v>
      </c>
      <c r="E464">
        <v>2.99</v>
      </c>
    </row>
    <row r="465" spans="1:5">
      <c r="A465">
        <v>226</v>
      </c>
      <c r="B465" t="s">
        <v>2083</v>
      </c>
      <c r="C465" t="s">
        <v>2084</v>
      </c>
      <c r="D465" t="s">
        <v>1990</v>
      </c>
      <c r="E465">
        <v>1.93</v>
      </c>
    </row>
    <row r="466" spans="1:5">
      <c r="A466">
        <v>227</v>
      </c>
      <c r="B466" t="s">
        <v>2085</v>
      </c>
      <c r="C466" t="s">
        <v>2086</v>
      </c>
      <c r="D466" t="s">
        <v>1990</v>
      </c>
      <c r="E466">
        <v>2.1800000000000002</v>
      </c>
    </row>
    <row r="467" spans="1:5">
      <c r="A467">
        <v>228</v>
      </c>
      <c r="B467" t="s">
        <v>2087</v>
      </c>
      <c r="C467" t="s">
        <v>2088</v>
      </c>
      <c r="D467" t="s">
        <v>1990</v>
      </c>
      <c r="E467">
        <v>2.5099999999999998</v>
      </c>
    </row>
    <row r="468" spans="1:5">
      <c r="A468">
        <v>229</v>
      </c>
      <c r="B468" t="s">
        <v>2089</v>
      </c>
      <c r="C468" t="s">
        <v>2090</v>
      </c>
      <c r="D468" t="s">
        <v>1990</v>
      </c>
      <c r="E468">
        <v>2.83</v>
      </c>
    </row>
    <row r="469" spans="1:5">
      <c r="A469">
        <v>230</v>
      </c>
      <c r="B469" t="s">
        <v>2091</v>
      </c>
      <c r="C469" t="s">
        <v>2092</v>
      </c>
      <c r="D469" t="s">
        <v>1990</v>
      </c>
      <c r="E469">
        <v>1.55</v>
      </c>
    </row>
    <row r="470" spans="1:5">
      <c r="A470">
        <v>231</v>
      </c>
      <c r="B470" t="s">
        <v>2093</v>
      </c>
      <c r="C470" t="s">
        <v>2094</v>
      </c>
      <c r="D470" t="s">
        <v>1990</v>
      </c>
      <c r="E470">
        <v>1.75</v>
      </c>
    </row>
    <row r="471" spans="1:5">
      <c r="A471">
        <v>232</v>
      </c>
      <c r="B471" t="s">
        <v>1986</v>
      </c>
      <c r="C471" t="s">
        <v>1987</v>
      </c>
      <c r="D471" t="s">
        <v>1990</v>
      </c>
      <c r="E471">
        <v>1.96</v>
      </c>
    </row>
    <row r="472" spans="1:5">
      <c r="A472">
        <v>233</v>
      </c>
      <c r="B472" t="s">
        <v>1982</v>
      </c>
      <c r="C472" t="s">
        <v>1983</v>
      </c>
      <c r="D472" t="s">
        <v>1990</v>
      </c>
      <c r="E472">
        <v>2.0499999999999998</v>
      </c>
    </row>
    <row r="473" spans="1:5">
      <c r="A473">
        <v>234</v>
      </c>
      <c r="B473" t="s">
        <v>2095</v>
      </c>
      <c r="C473" t="s">
        <v>2096</v>
      </c>
      <c r="D473" t="s">
        <v>1990</v>
      </c>
      <c r="E473">
        <v>2.35</v>
      </c>
    </row>
    <row r="474" spans="1:5">
      <c r="A474">
        <v>235</v>
      </c>
      <c r="B474" t="s">
        <v>2097</v>
      </c>
      <c r="C474" t="s">
        <v>2098</v>
      </c>
      <c r="D474" t="s">
        <v>1990</v>
      </c>
      <c r="E474">
        <v>1.75</v>
      </c>
    </row>
    <row r="475" spans="1:5">
      <c r="A475">
        <v>236</v>
      </c>
      <c r="B475" t="s">
        <v>2099</v>
      </c>
      <c r="C475" t="s">
        <v>2100</v>
      </c>
      <c r="D475" t="s">
        <v>1990</v>
      </c>
      <c r="E475">
        <v>1.99</v>
      </c>
    </row>
    <row r="476" spans="1:5">
      <c r="A476">
        <v>237</v>
      </c>
      <c r="B476" t="s">
        <v>2101</v>
      </c>
      <c r="C476" t="s">
        <v>2102</v>
      </c>
      <c r="D476" t="s">
        <v>1990</v>
      </c>
      <c r="E476">
        <v>2.35</v>
      </c>
    </row>
    <row r="477" spans="1:5">
      <c r="A477">
        <v>238</v>
      </c>
      <c r="B477" t="s">
        <v>2103</v>
      </c>
      <c r="C477" t="s">
        <v>2104</v>
      </c>
      <c r="D477" t="s">
        <v>1990</v>
      </c>
      <c r="E477">
        <v>2.66</v>
      </c>
    </row>
    <row r="478" spans="1:5">
      <c r="A478">
        <v>239</v>
      </c>
      <c r="B478" t="s">
        <v>2105</v>
      </c>
      <c r="C478" t="s">
        <v>2106</v>
      </c>
      <c r="D478" t="s">
        <v>1990</v>
      </c>
      <c r="E478">
        <v>5.19</v>
      </c>
    </row>
    <row r="479" spans="1:5">
      <c r="A479">
        <v>240</v>
      </c>
      <c r="B479" t="s">
        <v>2107</v>
      </c>
      <c r="C479" t="s">
        <v>2108</v>
      </c>
      <c r="D479" t="s">
        <v>1990</v>
      </c>
      <c r="E479">
        <v>5.41</v>
      </c>
    </row>
    <row r="480" spans="1:5">
      <c r="A480">
        <v>241</v>
      </c>
      <c r="B480" t="s">
        <v>2109</v>
      </c>
      <c r="C480" t="s">
        <v>2110</v>
      </c>
      <c r="D480" t="s">
        <v>1990</v>
      </c>
      <c r="E480">
        <v>4.92</v>
      </c>
    </row>
    <row r="481" spans="1:5">
      <c r="A481">
        <v>242</v>
      </c>
      <c r="B481" t="s">
        <v>2111</v>
      </c>
      <c r="C481" t="s">
        <v>2112</v>
      </c>
      <c r="D481" t="s">
        <v>1990</v>
      </c>
      <c r="E481">
        <v>5.19</v>
      </c>
    </row>
    <row r="482" spans="1:5">
      <c r="A482">
        <v>243</v>
      </c>
      <c r="B482" t="s">
        <v>2113</v>
      </c>
      <c r="C482" t="s">
        <v>2114</v>
      </c>
      <c r="D482" t="s">
        <v>1990</v>
      </c>
      <c r="E482">
        <v>4.5599999999999996</v>
      </c>
    </row>
    <row r="483" spans="1:5">
      <c r="A483">
        <v>244</v>
      </c>
      <c r="B483" t="s">
        <v>2115</v>
      </c>
      <c r="C483" t="s">
        <v>2116</v>
      </c>
      <c r="D483" t="s">
        <v>1990</v>
      </c>
      <c r="E483">
        <v>4.88</v>
      </c>
    </row>
    <row r="484" spans="1:5">
      <c r="A484">
        <v>245</v>
      </c>
      <c r="B484" t="s">
        <v>2117</v>
      </c>
      <c r="C484" t="s">
        <v>2118</v>
      </c>
      <c r="D484" t="s">
        <v>1990</v>
      </c>
      <c r="E484">
        <v>4.37</v>
      </c>
    </row>
    <row r="485" spans="1:5">
      <c r="A485">
        <v>246</v>
      </c>
      <c r="B485" t="s">
        <v>2119</v>
      </c>
      <c r="C485" t="s">
        <v>2120</v>
      </c>
      <c r="D485" t="s">
        <v>1990</v>
      </c>
      <c r="E485">
        <v>4.68</v>
      </c>
    </row>
    <row r="486" spans="1:5">
      <c r="A486">
        <v>247</v>
      </c>
      <c r="B486" t="s">
        <v>2121</v>
      </c>
      <c r="C486" t="s">
        <v>2122</v>
      </c>
      <c r="D486" t="s">
        <v>1990</v>
      </c>
      <c r="E486">
        <v>4.16</v>
      </c>
    </row>
    <row r="487" spans="1:5">
      <c r="A487">
        <v>248</v>
      </c>
      <c r="B487" t="s">
        <v>2123</v>
      </c>
      <c r="C487" t="s">
        <v>2124</v>
      </c>
      <c r="D487" t="s">
        <v>1990</v>
      </c>
      <c r="E487">
        <v>4.37</v>
      </c>
    </row>
    <row r="488" spans="1:5">
      <c r="A488">
        <v>249</v>
      </c>
      <c r="B488" t="s">
        <v>2125</v>
      </c>
      <c r="C488" t="s">
        <v>2126</v>
      </c>
      <c r="D488" t="s">
        <v>1990</v>
      </c>
      <c r="E488">
        <v>4.16</v>
      </c>
    </row>
    <row r="489" spans="1:5">
      <c r="A489">
        <v>250</v>
      </c>
      <c r="B489" t="s">
        <v>2127</v>
      </c>
      <c r="C489" t="s">
        <v>2128</v>
      </c>
      <c r="D489" t="s">
        <v>1990</v>
      </c>
      <c r="E489">
        <v>4.37</v>
      </c>
    </row>
    <row r="490" spans="1:5">
      <c r="A490">
        <v>251</v>
      </c>
      <c r="B490" t="s">
        <v>2129</v>
      </c>
      <c r="C490" t="s">
        <v>2130</v>
      </c>
      <c r="D490" t="s">
        <v>1990</v>
      </c>
      <c r="E490">
        <v>3.5</v>
      </c>
    </row>
    <row r="491" spans="1:5">
      <c r="A491">
        <v>252</v>
      </c>
      <c r="B491" t="s">
        <v>2131</v>
      </c>
      <c r="C491" t="s">
        <v>2132</v>
      </c>
      <c r="D491" t="s">
        <v>1990</v>
      </c>
      <c r="E491">
        <v>3.73</v>
      </c>
    </row>
    <row r="492" spans="1:5">
      <c r="A492">
        <v>253</v>
      </c>
      <c r="B492" t="s">
        <v>2133</v>
      </c>
      <c r="C492" t="s">
        <v>2134</v>
      </c>
      <c r="D492" t="s">
        <v>1990</v>
      </c>
      <c r="E492">
        <v>5.41</v>
      </c>
    </row>
    <row r="493" spans="1:5">
      <c r="A493">
        <v>254</v>
      </c>
      <c r="B493" t="s">
        <v>2135</v>
      </c>
      <c r="C493" t="s">
        <v>2136</v>
      </c>
      <c r="D493" t="s">
        <v>1990</v>
      </c>
      <c r="E493">
        <v>5.75</v>
      </c>
    </row>
    <row r="494" spans="1:5">
      <c r="A494">
        <v>255</v>
      </c>
      <c r="B494" t="s">
        <v>2137</v>
      </c>
      <c r="C494" t="s">
        <v>2138</v>
      </c>
      <c r="D494" t="s">
        <v>1990</v>
      </c>
      <c r="E494">
        <v>5.19</v>
      </c>
    </row>
    <row r="495" spans="1:5">
      <c r="A495">
        <v>256</v>
      </c>
      <c r="B495" t="s">
        <v>2139</v>
      </c>
      <c r="C495" t="s">
        <v>2140</v>
      </c>
      <c r="D495" t="s">
        <v>1990</v>
      </c>
      <c r="E495">
        <v>5.41</v>
      </c>
    </row>
    <row r="496" spans="1:5">
      <c r="A496">
        <v>257</v>
      </c>
      <c r="B496" t="s">
        <v>2141</v>
      </c>
      <c r="C496" t="s">
        <v>2142</v>
      </c>
      <c r="D496" t="s">
        <v>1990</v>
      </c>
      <c r="E496">
        <v>4.88</v>
      </c>
    </row>
    <row r="497" spans="1:5">
      <c r="A497">
        <v>258</v>
      </c>
      <c r="B497" t="s">
        <v>2143</v>
      </c>
      <c r="C497" t="s">
        <v>2144</v>
      </c>
      <c r="D497" t="s">
        <v>1990</v>
      </c>
      <c r="E497">
        <v>5.19</v>
      </c>
    </row>
    <row r="498" spans="1:5">
      <c r="A498">
        <v>259</v>
      </c>
      <c r="B498" t="s">
        <v>2145</v>
      </c>
      <c r="C498" t="s">
        <v>2146</v>
      </c>
      <c r="D498" t="s">
        <v>1990</v>
      </c>
      <c r="E498">
        <v>4.68</v>
      </c>
    </row>
    <row r="499" spans="1:5">
      <c r="A499">
        <v>260</v>
      </c>
      <c r="B499" t="s">
        <v>2147</v>
      </c>
      <c r="C499" t="s">
        <v>2148</v>
      </c>
      <c r="D499" t="s">
        <v>1990</v>
      </c>
      <c r="E499">
        <v>4.92</v>
      </c>
    </row>
    <row r="500" spans="1:5">
      <c r="A500">
        <v>261</v>
      </c>
      <c r="B500" t="s">
        <v>2149</v>
      </c>
      <c r="C500" t="s">
        <v>2150</v>
      </c>
      <c r="D500" t="s">
        <v>1990</v>
      </c>
      <c r="E500">
        <v>4.37</v>
      </c>
    </row>
    <row r="501" spans="1:5">
      <c r="A501">
        <v>262</v>
      </c>
      <c r="B501" t="s">
        <v>2151</v>
      </c>
      <c r="C501" t="s">
        <v>2152</v>
      </c>
      <c r="D501" t="s">
        <v>1990</v>
      </c>
      <c r="E501">
        <v>4.68</v>
      </c>
    </row>
    <row r="502" spans="1:5">
      <c r="A502">
        <v>263</v>
      </c>
      <c r="B502" t="s">
        <v>2153</v>
      </c>
      <c r="C502" t="s">
        <v>2154</v>
      </c>
      <c r="D502" t="s">
        <v>1990</v>
      </c>
      <c r="E502">
        <v>4.37</v>
      </c>
    </row>
    <row r="503" spans="1:5">
      <c r="A503">
        <v>264</v>
      </c>
      <c r="B503" t="s">
        <v>2155</v>
      </c>
      <c r="C503" t="s">
        <v>2156</v>
      </c>
      <c r="D503" t="s">
        <v>1990</v>
      </c>
      <c r="E503">
        <v>4.68</v>
      </c>
    </row>
    <row r="504" spans="1:5">
      <c r="A504">
        <v>265</v>
      </c>
      <c r="B504" t="s">
        <v>2157</v>
      </c>
      <c r="C504" t="s">
        <v>2158</v>
      </c>
      <c r="D504" t="s">
        <v>1990</v>
      </c>
      <c r="E504">
        <v>3.73</v>
      </c>
    </row>
    <row r="505" spans="1:5">
      <c r="A505">
        <v>266</v>
      </c>
      <c r="B505" t="s">
        <v>2159</v>
      </c>
      <c r="C505" t="s">
        <v>2160</v>
      </c>
      <c r="D505" t="s">
        <v>1990</v>
      </c>
      <c r="E505">
        <v>3.91</v>
      </c>
    </row>
    <row r="506" spans="1:5">
      <c r="A506">
        <v>267</v>
      </c>
      <c r="B506" t="s">
        <v>2161</v>
      </c>
      <c r="C506" t="s">
        <v>2162</v>
      </c>
      <c r="D506" t="s">
        <v>1990</v>
      </c>
      <c r="E506">
        <v>5.75</v>
      </c>
    </row>
    <row r="507" spans="1:5">
      <c r="A507">
        <v>268</v>
      </c>
      <c r="B507" t="s">
        <v>2163</v>
      </c>
      <c r="C507" t="s">
        <v>2164</v>
      </c>
      <c r="D507" t="s">
        <v>1990</v>
      </c>
      <c r="E507">
        <v>6.1</v>
      </c>
    </row>
    <row r="508" spans="1:5">
      <c r="A508">
        <v>269</v>
      </c>
      <c r="B508" t="s">
        <v>2165</v>
      </c>
      <c r="C508" t="s">
        <v>2166</v>
      </c>
      <c r="D508" t="s">
        <v>1990</v>
      </c>
      <c r="E508">
        <v>5.41</v>
      </c>
    </row>
    <row r="509" spans="1:5">
      <c r="A509">
        <v>270</v>
      </c>
      <c r="B509" t="s">
        <v>2167</v>
      </c>
      <c r="C509" t="s">
        <v>2168</v>
      </c>
      <c r="D509" t="s">
        <v>1990</v>
      </c>
      <c r="E509">
        <v>5.75</v>
      </c>
    </row>
    <row r="510" spans="1:5">
      <c r="A510">
        <v>271</v>
      </c>
      <c r="B510" t="s">
        <v>2169</v>
      </c>
      <c r="C510" t="s">
        <v>2170</v>
      </c>
      <c r="D510" t="s">
        <v>1990</v>
      </c>
      <c r="E510">
        <v>5.19</v>
      </c>
    </row>
    <row r="511" spans="1:5">
      <c r="A511">
        <v>272</v>
      </c>
      <c r="B511" t="s">
        <v>2171</v>
      </c>
      <c r="C511" t="s">
        <v>2172</v>
      </c>
      <c r="D511" t="s">
        <v>1990</v>
      </c>
      <c r="E511">
        <v>5.41</v>
      </c>
    </row>
    <row r="512" spans="1:5">
      <c r="A512">
        <v>273</v>
      </c>
      <c r="B512" t="s">
        <v>2173</v>
      </c>
      <c r="C512" t="s">
        <v>2174</v>
      </c>
      <c r="D512" t="s">
        <v>1990</v>
      </c>
      <c r="E512">
        <v>4.92</v>
      </c>
    </row>
    <row r="513" spans="1:5">
      <c r="A513">
        <v>274</v>
      </c>
      <c r="B513" t="s">
        <v>2175</v>
      </c>
      <c r="C513" t="s">
        <v>2176</v>
      </c>
      <c r="D513" t="s">
        <v>1990</v>
      </c>
      <c r="E513">
        <v>5.19</v>
      </c>
    </row>
    <row r="514" spans="1:5">
      <c r="A514">
        <v>275</v>
      </c>
      <c r="B514" t="s">
        <v>2177</v>
      </c>
      <c r="C514" t="s">
        <v>2178</v>
      </c>
      <c r="D514" t="s">
        <v>1990</v>
      </c>
      <c r="E514">
        <v>4.68</v>
      </c>
    </row>
    <row r="515" spans="1:5">
      <c r="A515">
        <v>276</v>
      </c>
      <c r="B515" t="s">
        <v>2179</v>
      </c>
      <c r="C515" t="s">
        <v>2180</v>
      </c>
      <c r="D515" t="s">
        <v>1990</v>
      </c>
      <c r="E515">
        <v>4.92</v>
      </c>
    </row>
    <row r="516" spans="1:5">
      <c r="A516">
        <v>277</v>
      </c>
      <c r="B516" t="s">
        <v>2181</v>
      </c>
      <c r="C516" t="s">
        <v>2182</v>
      </c>
      <c r="D516" t="s">
        <v>1990</v>
      </c>
      <c r="E516">
        <v>4.68</v>
      </c>
    </row>
    <row r="517" spans="1:5">
      <c r="A517">
        <v>278</v>
      </c>
      <c r="B517" t="s">
        <v>2183</v>
      </c>
      <c r="C517" t="s">
        <v>2184</v>
      </c>
      <c r="D517" t="s">
        <v>1990</v>
      </c>
      <c r="E517">
        <v>4.92</v>
      </c>
    </row>
    <row r="518" spans="1:5">
      <c r="A518">
        <v>279</v>
      </c>
      <c r="B518" t="s">
        <v>2185</v>
      </c>
      <c r="C518" t="s">
        <v>2186</v>
      </c>
      <c r="D518" t="s">
        <v>1990</v>
      </c>
      <c r="E518">
        <v>3.91</v>
      </c>
    </row>
    <row r="519" spans="1:5">
      <c r="A519">
        <v>280</v>
      </c>
      <c r="B519" t="s">
        <v>2187</v>
      </c>
      <c r="C519" t="s">
        <v>2188</v>
      </c>
      <c r="D519" t="s">
        <v>1990</v>
      </c>
      <c r="E519">
        <v>4.16</v>
      </c>
    </row>
    <row r="520" spans="1:5">
      <c r="A520">
        <v>281</v>
      </c>
      <c r="B520" t="s">
        <v>2189</v>
      </c>
      <c r="C520" t="s">
        <v>1177</v>
      </c>
      <c r="D520" t="s">
        <v>1990</v>
      </c>
      <c r="E520">
        <v>2.99</v>
      </c>
    </row>
    <row r="521" spans="1:5">
      <c r="A521">
        <v>282</v>
      </c>
      <c r="B521" t="s">
        <v>2190</v>
      </c>
      <c r="C521" t="s">
        <v>1178</v>
      </c>
      <c r="D521" t="s">
        <v>1990</v>
      </c>
      <c r="E521">
        <v>3.28</v>
      </c>
    </row>
    <row r="522" spans="1:5">
      <c r="A522">
        <v>283</v>
      </c>
      <c r="B522" t="s">
        <v>2191</v>
      </c>
      <c r="C522" t="s">
        <v>2192</v>
      </c>
      <c r="D522" t="s">
        <v>1990</v>
      </c>
      <c r="E522">
        <v>3.72</v>
      </c>
    </row>
    <row r="523" spans="1:5">
      <c r="A523">
        <v>284</v>
      </c>
      <c r="B523" t="s">
        <v>2193</v>
      </c>
      <c r="C523" t="s">
        <v>1179</v>
      </c>
      <c r="D523" t="s">
        <v>1990</v>
      </c>
      <c r="E523">
        <v>4.1500000000000004</v>
      </c>
    </row>
    <row r="524" spans="1:5">
      <c r="A524">
        <v>285</v>
      </c>
      <c r="B524" t="s">
        <v>1866</v>
      </c>
      <c r="C524" t="s">
        <v>1865</v>
      </c>
      <c r="D524" t="s">
        <v>1990</v>
      </c>
      <c r="E524">
        <v>4.67</v>
      </c>
    </row>
    <row r="525" spans="1:5">
      <c r="A525">
        <v>286</v>
      </c>
      <c r="B525" t="s">
        <v>1870</v>
      </c>
      <c r="C525" t="s">
        <v>1869</v>
      </c>
      <c r="D525" t="s">
        <v>1990</v>
      </c>
      <c r="E525">
        <v>5.27</v>
      </c>
    </row>
    <row r="526" spans="1:5">
      <c r="A526">
        <v>287</v>
      </c>
      <c r="B526" t="s">
        <v>2194</v>
      </c>
      <c r="C526" t="s">
        <v>2195</v>
      </c>
      <c r="D526" t="s">
        <v>1990</v>
      </c>
      <c r="E526">
        <v>2.34</v>
      </c>
    </row>
    <row r="527" spans="1:5">
      <c r="A527">
        <v>288</v>
      </c>
      <c r="B527" t="s">
        <v>2196</v>
      </c>
      <c r="C527" t="s">
        <v>2197</v>
      </c>
      <c r="D527" t="s">
        <v>1990</v>
      </c>
      <c r="E527">
        <v>2.65</v>
      </c>
    </row>
    <row r="528" spans="1:5">
      <c r="A528">
        <v>289</v>
      </c>
      <c r="B528" t="s">
        <v>2198</v>
      </c>
      <c r="C528" t="s">
        <v>2199</v>
      </c>
      <c r="D528" t="s">
        <v>1990</v>
      </c>
      <c r="E528">
        <v>2.8050000000000002</v>
      </c>
    </row>
    <row r="529" spans="1:5">
      <c r="A529">
        <v>290</v>
      </c>
      <c r="B529" t="s">
        <v>2200</v>
      </c>
      <c r="C529" t="s">
        <v>2201</v>
      </c>
      <c r="D529" t="s">
        <v>1990</v>
      </c>
      <c r="E529">
        <v>2.867</v>
      </c>
    </row>
    <row r="530" spans="1:5">
      <c r="A530">
        <v>291</v>
      </c>
      <c r="B530" t="s">
        <v>2202</v>
      </c>
      <c r="C530" t="s">
        <v>2203</v>
      </c>
      <c r="D530" t="s">
        <v>1990</v>
      </c>
      <c r="E530">
        <v>2.96</v>
      </c>
    </row>
    <row r="531" spans="1:5">
      <c r="A531">
        <v>292</v>
      </c>
      <c r="B531" t="s">
        <v>2204</v>
      </c>
      <c r="C531" t="s">
        <v>2205</v>
      </c>
      <c r="D531" t="s">
        <v>1990</v>
      </c>
      <c r="E531">
        <v>3.0219999999999998</v>
      </c>
    </row>
    <row r="532" spans="1:5">
      <c r="A532">
        <v>293</v>
      </c>
      <c r="B532" t="s">
        <v>2206</v>
      </c>
      <c r="C532" t="s">
        <v>2207</v>
      </c>
      <c r="D532" t="s">
        <v>1990</v>
      </c>
      <c r="E532">
        <v>3.0529999999999999</v>
      </c>
    </row>
    <row r="533" spans="1:5">
      <c r="A533">
        <v>294</v>
      </c>
      <c r="B533" t="s">
        <v>2208</v>
      </c>
      <c r="C533" t="s">
        <v>2209</v>
      </c>
      <c r="D533" t="s">
        <v>1990</v>
      </c>
      <c r="E533">
        <v>3.1150000000000002</v>
      </c>
    </row>
    <row r="534" spans="1:5">
      <c r="A534">
        <v>295</v>
      </c>
      <c r="B534" t="s">
        <v>2210</v>
      </c>
      <c r="C534" t="s">
        <v>2211</v>
      </c>
      <c r="D534" t="s">
        <v>1990</v>
      </c>
      <c r="E534">
        <v>3.177</v>
      </c>
    </row>
    <row r="535" spans="1:5">
      <c r="A535">
        <v>296</v>
      </c>
      <c r="B535" t="s">
        <v>2212</v>
      </c>
      <c r="C535" t="s">
        <v>2213</v>
      </c>
      <c r="D535" t="s">
        <v>1990</v>
      </c>
      <c r="E535">
        <v>3.27</v>
      </c>
    </row>
    <row r="536" spans="1:5">
      <c r="A536">
        <v>297</v>
      </c>
      <c r="B536" t="s">
        <v>2214</v>
      </c>
      <c r="C536" t="s">
        <v>2215</v>
      </c>
      <c r="D536" t="s">
        <v>1990</v>
      </c>
      <c r="E536">
        <v>3.3319999999999999</v>
      </c>
    </row>
    <row r="537" spans="1:5">
      <c r="A537">
        <v>298</v>
      </c>
      <c r="B537" t="s">
        <v>2216</v>
      </c>
      <c r="C537" t="s">
        <v>2217</v>
      </c>
      <c r="D537" t="s">
        <v>1990</v>
      </c>
      <c r="E537">
        <v>3.363</v>
      </c>
    </row>
    <row r="538" spans="1:5">
      <c r="A538">
        <v>299</v>
      </c>
      <c r="B538" t="s">
        <v>2218</v>
      </c>
      <c r="C538" t="s">
        <v>2219</v>
      </c>
      <c r="D538" t="s">
        <v>1990</v>
      </c>
      <c r="E538">
        <v>3.4249999999999998</v>
      </c>
    </row>
    <row r="539" spans="1:5">
      <c r="A539">
        <v>300</v>
      </c>
      <c r="B539" t="s">
        <v>2220</v>
      </c>
      <c r="C539" t="s">
        <v>2221</v>
      </c>
      <c r="D539" t="s">
        <v>1990</v>
      </c>
      <c r="E539">
        <v>3.4870000000000001</v>
      </c>
    </row>
    <row r="540" spans="1:5">
      <c r="A540">
        <v>301</v>
      </c>
      <c r="B540" t="s">
        <v>2222</v>
      </c>
      <c r="C540" t="s">
        <v>2223</v>
      </c>
      <c r="D540" t="s">
        <v>1990</v>
      </c>
      <c r="E540">
        <v>3.58</v>
      </c>
    </row>
    <row r="541" spans="1:5">
      <c r="A541">
        <v>302</v>
      </c>
      <c r="B541" t="s">
        <v>2224</v>
      </c>
      <c r="C541" t="s">
        <v>2225</v>
      </c>
      <c r="D541" t="s">
        <v>1990</v>
      </c>
      <c r="E541">
        <v>3.6420000000000003</v>
      </c>
    </row>
    <row r="542" spans="1:5">
      <c r="A542">
        <v>303</v>
      </c>
      <c r="B542" t="s">
        <v>2226</v>
      </c>
      <c r="C542" t="s">
        <v>2227</v>
      </c>
      <c r="D542" t="s">
        <v>1990</v>
      </c>
      <c r="E542">
        <v>3.6730000000000005</v>
      </c>
    </row>
    <row r="543" spans="1:5">
      <c r="A543">
        <v>304</v>
      </c>
      <c r="B543" t="s">
        <v>2228</v>
      </c>
      <c r="C543" t="s">
        <v>2229</v>
      </c>
      <c r="D543" t="s">
        <v>1990</v>
      </c>
      <c r="E543">
        <v>3.7350000000000003</v>
      </c>
    </row>
    <row r="544" spans="1:5">
      <c r="A544">
        <v>305</v>
      </c>
      <c r="B544" t="s">
        <v>2230</v>
      </c>
      <c r="C544" t="s">
        <v>2231</v>
      </c>
      <c r="D544" t="s">
        <v>1990</v>
      </c>
      <c r="E544">
        <v>3.7970000000000006</v>
      </c>
    </row>
    <row r="545" spans="1:6">
      <c r="A545">
        <v>306</v>
      </c>
      <c r="B545" t="s">
        <v>2232</v>
      </c>
      <c r="C545" t="s">
        <v>2233</v>
      </c>
      <c r="D545" t="s">
        <v>1990</v>
      </c>
      <c r="E545">
        <v>3.89</v>
      </c>
    </row>
    <row r="546" spans="1:6">
      <c r="A546">
        <v>307</v>
      </c>
      <c r="B546" t="s">
        <v>2234</v>
      </c>
      <c r="C546" t="s">
        <v>2235</v>
      </c>
      <c r="D546" t="s">
        <v>1990</v>
      </c>
      <c r="E546">
        <v>3.952</v>
      </c>
    </row>
    <row r="547" spans="1:6">
      <c r="A547">
        <v>308</v>
      </c>
      <c r="B547" t="s">
        <v>2236</v>
      </c>
      <c r="C547" t="s">
        <v>2237</v>
      </c>
      <c r="D547" t="s">
        <v>1990</v>
      </c>
      <c r="E547">
        <v>3.9829999999999997</v>
      </c>
    </row>
    <row r="548" spans="1:6">
      <c r="A548">
        <v>309</v>
      </c>
      <c r="B548" t="s">
        <v>2238</v>
      </c>
      <c r="C548" t="s">
        <v>2239</v>
      </c>
      <c r="D548" t="s">
        <v>1990</v>
      </c>
      <c r="E548">
        <v>4.0449999999999999</v>
      </c>
    </row>
    <row r="549" spans="1:6">
      <c r="A549">
        <v>310</v>
      </c>
      <c r="B549" t="s">
        <v>2240</v>
      </c>
      <c r="C549" t="s">
        <v>2241</v>
      </c>
      <c r="D549" t="s">
        <v>1990</v>
      </c>
      <c r="E549">
        <v>6.7</v>
      </c>
    </row>
    <row r="550" spans="1:6">
      <c r="A550">
        <v>311</v>
      </c>
      <c r="B550" t="s">
        <v>2242</v>
      </c>
      <c r="C550" t="s">
        <v>2243</v>
      </c>
      <c r="D550" t="s">
        <v>1990</v>
      </c>
      <c r="E550">
        <v>4.2</v>
      </c>
    </row>
    <row r="551" spans="1:6">
      <c r="A551">
        <v>312</v>
      </c>
      <c r="B551" t="s">
        <v>2244</v>
      </c>
      <c r="C551" t="s">
        <v>2245</v>
      </c>
      <c r="D551" t="s">
        <v>1990</v>
      </c>
      <c r="E551">
        <v>4.2620000000000005</v>
      </c>
    </row>
    <row r="552" spans="1:6">
      <c r="A552">
        <v>313</v>
      </c>
      <c r="B552" t="s">
        <v>2246</v>
      </c>
      <c r="C552" t="s">
        <v>2247</v>
      </c>
      <c r="D552" t="s">
        <v>1990</v>
      </c>
      <c r="E552">
        <v>4.293000000000001</v>
      </c>
    </row>
    <row r="553" spans="1:6">
      <c r="A553">
        <v>314</v>
      </c>
      <c r="B553" t="s">
        <v>2248</v>
      </c>
      <c r="C553" t="s">
        <v>2249</v>
      </c>
      <c r="D553" t="s">
        <v>1990</v>
      </c>
      <c r="E553">
        <v>4.3550000000000004</v>
      </c>
    </row>
    <row r="554" spans="1:6">
      <c r="A554">
        <v>315</v>
      </c>
      <c r="B554" t="s">
        <v>2250</v>
      </c>
      <c r="C554" t="s">
        <v>2251</v>
      </c>
      <c r="D554" t="s">
        <v>1990</v>
      </c>
      <c r="E554">
        <v>4.4169999999999998</v>
      </c>
    </row>
    <row r="555" spans="1:6">
      <c r="A555">
        <v>316</v>
      </c>
      <c r="B555" t="s">
        <v>2252</v>
      </c>
      <c r="C555" t="s">
        <v>2253</v>
      </c>
      <c r="D555" t="s">
        <v>1990</v>
      </c>
      <c r="E555">
        <v>4.51</v>
      </c>
    </row>
    <row r="556" spans="1:6">
      <c r="A556" t="s">
        <v>2254</v>
      </c>
    </row>
    <row r="557" spans="1:6">
      <c r="A557" t="s">
        <v>15</v>
      </c>
      <c r="B557" t="s">
        <v>190</v>
      </c>
      <c r="C557" t="s">
        <v>1262</v>
      </c>
      <c r="D557" t="s">
        <v>61</v>
      </c>
      <c r="E557" t="s">
        <v>209</v>
      </c>
    </row>
    <row r="558" spans="1:6">
      <c r="A558">
        <v>1</v>
      </c>
      <c r="B558" t="s">
        <v>501</v>
      </c>
      <c r="C558" t="s">
        <v>1270</v>
      </c>
      <c r="D558" t="s">
        <v>2255</v>
      </c>
      <c r="E558">
        <v>1.55</v>
      </c>
      <c r="F558" s="468" t="s">
        <v>2656</v>
      </c>
    </row>
    <row r="559" spans="1:6">
      <c r="A559">
        <v>2</v>
      </c>
      <c r="B559" t="s">
        <v>503</v>
      </c>
      <c r="C559" t="s">
        <v>1279</v>
      </c>
      <c r="D559" t="s">
        <v>2255</v>
      </c>
      <c r="E559">
        <v>1.83</v>
      </c>
      <c r="F559" s="468" t="s">
        <v>2657</v>
      </c>
    </row>
    <row r="560" spans="1:6">
      <c r="A560">
        <v>3</v>
      </c>
      <c r="B560" t="s">
        <v>505</v>
      </c>
      <c r="C560" t="s">
        <v>1288</v>
      </c>
      <c r="D560" t="s">
        <v>2255</v>
      </c>
      <c r="E560">
        <v>1.9950000000000001</v>
      </c>
      <c r="F560" s="468" t="s">
        <v>2658</v>
      </c>
    </row>
    <row r="561" spans="1:6">
      <c r="A561">
        <v>4</v>
      </c>
      <c r="B561" t="s">
        <v>507</v>
      </c>
      <c r="C561" t="s">
        <v>1296</v>
      </c>
      <c r="D561" t="s">
        <v>2255</v>
      </c>
      <c r="E561">
        <v>2.0609999999999999</v>
      </c>
      <c r="F561" s="468" t="s">
        <v>2659</v>
      </c>
    </row>
    <row r="562" spans="1:6">
      <c r="A562">
        <v>5</v>
      </c>
      <c r="B562" t="s">
        <v>509</v>
      </c>
      <c r="C562" t="s">
        <v>1304</v>
      </c>
      <c r="D562" t="s">
        <v>2255</v>
      </c>
      <c r="E562">
        <v>2.16</v>
      </c>
      <c r="F562" s="468" t="s">
        <v>2660</v>
      </c>
    </row>
    <row r="563" spans="1:6">
      <c r="A563">
        <v>6</v>
      </c>
      <c r="B563" t="s">
        <v>511</v>
      </c>
      <c r="C563" t="s">
        <v>1313</v>
      </c>
      <c r="D563" t="s">
        <v>2255</v>
      </c>
      <c r="E563">
        <v>2.238</v>
      </c>
      <c r="F563" s="468" t="s">
        <v>2661</v>
      </c>
    </row>
    <row r="564" spans="1:6">
      <c r="A564">
        <v>7</v>
      </c>
      <c r="B564" t="s">
        <v>513</v>
      </c>
      <c r="C564" t="s">
        <v>1321</v>
      </c>
      <c r="D564" t="s">
        <v>2255</v>
      </c>
      <c r="E564">
        <v>2.2770000000000001</v>
      </c>
      <c r="F564" s="468" t="s">
        <v>2662</v>
      </c>
    </row>
    <row r="565" spans="1:6">
      <c r="A565">
        <v>8</v>
      </c>
      <c r="B565" t="s">
        <v>515</v>
      </c>
      <c r="C565" t="s">
        <v>1329</v>
      </c>
      <c r="D565" t="s">
        <v>2255</v>
      </c>
      <c r="E565">
        <v>2.355</v>
      </c>
      <c r="F565" s="468" t="s">
        <v>2663</v>
      </c>
    </row>
    <row r="566" spans="1:6">
      <c r="A566">
        <v>9</v>
      </c>
      <c r="B566" t="s">
        <v>517</v>
      </c>
      <c r="C566" t="s">
        <v>1337</v>
      </c>
      <c r="D566" t="s">
        <v>2255</v>
      </c>
      <c r="E566">
        <v>2.4329999999999998</v>
      </c>
      <c r="F566" s="468" t="s">
        <v>2664</v>
      </c>
    </row>
    <row r="567" spans="1:6">
      <c r="A567">
        <v>10</v>
      </c>
      <c r="B567" t="s">
        <v>519</v>
      </c>
      <c r="C567" t="s">
        <v>1345</v>
      </c>
      <c r="D567" t="s">
        <v>2255</v>
      </c>
      <c r="E567">
        <v>2.5499999999999998</v>
      </c>
      <c r="F567" s="468" t="s">
        <v>2665</v>
      </c>
    </row>
    <row r="568" spans="1:6">
      <c r="A568">
        <v>11</v>
      </c>
      <c r="B568" t="s">
        <v>521</v>
      </c>
      <c r="C568" t="s">
        <v>1354</v>
      </c>
      <c r="D568" t="s">
        <v>2255</v>
      </c>
      <c r="E568">
        <v>2.6419999999999999</v>
      </c>
      <c r="F568" s="468" t="s">
        <v>2666</v>
      </c>
    </row>
    <row r="569" spans="1:6">
      <c r="A569">
        <v>12</v>
      </c>
      <c r="B569" t="s">
        <v>523</v>
      </c>
      <c r="C569" t="s">
        <v>1362</v>
      </c>
      <c r="D569" t="s">
        <v>2255</v>
      </c>
      <c r="E569">
        <v>2.6880000000000002</v>
      </c>
      <c r="F569" s="468" t="s">
        <v>2667</v>
      </c>
    </row>
    <row r="570" spans="1:6">
      <c r="A570">
        <v>13</v>
      </c>
      <c r="B570" t="s">
        <v>525</v>
      </c>
      <c r="C570" t="s">
        <v>1370</v>
      </c>
      <c r="D570" t="s">
        <v>2255</v>
      </c>
      <c r="E570">
        <v>2.78</v>
      </c>
      <c r="F570" s="468" t="s">
        <v>2668</v>
      </c>
    </row>
    <row r="571" spans="1:6">
      <c r="A571">
        <v>14</v>
      </c>
      <c r="B571" t="s">
        <v>527</v>
      </c>
      <c r="C571" t="s">
        <v>1378</v>
      </c>
      <c r="D571" t="s">
        <v>2255</v>
      </c>
      <c r="E571">
        <v>2.8719999999999999</v>
      </c>
      <c r="F571" s="468" t="s">
        <v>2669</v>
      </c>
    </row>
    <row r="572" spans="1:6">
      <c r="A572">
        <v>15</v>
      </c>
      <c r="B572" t="s">
        <v>529</v>
      </c>
      <c r="C572" t="s">
        <v>1386</v>
      </c>
      <c r="D572" t="s">
        <v>2255</v>
      </c>
      <c r="E572">
        <v>3.01</v>
      </c>
      <c r="F572" s="468" t="s">
        <v>2670</v>
      </c>
    </row>
    <row r="573" spans="1:6">
      <c r="A573">
        <v>16</v>
      </c>
      <c r="B573" t="s">
        <v>531</v>
      </c>
      <c r="C573" t="s">
        <v>1395</v>
      </c>
      <c r="D573" t="s">
        <v>2255</v>
      </c>
      <c r="E573">
        <v>3.12</v>
      </c>
      <c r="F573" s="468" t="s">
        <v>2671</v>
      </c>
    </row>
    <row r="574" spans="1:6">
      <c r="A574">
        <v>17</v>
      </c>
      <c r="B574" t="s">
        <v>533</v>
      </c>
      <c r="C574" t="s">
        <v>1403</v>
      </c>
      <c r="D574" t="s">
        <v>2255</v>
      </c>
      <c r="E574">
        <v>3.2850000000000001</v>
      </c>
      <c r="F574" s="468" t="s">
        <v>2672</v>
      </c>
    </row>
    <row r="575" spans="1:6">
      <c r="A575">
        <v>18</v>
      </c>
      <c r="B575" t="s">
        <v>535</v>
      </c>
      <c r="C575" t="s">
        <v>1411</v>
      </c>
      <c r="D575" t="s">
        <v>2255</v>
      </c>
      <c r="E575">
        <v>3.56</v>
      </c>
      <c r="F575" s="468" t="s">
        <v>2673</v>
      </c>
    </row>
    <row r="576" spans="1:6">
      <c r="A576">
        <v>19</v>
      </c>
      <c r="B576" t="s">
        <v>537</v>
      </c>
      <c r="C576" t="s">
        <v>1420</v>
      </c>
      <c r="D576" t="s">
        <v>2255</v>
      </c>
      <c r="E576">
        <v>4.2</v>
      </c>
      <c r="F576" s="468" t="s">
        <v>2674</v>
      </c>
    </row>
    <row r="577" spans="1:6">
      <c r="A577">
        <v>21</v>
      </c>
      <c r="B577" t="s">
        <v>539</v>
      </c>
      <c r="C577" t="s">
        <v>2256</v>
      </c>
      <c r="D577" t="s">
        <v>2255</v>
      </c>
      <c r="E577">
        <v>1.76</v>
      </c>
      <c r="F577" s="468" t="s">
        <v>2656</v>
      </c>
    </row>
    <row r="578" spans="1:6">
      <c r="A578">
        <v>22</v>
      </c>
      <c r="B578" t="s">
        <v>541</v>
      </c>
      <c r="C578" t="s">
        <v>2257</v>
      </c>
      <c r="D578" t="s">
        <v>2255</v>
      </c>
      <c r="E578">
        <v>2.0699999999999998</v>
      </c>
      <c r="F578" s="468" t="s">
        <v>2657</v>
      </c>
    </row>
    <row r="579" spans="1:6">
      <c r="A579">
        <v>23</v>
      </c>
      <c r="B579" t="s">
        <v>543</v>
      </c>
      <c r="C579" t="s">
        <v>2258</v>
      </c>
      <c r="D579" t="s">
        <v>2255</v>
      </c>
      <c r="E579">
        <v>2.2549999999999999</v>
      </c>
      <c r="F579" s="468" t="s">
        <v>2658</v>
      </c>
    </row>
    <row r="580" spans="1:6">
      <c r="A580">
        <v>24</v>
      </c>
      <c r="B580" t="s">
        <v>545</v>
      </c>
      <c r="C580" t="s">
        <v>2259</v>
      </c>
      <c r="D580" t="s">
        <v>2255</v>
      </c>
      <c r="E580">
        <v>2.3290000000000002</v>
      </c>
      <c r="F580" s="468" t="s">
        <v>2659</v>
      </c>
    </row>
    <row r="581" spans="1:6">
      <c r="A581">
        <v>25</v>
      </c>
      <c r="B581" t="s">
        <v>547</v>
      </c>
      <c r="C581" t="s">
        <v>2260</v>
      </c>
      <c r="D581" t="s">
        <v>2255</v>
      </c>
      <c r="E581">
        <v>2.44</v>
      </c>
      <c r="F581" s="468" t="s">
        <v>2660</v>
      </c>
    </row>
    <row r="582" spans="1:6">
      <c r="A582">
        <v>26</v>
      </c>
      <c r="B582" t="s">
        <v>549</v>
      </c>
      <c r="C582" t="s">
        <v>2261</v>
      </c>
      <c r="D582" t="s">
        <v>2255</v>
      </c>
      <c r="E582">
        <v>2.524</v>
      </c>
      <c r="F582" s="468" t="s">
        <v>2661</v>
      </c>
    </row>
    <row r="583" spans="1:6">
      <c r="A583">
        <v>27</v>
      </c>
      <c r="B583" t="s">
        <v>1099</v>
      </c>
      <c r="C583" t="s">
        <v>2262</v>
      </c>
      <c r="D583" t="s">
        <v>2255</v>
      </c>
      <c r="E583">
        <v>2.5659999999999998</v>
      </c>
      <c r="F583" s="468" t="s">
        <v>2662</v>
      </c>
    </row>
    <row r="584" spans="1:6">
      <c r="A584">
        <v>28</v>
      </c>
      <c r="B584" t="s">
        <v>551</v>
      </c>
      <c r="C584" t="s">
        <v>2263</v>
      </c>
      <c r="D584" t="s">
        <v>2255</v>
      </c>
      <c r="E584">
        <v>2.65</v>
      </c>
      <c r="F584" s="468" t="s">
        <v>2663</v>
      </c>
    </row>
    <row r="585" spans="1:6">
      <c r="A585">
        <v>29</v>
      </c>
      <c r="B585" t="s">
        <v>553</v>
      </c>
      <c r="C585" t="s">
        <v>2264</v>
      </c>
      <c r="D585" t="s">
        <v>2255</v>
      </c>
      <c r="E585">
        <v>2.734</v>
      </c>
      <c r="F585" s="468" t="s">
        <v>2664</v>
      </c>
    </row>
    <row r="586" spans="1:6">
      <c r="A586">
        <v>30</v>
      </c>
      <c r="B586" t="s">
        <v>555</v>
      </c>
      <c r="C586" t="s">
        <v>2265</v>
      </c>
      <c r="D586" t="s">
        <v>2255</v>
      </c>
      <c r="E586">
        <v>2.86</v>
      </c>
      <c r="F586" s="468" t="s">
        <v>2665</v>
      </c>
    </row>
    <row r="587" spans="1:6">
      <c r="A587">
        <v>31</v>
      </c>
      <c r="B587" t="s">
        <v>557</v>
      </c>
      <c r="C587" t="s">
        <v>2266</v>
      </c>
      <c r="D587" t="s">
        <v>2255</v>
      </c>
      <c r="E587">
        <v>2.9620000000000002</v>
      </c>
      <c r="F587" s="468" t="s">
        <v>2666</v>
      </c>
    </row>
    <row r="588" spans="1:6">
      <c r="A588">
        <v>32</v>
      </c>
      <c r="B588" t="s">
        <v>583</v>
      </c>
      <c r="C588" t="s">
        <v>2267</v>
      </c>
      <c r="D588" t="s">
        <v>2255</v>
      </c>
      <c r="E588">
        <v>3.0129999999999999</v>
      </c>
      <c r="F588" s="468" t="s">
        <v>2667</v>
      </c>
    </row>
    <row r="589" spans="1:6">
      <c r="A589">
        <v>33</v>
      </c>
      <c r="B589" t="s">
        <v>559</v>
      </c>
      <c r="C589" t="s">
        <v>2268</v>
      </c>
      <c r="D589" t="s">
        <v>2255</v>
      </c>
      <c r="E589">
        <v>3.1150000000000002</v>
      </c>
      <c r="F589" s="468" t="s">
        <v>2668</v>
      </c>
    </row>
    <row r="590" spans="1:6">
      <c r="A590">
        <v>34</v>
      </c>
      <c r="B590" t="s">
        <v>561</v>
      </c>
      <c r="C590" t="s">
        <v>2269</v>
      </c>
      <c r="D590" t="s">
        <v>2255</v>
      </c>
      <c r="E590">
        <v>3.2170000000000001</v>
      </c>
      <c r="F590" s="468" t="s">
        <v>2669</v>
      </c>
    </row>
    <row r="591" spans="1:6">
      <c r="A591">
        <v>35</v>
      </c>
      <c r="B591" t="s">
        <v>563</v>
      </c>
      <c r="C591" t="s">
        <v>2270</v>
      </c>
      <c r="D591" t="s">
        <v>2255</v>
      </c>
      <c r="E591">
        <v>3.37</v>
      </c>
      <c r="F591" s="468" t="s">
        <v>2670</v>
      </c>
    </row>
    <row r="592" spans="1:6">
      <c r="A592">
        <v>36</v>
      </c>
      <c r="B592" t="s">
        <v>565</v>
      </c>
      <c r="C592" t="s">
        <v>2271</v>
      </c>
      <c r="D592" t="s">
        <v>2255</v>
      </c>
      <c r="E592">
        <v>3.488</v>
      </c>
      <c r="F592" s="468" t="s">
        <v>2671</v>
      </c>
    </row>
    <row r="593" spans="1:6">
      <c r="A593">
        <v>1</v>
      </c>
      <c r="B593" t="s">
        <v>567</v>
      </c>
      <c r="C593" t="s">
        <v>2272</v>
      </c>
      <c r="D593" t="s">
        <v>2255</v>
      </c>
      <c r="E593">
        <v>3.665</v>
      </c>
      <c r="F593" s="468" t="s">
        <v>2672</v>
      </c>
    </row>
    <row r="594" spans="1:6">
      <c r="A594">
        <v>2</v>
      </c>
      <c r="B594" t="s">
        <v>569</v>
      </c>
      <c r="C594" t="s">
        <v>2273</v>
      </c>
      <c r="D594" t="s">
        <v>2255</v>
      </c>
      <c r="E594">
        <v>3.96</v>
      </c>
      <c r="F594" s="468" t="s">
        <v>2673</v>
      </c>
    </row>
    <row r="595" spans="1:6">
      <c r="A595">
        <v>3</v>
      </c>
      <c r="B595" t="s">
        <v>571</v>
      </c>
      <c r="C595" t="s">
        <v>2274</v>
      </c>
      <c r="D595" t="s">
        <v>2255</v>
      </c>
      <c r="E595">
        <v>4.6500000000000004</v>
      </c>
      <c r="F595" s="468" t="s">
        <v>2674</v>
      </c>
    </row>
    <row r="596" spans="1:6">
      <c r="A596">
        <v>37</v>
      </c>
      <c r="B596" t="s">
        <v>2275</v>
      </c>
      <c r="C596" t="s">
        <v>2276</v>
      </c>
      <c r="D596" t="s">
        <v>2255</v>
      </c>
      <c r="E596">
        <v>2.34</v>
      </c>
    </row>
    <row r="597" spans="1:6">
      <c r="A597">
        <v>38</v>
      </c>
      <c r="B597" t="s">
        <v>2277</v>
      </c>
      <c r="C597" t="s">
        <v>2278</v>
      </c>
      <c r="D597" t="s">
        <v>2255</v>
      </c>
      <c r="E597">
        <v>2.65</v>
      </c>
    </row>
    <row r="598" spans="1:6">
      <c r="A598">
        <v>39</v>
      </c>
      <c r="B598" t="s">
        <v>2279</v>
      </c>
      <c r="C598" t="s">
        <v>2280</v>
      </c>
      <c r="D598" t="s">
        <v>2255</v>
      </c>
      <c r="E598">
        <v>2.96</v>
      </c>
    </row>
    <row r="599" spans="1:6">
      <c r="A599">
        <v>40</v>
      </c>
      <c r="B599" t="s">
        <v>2281</v>
      </c>
      <c r="C599" t="s">
        <v>2282</v>
      </c>
      <c r="D599" t="s">
        <v>2255</v>
      </c>
      <c r="E599">
        <v>3.27</v>
      </c>
    </row>
    <row r="600" spans="1:6">
      <c r="A600">
        <v>41</v>
      </c>
      <c r="B600" t="s">
        <v>2283</v>
      </c>
      <c r="C600" t="s">
        <v>2219</v>
      </c>
      <c r="D600" t="s">
        <v>2255</v>
      </c>
      <c r="E600">
        <v>3.4249999999999998</v>
      </c>
    </row>
    <row r="601" spans="1:6">
      <c r="A601">
        <v>42</v>
      </c>
      <c r="B601" t="s">
        <v>2284</v>
      </c>
      <c r="C601" t="s">
        <v>2285</v>
      </c>
      <c r="D601" t="s">
        <v>2255</v>
      </c>
      <c r="E601">
        <v>3.58</v>
      </c>
    </row>
    <row r="602" spans="1:6">
      <c r="A602">
        <v>43</v>
      </c>
      <c r="B602" t="s">
        <v>2286</v>
      </c>
      <c r="C602" t="s">
        <v>2287</v>
      </c>
      <c r="D602" t="s">
        <v>2255</v>
      </c>
      <c r="E602">
        <v>3.89</v>
      </c>
    </row>
    <row r="603" spans="1:6">
      <c r="A603">
        <v>44</v>
      </c>
      <c r="B603" t="s">
        <v>2288</v>
      </c>
      <c r="C603" t="s">
        <v>2289</v>
      </c>
      <c r="D603" t="s">
        <v>2255</v>
      </c>
      <c r="E603">
        <v>4.2</v>
      </c>
    </row>
    <row r="604" spans="1:6">
      <c r="A604">
        <v>45</v>
      </c>
      <c r="B604" t="s">
        <v>2290</v>
      </c>
      <c r="C604" t="s">
        <v>2291</v>
      </c>
      <c r="D604" t="s">
        <v>2255</v>
      </c>
      <c r="E604">
        <v>4.51</v>
      </c>
    </row>
    <row r="605" spans="1:6">
      <c r="A605">
        <v>46</v>
      </c>
      <c r="B605" t="s">
        <v>2292</v>
      </c>
      <c r="C605" t="s">
        <v>2293</v>
      </c>
      <c r="D605" t="s">
        <v>2255</v>
      </c>
      <c r="E605">
        <v>6.25</v>
      </c>
    </row>
    <row r="606" spans="1:6">
      <c r="A606">
        <v>47</v>
      </c>
      <c r="B606" t="s">
        <v>2294</v>
      </c>
      <c r="C606" t="s">
        <v>2295</v>
      </c>
      <c r="D606" t="s">
        <v>2255</v>
      </c>
      <c r="E606">
        <v>6.73</v>
      </c>
    </row>
    <row r="607" spans="1:6">
      <c r="A607">
        <v>48</v>
      </c>
      <c r="B607" t="s">
        <v>592</v>
      </c>
      <c r="C607" t="s">
        <v>1543</v>
      </c>
      <c r="D607" t="s">
        <v>2255</v>
      </c>
      <c r="E607">
        <v>2.1800000000000002</v>
      </c>
      <c r="F607" t="s">
        <v>2736</v>
      </c>
    </row>
    <row r="608" spans="1:6">
      <c r="A608">
        <v>49</v>
      </c>
      <c r="B608" t="s">
        <v>594</v>
      </c>
      <c r="C608" t="s">
        <v>1549</v>
      </c>
      <c r="D608" t="s">
        <v>2255</v>
      </c>
      <c r="E608">
        <v>2.57</v>
      </c>
      <c r="F608" t="s">
        <v>2737</v>
      </c>
    </row>
    <row r="609" spans="1:6">
      <c r="A609">
        <v>50</v>
      </c>
      <c r="B609" t="s">
        <v>596</v>
      </c>
      <c r="C609" t="s">
        <v>1555</v>
      </c>
      <c r="D609" t="s">
        <v>2255</v>
      </c>
      <c r="E609">
        <v>3.05</v>
      </c>
      <c r="F609" t="s">
        <v>2738</v>
      </c>
    </row>
    <row r="610" spans="1:6">
      <c r="A610">
        <v>51</v>
      </c>
      <c r="B610" t="s">
        <v>598</v>
      </c>
      <c r="C610" t="s">
        <v>1561</v>
      </c>
      <c r="D610" t="s">
        <v>2255</v>
      </c>
      <c r="E610">
        <v>3.6</v>
      </c>
      <c r="F610" t="s">
        <v>2739</v>
      </c>
    </row>
    <row r="611" spans="1:6">
      <c r="A611">
        <v>52</v>
      </c>
      <c r="B611" t="s">
        <v>604</v>
      </c>
      <c r="C611" t="s">
        <v>1587</v>
      </c>
      <c r="D611" t="s">
        <v>2255</v>
      </c>
      <c r="E611">
        <v>2.5099999999999998</v>
      </c>
      <c r="F611" t="s">
        <v>2740</v>
      </c>
    </row>
    <row r="612" spans="1:6">
      <c r="A612">
        <v>53</v>
      </c>
      <c r="B612" t="s">
        <v>606</v>
      </c>
      <c r="C612" t="s">
        <v>1593</v>
      </c>
      <c r="D612" t="s">
        <v>2255</v>
      </c>
      <c r="E612">
        <v>2.94</v>
      </c>
      <c r="F612" t="s">
        <v>2741</v>
      </c>
    </row>
    <row r="613" spans="1:6">
      <c r="A613">
        <v>54</v>
      </c>
      <c r="B613" t="s">
        <v>608</v>
      </c>
      <c r="C613" t="s">
        <v>1599</v>
      </c>
      <c r="D613" t="s">
        <v>2255</v>
      </c>
      <c r="E613">
        <v>3.44</v>
      </c>
      <c r="F613" t="s">
        <v>2742</v>
      </c>
    </row>
    <row r="614" spans="1:6">
      <c r="A614">
        <v>55</v>
      </c>
      <c r="B614" t="s">
        <v>610</v>
      </c>
      <c r="C614" t="s">
        <v>1605</v>
      </c>
      <c r="D614" t="s">
        <v>2255</v>
      </c>
      <c r="E614">
        <v>4.05</v>
      </c>
      <c r="F614" t="s">
        <v>2743</v>
      </c>
    </row>
    <row r="615" spans="1:6">
      <c r="A615">
        <v>56</v>
      </c>
      <c r="B615" t="s">
        <v>616</v>
      </c>
      <c r="C615" t="s">
        <v>1631</v>
      </c>
      <c r="D615" t="s">
        <v>2255</v>
      </c>
      <c r="E615">
        <v>2.99</v>
      </c>
      <c r="F615" t="s">
        <v>2744</v>
      </c>
    </row>
    <row r="616" spans="1:6">
      <c r="A616">
        <v>57</v>
      </c>
      <c r="B616" t="s">
        <v>618</v>
      </c>
      <c r="C616" t="s">
        <v>1637</v>
      </c>
      <c r="D616" t="s">
        <v>2255</v>
      </c>
      <c r="E616">
        <v>3.5</v>
      </c>
      <c r="F616" t="s">
        <v>2745</v>
      </c>
    </row>
    <row r="617" spans="1:6">
      <c r="A617">
        <v>58</v>
      </c>
      <c r="B617" t="s">
        <v>620</v>
      </c>
      <c r="C617" t="s">
        <v>1643</v>
      </c>
      <c r="D617" t="s">
        <v>2255</v>
      </c>
      <c r="E617">
        <v>4.1100000000000003</v>
      </c>
      <c r="F617" t="s">
        <v>2746</v>
      </c>
    </row>
    <row r="618" spans="1:6">
      <c r="A618">
        <v>59</v>
      </c>
      <c r="B618" t="s">
        <v>622</v>
      </c>
      <c r="C618" t="s">
        <v>1649</v>
      </c>
      <c r="D618" t="s">
        <v>2255</v>
      </c>
      <c r="E618">
        <v>4.82</v>
      </c>
      <c r="F618" t="s">
        <v>2747</v>
      </c>
    </row>
    <row r="619" spans="1:6">
      <c r="A619">
        <v>60</v>
      </c>
      <c r="B619" t="s">
        <v>629</v>
      </c>
      <c r="C619" t="s">
        <v>630</v>
      </c>
      <c r="D619" t="s">
        <v>2255</v>
      </c>
      <c r="E619">
        <v>3.73</v>
      </c>
    </row>
    <row r="620" spans="1:6">
      <c r="A620">
        <v>61</v>
      </c>
      <c r="B620" t="s">
        <v>632</v>
      </c>
      <c r="C620" t="s">
        <v>633</v>
      </c>
      <c r="D620" t="s">
        <v>2255</v>
      </c>
      <c r="E620">
        <v>3.91</v>
      </c>
    </row>
    <row r="621" spans="1:6">
      <c r="A621">
        <v>62</v>
      </c>
      <c r="B621" t="s">
        <v>639</v>
      </c>
      <c r="C621" t="s">
        <v>640</v>
      </c>
      <c r="D621" t="s">
        <v>2255</v>
      </c>
      <c r="E621">
        <v>4.1399999999999997</v>
      </c>
    </row>
    <row r="622" spans="1:6">
      <c r="A622">
        <v>63</v>
      </c>
      <c r="B622" t="s">
        <v>642</v>
      </c>
      <c r="C622" t="s">
        <v>643</v>
      </c>
      <c r="D622" t="s">
        <v>2255</v>
      </c>
      <c r="E622">
        <v>4.3600000000000003</v>
      </c>
    </row>
    <row r="623" spans="1:6">
      <c r="A623">
        <v>64</v>
      </c>
      <c r="B623" t="s">
        <v>648</v>
      </c>
      <c r="C623" t="s">
        <v>649</v>
      </c>
      <c r="D623" t="s">
        <v>2255</v>
      </c>
      <c r="E623">
        <v>3.17</v>
      </c>
    </row>
    <row r="624" spans="1:6">
      <c r="A624">
        <v>65</v>
      </c>
      <c r="B624" t="s">
        <v>651</v>
      </c>
      <c r="C624" t="s">
        <v>652</v>
      </c>
      <c r="D624" t="s">
        <v>2255</v>
      </c>
      <c r="E624">
        <v>3.3</v>
      </c>
    </row>
    <row r="625" spans="1:5">
      <c r="A625">
        <v>66</v>
      </c>
      <c r="B625" t="s">
        <v>656</v>
      </c>
      <c r="C625" t="s">
        <v>657</v>
      </c>
      <c r="D625" t="s">
        <v>2255</v>
      </c>
      <c r="E625">
        <v>3.55</v>
      </c>
    </row>
    <row r="626" spans="1:5">
      <c r="A626">
        <v>67</v>
      </c>
      <c r="B626" t="s">
        <v>659</v>
      </c>
      <c r="C626" t="s">
        <v>660</v>
      </c>
      <c r="D626" t="s">
        <v>2255</v>
      </c>
      <c r="E626">
        <v>3.76</v>
      </c>
    </row>
    <row r="627" spans="1:5">
      <c r="A627">
        <v>68</v>
      </c>
      <c r="B627" t="s">
        <v>664</v>
      </c>
      <c r="C627" t="s">
        <v>665</v>
      </c>
      <c r="D627" t="s">
        <v>2255</v>
      </c>
      <c r="E627">
        <v>2.66</v>
      </c>
    </row>
    <row r="628" spans="1:5">
      <c r="A628">
        <v>69</v>
      </c>
      <c r="B628" t="s">
        <v>667</v>
      </c>
      <c r="C628" t="s">
        <v>668</v>
      </c>
      <c r="D628" t="s">
        <v>2255</v>
      </c>
      <c r="E628">
        <v>2.81</v>
      </c>
    </row>
    <row r="629" spans="1:5">
      <c r="A629">
        <v>70</v>
      </c>
      <c r="B629" t="s">
        <v>670</v>
      </c>
      <c r="C629" t="s">
        <v>671</v>
      </c>
      <c r="D629" t="s">
        <v>2255</v>
      </c>
      <c r="E629">
        <v>2.93</v>
      </c>
    </row>
    <row r="630" spans="1:5">
      <c r="A630">
        <v>71</v>
      </c>
      <c r="B630" t="s">
        <v>673</v>
      </c>
      <c r="C630" t="s">
        <v>674</v>
      </c>
      <c r="D630" t="s">
        <v>2255</v>
      </c>
      <c r="E630">
        <v>3.1</v>
      </c>
    </row>
    <row r="631" spans="1:5">
      <c r="A631">
        <v>72</v>
      </c>
      <c r="B631" t="s">
        <v>678</v>
      </c>
      <c r="C631" t="s">
        <v>679</v>
      </c>
      <c r="D631" t="s">
        <v>2255</v>
      </c>
      <c r="E631">
        <v>1.93</v>
      </c>
    </row>
    <row r="632" spans="1:5">
      <c r="A632">
        <v>73</v>
      </c>
      <c r="B632" t="s">
        <v>681</v>
      </c>
      <c r="C632" t="s">
        <v>682</v>
      </c>
      <c r="D632" t="s">
        <v>2255</v>
      </c>
      <c r="E632">
        <v>2.1800000000000002</v>
      </c>
    </row>
    <row r="633" spans="1:5">
      <c r="A633">
        <v>74</v>
      </c>
      <c r="B633" t="s">
        <v>684</v>
      </c>
      <c r="C633" t="s">
        <v>685</v>
      </c>
      <c r="D633" t="s">
        <v>2255</v>
      </c>
      <c r="E633">
        <v>2.5099999999999998</v>
      </c>
    </row>
    <row r="634" spans="1:5">
      <c r="A634">
        <v>75</v>
      </c>
      <c r="B634" t="s">
        <v>687</v>
      </c>
      <c r="C634" t="s">
        <v>688</v>
      </c>
      <c r="D634" t="s">
        <v>2255</v>
      </c>
      <c r="E634">
        <v>2.83</v>
      </c>
    </row>
    <row r="635" spans="1:5">
      <c r="A635">
        <v>76</v>
      </c>
      <c r="B635" t="s">
        <v>690</v>
      </c>
      <c r="C635" t="s">
        <v>691</v>
      </c>
      <c r="D635" t="s">
        <v>2255</v>
      </c>
      <c r="E635">
        <v>2.0499999999999998</v>
      </c>
    </row>
    <row r="636" spans="1:5">
      <c r="A636">
        <v>77</v>
      </c>
      <c r="B636" t="s">
        <v>693</v>
      </c>
      <c r="C636" t="s">
        <v>694</v>
      </c>
      <c r="D636" t="s">
        <v>2255</v>
      </c>
      <c r="E636">
        <v>2.35</v>
      </c>
    </row>
    <row r="637" spans="1:5">
      <c r="A637">
        <v>78</v>
      </c>
      <c r="B637" t="s">
        <v>1857</v>
      </c>
      <c r="C637" t="s">
        <v>1858</v>
      </c>
      <c r="D637" t="s">
        <v>2255</v>
      </c>
      <c r="E637">
        <v>2.5670000000000002</v>
      </c>
    </row>
    <row r="638" spans="1:5">
      <c r="A638">
        <v>79</v>
      </c>
      <c r="B638" t="s">
        <v>696</v>
      </c>
      <c r="C638" t="s">
        <v>697</v>
      </c>
      <c r="D638" t="s">
        <v>2255</v>
      </c>
      <c r="E638">
        <v>2.66</v>
      </c>
    </row>
    <row r="639" spans="1:5">
      <c r="A639">
        <v>80</v>
      </c>
      <c r="B639" t="s">
        <v>699</v>
      </c>
      <c r="C639" t="s">
        <v>700</v>
      </c>
      <c r="D639" t="s">
        <v>2255</v>
      </c>
      <c r="E639">
        <v>2.99</v>
      </c>
    </row>
    <row r="640" spans="1:5">
      <c r="A640">
        <v>81</v>
      </c>
      <c r="B640" t="s">
        <v>786</v>
      </c>
      <c r="C640" t="s">
        <v>787</v>
      </c>
      <c r="D640" t="s">
        <v>2255</v>
      </c>
      <c r="E640">
        <v>3.91</v>
      </c>
    </row>
    <row r="641" spans="1:5">
      <c r="A641">
        <v>82</v>
      </c>
      <c r="B641" t="s">
        <v>789</v>
      </c>
      <c r="C641" t="s">
        <v>790</v>
      </c>
      <c r="D641" t="s">
        <v>2255</v>
      </c>
      <c r="E641">
        <v>4.16</v>
      </c>
    </row>
    <row r="642" spans="1:5">
      <c r="A642">
        <v>83</v>
      </c>
      <c r="B642" t="s">
        <v>792</v>
      </c>
      <c r="C642" t="s">
        <v>793</v>
      </c>
      <c r="D642" t="s">
        <v>2255</v>
      </c>
      <c r="E642">
        <v>4.37</v>
      </c>
    </row>
    <row r="643" spans="1:5">
      <c r="A643">
        <v>84</v>
      </c>
      <c r="B643" t="s">
        <v>795</v>
      </c>
      <c r="C643" t="s">
        <v>796</v>
      </c>
      <c r="D643" t="s">
        <v>2255</v>
      </c>
      <c r="E643">
        <v>4.68</v>
      </c>
    </row>
    <row r="644" spans="1:5">
      <c r="A644">
        <v>85</v>
      </c>
      <c r="B644" t="s">
        <v>798</v>
      </c>
      <c r="C644" t="s">
        <v>799</v>
      </c>
      <c r="D644" t="s">
        <v>2255</v>
      </c>
      <c r="E644">
        <v>4.88</v>
      </c>
    </row>
    <row r="645" spans="1:5">
      <c r="A645">
        <v>86</v>
      </c>
      <c r="B645" t="s">
        <v>801</v>
      </c>
      <c r="C645" t="s">
        <v>802</v>
      </c>
      <c r="D645" t="s">
        <v>2255</v>
      </c>
      <c r="E645">
        <v>5.19</v>
      </c>
    </row>
    <row r="646" spans="1:5">
      <c r="A646">
        <v>87</v>
      </c>
      <c r="B646" t="s">
        <v>804</v>
      </c>
      <c r="C646" t="s">
        <v>805</v>
      </c>
      <c r="D646" t="s">
        <v>2255</v>
      </c>
      <c r="E646">
        <v>3.5</v>
      </c>
    </row>
    <row r="647" spans="1:5">
      <c r="A647">
        <v>88</v>
      </c>
      <c r="B647" t="s">
        <v>807</v>
      </c>
      <c r="C647" t="s">
        <v>808</v>
      </c>
      <c r="D647" t="s">
        <v>2255</v>
      </c>
      <c r="E647">
        <v>3.73</v>
      </c>
    </row>
    <row r="648" spans="1:5">
      <c r="A648">
        <v>89</v>
      </c>
      <c r="B648" t="s">
        <v>810</v>
      </c>
      <c r="C648" t="s">
        <v>811</v>
      </c>
      <c r="D648" t="s">
        <v>2255</v>
      </c>
      <c r="E648">
        <v>4.16</v>
      </c>
    </row>
    <row r="649" spans="1:5">
      <c r="A649">
        <v>90</v>
      </c>
      <c r="B649" t="s">
        <v>813</v>
      </c>
      <c r="C649" t="s">
        <v>814</v>
      </c>
      <c r="D649" t="s">
        <v>2255</v>
      </c>
      <c r="E649">
        <v>4.37</v>
      </c>
    </row>
    <row r="650" spans="1:5">
      <c r="A650">
        <v>91</v>
      </c>
      <c r="B650" t="s">
        <v>816</v>
      </c>
      <c r="C650" t="s">
        <v>817</v>
      </c>
      <c r="D650" t="s">
        <v>2255</v>
      </c>
      <c r="E650">
        <v>4.71</v>
      </c>
    </row>
    <row r="651" spans="1:5">
      <c r="A651">
        <v>92</v>
      </c>
      <c r="B651" t="s">
        <v>819</v>
      </c>
      <c r="C651" t="s">
        <v>820</v>
      </c>
      <c r="D651" t="s">
        <v>2255</v>
      </c>
      <c r="E651">
        <v>5.07</v>
      </c>
    </row>
    <row r="652" spans="1:5">
      <c r="A652">
        <v>93</v>
      </c>
      <c r="B652" t="s">
        <v>822</v>
      </c>
      <c r="C652" t="s">
        <v>817</v>
      </c>
      <c r="D652" t="s">
        <v>2255</v>
      </c>
      <c r="E652">
        <v>4.16</v>
      </c>
    </row>
    <row r="653" spans="1:5">
      <c r="A653">
        <v>94</v>
      </c>
      <c r="B653" t="s">
        <v>824</v>
      </c>
      <c r="C653" t="s">
        <v>820</v>
      </c>
      <c r="D653" t="s">
        <v>2255</v>
      </c>
      <c r="E653">
        <v>4.3600000000000003</v>
      </c>
    </row>
    <row r="654" spans="1:5">
      <c r="A654">
        <v>95</v>
      </c>
      <c r="B654" t="s">
        <v>2296</v>
      </c>
      <c r="C654" t="s">
        <v>2297</v>
      </c>
      <c r="D654" t="s">
        <v>2255</v>
      </c>
      <c r="E654">
        <v>3.48</v>
      </c>
    </row>
    <row r="655" spans="1:5">
      <c r="A655">
        <v>96</v>
      </c>
      <c r="B655" t="s">
        <v>2298</v>
      </c>
      <c r="C655" t="s">
        <v>2299</v>
      </c>
      <c r="D655" t="s">
        <v>2255</v>
      </c>
      <c r="E655">
        <v>3.71</v>
      </c>
    </row>
    <row r="656" spans="1:5">
      <c r="A656">
        <v>97</v>
      </c>
      <c r="B656" t="s">
        <v>2300</v>
      </c>
      <c r="C656" t="s">
        <v>2301</v>
      </c>
      <c r="D656" t="s">
        <v>2255</v>
      </c>
      <c r="E656">
        <v>4.09</v>
      </c>
    </row>
    <row r="657" spans="1:5">
      <c r="A657">
        <v>98</v>
      </c>
      <c r="B657" t="s">
        <v>2302</v>
      </c>
      <c r="C657" t="s">
        <v>2303</v>
      </c>
      <c r="D657" t="s">
        <v>2255</v>
      </c>
      <c r="E657">
        <v>4.3</v>
      </c>
    </row>
    <row r="658" spans="1:5">
      <c r="A658">
        <v>99</v>
      </c>
      <c r="B658" t="s">
        <v>2304</v>
      </c>
      <c r="C658" t="s">
        <v>2305</v>
      </c>
      <c r="D658" t="s">
        <v>2255</v>
      </c>
      <c r="E658">
        <v>4.68</v>
      </c>
    </row>
    <row r="659" spans="1:5">
      <c r="A659">
        <v>100</v>
      </c>
      <c r="B659" t="s">
        <v>2306</v>
      </c>
      <c r="C659" t="s">
        <v>2307</v>
      </c>
      <c r="D659" t="s">
        <v>2255</v>
      </c>
      <c r="E659">
        <v>4.92</v>
      </c>
    </row>
    <row r="660" spans="1:5">
      <c r="A660">
        <v>101</v>
      </c>
      <c r="B660" t="s">
        <v>2308</v>
      </c>
      <c r="C660" t="s">
        <v>2309</v>
      </c>
      <c r="D660" t="s">
        <v>2255</v>
      </c>
      <c r="E660">
        <v>3.17</v>
      </c>
    </row>
    <row r="661" spans="1:5">
      <c r="A661">
        <v>102</v>
      </c>
      <c r="B661" t="s">
        <v>2310</v>
      </c>
      <c r="C661" t="s">
        <v>2311</v>
      </c>
      <c r="D661" t="s">
        <v>2255</v>
      </c>
      <c r="E661">
        <v>3.5</v>
      </c>
    </row>
    <row r="662" spans="1:5">
      <c r="A662">
        <v>103</v>
      </c>
      <c r="B662" t="s">
        <v>2312</v>
      </c>
      <c r="C662" t="s">
        <v>2313</v>
      </c>
      <c r="D662" t="s">
        <v>2255</v>
      </c>
      <c r="E662">
        <v>3.73</v>
      </c>
    </row>
    <row r="663" spans="1:5">
      <c r="A663">
        <v>104</v>
      </c>
      <c r="B663" t="s">
        <v>2314</v>
      </c>
      <c r="C663" t="s">
        <v>2315</v>
      </c>
      <c r="D663" t="s">
        <v>2255</v>
      </c>
      <c r="E663">
        <v>3.91</v>
      </c>
    </row>
    <row r="664" spans="1:5">
      <c r="A664">
        <v>105</v>
      </c>
      <c r="B664" t="s">
        <v>2316</v>
      </c>
      <c r="C664" t="s">
        <v>2317</v>
      </c>
      <c r="D664" t="s">
        <v>2255</v>
      </c>
      <c r="E664">
        <v>4.37</v>
      </c>
    </row>
    <row r="665" spans="1:5">
      <c r="A665">
        <v>106</v>
      </c>
      <c r="B665" t="s">
        <v>2318</v>
      </c>
      <c r="C665" t="s">
        <v>2319</v>
      </c>
      <c r="D665" t="s">
        <v>2255</v>
      </c>
      <c r="E665">
        <v>4.68</v>
      </c>
    </row>
    <row r="666" spans="1:5">
      <c r="A666">
        <v>107</v>
      </c>
      <c r="B666" t="s">
        <v>736</v>
      </c>
      <c r="C666" t="s">
        <v>737</v>
      </c>
      <c r="D666" t="s">
        <v>2255</v>
      </c>
      <c r="E666">
        <v>5.19</v>
      </c>
    </row>
    <row r="667" spans="1:5">
      <c r="A667">
        <v>108</v>
      </c>
      <c r="B667" t="s">
        <v>739</v>
      </c>
      <c r="C667" t="s">
        <v>740</v>
      </c>
      <c r="D667" t="s">
        <v>2255</v>
      </c>
      <c r="E667">
        <v>5.41</v>
      </c>
    </row>
    <row r="668" spans="1:5">
      <c r="A668">
        <v>109</v>
      </c>
      <c r="B668" t="s">
        <v>742</v>
      </c>
      <c r="C668" t="s">
        <v>743</v>
      </c>
      <c r="D668" t="s">
        <v>2255</v>
      </c>
      <c r="E668">
        <v>5.41</v>
      </c>
    </row>
    <row r="669" spans="1:5">
      <c r="A669">
        <v>110</v>
      </c>
      <c r="B669" t="s">
        <v>745</v>
      </c>
      <c r="C669" t="s">
        <v>746</v>
      </c>
      <c r="D669" t="s">
        <v>2255</v>
      </c>
      <c r="E669">
        <v>5.75</v>
      </c>
    </row>
    <row r="670" spans="1:5">
      <c r="A670">
        <v>111</v>
      </c>
      <c r="B670" t="s">
        <v>748</v>
      </c>
      <c r="C670" t="s">
        <v>749</v>
      </c>
      <c r="D670" t="s">
        <v>2255</v>
      </c>
      <c r="E670">
        <v>4.92</v>
      </c>
    </row>
    <row r="671" spans="1:5">
      <c r="A671">
        <v>112</v>
      </c>
      <c r="B671" t="s">
        <v>751</v>
      </c>
      <c r="C671" t="s">
        <v>752</v>
      </c>
      <c r="D671" t="s">
        <v>2255</v>
      </c>
      <c r="E671">
        <v>5.19</v>
      </c>
    </row>
    <row r="672" spans="1:5">
      <c r="A672">
        <v>113</v>
      </c>
      <c r="B672" t="s">
        <v>754</v>
      </c>
      <c r="C672" t="s">
        <v>749</v>
      </c>
      <c r="D672" t="s">
        <v>2255</v>
      </c>
      <c r="E672">
        <v>5.19</v>
      </c>
    </row>
    <row r="673" spans="1:5">
      <c r="A673">
        <v>114</v>
      </c>
      <c r="B673" t="s">
        <v>756</v>
      </c>
      <c r="C673" t="s">
        <v>752</v>
      </c>
      <c r="D673" t="s">
        <v>2255</v>
      </c>
      <c r="E673">
        <v>5.41</v>
      </c>
    </row>
    <row r="674" spans="1:5">
      <c r="A674">
        <v>115</v>
      </c>
      <c r="B674" t="s">
        <v>769</v>
      </c>
      <c r="C674" t="s">
        <v>770</v>
      </c>
      <c r="D674" t="s">
        <v>2255</v>
      </c>
      <c r="E674">
        <v>4.37</v>
      </c>
    </row>
    <row r="675" spans="1:5">
      <c r="A675">
        <v>116</v>
      </c>
      <c r="B675" t="s">
        <v>772</v>
      </c>
      <c r="C675" t="s">
        <v>773</v>
      </c>
      <c r="D675" t="s">
        <v>2255</v>
      </c>
      <c r="E675">
        <v>4.68</v>
      </c>
    </row>
    <row r="676" spans="1:5">
      <c r="A676">
        <v>117</v>
      </c>
      <c r="B676" t="s">
        <v>775</v>
      </c>
      <c r="C676" t="s">
        <v>776</v>
      </c>
      <c r="D676" t="s">
        <v>2255</v>
      </c>
      <c r="E676">
        <v>4.68</v>
      </c>
    </row>
    <row r="677" spans="1:5">
      <c r="A677">
        <v>118</v>
      </c>
      <c r="B677" t="s">
        <v>778</v>
      </c>
      <c r="C677" t="s">
        <v>779</v>
      </c>
      <c r="D677" t="s">
        <v>2255</v>
      </c>
      <c r="E677">
        <v>4.92</v>
      </c>
    </row>
    <row r="678" spans="1:5">
      <c r="A678">
        <v>119</v>
      </c>
      <c r="B678" t="s">
        <v>758</v>
      </c>
      <c r="C678" t="s">
        <v>759</v>
      </c>
      <c r="D678" t="s">
        <v>2255</v>
      </c>
      <c r="E678">
        <v>4.68</v>
      </c>
    </row>
    <row r="679" spans="1:5">
      <c r="A679">
        <v>120</v>
      </c>
      <c r="B679" t="s">
        <v>761</v>
      </c>
      <c r="C679" t="s">
        <v>762</v>
      </c>
      <c r="D679" t="s">
        <v>2255</v>
      </c>
      <c r="E679">
        <v>4.92</v>
      </c>
    </row>
    <row r="680" spans="1:5">
      <c r="A680">
        <v>121</v>
      </c>
      <c r="B680" t="s">
        <v>764</v>
      </c>
      <c r="C680" t="s">
        <v>765</v>
      </c>
      <c r="D680" t="s">
        <v>2255</v>
      </c>
      <c r="E680">
        <v>4.92</v>
      </c>
    </row>
    <row r="681" spans="1:5">
      <c r="A681">
        <v>122</v>
      </c>
      <c r="B681" t="s">
        <v>767</v>
      </c>
      <c r="C681" t="s">
        <v>2320</v>
      </c>
      <c r="D681" t="s">
        <v>2255</v>
      </c>
      <c r="E681">
        <v>5.19</v>
      </c>
    </row>
    <row r="682" spans="1:5">
      <c r="A682">
        <v>123</v>
      </c>
      <c r="B682" t="s">
        <v>781</v>
      </c>
      <c r="C682" t="s">
        <v>782</v>
      </c>
      <c r="D682" t="s">
        <v>2255</v>
      </c>
      <c r="E682">
        <v>4.16</v>
      </c>
    </row>
    <row r="683" spans="1:5">
      <c r="A683">
        <v>124</v>
      </c>
      <c r="B683" t="s">
        <v>784</v>
      </c>
      <c r="C683" t="s">
        <v>782</v>
      </c>
      <c r="D683" t="s">
        <v>2255</v>
      </c>
      <c r="E683">
        <v>4.37</v>
      </c>
    </row>
    <row r="684" spans="1:5">
      <c r="A684">
        <v>125</v>
      </c>
      <c r="B684" t="s">
        <v>1917</v>
      </c>
      <c r="C684" t="s">
        <v>1918</v>
      </c>
      <c r="D684" t="s">
        <v>2255</v>
      </c>
      <c r="E684">
        <v>4.37</v>
      </c>
    </row>
    <row r="685" spans="1:5">
      <c r="A685">
        <v>126</v>
      </c>
      <c r="B685" t="s">
        <v>1922</v>
      </c>
      <c r="C685" t="s">
        <v>1923</v>
      </c>
      <c r="D685" t="s">
        <v>2255</v>
      </c>
      <c r="E685">
        <v>4.68</v>
      </c>
    </row>
    <row r="686" spans="1:5">
      <c r="A686">
        <v>127</v>
      </c>
      <c r="B686" t="s">
        <v>2321</v>
      </c>
      <c r="C686" t="s">
        <v>2322</v>
      </c>
      <c r="D686" t="s">
        <v>2255</v>
      </c>
      <c r="E686">
        <v>2.99</v>
      </c>
    </row>
    <row r="687" spans="1:5">
      <c r="A687">
        <v>128</v>
      </c>
      <c r="B687" t="s">
        <v>2323</v>
      </c>
      <c r="C687" t="s">
        <v>2324</v>
      </c>
      <c r="D687" t="s">
        <v>2255</v>
      </c>
      <c r="E687">
        <v>3.28</v>
      </c>
    </row>
    <row r="688" spans="1:5">
      <c r="A688">
        <v>129</v>
      </c>
      <c r="B688" t="s">
        <v>2325</v>
      </c>
      <c r="C688" t="s">
        <v>2326</v>
      </c>
      <c r="D688" t="s">
        <v>2255</v>
      </c>
      <c r="E688">
        <v>3.28</v>
      </c>
    </row>
    <row r="689" spans="1:6">
      <c r="A689">
        <v>130</v>
      </c>
      <c r="B689" t="s">
        <v>2327</v>
      </c>
      <c r="C689" t="s">
        <v>2328</v>
      </c>
      <c r="D689" t="s">
        <v>2255</v>
      </c>
      <c r="E689">
        <v>3.72</v>
      </c>
    </row>
    <row r="690" spans="1:6">
      <c r="A690">
        <v>131</v>
      </c>
      <c r="B690" t="s">
        <v>2329</v>
      </c>
      <c r="C690" t="s">
        <v>2330</v>
      </c>
      <c r="D690" t="s">
        <v>2255</v>
      </c>
      <c r="E690">
        <v>4.1500000000000004</v>
      </c>
    </row>
    <row r="691" spans="1:6">
      <c r="A691">
        <v>132</v>
      </c>
      <c r="B691" t="s">
        <v>733</v>
      </c>
      <c r="C691" t="s">
        <v>1867</v>
      </c>
      <c r="D691" t="s">
        <v>2255</v>
      </c>
      <c r="E691">
        <v>4.67</v>
      </c>
    </row>
    <row r="692" spans="1:6">
      <c r="A692">
        <v>133</v>
      </c>
      <c r="B692" t="s">
        <v>734</v>
      </c>
      <c r="C692" t="s">
        <v>1871</v>
      </c>
      <c r="D692" t="s">
        <v>2255</v>
      </c>
      <c r="E692">
        <v>5.27</v>
      </c>
    </row>
    <row r="693" spans="1:6">
      <c r="A693">
        <v>134</v>
      </c>
      <c r="B693" t="s">
        <v>2331</v>
      </c>
      <c r="C693" t="s">
        <v>2332</v>
      </c>
      <c r="D693" t="s">
        <v>2255</v>
      </c>
      <c r="E693">
        <v>5.75</v>
      </c>
    </row>
    <row r="694" spans="1:6">
      <c r="A694" t="s">
        <v>2333</v>
      </c>
    </row>
    <row r="695" spans="1:6">
      <c r="A695" t="s">
        <v>15</v>
      </c>
      <c r="B695" t="s">
        <v>190</v>
      </c>
      <c r="C695" t="s">
        <v>1262</v>
      </c>
      <c r="D695" t="s">
        <v>61</v>
      </c>
      <c r="E695" t="s">
        <v>209</v>
      </c>
    </row>
    <row r="696" spans="1:6">
      <c r="A696">
        <v>1</v>
      </c>
      <c r="B696" t="s">
        <v>1274</v>
      </c>
      <c r="C696" t="s">
        <v>2334</v>
      </c>
      <c r="D696" t="s">
        <v>1990</v>
      </c>
      <c r="E696">
        <v>1.55</v>
      </c>
      <c r="F696" s="468" t="s">
        <v>2748</v>
      </c>
    </row>
    <row r="697" spans="1:6">
      <c r="A697">
        <v>2</v>
      </c>
      <c r="B697" t="s">
        <v>1283</v>
      </c>
      <c r="C697" t="s">
        <v>2335</v>
      </c>
      <c r="D697" t="s">
        <v>1990</v>
      </c>
      <c r="E697">
        <v>1.83</v>
      </c>
      <c r="F697" s="468" t="s">
        <v>2749</v>
      </c>
    </row>
    <row r="698" spans="1:6">
      <c r="A698">
        <v>3</v>
      </c>
      <c r="B698" t="s">
        <v>1291</v>
      </c>
      <c r="C698" t="s">
        <v>2336</v>
      </c>
      <c r="D698" t="s">
        <v>1990</v>
      </c>
      <c r="E698">
        <v>1.9950000000000001</v>
      </c>
      <c r="F698" s="468" t="s">
        <v>2658</v>
      </c>
    </row>
    <row r="699" spans="1:6">
      <c r="A699">
        <v>4</v>
      </c>
      <c r="B699" t="s">
        <v>1299</v>
      </c>
      <c r="C699" t="s">
        <v>2337</v>
      </c>
      <c r="D699" t="s">
        <v>1990</v>
      </c>
      <c r="E699">
        <v>2.0609999999999999</v>
      </c>
      <c r="F699" s="468" t="s">
        <v>2659</v>
      </c>
    </row>
    <row r="700" spans="1:6">
      <c r="A700">
        <v>5</v>
      </c>
      <c r="B700" t="s">
        <v>1308</v>
      </c>
      <c r="C700" t="s">
        <v>2338</v>
      </c>
      <c r="D700" t="s">
        <v>1990</v>
      </c>
      <c r="E700">
        <v>2.16</v>
      </c>
      <c r="F700" s="468" t="s">
        <v>2660</v>
      </c>
    </row>
    <row r="701" spans="1:6">
      <c r="A701">
        <v>6</v>
      </c>
      <c r="B701" t="s">
        <v>1316</v>
      </c>
      <c r="C701" t="s">
        <v>2339</v>
      </c>
      <c r="D701" t="s">
        <v>1990</v>
      </c>
      <c r="E701">
        <v>2.238</v>
      </c>
      <c r="F701" s="468" t="s">
        <v>2661</v>
      </c>
    </row>
    <row r="702" spans="1:6">
      <c r="A702">
        <v>7</v>
      </c>
      <c r="B702" t="s">
        <v>1324</v>
      </c>
      <c r="C702" t="s">
        <v>2340</v>
      </c>
      <c r="D702" t="s">
        <v>1990</v>
      </c>
      <c r="E702">
        <v>2.2770000000000001</v>
      </c>
      <c r="F702" s="468" t="s">
        <v>2662</v>
      </c>
    </row>
    <row r="703" spans="1:6">
      <c r="A703">
        <v>8</v>
      </c>
      <c r="B703" t="s">
        <v>1332</v>
      </c>
      <c r="C703" t="s">
        <v>2341</v>
      </c>
      <c r="D703" t="s">
        <v>1990</v>
      </c>
      <c r="E703">
        <v>2.355</v>
      </c>
      <c r="F703" s="468" t="s">
        <v>2663</v>
      </c>
    </row>
    <row r="704" spans="1:6">
      <c r="A704">
        <v>9</v>
      </c>
      <c r="B704" t="s">
        <v>1340</v>
      </c>
      <c r="C704" t="s">
        <v>2342</v>
      </c>
      <c r="D704" t="s">
        <v>1990</v>
      </c>
      <c r="E704">
        <v>2.4329999999999998</v>
      </c>
      <c r="F704" s="468" t="s">
        <v>2664</v>
      </c>
    </row>
    <row r="705" spans="1:6">
      <c r="A705">
        <v>10</v>
      </c>
      <c r="B705" t="s">
        <v>1349</v>
      </c>
      <c r="C705" t="s">
        <v>2343</v>
      </c>
      <c r="D705" t="s">
        <v>1990</v>
      </c>
      <c r="E705">
        <v>2.5499999999999998</v>
      </c>
      <c r="F705" s="468" t="s">
        <v>2750</v>
      </c>
    </row>
    <row r="706" spans="1:6">
      <c r="A706">
        <v>11</v>
      </c>
      <c r="B706" t="s">
        <v>1357</v>
      </c>
      <c r="C706" t="s">
        <v>2344</v>
      </c>
      <c r="D706" t="s">
        <v>1990</v>
      </c>
      <c r="E706">
        <v>2.6419999999999999</v>
      </c>
      <c r="F706" s="468" t="s">
        <v>2666</v>
      </c>
    </row>
    <row r="707" spans="1:6">
      <c r="A707">
        <v>12</v>
      </c>
      <c r="B707" t="s">
        <v>1365</v>
      </c>
      <c r="C707" t="s">
        <v>2345</v>
      </c>
      <c r="D707" t="s">
        <v>1990</v>
      </c>
      <c r="E707">
        <v>2.6880000000000002</v>
      </c>
      <c r="F707" s="468" t="s">
        <v>2667</v>
      </c>
    </row>
    <row r="708" spans="1:6">
      <c r="A708">
        <v>13</v>
      </c>
      <c r="B708" t="s">
        <v>1373</v>
      </c>
      <c r="C708" t="s">
        <v>2346</v>
      </c>
      <c r="D708" t="s">
        <v>1990</v>
      </c>
      <c r="E708">
        <v>2.78</v>
      </c>
      <c r="F708" s="468" t="s">
        <v>2668</v>
      </c>
    </row>
    <row r="709" spans="1:6">
      <c r="A709">
        <v>14</v>
      </c>
      <c r="B709" t="s">
        <v>1381</v>
      </c>
      <c r="C709" t="s">
        <v>2347</v>
      </c>
      <c r="D709" t="s">
        <v>1990</v>
      </c>
      <c r="E709">
        <v>2.8719999999999999</v>
      </c>
      <c r="F709" s="468" t="s">
        <v>2669</v>
      </c>
    </row>
    <row r="710" spans="1:6">
      <c r="A710">
        <v>15</v>
      </c>
      <c r="B710" t="s">
        <v>1390</v>
      </c>
      <c r="C710" t="s">
        <v>2348</v>
      </c>
      <c r="D710" t="s">
        <v>1990</v>
      </c>
      <c r="E710">
        <v>3.01</v>
      </c>
      <c r="F710" s="468" t="s">
        <v>2751</v>
      </c>
    </row>
    <row r="711" spans="1:6">
      <c r="A711">
        <v>16</v>
      </c>
      <c r="B711" t="s">
        <v>1398</v>
      </c>
      <c r="C711" t="s">
        <v>2349</v>
      </c>
      <c r="D711" t="s">
        <v>1990</v>
      </c>
      <c r="E711">
        <v>3.12</v>
      </c>
      <c r="F711" s="468" t="s">
        <v>2671</v>
      </c>
    </row>
    <row r="712" spans="1:6">
      <c r="A712">
        <v>17</v>
      </c>
      <c r="B712" t="s">
        <v>1406</v>
      </c>
      <c r="C712" t="s">
        <v>2350</v>
      </c>
      <c r="D712" t="s">
        <v>1990</v>
      </c>
      <c r="E712">
        <v>3.2850000000000001</v>
      </c>
      <c r="F712" s="468" t="s">
        <v>2672</v>
      </c>
    </row>
    <row r="713" spans="1:6">
      <c r="A713">
        <v>18</v>
      </c>
      <c r="B713" t="s">
        <v>1415</v>
      </c>
      <c r="C713" t="s">
        <v>2351</v>
      </c>
      <c r="D713" t="s">
        <v>1990</v>
      </c>
      <c r="E713">
        <v>3.56</v>
      </c>
      <c r="F713" s="468" t="s">
        <v>2752</v>
      </c>
    </row>
    <row r="714" spans="1:6">
      <c r="A714">
        <v>19</v>
      </c>
      <c r="B714" t="s">
        <v>1424</v>
      </c>
      <c r="C714" t="s">
        <v>2352</v>
      </c>
      <c r="D714" t="s">
        <v>1990</v>
      </c>
      <c r="E714">
        <v>4.2</v>
      </c>
      <c r="F714" s="468" t="s">
        <v>2753</v>
      </c>
    </row>
    <row r="715" spans="1:6">
      <c r="A715" t="s">
        <v>2353</v>
      </c>
      <c r="E715">
        <v>0</v>
      </c>
    </row>
    <row r="716" spans="1:6">
      <c r="A716">
        <v>20</v>
      </c>
      <c r="B716" t="s">
        <v>2354</v>
      </c>
      <c r="C716" t="s">
        <v>2355</v>
      </c>
      <c r="D716" t="s">
        <v>1990</v>
      </c>
      <c r="E716">
        <v>1.67</v>
      </c>
      <c r="F716" s="468" t="s">
        <v>2748</v>
      </c>
    </row>
    <row r="717" spans="1:6">
      <c r="A717">
        <v>21</v>
      </c>
      <c r="B717" t="s">
        <v>2356</v>
      </c>
      <c r="C717" t="s">
        <v>2357</v>
      </c>
      <c r="D717" t="s">
        <v>1990</v>
      </c>
      <c r="E717">
        <v>1.96</v>
      </c>
      <c r="F717" s="468" t="s">
        <v>2749</v>
      </c>
    </row>
    <row r="718" spans="1:6">
      <c r="A718">
        <v>22</v>
      </c>
      <c r="B718" t="s">
        <v>2358</v>
      </c>
      <c r="C718" t="s">
        <v>2359</v>
      </c>
      <c r="D718" t="s">
        <v>1990</v>
      </c>
      <c r="E718">
        <v>2.1349999999999998</v>
      </c>
      <c r="F718" s="468" t="s">
        <v>2658</v>
      </c>
    </row>
    <row r="719" spans="1:6">
      <c r="A719">
        <v>23</v>
      </c>
      <c r="B719" t="s">
        <v>2360</v>
      </c>
      <c r="C719" t="s">
        <v>2361</v>
      </c>
      <c r="D719" t="s">
        <v>1990</v>
      </c>
      <c r="E719">
        <v>2.2050000000000001</v>
      </c>
      <c r="F719" s="468" t="s">
        <v>2659</v>
      </c>
    </row>
    <row r="720" spans="1:6">
      <c r="A720">
        <v>24</v>
      </c>
      <c r="B720" t="s">
        <v>2362</v>
      </c>
      <c r="C720" t="s">
        <v>2363</v>
      </c>
      <c r="D720" t="s">
        <v>1990</v>
      </c>
      <c r="E720">
        <v>2.31</v>
      </c>
      <c r="F720" s="468" t="s">
        <v>2660</v>
      </c>
    </row>
    <row r="721" spans="1:6">
      <c r="A721">
        <v>25</v>
      </c>
      <c r="B721" t="s">
        <v>2364</v>
      </c>
      <c r="C721" t="s">
        <v>2365</v>
      </c>
      <c r="D721" t="s">
        <v>1990</v>
      </c>
      <c r="E721">
        <v>2.39</v>
      </c>
      <c r="F721" s="468" t="s">
        <v>2661</v>
      </c>
    </row>
    <row r="722" spans="1:6">
      <c r="A722">
        <v>26</v>
      </c>
      <c r="B722" t="s">
        <v>2366</v>
      </c>
      <c r="C722" t="s">
        <v>2367</v>
      </c>
      <c r="D722" t="s">
        <v>1990</v>
      </c>
      <c r="E722">
        <v>2.4300000000000002</v>
      </c>
      <c r="F722" s="468" t="s">
        <v>2662</v>
      </c>
    </row>
    <row r="723" spans="1:6">
      <c r="A723">
        <v>27</v>
      </c>
      <c r="B723" t="s">
        <v>2368</v>
      </c>
      <c r="C723" t="s">
        <v>2369</v>
      </c>
      <c r="D723" t="s">
        <v>1990</v>
      </c>
      <c r="E723">
        <v>2.5099999999999998</v>
      </c>
      <c r="F723" s="468" t="s">
        <v>2663</v>
      </c>
    </row>
    <row r="724" spans="1:6">
      <c r="A724">
        <v>28</v>
      </c>
      <c r="B724" t="s">
        <v>2370</v>
      </c>
      <c r="C724" t="s">
        <v>2371</v>
      </c>
      <c r="D724" t="s">
        <v>1990</v>
      </c>
      <c r="E724">
        <v>2.59</v>
      </c>
      <c r="F724" s="468" t="s">
        <v>2664</v>
      </c>
    </row>
    <row r="725" spans="1:6">
      <c r="A725">
        <v>29</v>
      </c>
      <c r="B725" t="s">
        <v>2372</v>
      </c>
      <c r="C725" t="s">
        <v>2373</v>
      </c>
      <c r="D725" t="s">
        <v>1990</v>
      </c>
      <c r="E725">
        <v>2.71</v>
      </c>
      <c r="F725" s="468" t="s">
        <v>2750</v>
      </c>
    </row>
    <row r="726" spans="1:6">
      <c r="A726">
        <v>30</v>
      </c>
      <c r="B726" t="s">
        <v>2374</v>
      </c>
      <c r="C726" t="s">
        <v>2375</v>
      </c>
      <c r="D726" t="s">
        <v>1990</v>
      </c>
      <c r="E726">
        <v>2.806</v>
      </c>
      <c r="F726" s="468" t="s">
        <v>2666</v>
      </c>
    </row>
    <row r="727" spans="1:6">
      <c r="A727">
        <v>31</v>
      </c>
      <c r="B727" t="s">
        <v>2376</v>
      </c>
      <c r="C727" t="s">
        <v>2377</v>
      </c>
      <c r="D727" t="s">
        <v>1990</v>
      </c>
      <c r="E727">
        <v>2.8540000000000001</v>
      </c>
      <c r="F727" s="468" t="s">
        <v>2667</v>
      </c>
    </row>
    <row r="728" spans="1:6">
      <c r="A728">
        <v>32</v>
      </c>
      <c r="B728" t="s">
        <v>2378</v>
      </c>
      <c r="C728" t="s">
        <v>2379</v>
      </c>
      <c r="D728" t="s">
        <v>1990</v>
      </c>
      <c r="E728">
        <v>2.95</v>
      </c>
      <c r="F728" s="468" t="s">
        <v>2668</v>
      </c>
    </row>
    <row r="729" spans="1:6">
      <c r="A729">
        <v>33</v>
      </c>
      <c r="B729" t="s">
        <v>2380</v>
      </c>
      <c r="C729" t="s">
        <v>2381</v>
      </c>
      <c r="D729" t="s">
        <v>1990</v>
      </c>
      <c r="E729">
        <v>3.0459999999999998</v>
      </c>
      <c r="F729" s="468" t="s">
        <v>2669</v>
      </c>
    </row>
    <row r="730" spans="1:6">
      <c r="A730">
        <v>34</v>
      </c>
      <c r="B730" t="s">
        <v>2382</v>
      </c>
      <c r="C730" t="s">
        <v>2383</v>
      </c>
      <c r="D730" t="s">
        <v>1990</v>
      </c>
      <c r="E730">
        <v>3.19</v>
      </c>
      <c r="F730" s="468" t="s">
        <v>2751</v>
      </c>
    </row>
    <row r="731" spans="1:6">
      <c r="A731">
        <v>35</v>
      </c>
      <c r="B731" t="s">
        <v>2384</v>
      </c>
      <c r="C731" t="s">
        <v>2385</v>
      </c>
      <c r="D731" t="s">
        <v>1990</v>
      </c>
      <c r="E731">
        <v>3.3</v>
      </c>
      <c r="F731" s="468" t="s">
        <v>2671</v>
      </c>
    </row>
    <row r="732" spans="1:6">
      <c r="A732">
        <v>36</v>
      </c>
      <c r="B732" t="s">
        <v>2386</v>
      </c>
      <c r="C732" t="s">
        <v>2387</v>
      </c>
      <c r="D732" t="s">
        <v>1990</v>
      </c>
      <c r="E732">
        <v>3.4649999999999999</v>
      </c>
      <c r="F732" s="468" t="s">
        <v>2672</v>
      </c>
    </row>
    <row r="733" spans="1:6">
      <c r="A733">
        <v>37</v>
      </c>
      <c r="B733" t="s">
        <v>2388</v>
      </c>
      <c r="C733" t="s">
        <v>2389</v>
      </c>
      <c r="D733" t="s">
        <v>1990</v>
      </c>
      <c r="E733">
        <v>3.74</v>
      </c>
      <c r="F733" s="468" t="s">
        <v>2752</v>
      </c>
    </row>
    <row r="734" spans="1:6">
      <c r="A734">
        <v>38</v>
      </c>
      <c r="B734" t="s">
        <v>2390</v>
      </c>
      <c r="C734" t="s">
        <v>2391</v>
      </c>
      <c r="D734" t="s">
        <v>1990</v>
      </c>
      <c r="E734">
        <v>4.4000000000000004</v>
      </c>
      <c r="F734" s="468" t="s">
        <v>2753</v>
      </c>
    </row>
    <row r="735" spans="1:6">
      <c r="A735" t="s">
        <v>2392</v>
      </c>
      <c r="E735">
        <v>0</v>
      </c>
    </row>
    <row r="736" spans="1:6">
      <c r="A736">
        <v>39</v>
      </c>
      <c r="B736" t="s">
        <v>2393</v>
      </c>
      <c r="C736" t="s">
        <v>2394</v>
      </c>
      <c r="D736" t="s">
        <v>1990</v>
      </c>
      <c r="E736">
        <v>1.78</v>
      </c>
      <c r="F736" s="468" t="s">
        <v>2748</v>
      </c>
    </row>
    <row r="737" spans="1:6">
      <c r="A737">
        <v>40</v>
      </c>
      <c r="B737" t="s">
        <v>2395</v>
      </c>
      <c r="C737" t="s">
        <v>2396</v>
      </c>
      <c r="D737" t="s">
        <v>1990</v>
      </c>
      <c r="E737">
        <v>2.1</v>
      </c>
      <c r="F737" s="468" t="s">
        <v>2749</v>
      </c>
    </row>
    <row r="738" spans="1:6">
      <c r="A738">
        <v>41</v>
      </c>
      <c r="B738" t="s">
        <v>2397</v>
      </c>
      <c r="C738" t="s">
        <v>2396</v>
      </c>
      <c r="D738" t="s">
        <v>1990</v>
      </c>
      <c r="E738">
        <v>2.29</v>
      </c>
      <c r="F738" s="468" t="s">
        <v>2749</v>
      </c>
    </row>
    <row r="739" spans="1:6">
      <c r="A739">
        <v>42</v>
      </c>
      <c r="B739" t="s">
        <v>2398</v>
      </c>
      <c r="C739" t="s">
        <v>2396</v>
      </c>
      <c r="D739" t="s">
        <v>1990</v>
      </c>
      <c r="E739">
        <v>2.3660000000000001</v>
      </c>
      <c r="F739" s="468" t="s">
        <v>2749</v>
      </c>
    </row>
    <row r="740" spans="1:6">
      <c r="A740">
        <v>43</v>
      </c>
      <c r="B740" t="s">
        <v>2399</v>
      </c>
      <c r="C740" t="s">
        <v>2400</v>
      </c>
      <c r="D740" t="s">
        <v>1990</v>
      </c>
      <c r="E740">
        <v>2.48</v>
      </c>
      <c r="F740" s="468" t="s">
        <v>2660</v>
      </c>
    </row>
    <row r="741" spans="1:6">
      <c r="A741">
        <v>44</v>
      </c>
      <c r="B741" t="s">
        <v>2401</v>
      </c>
      <c r="C741" t="s">
        <v>2402</v>
      </c>
      <c r="D741" t="s">
        <v>1990</v>
      </c>
      <c r="E741">
        <v>2.5680000000000001</v>
      </c>
      <c r="F741" s="468" t="s">
        <v>2661</v>
      </c>
    </row>
    <row r="742" spans="1:6">
      <c r="A742">
        <v>45</v>
      </c>
      <c r="B742" t="s">
        <v>2403</v>
      </c>
      <c r="C742" t="s">
        <v>2404</v>
      </c>
      <c r="D742" t="s">
        <v>1990</v>
      </c>
      <c r="E742">
        <v>2.6120000000000001</v>
      </c>
      <c r="F742" s="468" t="s">
        <v>2662</v>
      </c>
    </row>
    <row r="743" spans="1:6">
      <c r="A743">
        <v>46</v>
      </c>
      <c r="B743" t="s">
        <v>2405</v>
      </c>
      <c r="C743" t="s">
        <v>2406</v>
      </c>
      <c r="D743" t="s">
        <v>1990</v>
      </c>
      <c r="E743">
        <v>2.7</v>
      </c>
      <c r="F743" s="468" t="s">
        <v>2663</v>
      </c>
    </row>
    <row r="744" spans="1:6">
      <c r="A744">
        <v>47</v>
      </c>
      <c r="B744" t="s">
        <v>2407</v>
      </c>
      <c r="C744" t="s">
        <v>2408</v>
      </c>
      <c r="D744" t="s">
        <v>1990</v>
      </c>
      <c r="E744">
        <v>2.7879999999999998</v>
      </c>
      <c r="F744" s="468" t="s">
        <v>2664</v>
      </c>
    </row>
    <row r="745" spans="1:6">
      <c r="A745">
        <v>48</v>
      </c>
      <c r="B745" t="s">
        <v>2409</v>
      </c>
      <c r="C745" t="s">
        <v>2410</v>
      </c>
      <c r="D745" t="s">
        <v>1990</v>
      </c>
      <c r="E745">
        <v>2.92</v>
      </c>
      <c r="F745" s="468" t="s">
        <v>2750</v>
      </c>
    </row>
    <row r="746" spans="1:6">
      <c r="A746">
        <v>49</v>
      </c>
      <c r="B746" t="s">
        <v>2411</v>
      </c>
      <c r="C746" t="s">
        <v>2412</v>
      </c>
      <c r="D746" t="s">
        <v>1990</v>
      </c>
      <c r="E746">
        <v>3.0259999999999998</v>
      </c>
      <c r="F746" s="468" t="s">
        <v>2666</v>
      </c>
    </row>
    <row r="747" spans="1:6">
      <c r="A747">
        <v>50</v>
      </c>
      <c r="B747" t="s">
        <v>2413</v>
      </c>
      <c r="C747" t="s">
        <v>2414</v>
      </c>
      <c r="D747" t="s">
        <v>1990</v>
      </c>
      <c r="E747">
        <v>3.0790000000000002</v>
      </c>
      <c r="F747" s="468" t="s">
        <v>2667</v>
      </c>
    </row>
    <row r="748" spans="1:6">
      <c r="A748">
        <v>51</v>
      </c>
      <c r="B748" t="s">
        <v>2415</v>
      </c>
      <c r="C748" t="s">
        <v>2416</v>
      </c>
      <c r="D748" t="s">
        <v>1990</v>
      </c>
      <c r="E748">
        <v>3.1850000000000001</v>
      </c>
      <c r="F748" s="468" t="s">
        <v>2668</v>
      </c>
    </row>
    <row r="749" spans="1:6">
      <c r="A749">
        <v>52</v>
      </c>
      <c r="B749" t="s">
        <v>2417</v>
      </c>
      <c r="C749" t="s">
        <v>2418</v>
      </c>
      <c r="D749" t="s">
        <v>1990</v>
      </c>
      <c r="E749">
        <v>3.2909999999999999</v>
      </c>
      <c r="F749" s="468" t="s">
        <v>2669</v>
      </c>
    </row>
    <row r="750" spans="1:6">
      <c r="A750">
        <v>53</v>
      </c>
      <c r="B750" t="s">
        <v>2419</v>
      </c>
      <c r="C750" t="s">
        <v>2420</v>
      </c>
      <c r="D750" t="s">
        <v>1990</v>
      </c>
      <c r="E750">
        <v>3.45</v>
      </c>
      <c r="F750" s="468" t="s">
        <v>2751</v>
      </c>
    </row>
    <row r="751" spans="1:6">
      <c r="A751">
        <v>54</v>
      </c>
      <c r="B751" t="s">
        <v>2421</v>
      </c>
      <c r="C751" t="s">
        <v>2422</v>
      </c>
      <c r="D751" t="s">
        <v>1990</v>
      </c>
      <c r="E751">
        <v>3.5739999999999998</v>
      </c>
      <c r="F751" s="468" t="s">
        <v>2671</v>
      </c>
    </row>
    <row r="752" spans="1:6">
      <c r="A752">
        <v>55</v>
      </c>
      <c r="B752" t="s">
        <v>2423</v>
      </c>
      <c r="C752" t="s">
        <v>2424</v>
      </c>
      <c r="D752" t="s">
        <v>1990</v>
      </c>
      <c r="E752">
        <v>3.76</v>
      </c>
      <c r="F752" s="468" t="s">
        <v>2672</v>
      </c>
    </row>
    <row r="753" spans="1:6">
      <c r="A753">
        <v>56</v>
      </c>
      <c r="B753" t="s">
        <v>2425</v>
      </c>
      <c r="C753" t="s">
        <v>2426</v>
      </c>
      <c r="D753" t="s">
        <v>1990</v>
      </c>
      <c r="E753">
        <v>4.07</v>
      </c>
      <c r="F753" s="468" t="s">
        <v>2752</v>
      </c>
    </row>
    <row r="754" spans="1:6">
      <c r="A754">
        <v>57</v>
      </c>
      <c r="B754" t="s">
        <v>2427</v>
      </c>
      <c r="C754" t="s">
        <v>2428</v>
      </c>
      <c r="D754" t="s">
        <v>1990</v>
      </c>
      <c r="E754">
        <v>4.8</v>
      </c>
      <c r="F754" s="468" t="s">
        <v>2753</v>
      </c>
    </row>
    <row r="755" spans="1:6">
      <c r="A755" t="s">
        <v>2429</v>
      </c>
      <c r="E755">
        <v>0</v>
      </c>
    </row>
    <row r="756" spans="1:6">
      <c r="A756" t="s">
        <v>2430</v>
      </c>
      <c r="E756">
        <v>0</v>
      </c>
    </row>
    <row r="757" spans="1:6">
      <c r="A757">
        <v>1</v>
      </c>
      <c r="B757" t="s">
        <v>1271</v>
      </c>
      <c r="C757" t="s">
        <v>2431</v>
      </c>
      <c r="D757" t="s">
        <v>1990</v>
      </c>
      <c r="E757">
        <v>1.55</v>
      </c>
      <c r="F757" s="468" t="s">
        <v>2748</v>
      </c>
    </row>
    <row r="758" spans="1:6">
      <c r="A758">
        <v>2</v>
      </c>
      <c r="B758" t="s">
        <v>1280</v>
      </c>
      <c r="C758" t="s">
        <v>2432</v>
      </c>
      <c r="D758" t="s">
        <v>1990</v>
      </c>
      <c r="E758">
        <v>1.83</v>
      </c>
      <c r="F758" s="468" t="s">
        <v>2749</v>
      </c>
    </row>
    <row r="759" spans="1:6">
      <c r="A759">
        <v>3</v>
      </c>
      <c r="B759" t="s">
        <v>1289</v>
      </c>
      <c r="C759" t="s">
        <v>2433</v>
      </c>
      <c r="D759" t="s">
        <v>1990</v>
      </c>
      <c r="E759">
        <v>1.9950000000000001</v>
      </c>
      <c r="F759" s="468" t="s">
        <v>2658</v>
      </c>
    </row>
    <row r="760" spans="1:6">
      <c r="A760">
        <v>4</v>
      </c>
      <c r="B760" t="s">
        <v>1297</v>
      </c>
      <c r="C760" t="s">
        <v>2434</v>
      </c>
      <c r="D760" t="s">
        <v>1990</v>
      </c>
      <c r="E760">
        <v>2.0609999999999999</v>
      </c>
      <c r="F760" s="468" t="s">
        <v>2659</v>
      </c>
    </row>
    <row r="761" spans="1:6">
      <c r="A761">
        <v>5</v>
      </c>
      <c r="B761" t="s">
        <v>1305</v>
      </c>
      <c r="C761" t="s">
        <v>2435</v>
      </c>
      <c r="D761" t="s">
        <v>1990</v>
      </c>
      <c r="E761">
        <v>2.16</v>
      </c>
      <c r="F761" s="468" t="s">
        <v>2660</v>
      </c>
    </row>
    <row r="762" spans="1:6">
      <c r="A762">
        <v>6</v>
      </c>
      <c r="B762" t="s">
        <v>1314</v>
      </c>
      <c r="C762" t="s">
        <v>2436</v>
      </c>
      <c r="D762" t="s">
        <v>1990</v>
      </c>
      <c r="E762">
        <v>2.238</v>
      </c>
      <c r="F762" s="468" t="s">
        <v>2661</v>
      </c>
    </row>
    <row r="763" spans="1:6">
      <c r="A763">
        <v>7</v>
      </c>
      <c r="B763" t="s">
        <v>1322</v>
      </c>
      <c r="C763" t="s">
        <v>2437</v>
      </c>
      <c r="D763" t="s">
        <v>1990</v>
      </c>
      <c r="E763">
        <v>2.2770000000000001</v>
      </c>
      <c r="F763" s="468" t="s">
        <v>2662</v>
      </c>
    </row>
    <row r="764" spans="1:6">
      <c r="A764">
        <v>8</v>
      </c>
      <c r="B764" t="s">
        <v>1330</v>
      </c>
      <c r="C764" t="s">
        <v>2438</v>
      </c>
      <c r="D764" t="s">
        <v>1990</v>
      </c>
      <c r="E764">
        <v>2.355</v>
      </c>
      <c r="F764" s="468" t="s">
        <v>2663</v>
      </c>
    </row>
    <row r="765" spans="1:6">
      <c r="A765">
        <v>9</v>
      </c>
      <c r="B765" t="s">
        <v>1338</v>
      </c>
      <c r="C765" t="s">
        <v>2439</v>
      </c>
      <c r="D765" t="s">
        <v>1990</v>
      </c>
      <c r="E765">
        <v>2.4300000000000002</v>
      </c>
      <c r="F765" s="468" t="s">
        <v>2664</v>
      </c>
    </row>
    <row r="766" spans="1:6">
      <c r="A766">
        <v>10</v>
      </c>
      <c r="B766" t="s">
        <v>1346</v>
      </c>
      <c r="C766" t="s">
        <v>2440</v>
      </c>
      <c r="D766" t="s">
        <v>1990</v>
      </c>
      <c r="E766">
        <v>2.5499999999999998</v>
      </c>
      <c r="F766" s="468" t="s">
        <v>2750</v>
      </c>
    </row>
    <row r="767" spans="1:6">
      <c r="A767">
        <v>11</v>
      </c>
      <c r="B767" t="s">
        <v>1355</v>
      </c>
      <c r="C767" t="s">
        <v>2441</v>
      </c>
      <c r="D767" t="s">
        <v>1990</v>
      </c>
      <c r="E767">
        <v>2.6419999999999999</v>
      </c>
      <c r="F767" s="468" t="s">
        <v>2666</v>
      </c>
    </row>
    <row r="768" spans="1:6">
      <c r="A768">
        <v>12</v>
      </c>
      <c r="B768" t="s">
        <v>1363</v>
      </c>
      <c r="C768" t="s">
        <v>2442</v>
      </c>
      <c r="D768" t="s">
        <v>1990</v>
      </c>
      <c r="E768">
        <v>2.6880000000000002</v>
      </c>
      <c r="F768" s="468" t="s">
        <v>2667</v>
      </c>
    </row>
    <row r="769" spans="1:6">
      <c r="A769">
        <v>13</v>
      </c>
      <c r="B769" t="s">
        <v>1371</v>
      </c>
      <c r="C769" t="s">
        <v>2443</v>
      </c>
      <c r="D769" t="s">
        <v>1990</v>
      </c>
      <c r="E769">
        <v>2.78</v>
      </c>
      <c r="F769" s="468" t="s">
        <v>2668</v>
      </c>
    </row>
    <row r="770" spans="1:6">
      <c r="A770">
        <v>14</v>
      </c>
      <c r="B770" t="s">
        <v>1379</v>
      </c>
      <c r="C770" t="s">
        <v>2444</v>
      </c>
      <c r="D770" t="s">
        <v>1990</v>
      </c>
      <c r="E770">
        <v>2.8719999999999999</v>
      </c>
      <c r="F770" s="468" t="s">
        <v>2669</v>
      </c>
    </row>
    <row r="771" spans="1:6">
      <c r="A771">
        <v>15</v>
      </c>
      <c r="B771" t="s">
        <v>1387</v>
      </c>
      <c r="C771" t="s">
        <v>2445</v>
      </c>
      <c r="D771" t="s">
        <v>1990</v>
      </c>
      <c r="E771">
        <v>3.01</v>
      </c>
      <c r="F771" s="468" t="s">
        <v>2751</v>
      </c>
    </row>
    <row r="772" spans="1:6">
      <c r="A772">
        <v>16</v>
      </c>
      <c r="B772" t="s">
        <v>1396</v>
      </c>
      <c r="C772" t="s">
        <v>2446</v>
      </c>
      <c r="D772" t="s">
        <v>1990</v>
      </c>
      <c r="E772">
        <v>3.12</v>
      </c>
      <c r="F772" s="468" t="s">
        <v>2671</v>
      </c>
    </row>
    <row r="773" spans="1:6">
      <c r="A773">
        <v>17</v>
      </c>
      <c r="B773" t="s">
        <v>1404</v>
      </c>
      <c r="C773" t="s">
        <v>2447</v>
      </c>
      <c r="D773" t="s">
        <v>1990</v>
      </c>
      <c r="E773">
        <v>3.2850000000000001</v>
      </c>
      <c r="F773" s="468" t="s">
        <v>2672</v>
      </c>
    </row>
    <row r="774" spans="1:6">
      <c r="A774">
        <v>18</v>
      </c>
      <c r="B774" t="s">
        <v>1412</v>
      </c>
      <c r="C774" t="s">
        <v>2448</v>
      </c>
      <c r="D774" t="s">
        <v>1990</v>
      </c>
      <c r="E774">
        <v>3.56</v>
      </c>
      <c r="F774" s="468" t="s">
        <v>2752</v>
      </c>
    </row>
    <row r="775" spans="1:6">
      <c r="A775">
        <v>19</v>
      </c>
      <c r="B775" t="s">
        <v>1421</v>
      </c>
      <c r="C775" t="s">
        <v>2449</v>
      </c>
      <c r="D775" t="s">
        <v>1990</v>
      </c>
      <c r="E775">
        <v>4.2</v>
      </c>
      <c r="F775" s="468" t="s">
        <v>2753</v>
      </c>
    </row>
    <row r="776" spans="1:6">
      <c r="A776" t="s">
        <v>2353</v>
      </c>
      <c r="E776">
        <v>0</v>
      </c>
    </row>
    <row r="777" spans="1:6">
      <c r="A777">
        <v>20</v>
      </c>
      <c r="B777" t="s">
        <v>2450</v>
      </c>
      <c r="C777" t="s">
        <v>2451</v>
      </c>
      <c r="D777" t="s">
        <v>1990</v>
      </c>
      <c r="E777">
        <v>1.67</v>
      </c>
      <c r="F777" s="468" t="s">
        <v>2748</v>
      </c>
    </row>
    <row r="778" spans="1:6">
      <c r="A778">
        <v>21</v>
      </c>
      <c r="B778" t="s">
        <v>2452</v>
      </c>
      <c r="C778" t="s">
        <v>2453</v>
      </c>
      <c r="D778" t="s">
        <v>1990</v>
      </c>
      <c r="E778">
        <v>1.96</v>
      </c>
      <c r="F778" s="468" t="s">
        <v>2749</v>
      </c>
    </row>
    <row r="779" spans="1:6">
      <c r="A779">
        <v>22</v>
      </c>
      <c r="B779" t="s">
        <v>2454</v>
      </c>
      <c r="C779" t="s">
        <v>2455</v>
      </c>
      <c r="D779" t="s">
        <v>1990</v>
      </c>
      <c r="E779">
        <v>2.1349999999999998</v>
      </c>
      <c r="F779" s="468" t="s">
        <v>2658</v>
      </c>
    </row>
    <row r="780" spans="1:6">
      <c r="A780">
        <v>23</v>
      </c>
      <c r="B780" t="s">
        <v>2456</v>
      </c>
      <c r="C780" t="s">
        <v>2457</v>
      </c>
      <c r="D780" t="s">
        <v>1990</v>
      </c>
      <c r="E780">
        <v>2.2050000000000001</v>
      </c>
      <c r="F780" s="468" t="s">
        <v>2659</v>
      </c>
    </row>
    <row r="781" spans="1:6">
      <c r="A781">
        <v>24</v>
      </c>
      <c r="B781" t="s">
        <v>2458</v>
      </c>
      <c r="C781" t="s">
        <v>2459</v>
      </c>
      <c r="D781" t="s">
        <v>1990</v>
      </c>
      <c r="E781">
        <v>2.31</v>
      </c>
      <c r="F781" s="468" t="s">
        <v>2660</v>
      </c>
    </row>
    <row r="782" spans="1:6">
      <c r="A782">
        <v>25</v>
      </c>
      <c r="B782" t="s">
        <v>2460</v>
      </c>
      <c r="C782" t="s">
        <v>2461</v>
      </c>
      <c r="D782" t="s">
        <v>1990</v>
      </c>
      <c r="E782">
        <v>2.39</v>
      </c>
      <c r="F782" s="468" t="s">
        <v>2661</v>
      </c>
    </row>
    <row r="783" spans="1:6">
      <c r="A783">
        <v>26</v>
      </c>
      <c r="B783" t="s">
        <v>2462</v>
      </c>
      <c r="C783" t="s">
        <v>2463</v>
      </c>
      <c r="D783" t="s">
        <v>1990</v>
      </c>
      <c r="E783">
        <v>2.4300000000000002</v>
      </c>
      <c r="F783" s="468" t="s">
        <v>2662</v>
      </c>
    </row>
    <row r="784" spans="1:6">
      <c r="A784">
        <v>27</v>
      </c>
      <c r="B784" t="s">
        <v>2464</v>
      </c>
      <c r="C784" t="s">
        <v>2465</v>
      </c>
      <c r="D784" t="s">
        <v>1990</v>
      </c>
      <c r="E784">
        <v>2.5099999999999998</v>
      </c>
      <c r="F784" s="468" t="s">
        <v>2663</v>
      </c>
    </row>
    <row r="785" spans="1:6">
      <c r="A785">
        <v>28</v>
      </c>
      <c r="B785" t="s">
        <v>2466</v>
      </c>
      <c r="C785" t="s">
        <v>2467</v>
      </c>
      <c r="D785" t="s">
        <v>1990</v>
      </c>
      <c r="E785">
        <v>2.59</v>
      </c>
      <c r="F785" s="468" t="s">
        <v>2664</v>
      </c>
    </row>
    <row r="786" spans="1:6">
      <c r="A786">
        <v>29</v>
      </c>
      <c r="B786" t="s">
        <v>2468</v>
      </c>
      <c r="C786" t="s">
        <v>2469</v>
      </c>
      <c r="D786" t="s">
        <v>1990</v>
      </c>
      <c r="E786">
        <v>2.71</v>
      </c>
      <c r="F786" s="468" t="s">
        <v>2750</v>
      </c>
    </row>
    <row r="787" spans="1:6">
      <c r="A787">
        <v>30</v>
      </c>
      <c r="B787" t="s">
        <v>2470</v>
      </c>
      <c r="C787" t="s">
        <v>2471</v>
      </c>
      <c r="D787" t="s">
        <v>1990</v>
      </c>
      <c r="E787">
        <v>2.806</v>
      </c>
      <c r="F787" s="468" t="s">
        <v>2666</v>
      </c>
    </row>
    <row r="788" spans="1:6">
      <c r="A788">
        <v>31</v>
      </c>
      <c r="B788" t="s">
        <v>2472</v>
      </c>
      <c r="C788" t="s">
        <v>2473</v>
      </c>
      <c r="D788" t="s">
        <v>1990</v>
      </c>
      <c r="E788">
        <v>2.8540000000000001</v>
      </c>
      <c r="F788" s="468" t="s">
        <v>2667</v>
      </c>
    </row>
    <row r="789" spans="1:6">
      <c r="A789">
        <v>32</v>
      </c>
      <c r="B789" t="s">
        <v>2474</v>
      </c>
      <c r="C789" t="s">
        <v>2475</v>
      </c>
      <c r="D789" t="s">
        <v>1990</v>
      </c>
      <c r="E789">
        <v>2.95</v>
      </c>
      <c r="F789" s="468" t="s">
        <v>2668</v>
      </c>
    </row>
    <row r="790" spans="1:6">
      <c r="A790">
        <v>33</v>
      </c>
      <c r="B790" t="s">
        <v>2476</v>
      </c>
      <c r="C790" t="s">
        <v>2477</v>
      </c>
      <c r="D790" t="s">
        <v>1990</v>
      </c>
      <c r="E790">
        <v>3.0459999999999998</v>
      </c>
      <c r="F790" s="468" t="s">
        <v>2669</v>
      </c>
    </row>
    <row r="791" spans="1:6">
      <c r="A791">
        <v>34</v>
      </c>
      <c r="B791" t="s">
        <v>2478</v>
      </c>
      <c r="C791" t="s">
        <v>2479</v>
      </c>
      <c r="D791" t="s">
        <v>1990</v>
      </c>
      <c r="E791">
        <v>3.19</v>
      </c>
      <c r="F791" s="468" t="s">
        <v>2751</v>
      </c>
    </row>
    <row r="792" spans="1:6">
      <c r="A792">
        <v>35</v>
      </c>
      <c r="B792" t="s">
        <v>2480</v>
      </c>
      <c r="C792" t="s">
        <v>2481</v>
      </c>
      <c r="D792" t="s">
        <v>1990</v>
      </c>
      <c r="E792">
        <v>3.3</v>
      </c>
      <c r="F792" s="468" t="s">
        <v>2671</v>
      </c>
    </row>
    <row r="793" spans="1:6">
      <c r="A793">
        <v>36</v>
      </c>
      <c r="B793" t="s">
        <v>2482</v>
      </c>
      <c r="C793" t="s">
        <v>2483</v>
      </c>
      <c r="D793" t="s">
        <v>1990</v>
      </c>
      <c r="E793">
        <v>3.4649999999999999</v>
      </c>
      <c r="F793" s="468" t="s">
        <v>2672</v>
      </c>
    </row>
    <row r="794" spans="1:6">
      <c r="A794">
        <v>37</v>
      </c>
      <c r="B794" t="s">
        <v>2484</v>
      </c>
      <c r="C794" t="s">
        <v>2485</v>
      </c>
      <c r="D794" t="s">
        <v>1990</v>
      </c>
      <c r="E794">
        <v>3.74</v>
      </c>
      <c r="F794" s="468" t="s">
        <v>2752</v>
      </c>
    </row>
    <row r="795" spans="1:6">
      <c r="A795">
        <v>38</v>
      </c>
      <c r="B795" t="s">
        <v>2486</v>
      </c>
      <c r="C795" t="s">
        <v>2487</v>
      </c>
      <c r="D795" t="s">
        <v>1990</v>
      </c>
      <c r="E795">
        <v>4.4000000000000004</v>
      </c>
      <c r="F795" s="468" t="s">
        <v>2753</v>
      </c>
    </row>
    <row r="796" spans="1:6">
      <c r="A796" t="s">
        <v>2392</v>
      </c>
      <c r="E796">
        <v>0</v>
      </c>
    </row>
    <row r="797" spans="1:6">
      <c r="A797">
        <v>39</v>
      </c>
      <c r="B797" t="s">
        <v>2488</v>
      </c>
      <c r="C797" t="s">
        <v>2489</v>
      </c>
      <c r="D797" t="s">
        <v>1990</v>
      </c>
      <c r="E797">
        <v>1.85</v>
      </c>
      <c r="F797" s="468" t="s">
        <v>2748</v>
      </c>
    </row>
    <row r="798" spans="1:6">
      <c r="A798">
        <v>40</v>
      </c>
      <c r="B798" t="s">
        <v>2490</v>
      </c>
      <c r="C798" t="s">
        <v>2491</v>
      </c>
      <c r="D798" t="s">
        <v>1990</v>
      </c>
      <c r="E798">
        <v>2.1800000000000002</v>
      </c>
      <c r="F798" s="468" t="s">
        <v>2749</v>
      </c>
    </row>
    <row r="799" spans="1:6">
      <c r="A799">
        <v>41</v>
      </c>
      <c r="B799" t="s">
        <v>2492</v>
      </c>
      <c r="C799" t="s">
        <v>2493</v>
      </c>
      <c r="D799" t="s">
        <v>1990</v>
      </c>
      <c r="E799">
        <v>2.37</v>
      </c>
      <c r="F799" s="468" t="s">
        <v>2658</v>
      </c>
    </row>
    <row r="800" spans="1:6">
      <c r="A800">
        <v>42</v>
      </c>
      <c r="B800" t="s">
        <v>2494</v>
      </c>
      <c r="C800" t="s">
        <v>2495</v>
      </c>
      <c r="D800" t="s">
        <v>1990</v>
      </c>
      <c r="E800">
        <v>2.4460000000000002</v>
      </c>
      <c r="F800" s="468" t="s">
        <v>2659</v>
      </c>
    </row>
    <row r="801" spans="1:6">
      <c r="A801">
        <v>43</v>
      </c>
      <c r="B801" t="s">
        <v>2496</v>
      </c>
      <c r="C801" t="s">
        <v>2497</v>
      </c>
      <c r="D801" t="s">
        <v>1990</v>
      </c>
      <c r="E801">
        <v>2.56</v>
      </c>
      <c r="F801" s="468" t="s">
        <v>2660</v>
      </c>
    </row>
    <row r="802" spans="1:6">
      <c r="A802">
        <v>44</v>
      </c>
      <c r="B802" t="s">
        <v>2498</v>
      </c>
      <c r="C802" t="s">
        <v>2499</v>
      </c>
      <c r="D802" t="s">
        <v>1990</v>
      </c>
      <c r="E802">
        <v>2.65</v>
      </c>
      <c r="F802" s="468" t="s">
        <v>2661</v>
      </c>
    </row>
    <row r="803" spans="1:6">
      <c r="A803">
        <v>45</v>
      </c>
      <c r="B803" t="s">
        <v>2500</v>
      </c>
      <c r="C803" t="s">
        <v>2501</v>
      </c>
      <c r="D803" t="s">
        <v>1990</v>
      </c>
      <c r="E803">
        <v>2.6949999999999998</v>
      </c>
      <c r="F803" s="468" t="s">
        <v>2662</v>
      </c>
    </row>
    <row r="804" spans="1:6">
      <c r="A804">
        <v>46</v>
      </c>
      <c r="B804" t="s">
        <v>2502</v>
      </c>
      <c r="C804" t="s">
        <v>2503</v>
      </c>
      <c r="D804" t="s">
        <v>1990</v>
      </c>
      <c r="E804">
        <v>2.7850000000000001</v>
      </c>
      <c r="F804" s="468" t="s">
        <v>2663</v>
      </c>
    </row>
    <row r="805" spans="1:6">
      <c r="A805">
        <v>47</v>
      </c>
      <c r="B805" t="s">
        <v>2504</v>
      </c>
      <c r="C805" t="s">
        <v>2505</v>
      </c>
      <c r="D805" t="s">
        <v>1990</v>
      </c>
      <c r="E805">
        <v>2.875</v>
      </c>
      <c r="F805" s="468" t="s">
        <v>2664</v>
      </c>
    </row>
    <row r="806" spans="1:6">
      <c r="A806">
        <v>48</v>
      </c>
      <c r="B806" t="s">
        <v>2506</v>
      </c>
      <c r="C806" t="s">
        <v>2507</v>
      </c>
      <c r="D806" t="s">
        <v>1990</v>
      </c>
      <c r="E806">
        <v>3.01</v>
      </c>
      <c r="F806" s="468" t="s">
        <v>2750</v>
      </c>
    </row>
    <row r="807" spans="1:6">
      <c r="A807">
        <v>49</v>
      </c>
      <c r="B807" t="s">
        <v>2508</v>
      </c>
      <c r="C807" t="s">
        <v>2509</v>
      </c>
      <c r="D807" t="s">
        <v>1990</v>
      </c>
      <c r="E807">
        <v>3.1160000000000001</v>
      </c>
      <c r="F807" s="468" t="s">
        <v>2666</v>
      </c>
    </row>
    <row r="808" spans="1:6">
      <c r="A808">
        <v>50</v>
      </c>
      <c r="B808" t="s">
        <v>2510</v>
      </c>
      <c r="C808" t="s">
        <v>2511</v>
      </c>
      <c r="D808" t="s">
        <v>1990</v>
      </c>
      <c r="E808">
        <v>3.169</v>
      </c>
      <c r="F808" s="468" t="s">
        <v>2667</v>
      </c>
    </row>
    <row r="809" spans="1:6">
      <c r="A809">
        <v>51</v>
      </c>
      <c r="B809" t="s">
        <v>2512</v>
      </c>
      <c r="C809" t="s">
        <v>2513</v>
      </c>
      <c r="D809" t="s">
        <v>1990</v>
      </c>
      <c r="E809">
        <v>3.2749999999999999</v>
      </c>
      <c r="F809" s="468" t="s">
        <v>2668</v>
      </c>
    </row>
    <row r="810" spans="1:6">
      <c r="A810">
        <v>52</v>
      </c>
      <c r="B810" t="s">
        <v>2514</v>
      </c>
      <c r="C810" t="s">
        <v>2515</v>
      </c>
      <c r="D810" t="s">
        <v>1990</v>
      </c>
      <c r="E810">
        <v>3.3809999999999998</v>
      </c>
      <c r="F810" s="468" t="s">
        <v>2669</v>
      </c>
    </row>
    <row r="811" spans="1:6">
      <c r="A811">
        <v>53</v>
      </c>
      <c r="B811" t="s">
        <v>2516</v>
      </c>
      <c r="C811" t="s">
        <v>2517</v>
      </c>
      <c r="D811" t="s">
        <v>1990</v>
      </c>
      <c r="E811">
        <v>3.54</v>
      </c>
      <c r="F811" s="468" t="s">
        <v>2751</v>
      </c>
    </row>
    <row r="812" spans="1:6">
      <c r="A812">
        <v>54</v>
      </c>
      <c r="B812" t="s">
        <v>2518</v>
      </c>
      <c r="C812" t="s">
        <v>2519</v>
      </c>
      <c r="D812" t="s">
        <v>1990</v>
      </c>
      <c r="E812">
        <v>3.6659999999999999</v>
      </c>
      <c r="F812" s="468" t="s">
        <v>2671</v>
      </c>
    </row>
    <row r="813" spans="1:6">
      <c r="A813">
        <v>55</v>
      </c>
      <c r="B813" t="s">
        <v>2520</v>
      </c>
      <c r="C813" t="s">
        <v>2521</v>
      </c>
      <c r="D813" t="s">
        <v>1990</v>
      </c>
      <c r="E813">
        <v>3.855</v>
      </c>
      <c r="F813" s="468" t="s">
        <v>2672</v>
      </c>
    </row>
    <row r="814" spans="1:6">
      <c r="A814">
        <v>56</v>
      </c>
      <c r="B814" t="s">
        <v>2522</v>
      </c>
      <c r="C814" t="s">
        <v>2523</v>
      </c>
      <c r="D814" t="s">
        <v>1990</v>
      </c>
      <c r="E814">
        <v>4.17</v>
      </c>
      <c r="F814" s="468" t="s">
        <v>2752</v>
      </c>
    </row>
    <row r="815" spans="1:6">
      <c r="A815">
        <v>57</v>
      </c>
      <c r="B815" t="s">
        <v>2524</v>
      </c>
      <c r="C815" t="s">
        <v>2525</v>
      </c>
      <c r="D815" t="s">
        <v>1990</v>
      </c>
      <c r="E815">
        <v>4.9000000000000004</v>
      </c>
      <c r="F815" s="468" t="s">
        <v>2753</v>
      </c>
    </row>
    <row r="816" spans="1:6">
      <c r="A816">
        <v>58</v>
      </c>
      <c r="B816" t="s">
        <v>1544</v>
      </c>
      <c r="C816" t="s">
        <v>1545</v>
      </c>
      <c r="D816" t="s">
        <v>1990</v>
      </c>
      <c r="E816">
        <v>2.1800000000000002</v>
      </c>
      <c r="F816" s="231" t="s">
        <v>2676</v>
      </c>
    </row>
    <row r="817" spans="1:6">
      <c r="A817">
        <v>59</v>
      </c>
      <c r="B817" t="s">
        <v>1550</v>
      </c>
      <c r="C817" t="s">
        <v>1551</v>
      </c>
      <c r="D817" t="s">
        <v>1990</v>
      </c>
      <c r="E817">
        <v>2.57</v>
      </c>
      <c r="F817" s="231" t="s">
        <v>2677</v>
      </c>
    </row>
    <row r="818" spans="1:6">
      <c r="A818">
        <v>60</v>
      </c>
      <c r="B818" t="s">
        <v>1556</v>
      </c>
      <c r="C818" t="s">
        <v>1557</v>
      </c>
      <c r="D818" t="s">
        <v>1990</v>
      </c>
      <c r="E818">
        <v>3.05</v>
      </c>
      <c r="F818" s="231" t="s">
        <v>2678</v>
      </c>
    </row>
    <row r="819" spans="1:6">
      <c r="A819">
        <v>61</v>
      </c>
      <c r="B819" t="s">
        <v>1562</v>
      </c>
      <c r="C819" t="s">
        <v>1563</v>
      </c>
      <c r="D819" t="s">
        <v>1990</v>
      </c>
      <c r="E819">
        <v>3.6</v>
      </c>
      <c r="F819" s="231" t="s">
        <v>2679</v>
      </c>
    </row>
    <row r="820" spans="1:6">
      <c r="A820">
        <v>62</v>
      </c>
      <c r="B820" t="s">
        <v>1567</v>
      </c>
      <c r="C820" t="s">
        <v>1568</v>
      </c>
      <c r="D820" t="s">
        <v>1990</v>
      </c>
      <c r="E820">
        <v>2.35</v>
      </c>
      <c r="F820" s="231" t="s">
        <v>2680</v>
      </c>
    </row>
    <row r="821" spans="1:6">
      <c r="A821">
        <v>63</v>
      </c>
      <c r="B821" t="s">
        <v>1572</v>
      </c>
      <c r="C821" t="s">
        <v>1573</v>
      </c>
      <c r="D821" t="s">
        <v>1990</v>
      </c>
      <c r="E821">
        <v>2.76</v>
      </c>
      <c r="F821" s="231" t="s">
        <v>2681</v>
      </c>
    </row>
    <row r="822" spans="1:6">
      <c r="A822">
        <v>64</v>
      </c>
      <c r="B822" t="s">
        <v>1577</v>
      </c>
      <c r="C822" t="s">
        <v>1578</v>
      </c>
      <c r="D822" t="s">
        <v>1990</v>
      </c>
      <c r="E822">
        <v>3.25</v>
      </c>
      <c r="F822" s="231" t="s">
        <v>2682</v>
      </c>
    </row>
    <row r="823" spans="1:6">
      <c r="A823">
        <v>65</v>
      </c>
      <c r="B823" t="s">
        <v>1582</v>
      </c>
      <c r="C823" t="s">
        <v>1583</v>
      </c>
      <c r="D823" t="s">
        <v>1990</v>
      </c>
      <c r="E823">
        <v>3.82</v>
      </c>
      <c r="F823" s="231" t="s">
        <v>2683</v>
      </c>
    </row>
    <row r="824" spans="1:6">
      <c r="A824">
        <v>66</v>
      </c>
      <c r="B824" t="s">
        <v>1588</v>
      </c>
      <c r="C824" t="s">
        <v>1589</v>
      </c>
      <c r="D824" t="s">
        <v>1990</v>
      </c>
      <c r="E824">
        <v>2.5099999999999998</v>
      </c>
      <c r="F824" s="231" t="s">
        <v>2684</v>
      </c>
    </row>
    <row r="825" spans="1:6">
      <c r="A825">
        <v>67</v>
      </c>
      <c r="B825" t="s">
        <v>1594</v>
      </c>
      <c r="C825" t="s">
        <v>1595</v>
      </c>
      <c r="D825" t="s">
        <v>1990</v>
      </c>
      <c r="E825">
        <v>2.94</v>
      </c>
      <c r="F825" s="231" t="s">
        <v>2685</v>
      </c>
    </row>
    <row r="826" spans="1:6">
      <c r="A826">
        <v>68</v>
      </c>
      <c r="B826" t="s">
        <v>1600</v>
      </c>
      <c r="C826" t="s">
        <v>1601</v>
      </c>
      <c r="D826" t="s">
        <v>1990</v>
      </c>
      <c r="E826">
        <v>3.44</v>
      </c>
      <c r="F826" s="231" t="s">
        <v>2686</v>
      </c>
    </row>
    <row r="827" spans="1:6">
      <c r="A827">
        <v>69</v>
      </c>
      <c r="B827" t="s">
        <v>1606</v>
      </c>
      <c r="C827" t="s">
        <v>1607</v>
      </c>
      <c r="D827" t="s">
        <v>1990</v>
      </c>
      <c r="E827">
        <v>4.05</v>
      </c>
      <c r="F827" s="231" t="s">
        <v>2687</v>
      </c>
    </row>
    <row r="828" spans="1:6">
      <c r="A828">
        <v>70</v>
      </c>
      <c r="B828" t="s">
        <v>1611</v>
      </c>
      <c r="C828" t="s">
        <v>1612</v>
      </c>
      <c r="D828" t="s">
        <v>1990</v>
      </c>
      <c r="E828">
        <v>2.66</v>
      </c>
      <c r="F828" s="231" t="s">
        <v>2688</v>
      </c>
    </row>
    <row r="829" spans="1:6">
      <c r="A829">
        <v>71</v>
      </c>
      <c r="B829" t="s">
        <v>1616</v>
      </c>
      <c r="C829" t="s">
        <v>1617</v>
      </c>
      <c r="D829" t="s">
        <v>1990</v>
      </c>
      <c r="E829">
        <v>3.11</v>
      </c>
      <c r="F829" s="231" t="s">
        <v>2689</v>
      </c>
    </row>
    <row r="830" spans="1:6">
      <c r="A830">
        <v>72</v>
      </c>
      <c r="B830" t="s">
        <v>1621</v>
      </c>
      <c r="C830" t="s">
        <v>1622</v>
      </c>
      <c r="D830" t="s">
        <v>1990</v>
      </c>
      <c r="E830">
        <v>3.64</v>
      </c>
      <c r="F830" s="231" t="s">
        <v>2690</v>
      </c>
    </row>
    <row r="831" spans="1:6">
      <c r="A831">
        <v>73</v>
      </c>
      <c r="B831" t="s">
        <v>1626</v>
      </c>
      <c r="C831" t="s">
        <v>1627</v>
      </c>
      <c r="D831" t="s">
        <v>1990</v>
      </c>
      <c r="E831">
        <v>4.2</v>
      </c>
      <c r="F831" s="231" t="s">
        <v>2691</v>
      </c>
    </row>
    <row r="832" spans="1:6">
      <c r="A832">
        <v>74</v>
      </c>
      <c r="B832" t="s">
        <v>1632</v>
      </c>
      <c r="C832" t="s">
        <v>1633</v>
      </c>
      <c r="D832" t="s">
        <v>1990</v>
      </c>
      <c r="E832">
        <v>2.99</v>
      </c>
      <c r="F832" s="231" t="s">
        <v>2692</v>
      </c>
    </row>
    <row r="833" spans="1:6">
      <c r="A833">
        <v>75</v>
      </c>
      <c r="B833" t="s">
        <v>1638</v>
      </c>
      <c r="C833" t="s">
        <v>1639</v>
      </c>
      <c r="D833" t="s">
        <v>1990</v>
      </c>
      <c r="E833">
        <v>3.5</v>
      </c>
      <c r="F833" s="231" t="s">
        <v>2693</v>
      </c>
    </row>
    <row r="834" spans="1:6">
      <c r="A834">
        <v>76</v>
      </c>
      <c r="B834" t="s">
        <v>1644</v>
      </c>
      <c r="C834" t="s">
        <v>1645</v>
      </c>
      <c r="D834" t="s">
        <v>1990</v>
      </c>
      <c r="E834">
        <v>4.1100000000000003</v>
      </c>
      <c r="F834" s="231" t="s">
        <v>2694</v>
      </c>
    </row>
    <row r="835" spans="1:6">
      <c r="A835">
        <v>77</v>
      </c>
      <c r="B835" t="s">
        <v>1650</v>
      </c>
      <c r="C835" t="s">
        <v>1651</v>
      </c>
      <c r="D835" t="s">
        <v>1990</v>
      </c>
      <c r="E835">
        <v>4.82</v>
      </c>
      <c r="F835" s="231" t="s">
        <v>2695</v>
      </c>
    </row>
    <row r="836" spans="1:6">
      <c r="A836">
        <v>78</v>
      </c>
      <c r="B836" t="s">
        <v>1655</v>
      </c>
      <c r="C836" t="s">
        <v>1656</v>
      </c>
      <c r="D836" t="s">
        <v>1990</v>
      </c>
      <c r="E836">
        <v>3.2</v>
      </c>
      <c r="F836" s="231" t="s">
        <v>2696</v>
      </c>
    </row>
    <row r="837" spans="1:6">
      <c r="A837">
        <v>79</v>
      </c>
      <c r="B837" t="s">
        <v>1660</v>
      </c>
      <c r="C837" t="s">
        <v>1661</v>
      </c>
      <c r="D837" t="s">
        <v>1990</v>
      </c>
      <c r="E837">
        <v>3.75</v>
      </c>
      <c r="F837" s="231" t="s">
        <v>2697</v>
      </c>
    </row>
    <row r="838" spans="1:6">
      <c r="A838">
        <v>80</v>
      </c>
      <c r="B838" t="s">
        <v>1665</v>
      </c>
      <c r="C838" t="s">
        <v>1666</v>
      </c>
      <c r="D838" t="s">
        <v>1990</v>
      </c>
      <c r="E838">
        <v>4.3899999999999997</v>
      </c>
      <c r="F838" t="s">
        <v>2698</v>
      </c>
    </row>
    <row r="839" spans="1:6">
      <c r="A839">
        <v>81</v>
      </c>
      <c r="B839" t="s">
        <v>1670</v>
      </c>
      <c r="C839" t="s">
        <v>1671</v>
      </c>
      <c r="D839" t="s">
        <v>1990</v>
      </c>
      <c r="E839">
        <v>5.15</v>
      </c>
      <c r="F839" s="231" t="s">
        <v>2699</v>
      </c>
    </row>
    <row r="840" spans="1:6">
      <c r="A840">
        <v>82</v>
      </c>
      <c r="B840" t="s">
        <v>2526</v>
      </c>
      <c r="C840" t="s">
        <v>2527</v>
      </c>
      <c r="D840" t="s">
        <v>1990</v>
      </c>
      <c r="E840">
        <v>5.58</v>
      </c>
    </row>
    <row r="841" spans="1:6">
      <c r="A841">
        <v>83</v>
      </c>
      <c r="B841" t="s">
        <v>2528</v>
      </c>
      <c r="C841" t="s">
        <v>2529</v>
      </c>
      <c r="D841" t="s">
        <v>1990</v>
      </c>
      <c r="E841">
        <v>5.92</v>
      </c>
    </row>
    <row r="842" spans="1:6">
      <c r="A842">
        <v>84</v>
      </c>
      <c r="B842" t="s">
        <v>2530</v>
      </c>
      <c r="C842" t="s">
        <v>2531</v>
      </c>
      <c r="D842" t="s">
        <v>1990</v>
      </c>
      <c r="E842">
        <v>6.26</v>
      </c>
    </row>
    <row r="843" spans="1:6">
      <c r="A843">
        <v>85</v>
      </c>
      <c r="B843" t="s">
        <v>2532</v>
      </c>
      <c r="C843" t="s">
        <v>2533</v>
      </c>
      <c r="D843" t="s">
        <v>1990</v>
      </c>
      <c r="E843">
        <v>6.6</v>
      </c>
    </row>
    <row r="844" spans="1:6">
      <c r="A844">
        <v>86</v>
      </c>
      <c r="B844" t="s">
        <v>2534</v>
      </c>
      <c r="C844" t="s">
        <v>2535</v>
      </c>
      <c r="D844" t="s">
        <v>1990</v>
      </c>
      <c r="E844">
        <v>4</v>
      </c>
    </row>
    <row r="845" spans="1:6">
      <c r="A845">
        <v>87</v>
      </c>
      <c r="B845" t="s">
        <v>2536</v>
      </c>
      <c r="C845" t="s">
        <v>2537</v>
      </c>
      <c r="D845" t="s">
        <v>1990</v>
      </c>
      <c r="E845">
        <v>4.33</v>
      </c>
    </row>
    <row r="846" spans="1:6">
      <c r="A846">
        <v>88</v>
      </c>
      <c r="B846" t="s">
        <v>2538</v>
      </c>
      <c r="C846" t="s">
        <v>2539</v>
      </c>
      <c r="D846" t="s">
        <v>1990</v>
      </c>
      <c r="E846">
        <v>4.66</v>
      </c>
    </row>
    <row r="847" spans="1:6">
      <c r="A847">
        <v>89</v>
      </c>
      <c r="B847" t="s">
        <v>2540</v>
      </c>
      <c r="C847" t="s">
        <v>2541</v>
      </c>
      <c r="D847" t="s">
        <v>1990</v>
      </c>
      <c r="E847">
        <v>4.99</v>
      </c>
    </row>
    <row r="848" spans="1:6">
      <c r="A848">
        <v>90</v>
      </c>
      <c r="B848" t="s">
        <v>2542</v>
      </c>
      <c r="C848" t="s">
        <v>2543</v>
      </c>
      <c r="D848" t="s">
        <v>1990</v>
      </c>
      <c r="E848">
        <v>5.32</v>
      </c>
    </row>
    <row r="849" spans="1:5">
      <c r="A849">
        <v>91</v>
      </c>
      <c r="B849" t="s">
        <v>2544</v>
      </c>
      <c r="C849" t="s">
        <v>2545</v>
      </c>
      <c r="D849" t="s">
        <v>1990</v>
      </c>
      <c r="E849">
        <v>5.65</v>
      </c>
    </row>
    <row r="850" spans="1:5">
      <c r="A850">
        <v>92</v>
      </c>
      <c r="B850" t="s">
        <v>2546</v>
      </c>
      <c r="C850" t="s">
        <v>2547</v>
      </c>
      <c r="D850" t="s">
        <v>1990</v>
      </c>
      <c r="E850">
        <v>2.34</v>
      </c>
    </row>
    <row r="851" spans="1:5">
      <c r="A851">
        <v>93</v>
      </c>
      <c r="B851" t="s">
        <v>2548</v>
      </c>
      <c r="C851" t="s">
        <v>2549</v>
      </c>
      <c r="D851" t="s">
        <v>1990</v>
      </c>
      <c r="E851">
        <v>2.65</v>
      </c>
    </row>
    <row r="852" spans="1:5">
      <c r="A852">
        <v>94</v>
      </c>
      <c r="B852" t="s">
        <v>2550</v>
      </c>
      <c r="C852" t="s">
        <v>2551</v>
      </c>
      <c r="D852" t="s">
        <v>1990</v>
      </c>
      <c r="E852">
        <v>2.96</v>
      </c>
    </row>
    <row r="853" spans="1:5">
      <c r="A853">
        <v>95</v>
      </c>
      <c r="B853" t="s">
        <v>2552</v>
      </c>
      <c r="C853" t="s">
        <v>2553</v>
      </c>
      <c r="D853" t="s">
        <v>1990</v>
      </c>
      <c r="E853">
        <v>3.37</v>
      </c>
    </row>
    <row r="854" spans="1:5">
      <c r="A854">
        <v>96</v>
      </c>
      <c r="B854" t="s">
        <v>2554</v>
      </c>
      <c r="C854" t="s">
        <v>2555</v>
      </c>
      <c r="D854" t="s">
        <v>1990</v>
      </c>
      <c r="E854">
        <v>3.58</v>
      </c>
    </row>
    <row r="855" spans="1:5">
      <c r="A855">
        <v>97</v>
      </c>
      <c r="B855" t="s">
        <v>2556</v>
      </c>
      <c r="C855" t="s">
        <v>2557</v>
      </c>
      <c r="D855" t="s">
        <v>1990</v>
      </c>
      <c r="E855">
        <v>3.89</v>
      </c>
    </row>
    <row r="856" spans="1:5">
      <c r="A856">
        <v>98</v>
      </c>
      <c r="B856" t="s">
        <v>2558</v>
      </c>
      <c r="C856" t="s">
        <v>2559</v>
      </c>
      <c r="D856" t="s">
        <v>1990</v>
      </c>
      <c r="E856">
        <v>4.2</v>
      </c>
    </row>
    <row r="857" spans="1:5">
      <c r="A857">
        <v>99</v>
      </c>
      <c r="B857" t="s">
        <v>2560</v>
      </c>
      <c r="C857" t="s">
        <v>2561</v>
      </c>
      <c r="D857" t="s">
        <v>1990</v>
      </c>
      <c r="E857">
        <v>4.51</v>
      </c>
    </row>
    <row r="858" spans="1:5">
      <c r="A858">
        <v>100</v>
      </c>
      <c r="B858" t="s">
        <v>2562</v>
      </c>
      <c r="C858" t="s">
        <v>2563</v>
      </c>
      <c r="D858" t="s">
        <v>1990</v>
      </c>
      <c r="E858">
        <v>1.8</v>
      </c>
    </row>
    <row r="859" spans="1:5">
      <c r="A859">
        <v>101</v>
      </c>
      <c r="B859" t="s">
        <v>2564</v>
      </c>
      <c r="C859" t="s">
        <v>2565</v>
      </c>
      <c r="D859" t="s">
        <v>1990</v>
      </c>
      <c r="E859">
        <v>1.99</v>
      </c>
    </row>
    <row r="860" spans="1:5">
      <c r="A860">
        <v>102</v>
      </c>
      <c r="B860" t="s">
        <v>2566</v>
      </c>
      <c r="C860" t="s">
        <v>2567</v>
      </c>
      <c r="D860" t="s">
        <v>1990</v>
      </c>
      <c r="E860">
        <v>2.1800000000000002</v>
      </c>
    </row>
    <row r="861" spans="1:5">
      <c r="A861">
        <v>103</v>
      </c>
      <c r="B861" t="s">
        <v>2568</v>
      </c>
      <c r="C861" t="s">
        <v>2569</v>
      </c>
      <c r="D861" t="s">
        <v>1990</v>
      </c>
      <c r="E861">
        <v>2.37</v>
      </c>
    </row>
    <row r="862" spans="1:5">
      <c r="A862">
        <v>104</v>
      </c>
      <c r="B862" t="s">
        <v>2570</v>
      </c>
      <c r="C862" t="s">
        <v>2571</v>
      </c>
      <c r="D862" t="s">
        <v>1990</v>
      </c>
      <c r="E862">
        <v>2.56</v>
      </c>
    </row>
    <row r="863" spans="1:5">
      <c r="A863">
        <v>105</v>
      </c>
      <c r="B863" t="s">
        <v>2572</v>
      </c>
      <c r="C863" t="s">
        <v>2573</v>
      </c>
      <c r="D863" t="s">
        <v>1990</v>
      </c>
      <c r="E863">
        <v>2.75</v>
      </c>
    </row>
    <row r="864" spans="1:5">
      <c r="A864">
        <v>106</v>
      </c>
      <c r="B864" t="s">
        <v>2574</v>
      </c>
      <c r="C864" t="s">
        <v>2575</v>
      </c>
      <c r="D864" t="s">
        <v>1990</v>
      </c>
      <c r="E864">
        <v>2.94</v>
      </c>
    </row>
    <row r="865" spans="1:5">
      <c r="A865">
        <v>107</v>
      </c>
      <c r="B865" t="s">
        <v>2576</v>
      </c>
      <c r="C865" t="s">
        <v>2577</v>
      </c>
      <c r="D865" t="s">
        <v>1990</v>
      </c>
      <c r="E865">
        <v>3.13</v>
      </c>
    </row>
    <row r="866" spans="1:5">
      <c r="A866">
        <v>108</v>
      </c>
      <c r="B866" t="s">
        <v>2578</v>
      </c>
      <c r="C866" t="s">
        <v>2579</v>
      </c>
      <c r="D866" t="s">
        <v>1990</v>
      </c>
      <c r="E866">
        <v>3.32</v>
      </c>
    </row>
    <row r="867" spans="1:5">
      <c r="A867">
        <v>109</v>
      </c>
      <c r="B867" t="s">
        <v>2562</v>
      </c>
      <c r="C867" t="s">
        <v>2580</v>
      </c>
      <c r="D867" t="s">
        <v>1990</v>
      </c>
      <c r="E867">
        <v>1.8</v>
      </c>
    </row>
    <row r="868" spans="1:5">
      <c r="A868">
        <v>110</v>
      </c>
      <c r="B868" t="s">
        <v>2581</v>
      </c>
      <c r="C868" t="s">
        <v>2582</v>
      </c>
      <c r="D868" t="s">
        <v>1990</v>
      </c>
      <c r="E868">
        <v>3.7</v>
      </c>
    </row>
    <row r="869" spans="1:5">
      <c r="A869">
        <v>111</v>
      </c>
      <c r="B869" t="s">
        <v>2583</v>
      </c>
      <c r="C869" t="s">
        <v>2584</v>
      </c>
      <c r="D869" t="s">
        <v>1990</v>
      </c>
      <c r="E869">
        <v>3.89</v>
      </c>
    </row>
    <row r="870" spans="1:5">
      <c r="A870">
        <v>112</v>
      </c>
      <c r="B870" t="s">
        <v>1741</v>
      </c>
      <c r="C870" t="s">
        <v>2585</v>
      </c>
      <c r="D870" t="s">
        <v>1990</v>
      </c>
      <c r="E870">
        <v>2.1800000000000002</v>
      </c>
    </row>
    <row r="871" spans="1:5">
      <c r="A871">
        <v>113</v>
      </c>
      <c r="B871" t="s">
        <v>1744</v>
      </c>
      <c r="C871" t="s">
        <v>2586</v>
      </c>
      <c r="D871" t="s">
        <v>1990</v>
      </c>
      <c r="E871">
        <v>2.59</v>
      </c>
    </row>
    <row r="872" spans="1:5">
      <c r="A872">
        <v>114</v>
      </c>
      <c r="B872" t="s">
        <v>1747</v>
      </c>
      <c r="C872" t="s">
        <v>2587</v>
      </c>
      <c r="D872" t="s">
        <v>1990</v>
      </c>
      <c r="E872">
        <v>3.08</v>
      </c>
    </row>
    <row r="873" spans="1:5">
      <c r="A873">
        <v>115</v>
      </c>
      <c r="B873" t="s">
        <v>1750</v>
      </c>
      <c r="C873" t="s">
        <v>2588</v>
      </c>
      <c r="D873" t="s">
        <v>1990</v>
      </c>
      <c r="E873">
        <v>3.73</v>
      </c>
    </row>
    <row r="874" spans="1:5">
      <c r="A874">
        <v>116</v>
      </c>
      <c r="B874" t="s">
        <v>1753</v>
      </c>
      <c r="C874" t="s">
        <v>2589</v>
      </c>
      <c r="D874" t="s">
        <v>1990</v>
      </c>
      <c r="E874">
        <v>2.5099999999999998</v>
      </c>
    </row>
    <row r="875" spans="1:5">
      <c r="A875">
        <v>117</v>
      </c>
      <c r="B875" t="s">
        <v>1756</v>
      </c>
      <c r="C875" t="s">
        <v>2590</v>
      </c>
      <c r="D875" t="s">
        <v>1990</v>
      </c>
      <c r="E875">
        <v>2.93</v>
      </c>
    </row>
    <row r="876" spans="1:5">
      <c r="A876">
        <v>118</v>
      </c>
      <c r="B876" t="s">
        <v>1759</v>
      </c>
      <c r="C876" t="s">
        <v>2591</v>
      </c>
      <c r="D876" t="s">
        <v>1990</v>
      </c>
      <c r="E876">
        <v>3.49</v>
      </c>
    </row>
    <row r="877" spans="1:5">
      <c r="A877">
        <v>119</v>
      </c>
      <c r="B877" t="s">
        <v>1762</v>
      </c>
      <c r="C877" t="s">
        <v>2592</v>
      </c>
      <c r="D877" t="s">
        <v>1990</v>
      </c>
      <c r="E877">
        <v>4.16</v>
      </c>
    </row>
    <row r="878" spans="1:5">
      <c r="A878">
        <v>120</v>
      </c>
      <c r="B878" t="s">
        <v>1765</v>
      </c>
      <c r="C878" t="s">
        <v>2593</v>
      </c>
      <c r="D878" t="s">
        <v>1990</v>
      </c>
      <c r="E878">
        <v>2.35</v>
      </c>
    </row>
    <row r="879" spans="1:5">
      <c r="A879">
        <v>121</v>
      </c>
      <c r="B879" t="s">
        <v>1768</v>
      </c>
      <c r="C879" t="s">
        <v>2594</v>
      </c>
      <c r="D879" t="s">
        <v>1990</v>
      </c>
      <c r="E879">
        <v>2.72</v>
      </c>
    </row>
    <row r="880" spans="1:5">
      <c r="A880">
        <v>122</v>
      </c>
      <c r="B880" t="s">
        <v>1771</v>
      </c>
      <c r="C880" t="s">
        <v>2595</v>
      </c>
      <c r="D880" t="s">
        <v>1990</v>
      </c>
      <c r="E880">
        <v>3.25</v>
      </c>
    </row>
    <row r="881" spans="1:5">
      <c r="A881">
        <v>123</v>
      </c>
      <c r="B881" t="s">
        <v>1774</v>
      </c>
      <c r="C881" t="s">
        <v>2596</v>
      </c>
      <c r="D881" t="s">
        <v>1990</v>
      </c>
      <c r="E881">
        <v>3.91</v>
      </c>
    </row>
    <row r="882" spans="1:5">
      <c r="A882">
        <v>124</v>
      </c>
      <c r="B882" t="s">
        <v>1777</v>
      </c>
      <c r="C882" t="s">
        <v>2597</v>
      </c>
      <c r="D882" t="s">
        <v>1990</v>
      </c>
      <c r="E882">
        <v>1.75</v>
      </c>
    </row>
    <row r="883" spans="1:5">
      <c r="A883">
        <v>125</v>
      </c>
      <c r="B883" t="s">
        <v>1780</v>
      </c>
      <c r="C883" t="s">
        <v>2598</v>
      </c>
      <c r="D883" t="s">
        <v>1990</v>
      </c>
      <c r="E883">
        <v>1.99</v>
      </c>
    </row>
    <row r="884" spans="1:5">
      <c r="A884">
        <v>126</v>
      </c>
      <c r="B884" t="s">
        <v>1783</v>
      </c>
      <c r="C884" t="s">
        <v>2599</v>
      </c>
      <c r="D884" t="s">
        <v>1990</v>
      </c>
      <c r="E884">
        <v>2.35</v>
      </c>
    </row>
    <row r="885" spans="1:5">
      <c r="A885">
        <v>127</v>
      </c>
      <c r="B885" t="s">
        <v>1786</v>
      </c>
      <c r="C885" t="s">
        <v>2600</v>
      </c>
      <c r="D885" t="s">
        <v>1990</v>
      </c>
      <c r="E885">
        <v>2.66</v>
      </c>
    </row>
    <row r="886" spans="1:5">
      <c r="A886">
        <v>128</v>
      </c>
      <c r="B886" t="s">
        <v>1789</v>
      </c>
      <c r="C886" t="s">
        <v>2601</v>
      </c>
      <c r="D886" t="s">
        <v>1990</v>
      </c>
      <c r="E886">
        <v>1.93</v>
      </c>
    </row>
    <row r="887" spans="1:5">
      <c r="A887">
        <v>129</v>
      </c>
      <c r="B887" t="s">
        <v>1792</v>
      </c>
      <c r="C887" t="s">
        <v>2602</v>
      </c>
      <c r="D887" t="s">
        <v>1990</v>
      </c>
      <c r="E887">
        <v>2.38</v>
      </c>
    </row>
    <row r="888" spans="1:5">
      <c r="A888">
        <v>130</v>
      </c>
      <c r="B888" t="s">
        <v>1795</v>
      </c>
      <c r="C888" t="s">
        <v>2603</v>
      </c>
      <c r="D888" t="s">
        <v>1990</v>
      </c>
      <c r="E888">
        <v>2.74</v>
      </c>
    </row>
    <row r="889" spans="1:5">
      <c r="A889">
        <v>131</v>
      </c>
      <c r="B889" t="s">
        <v>1798</v>
      </c>
      <c r="C889" t="s">
        <v>2604</v>
      </c>
      <c r="D889" t="s">
        <v>1990</v>
      </c>
      <c r="E889">
        <v>3.15</v>
      </c>
    </row>
    <row r="890" spans="1:5">
      <c r="A890">
        <v>132</v>
      </c>
      <c r="B890" t="s">
        <v>1801</v>
      </c>
      <c r="C890" t="s">
        <v>2605</v>
      </c>
      <c r="D890" t="s">
        <v>1990</v>
      </c>
      <c r="E890">
        <v>1.93</v>
      </c>
    </row>
    <row r="891" spans="1:5">
      <c r="A891">
        <v>133</v>
      </c>
      <c r="B891" t="s">
        <v>1804</v>
      </c>
      <c r="C891" t="s">
        <v>2606</v>
      </c>
      <c r="D891" t="s">
        <v>1990</v>
      </c>
      <c r="E891">
        <v>2.1800000000000002</v>
      </c>
    </row>
    <row r="892" spans="1:5">
      <c r="A892">
        <v>134</v>
      </c>
      <c r="B892" t="s">
        <v>1807</v>
      </c>
      <c r="C892" t="s">
        <v>2607</v>
      </c>
      <c r="D892" t="s">
        <v>1990</v>
      </c>
      <c r="E892">
        <v>2.5099999999999998</v>
      </c>
    </row>
    <row r="893" spans="1:5">
      <c r="A893">
        <v>135</v>
      </c>
      <c r="B893" t="s">
        <v>1810</v>
      </c>
      <c r="C893" t="s">
        <v>2608</v>
      </c>
      <c r="D893" t="s">
        <v>1990</v>
      </c>
      <c r="E893">
        <v>2.83</v>
      </c>
    </row>
    <row r="894" spans="1:5">
      <c r="A894">
        <v>136</v>
      </c>
      <c r="B894" t="s">
        <v>1813</v>
      </c>
      <c r="C894" t="s">
        <v>2609</v>
      </c>
      <c r="D894" t="s">
        <v>1990</v>
      </c>
      <c r="E894">
        <v>2.12</v>
      </c>
    </row>
    <row r="895" spans="1:5">
      <c r="A895">
        <v>137</v>
      </c>
      <c r="B895" t="s">
        <v>1816</v>
      </c>
      <c r="C895" t="s">
        <v>2610</v>
      </c>
      <c r="D895" t="s">
        <v>1990</v>
      </c>
      <c r="E895">
        <v>2.39</v>
      </c>
    </row>
    <row r="896" spans="1:5">
      <c r="A896">
        <v>138</v>
      </c>
      <c r="B896" t="s">
        <v>1819</v>
      </c>
      <c r="C896" t="s">
        <v>2611</v>
      </c>
      <c r="D896" t="s">
        <v>1990</v>
      </c>
      <c r="E896">
        <v>2.76</v>
      </c>
    </row>
    <row r="897" spans="1:5">
      <c r="A897">
        <v>139</v>
      </c>
      <c r="B897" t="s">
        <v>1822</v>
      </c>
      <c r="C897" t="s">
        <v>2612</v>
      </c>
      <c r="D897" t="s">
        <v>1990</v>
      </c>
      <c r="E897">
        <v>3.11</v>
      </c>
    </row>
    <row r="898" spans="1:5">
      <c r="A898">
        <v>140</v>
      </c>
      <c r="B898" t="s">
        <v>1825</v>
      </c>
      <c r="C898" t="s">
        <v>2613</v>
      </c>
      <c r="D898" t="s">
        <v>1990</v>
      </c>
      <c r="E898">
        <v>2.0499999999999998</v>
      </c>
    </row>
    <row r="899" spans="1:5">
      <c r="A899">
        <v>141</v>
      </c>
      <c r="B899" t="s">
        <v>1828</v>
      </c>
      <c r="C899" t="s">
        <v>2614</v>
      </c>
      <c r="D899" t="s">
        <v>1990</v>
      </c>
      <c r="E899">
        <v>2.35</v>
      </c>
    </row>
    <row r="900" spans="1:5">
      <c r="A900">
        <v>142</v>
      </c>
      <c r="B900" t="s">
        <v>1831</v>
      </c>
      <c r="C900" t="s">
        <v>2615</v>
      </c>
      <c r="D900" t="s">
        <v>1990</v>
      </c>
      <c r="E900">
        <v>2.66</v>
      </c>
    </row>
    <row r="901" spans="1:5">
      <c r="A901">
        <v>143</v>
      </c>
      <c r="B901" t="s">
        <v>1834</v>
      </c>
      <c r="C901" t="s">
        <v>2616</v>
      </c>
      <c r="D901" t="s">
        <v>1990</v>
      </c>
      <c r="E901">
        <v>2.99</v>
      </c>
    </row>
    <row r="902" spans="1:5">
      <c r="A902">
        <v>144</v>
      </c>
      <c r="B902" t="s">
        <v>1837</v>
      </c>
      <c r="C902" t="s">
        <v>2617</v>
      </c>
      <c r="D902" t="s">
        <v>1990</v>
      </c>
      <c r="E902">
        <v>2.25</v>
      </c>
    </row>
    <row r="903" spans="1:5">
      <c r="A903">
        <v>145</v>
      </c>
      <c r="B903" t="s">
        <v>1840</v>
      </c>
      <c r="C903" t="s">
        <v>2618</v>
      </c>
      <c r="D903" t="s">
        <v>1990</v>
      </c>
      <c r="E903">
        <v>2.58</v>
      </c>
    </row>
    <row r="904" spans="1:5">
      <c r="A904">
        <v>146</v>
      </c>
      <c r="B904" t="s">
        <v>1843</v>
      </c>
      <c r="C904" t="s">
        <v>2619</v>
      </c>
      <c r="D904" t="s">
        <v>1990</v>
      </c>
      <c r="E904">
        <v>2.92</v>
      </c>
    </row>
    <row r="905" spans="1:5">
      <c r="A905">
        <v>147</v>
      </c>
      <c r="B905" t="s">
        <v>1846</v>
      </c>
      <c r="C905" t="s">
        <v>2620</v>
      </c>
      <c r="D905" t="s">
        <v>1990</v>
      </c>
      <c r="E905">
        <v>3.28</v>
      </c>
    </row>
    <row r="906" spans="1:5">
      <c r="A906">
        <v>148</v>
      </c>
      <c r="B906" t="s">
        <v>1849</v>
      </c>
      <c r="C906" t="s">
        <v>2597</v>
      </c>
      <c r="D906" t="s">
        <v>1990</v>
      </c>
      <c r="E906">
        <v>1.55</v>
      </c>
    </row>
    <row r="907" spans="1:5">
      <c r="A907">
        <v>149</v>
      </c>
      <c r="B907" t="s">
        <v>1852</v>
      </c>
      <c r="C907" t="s">
        <v>2598</v>
      </c>
      <c r="D907" t="s">
        <v>1990</v>
      </c>
      <c r="E907">
        <v>1.75</v>
      </c>
    </row>
    <row r="908" spans="1:5">
      <c r="A908">
        <v>150</v>
      </c>
      <c r="B908" t="s">
        <v>1855</v>
      </c>
      <c r="C908" t="s">
        <v>2621</v>
      </c>
      <c r="D908" t="s">
        <v>1990</v>
      </c>
      <c r="E908">
        <v>1.96</v>
      </c>
    </row>
    <row r="909" spans="1:5">
      <c r="A909">
        <v>151</v>
      </c>
      <c r="B909" t="s">
        <v>1860</v>
      </c>
      <c r="C909" t="s">
        <v>2599</v>
      </c>
      <c r="D909" t="s">
        <v>1990</v>
      </c>
      <c r="E909">
        <v>2.0499999999999998</v>
      </c>
    </row>
    <row r="910" spans="1:5">
      <c r="A910">
        <v>152</v>
      </c>
      <c r="B910" t="s">
        <v>1862</v>
      </c>
      <c r="C910" t="s">
        <v>2600</v>
      </c>
      <c r="D910" t="s">
        <v>1990</v>
      </c>
      <c r="E910">
        <v>2.35</v>
      </c>
    </row>
    <row r="911" spans="1:5">
      <c r="A911">
        <v>153</v>
      </c>
      <c r="B911" t="s">
        <v>1673</v>
      </c>
      <c r="C911" t="s">
        <v>1675</v>
      </c>
      <c r="D911" t="s">
        <v>1990</v>
      </c>
      <c r="E911">
        <v>2.81</v>
      </c>
    </row>
    <row r="912" spans="1:5">
      <c r="A912">
        <v>154</v>
      </c>
      <c r="B912" t="s">
        <v>1677</v>
      </c>
      <c r="C912" t="s">
        <v>1679</v>
      </c>
      <c r="D912" t="s">
        <v>1990</v>
      </c>
      <c r="E912">
        <v>2.99</v>
      </c>
    </row>
    <row r="913" spans="1:5">
      <c r="A913">
        <v>155</v>
      </c>
      <c r="B913" t="s">
        <v>1699</v>
      </c>
      <c r="C913" t="s">
        <v>2622</v>
      </c>
      <c r="D913" t="s">
        <v>1990</v>
      </c>
      <c r="E913">
        <v>2.5099999999999998</v>
      </c>
    </row>
    <row r="914" spans="1:5">
      <c r="A914">
        <v>156</v>
      </c>
      <c r="B914" t="s">
        <v>1702</v>
      </c>
      <c r="C914" t="s">
        <v>2623</v>
      </c>
      <c r="D914" t="s">
        <v>1990</v>
      </c>
      <c r="E914">
        <v>2.66</v>
      </c>
    </row>
    <row r="915" spans="1:5">
      <c r="A915">
        <v>157</v>
      </c>
      <c r="B915" t="s">
        <v>1681</v>
      </c>
      <c r="C915" t="s">
        <v>2624</v>
      </c>
      <c r="D915" t="s">
        <v>1990</v>
      </c>
      <c r="E915">
        <v>3.73</v>
      </c>
    </row>
    <row r="916" spans="1:5">
      <c r="A916">
        <v>158</v>
      </c>
      <c r="B916" t="s">
        <v>1684</v>
      </c>
      <c r="C916" t="s">
        <v>2625</v>
      </c>
      <c r="D916" t="s">
        <v>1990</v>
      </c>
      <c r="E916">
        <v>3.91</v>
      </c>
    </row>
    <row r="917" spans="1:5">
      <c r="A917">
        <v>159</v>
      </c>
      <c r="B917" t="s">
        <v>1705</v>
      </c>
      <c r="C917" t="s">
        <v>2626</v>
      </c>
      <c r="D917" t="s">
        <v>1990</v>
      </c>
      <c r="E917">
        <v>3.17</v>
      </c>
    </row>
    <row r="918" spans="1:5">
      <c r="A918">
        <v>160</v>
      </c>
      <c r="B918" t="s">
        <v>1708</v>
      </c>
      <c r="C918" t="s">
        <v>2627</v>
      </c>
      <c r="D918" t="s">
        <v>1990</v>
      </c>
      <c r="E918">
        <v>3.3</v>
      </c>
    </row>
    <row r="919" spans="1:5">
      <c r="A919">
        <v>161</v>
      </c>
      <c r="B919" t="s">
        <v>1723</v>
      </c>
      <c r="C919" t="s">
        <v>2628</v>
      </c>
      <c r="D919" t="s">
        <v>1990</v>
      </c>
      <c r="E919">
        <v>2.66</v>
      </c>
    </row>
    <row r="920" spans="1:5">
      <c r="A920">
        <v>162</v>
      </c>
      <c r="B920" t="s">
        <v>1726</v>
      </c>
      <c r="C920" t="s">
        <v>2629</v>
      </c>
      <c r="D920" t="s">
        <v>1990</v>
      </c>
      <c r="E920">
        <v>2.81</v>
      </c>
    </row>
    <row r="921" spans="1:5">
      <c r="A921">
        <v>163</v>
      </c>
      <c r="B921" t="s">
        <v>1687</v>
      </c>
      <c r="C921" t="s">
        <v>2630</v>
      </c>
      <c r="D921" t="s">
        <v>1990</v>
      </c>
      <c r="E921">
        <v>4.1399999999999997</v>
      </c>
    </row>
    <row r="922" spans="1:5">
      <c r="A922">
        <v>164</v>
      </c>
      <c r="B922" t="s">
        <v>1690</v>
      </c>
      <c r="C922" t="s">
        <v>2631</v>
      </c>
      <c r="D922" t="s">
        <v>1990</v>
      </c>
      <c r="E922">
        <v>4.3600000000000003</v>
      </c>
    </row>
    <row r="923" spans="1:5">
      <c r="A923">
        <v>165</v>
      </c>
      <c r="B923" t="s">
        <v>1711</v>
      </c>
      <c r="C923" t="s">
        <v>2632</v>
      </c>
      <c r="D923" t="s">
        <v>1990</v>
      </c>
      <c r="E923">
        <v>3.55</v>
      </c>
    </row>
    <row r="924" spans="1:5">
      <c r="A924">
        <v>166</v>
      </c>
      <c r="B924" t="s">
        <v>1714</v>
      </c>
      <c r="C924" t="s">
        <v>2633</v>
      </c>
      <c r="D924" t="s">
        <v>1990</v>
      </c>
      <c r="E924">
        <v>3.76</v>
      </c>
    </row>
    <row r="925" spans="1:5">
      <c r="A925">
        <v>167</v>
      </c>
      <c r="B925" t="s">
        <v>1729</v>
      </c>
      <c r="C925" t="s">
        <v>2634</v>
      </c>
      <c r="D925" t="s">
        <v>1990</v>
      </c>
      <c r="E925">
        <v>2.93</v>
      </c>
    </row>
    <row r="926" spans="1:5">
      <c r="A926">
        <v>168</v>
      </c>
      <c r="B926" t="s">
        <v>1732</v>
      </c>
      <c r="C926" t="s">
        <v>2635</v>
      </c>
      <c r="D926" t="s">
        <v>1990</v>
      </c>
      <c r="E926">
        <v>3.1</v>
      </c>
    </row>
    <row r="927" spans="1:5">
      <c r="A927">
        <v>169</v>
      </c>
      <c r="B927" t="s">
        <v>1693</v>
      </c>
      <c r="C927" t="s">
        <v>2636</v>
      </c>
      <c r="D927" t="s">
        <v>1990</v>
      </c>
      <c r="E927">
        <v>4.68</v>
      </c>
    </row>
    <row r="928" spans="1:5">
      <c r="A928">
        <v>170</v>
      </c>
      <c r="B928" t="s">
        <v>1696</v>
      </c>
      <c r="C928" t="s">
        <v>2637</v>
      </c>
      <c r="D928" t="s">
        <v>1990</v>
      </c>
      <c r="E928">
        <v>4.92</v>
      </c>
    </row>
    <row r="929" spans="1:5">
      <c r="A929">
        <v>171</v>
      </c>
      <c r="B929" t="s">
        <v>1717</v>
      </c>
      <c r="C929" t="s">
        <v>2638</v>
      </c>
      <c r="D929" t="s">
        <v>1990</v>
      </c>
      <c r="E929">
        <v>4.16</v>
      </c>
    </row>
    <row r="930" spans="1:5">
      <c r="A930">
        <v>172</v>
      </c>
      <c r="B930" t="s">
        <v>1720</v>
      </c>
      <c r="C930" t="s">
        <v>2639</v>
      </c>
      <c r="D930" t="s">
        <v>1990</v>
      </c>
      <c r="E930">
        <v>4.37</v>
      </c>
    </row>
    <row r="931" spans="1:5">
      <c r="A931">
        <v>173</v>
      </c>
      <c r="B931" t="s">
        <v>1735</v>
      </c>
      <c r="C931" t="s">
        <v>2640</v>
      </c>
      <c r="D931" t="s">
        <v>1990</v>
      </c>
      <c r="E931">
        <v>3.55</v>
      </c>
    </row>
    <row r="932" spans="1:5">
      <c r="A932">
        <v>174</v>
      </c>
      <c r="B932" t="s">
        <v>1738</v>
      </c>
      <c r="C932" t="s">
        <v>2641</v>
      </c>
      <c r="D932" t="s">
        <v>1990</v>
      </c>
      <c r="E932">
        <v>3.76</v>
      </c>
    </row>
    <row r="933" spans="1:5">
      <c r="A933">
        <v>175</v>
      </c>
      <c r="B933" t="s">
        <v>2189</v>
      </c>
      <c r="C933" t="s">
        <v>2642</v>
      </c>
      <c r="D933" t="s">
        <v>1990</v>
      </c>
      <c r="E933">
        <v>2.99</v>
      </c>
    </row>
    <row r="934" spans="1:5">
      <c r="A934">
        <v>176</v>
      </c>
      <c r="B934" t="s">
        <v>2190</v>
      </c>
      <c r="C934" t="s">
        <v>2643</v>
      </c>
      <c r="D934" t="s">
        <v>1990</v>
      </c>
      <c r="E934">
        <v>3.28</v>
      </c>
    </row>
    <row r="935" spans="1:5">
      <c r="A935">
        <v>177</v>
      </c>
      <c r="B935" t="s">
        <v>2191</v>
      </c>
      <c r="C935" t="s">
        <v>2644</v>
      </c>
      <c r="D935" t="s">
        <v>1990</v>
      </c>
      <c r="E935">
        <v>3.72</v>
      </c>
    </row>
    <row r="936" spans="1:5">
      <c r="A936">
        <v>178</v>
      </c>
      <c r="B936" t="s">
        <v>2193</v>
      </c>
      <c r="C936" t="s">
        <v>2645</v>
      </c>
      <c r="D936" t="s">
        <v>1990</v>
      </c>
      <c r="E936">
        <v>4.1500000000000004</v>
      </c>
    </row>
    <row r="937" spans="1:5">
      <c r="A937">
        <v>179</v>
      </c>
      <c r="B937" t="s">
        <v>1866</v>
      </c>
      <c r="C937" t="s">
        <v>2646</v>
      </c>
      <c r="D937" t="s">
        <v>1990</v>
      </c>
      <c r="E937">
        <v>4.67</v>
      </c>
    </row>
    <row r="938" spans="1:5">
      <c r="A938">
        <v>180</v>
      </c>
      <c r="B938" t="s">
        <v>1870</v>
      </c>
      <c r="C938" t="s">
        <v>2647</v>
      </c>
      <c r="D938" t="s">
        <v>1990</v>
      </c>
      <c r="E938">
        <v>5.27</v>
      </c>
    </row>
  </sheetData>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64.xml><?xml version="1.0" encoding="utf-8"?>
<worksheet xmlns="http://schemas.openxmlformats.org/spreadsheetml/2006/main" xmlns:r="http://schemas.openxmlformats.org/officeDocument/2006/relationships">
  <sheetPr codeName="Sh_HMC_Goithau"/>
  <dimension ref="A1:H25"/>
  <sheetViews>
    <sheetView topLeftCell="B1" workbookViewId="0">
      <selection activeCell="C6" sqref="C6"/>
    </sheetView>
  </sheetViews>
  <sheetFormatPr defaultRowHeight="16.5" outlineLevelCol="1"/>
  <cols>
    <col min="1" max="1" width="9.42578125" style="878" hidden="1" customWidth="1" outlineLevel="1"/>
    <col min="2" max="2" width="7.5703125" style="709" bestFit="1" customWidth="1" collapsed="1"/>
    <col min="3" max="3" width="62.140625" style="717" customWidth="1"/>
    <col min="4" max="4" width="17.42578125" style="709" customWidth="1"/>
    <col min="5" max="6" width="11.5703125" style="709" customWidth="1"/>
    <col min="7" max="7" width="10" style="709" customWidth="1"/>
    <col min="8" max="8" width="13.85546875" style="709" customWidth="1"/>
    <col min="9" max="16384" width="9.140625" style="710"/>
  </cols>
  <sheetData>
    <row r="1" spans="1:8" s="234" customFormat="1" ht="20.25">
      <c r="A1" s="806" t="s">
        <v>1105</v>
      </c>
      <c r="B1" s="698" t="s">
        <v>3109</v>
      </c>
      <c r="C1" s="719"/>
      <c r="D1" s="698"/>
      <c r="E1" s="698"/>
      <c r="F1" s="698"/>
      <c r="G1" s="698"/>
      <c r="H1" s="698"/>
    </row>
    <row r="2" spans="1:8" s="232" customFormat="1" ht="15.75">
      <c r="A2" s="807" t="s">
        <v>3217</v>
      </c>
      <c r="B2" s="699" t="e">
        <f>"CÔNG TRÌNH : "&amp;'Bia du toan'!$G$12</f>
        <v>#REF!</v>
      </c>
      <c r="C2" s="720"/>
      <c r="D2" s="699"/>
      <c r="E2" s="699"/>
      <c r="F2" s="699"/>
      <c r="G2" s="699"/>
      <c r="H2" s="699"/>
    </row>
    <row r="3" spans="1:8" s="232" customFormat="1" ht="15.75">
      <c r="A3" s="807" t="s">
        <v>3218</v>
      </c>
      <c r="B3" s="699" t="s">
        <v>3110</v>
      </c>
      <c r="C3" s="720"/>
      <c r="D3" s="699"/>
      <c r="E3" s="699"/>
      <c r="F3" s="699"/>
      <c r="G3" s="699"/>
      <c r="H3" s="699"/>
    </row>
    <row r="4" spans="1:8" s="1" customFormat="1" ht="12.75">
      <c r="A4" s="872"/>
      <c r="B4" s="721"/>
      <c r="C4" s="722"/>
      <c r="D4" s="721"/>
      <c r="E4" s="721"/>
      <c r="F4" s="721"/>
      <c r="G4" s="721"/>
      <c r="H4" s="721"/>
    </row>
    <row r="5" spans="1:8" s="234" customFormat="1" ht="28.5">
      <c r="A5" s="873" t="s">
        <v>15</v>
      </c>
      <c r="B5" s="700" t="s">
        <v>3111</v>
      </c>
      <c r="C5" s="700" t="s">
        <v>3112</v>
      </c>
      <c r="D5" s="701" t="s">
        <v>3113</v>
      </c>
      <c r="E5" s="700" t="s">
        <v>424</v>
      </c>
      <c r="F5" s="700" t="s">
        <v>3114</v>
      </c>
      <c r="G5" s="700" t="s">
        <v>989</v>
      </c>
      <c r="H5" s="700" t="s">
        <v>330</v>
      </c>
    </row>
    <row r="6" spans="1:8" s="2" customFormat="1" ht="15">
      <c r="A6" s="874" t="s">
        <v>3115</v>
      </c>
      <c r="B6" s="702">
        <v>1</v>
      </c>
      <c r="C6" s="703" t="s">
        <v>3116</v>
      </c>
      <c r="D6" s="703"/>
      <c r="E6" s="702" t="s">
        <v>3117</v>
      </c>
      <c r="F6" s="702">
        <v>1</v>
      </c>
      <c r="G6" s="702"/>
      <c r="H6" s="704">
        <f>G6*F6</f>
        <v>0</v>
      </c>
    </row>
    <row r="7" spans="1:8" s="2" customFormat="1" ht="15">
      <c r="A7" s="874" t="s">
        <v>3118</v>
      </c>
      <c r="B7" s="702">
        <v>2</v>
      </c>
      <c r="C7" s="703" t="s">
        <v>3119</v>
      </c>
      <c r="D7" s="703"/>
      <c r="E7" s="702" t="s">
        <v>3117</v>
      </c>
      <c r="F7" s="702">
        <v>1</v>
      </c>
      <c r="G7" s="702"/>
      <c r="H7" s="704">
        <f t="shared" ref="H7:H15" si="0">G7*F7</f>
        <v>0</v>
      </c>
    </row>
    <row r="8" spans="1:8" s="2" customFormat="1" ht="15">
      <c r="A8" s="874" t="s">
        <v>3120</v>
      </c>
      <c r="B8" s="702">
        <v>3</v>
      </c>
      <c r="C8" s="703" t="s">
        <v>3121</v>
      </c>
      <c r="D8" s="703"/>
      <c r="E8" s="702" t="s">
        <v>3117</v>
      </c>
      <c r="F8" s="702">
        <v>1</v>
      </c>
      <c r="G8" s="702"/>
      <c r="H8" s="704">
        <f t="shared" si="0"/>
        <v>0</v>
      </c>
    </row>
    <row r="9" spans="1:8" s="2" customFormat="1" ht="15">
      <c r="A9" s="874" t="s">
        <v>3122</v>
      </c>
      <c r="B9" s="702">
        <v>4</v>
      </c>
      <c r="C9" s="703" t="s">
        <v>3123</v>
      </c>
      <c r="D9" s="703"/>
      <c r="E9" s="702" t="s">
        <v>3117</v>
      </c>
      <c r="F9" s="702">
        <v>1</v>
      </c>
      <c r="G9" s="702"/>
      <c r="H9" s="704">
        <f t="shared" si="0"/>
        <v>0</v>
      </c>
    </row>
    <row r="10" spans="1:8" s="2" customFormat="1" ht="15">
      <c r="A10" s="874" t="s">
        <v>3124</v>
      </c>
      <c r="B10" s="702">
        <v>5</v>
      </c>
      <c r="C10" s="703" t="s">
        <v>3125</v>
      </c>
      <c r="D10" s="703"/>
      <c r="E10" s="702" t="s">
        <v>3126</v>
      </c>
      <c r="F10" s="702">
        <v>12</v>
      </c>
      <c r="G10" s="702"/>
      <c r="H10" s="704">
        <f t="shared" si="0"/>
        <v>0</v>
      </c>
    </row>
    <row r="11" spans="1:8" s="2" customFormat="1" ht="15">
      <c r="A11" s="874" t="s">
        <v>3127</v>
      </c>
      <c r="B11" s="702">
        <v>6</v>
      </c>
      <c r="C11" s="703" t="s">
        <v>3128</v>
      </c>
      <c r="D11" s="703"/>
      <c r="E11" s="702" t="s">
        <v>3117</v>
      </c>
      <c r="F11" s="702">
        <v>1</v>
      </c>
      <c r="G11" s="702"/>
      <c r="H11" s="704">
        <f t="shared" si="0"/>
        <v>0</v>
      </c>
    </row>
    <row r="12" spans="1:8" s="2" customFormat="1" ht="30">
      <c r="A12" s="874" t="s">
        <v>3129</v>
      </c>
      <c r="B12" s="702">
        <v>7</v>
      </c>
      <c r="C12" s="703" t="s">
        <v>3130</v>
      </c>
      <c r="D12" s="703"/>
      <c r="E12" s="702" t="s">
        <v>3117</v>
      </c>
      <c r="F12" s="702">
        <v>1</v>
      </c>
      <c r="G12" s="702"/>
      <c r="H12" s="704">
        <f t="shared" si="0"/>
        <v>0</v>
      </c>
    </row>
    <row r="13" spans="1:8" s="2" customFormat="1" ht="15">
      <c r="A13" s="874" t="s">
        <v>3131</v>
      </c>
      <c r="B13" s="702">
        <v>8</v>
      </c>
      <c r="C13" s="703" t="s">
        <v>3132</v>
      </c>
      <c r="D13" s="703"/>
      <c r="E13" s="702" t="s">
        <v>3117</v>
      </c>
      <c r="F13" s="702">
        <v>1</v>
      </c>
      <c r="G13" s="702"/>
      <c r="H13" s="704">
        <f t="shared" si="0"/>
        <v>0</v>
      </c>
    </row>
    <row r="14" spans="1:8" s="2" customFormat="1" ht="15">
      <c r="A14" s="874" t="s">
        <v>3133</v>
      </c>
      <c r="B14" s="702">
        <v>9</v>
      </c>
      <c r="C14" s="703" t="s">
        <v>3134</v>
      </c>
      <c r="D14" s="703"/>
      <c r="E14" s="702" t="s">
        <v>3126</v>
      </c>
      <c r="F14" s="702">
        <v>24</v>
      </c>
      <c r="G14" s="702"/>
      <c r="H14" s="704">
        <f t="shared" si="0"/>
        <v>0</v>
      </c>
    </row>
    <row r="15" spans="1:8" s="2" customFormat="1" ht="15">
      <c r="A15" s="874" t="s">
        <v>3135</v>
      </c>
      <c r="B15" s="702">
        <v>10</v>
      </c>
      <c r="C15" s="703" t="s">
        <v>3136</v>
      </c>
      <c r="D15" s="703"/>
      <c r="E15" s="702" t="s">
        <v>3117</v>
      </c>
      <c r="F15" s="702">
        <v>1</v>
      </c>
      <c r="G15" s="702"/>
      <c r="H15" s="704">
        <f t="shared" si="0"/>
        <v>0</v>
      </c>
    </row>
    <row r="16" spans="1:8" s="708" customFormat="1" ht="42.75">
      <c r="A16" s="875" t="s">
        <v>84</v>
      </c>
      <c r="B16" s="705"/>
      <c r="C16" s="706" t="s">
        <v>3254</v>
      </c>
      <c r="D16" s="706"/>
      <c r="E16" s="706"/>
      <c r="F16" s="706"/>
      <c r="G16" s="707"/>
      <c r="H16" s="705">
        <f>SUM(H6:H15)</f>
        <v>0</v>
      </c>
    </row>
    <row r="17" spans="1:8" s="2" customFormat="1" ht="15" hidden="1">
      <c r="A17" s="874" t="s">
        <v>3255</v>
      </c>
      <c r="B17" s="702"/>
      <c r="C17" s="703" t="s">
        <v>3256</v>
      </c>
      <c r="D17" s="703"/>
      <c r="E17" s="702"/>
      <c r="F17" s="868"/>
      <c r="G17" s="869"/>
      <c r="H17" s="869"/>
    </row>
    <row r="18" spans="1:8" s="2" customFormat="1" ht="15">
      <c r="A18" s="876"/>
      <c r="B18" s="83"/>
      <c r="C18" s="170"/>
      <c r="D18" s="83"/>
      <c r="E18" s="83"/>
      <c r="F18" s="83"/>
      <c r="G18" s="83"/>
      <c r="H18" s="83"/>
    </row>
    <row r="19" spans="1:8" s="2" customFormat="1" ht="31.5" customHeight="1">
      <c r="A19" s="876" t="s">
        <v>3219</v>
      </c>
      <c r="B19" s="83"/>
      <c r="C19" s="724" t="s">
        <v>3137</v>
      </c>
      <c r="D19" s="724"/>
      <c r="E19" s="725" t="s">
        <v>3138</v>
      </c>
      <c r="F19" s="725"/>
      <c r="G19" s="725"/>
      <c r="H19" s="725"/>
    </row>
    <row r="20" spans="1:8" s="2" customFormat="1" ht="15">
      <c r="A20" s="876"/>
      <c r="B20" s="83"/>
      <c r="C20" s="870"/>
      <c r="D20" s="870"/>
      <c r="E20" s="871"/>
      <c r="F20" s="83"/>
      <c r="G20" s="83"/>
      <c r="H20" s="83"/>
    </row>
    <row r="21" spans="1:8" s="2" customFormat="1" ht="15">
      <c r="A21" s="876"/>
      <c r="B21" s="83"/>
      <c r="C21" s="170"/>
      <c r="D21" s="83"/>
      <c r="E21" s="568"/>
      <c r="F21" s="83"/>
      <c r="G21" s="83"/>
      <c r="H21" s="83"/>
    </row>
    <row r="22" spans="1:8" s="2" customFormat="1" ht="15">
      <c r="A22" s="876"/>
      <c r="B22" s="83"/>
      <c r="C22" s="170"/>
      <c r="D22" s="83"/>
      <c r="E22" s="568"/>
      <c r="F22" s="83"/>
      <c r="G22" s="83"/>
      <c r="H22" s="83"/>
    </row>
    <row r="23" spans="1:8" s="2" customFormat="1" ht="15">
      <c r="A23" s="876"/>
      <c r="B23" s="83"/>
      <c r="C23" s="170"/>
      <c r="D23" s="83"/>
      <c r="E23" s="568"/>
      <c r="F23" s="83"/>
      <c r="G23" s="83"/>
      <c r="H23" s="83"/>
    </row>
    <row r="24" spans="1:8" s="2" customFormat="1" ht="15">
      <c r="A24" s="876"/>
      <c r="B24" s="83"/>
      <c r="C24" s="170"/>
      <c r="D24" s="83"/>
      <c r="E24" s="568"/>
      <c r="F24" s="83"/>
      <c r="G24" s="83"/>
      <c r="H24" s="83"/>
    </row>
    <row r="25" spans="1:8" s="75" customFormat="1" ht="14.25">
      <c r="A25" s="877" t="s">
        <v>3220</v>
      </c>
      <c r="B25" s="139"/>
      <c r="C25" s="718" t="s">
        <v>3139</v>
      </c>
      <c r="D25" s="714"/>
      <c r="E25" s="1488" t="s">
        <v>3140</v>
      </c>
      <c r="F25" s="1488"/>
      <c r="G25" s="1488"/>
      <c r="H25" s="1488"/>
    </row>
  </sheetData>
  <mergeCells count="1">
    <mergeCell ref="E25:H25"/>
  </mergeCells>
  <dataValidations count="2">
    <dataValidation allowBlank="1" showInputMessage="1" showErrorMessage="1" promptTitle="Ghi chú" prompt="Không được xóa cột này" sqref="A4:A15 A16:A65536"/>
    <dataValidation allowBlank="1" showInputMessage="1" showErrorMessage="1" promptTitle="Ghi chú" prompt="Không xóa dòng này" sqref="A1:A3"/>
  </dataValidations>
  <pageMargins left="0.7" right="0.12" top="0.56999999999999995" bottom="0.6" header="0.3" footer="0.3"/>
  <pageSetup orientation="landscape" r:id="rId1"/>
  <headerFooter>
    <oddHeader>&amp;L&amp;"Arial,Bold"Dự toán Bắc Nam -  &amp;"Arial,Italic"ÐT: 0966.966.455</oddHeader>
    <oddFooter>&amp;RTrang &amp;P/&amp;N</oddFooter>
  </headerFooter>
  <legacyDrawing r:id="rId2"/>
</worksheet>
</file>

<file path=xl/worksheets/sheet65.xml><?xml version="1.0" encoding="utf-8"?>
<worksheet xmlns="http://schemas.openxmlformats.org/spreadsheetml/2006/main" xmlns:r="http://schemas.openxmlformats.org/officeDocument/2006/relationships">
  <sheetPr codeName="Sh_CongNhat"/>
  <dimension ref="A1:J87"/>
  <sheetViews>
    <sheetView topLeftCell="B1" workbookViewId="0">
      <selection activeCell="C8" sqref="C8"/>
    </sheetView>
  </sheetViews>
  <sheetFormatPr defaultRowHeight="15" outlineLevelCol="1"/>
  <cols>
    <col min="1" max="1" width="11.28515625" style="771" hidden="1" customWidth="1" outlineLevel="1"/>
    <col min="2" max="2" width="7.5703125" style="749" bestFit="1" customWidth="1" collapsed="1"/>
    <col min="3" max="3" width="66" style="749" customWidth="1"/>
    <col min="4" max="4" width="9.42578125" style="749" bestFit="1" customWidth="1"/>
    <col min="5" max="5" width="12.7109375" style="749" customWidth="1"/>
    <col min="6" max="6" width="9.7109375" style="772" customWidth="1"/>
    <col min="7" max="7" width="13.42578125" style="749" bestFit="1" customWidth="1"/>
    <col min="8" max="8" width="0" style="749" hidden="1" customWidth="1" outlineLevel="1"/>
    <col min="9" max="9" width="8.7109375" style="749" hidden="1" customWidth="1" outlineLevel="1"/>
    <col min="10" max="10" width="9.140625" style="749" collapsed="1"/>
    <col min="11" max="16384" width="9.140625" style="749"/>
  </cols>
  <sheetData>
    <row r="1" spans="1:9" s="745" customFormat="1" ht="18.75">
      <c r="A1" s="846" t="s">
        <v>3150</v>
      </c>
      <c r="B1" s="742" t="s">
        <v>3151</v>
      </c>
      <c r="C1" s="743"/>
      <c r="D1" s="743"/>
      <c r="E1" s="743"/>
      <c r="F1" s="744"/>
      <c r="G1" s="743"/>
    </row>
    <row r="2" spans="1:9" s="745" customFormat="1" ht="14.25" customHeight="1">
      <c r="A2" s="846"/>
      <c r="B2" s="746" t="e">
        <f>"CÔNG TRÌNH : "&amp;'Bia du toan'!$G$12</f>
        <v>#REF!</v>
      </c>
      <c r="C2" s="743"/>
      <c r="D2" s="743"/>
      <c r="E2" s="743"/>
      <c r="F2" s="744"/>
      <c r="G2" s="743"/>
    </row>
    <row r="3" spans="1:9" s="745" customFormat="1" ht="14.25" customHeight="1">
      <c r="A3" s="846"/>
      <c r="B3" s="746" t="e">
        <f>"HẠNG MỤC : "&amp; 'Bia du toan'!$G$13</f>
        <v>#REF!</v>
      </c>
      <c r="C3" s="743"/>
      <c r="D3" s="743"/>
      <c r="E3" s="743"/>
      <c r="F3" s="744"/>
      <c r="G3" s="743"/>
    </row>
    <row r="4" spans="1:9">
      <c r="A4" s="845"/>
      <c r="B4" s="747"/>
      <c r="C4" s="747"/>
      <c r="D4" s="747"/>
      <c r="E4" s="747"/>
      <c r="F4" s="748"/>
      <c r="G4" s="747"/>
    </row>
    <row r="5" spans="1:9" s="755" customFormat="1" ht="49.5" customHeight="1">
      <c r="A5" s="847" t="s">
        <v>3152</v>
      </c>
      <c r="B5" s="750" t="s">
        <v>3111</v>
      </c>
      <c r="C5" s="751" t="s">
        <v>3153</v>
      </c>
      <c r="D5" s="523" t="s">
        <v>3154</v>
      </c>
      <c r="E5" s="523" t="s">
        <v>3155</v>
      </c>
      <c r="F5" s="752" t="s">
        <v>3156</v>
      </c>
      <c r="G5" s="752" t="s">
        <v>3157</v>
      </c>
      <c r="H5" s="753" t="s">
        <v>457</v>
      </c>
      <c r="I5" s="754" t="s">
        <v>488</v>
      </c>
    </row>
    <row r="6" spans="1:9" ht="15.75">
      <c r="A6" s="848"/>
      <c r="B6" s="756">
        <v>1</v>
      </c>
      <c r="C6" s="608" t="s">
        <v>3158</v>
      </c>
      <c r="D6" s="282" t="s">
        <v>3159</v>
      </c>
      <c r="E6" s="854">
        <v>50</v>
      </c>
      <c r="F6" s="757"/>
      <c r="G6" s="757">
        <f>F6*E6</f>
        <v>0</v>
      </c>
      <c r="H6" s="758"/>
      <c r="I6" s="759"/>
    </row>
    <row r="7" spans="1:9" ht="15.75">
      <c r="A7" s="848"/>
      <c r="B7" s="756">
        <v>2</v>
      </c>
      <c r="C7" s="608" t="s">
        <v>3160</v>
      </c>
      <c r="D7" s="282" t="s">
        <v>3159</v>
      </c>
      <c r="E7" s="854">
        <v>500</v>
      </c>
      <c r="F7" s="760"/>
      <c r="G7" s="757">
        <f t="shared" ref="G7:G13" si="0">F7*E7</f>
        <v>0</v>
      </c>
      <c r="H7" s="758"/>
      <c r="I7" s="759"/>
    </row>
    <row r="8" spans="1:9" ht="15.75">
      <c r="A8" s="848"/>
      <c r="B8" s="756">
        <v>3</v>
      </c>
      <c r="C8" s="608" t="s">
        <v>3161</v>
      </c>
      <c r="D8" s="282" t="s">
        <v>3159</v>
      </c>
      <c r="E8" s="854">
        <v>200</v>
      </c>
      <c r="F8" s="760"/>
      <c r="G8" s="757">
        <f t="shared" si="0"/>
        <v>0</v>
      </c>
      <c r="H8" s="758"/>
      <c r="I8" s="759"/>
    </row>
    <row r="9" spans="1:9" ht="15.75">
      <c r="A9" s="848"/>
      <c r="B9" s="756">
        <v>4</v>
      </c>
      <c r="C9" s="608" t="s">
        <v>3162</v>
      </c>
      <c r="D9" s="282" t="s">
        <v>3159</v>
      </c>
      <c r="E9" s="854">
        <v>200</v>
      </c>
      <c r="F9" s="760"/>
      <c r="G9" s="757">
        <f t="shared" si="0"/>
        <v>0</v>
      </c>
      <c r="H9" s="758"/>
      <c r="I9" s="759"/>
    </row>
    <row r="10" spans="1:9" s="765" customFormat="1" ht="15.75">
      <c r="A10" s="849"/>
      <c r="B10" s="756">
        <v>5</v>
      </c>
      <c r="C10" s="608" t="s">
        <v>3163</v>
      </c>
      <c r="D10" s="282" t="s">
        <v>3159</v>
      </c>
      <c r="E10" s="854">
        <v>100</v>
      </c>
      <c r="F10" s="762"/>
      <c r="G10" s="757">
        <f t="shared" si="0"/>
        <v>0</v>
      </c>
      <c r="H10" s="763"/>
      <c r="I10" s="764"/>
    </row>
    <row r="11" spans="1:9" s="765" customFormat="1" ht="15.75">
      <c r="A11" s="849"/>
      <c r="B11" s="756">
        <v>6</v>
      </c>
      <c r="C11" s="608" t="s">
        <v>3164</v>
      </c>
      <c r="D11" s="282" t="s">
        <v>3159</v>
      </c>
      <c r="E11" s="854">
        <v>100</v>
      </c>
      <c r="F11" s="762"/>
      <c r="G11" s="757">
        <f t="shared" si="0"/>
        <v>0</v>
      </c>
      <c r="H11" s="763"/>
      <c r="I11" s="764"/>
    </row>
    <row r="12" spans="1:9" ht="15.75">
      <c r="A12" s="848"/>
      <c r="B12" s="756">
        <v>7</v>
      </c>
      <c r="C12" s="608" t="s">
        <v>3165</v>
      </c>
      <c r="D12" s="282" t="s">
        <v>3159</v>
      </c>
      <c r="E12" s="854">
        <v>100</v>
      </c>
      <c r="F12" s="760"/>
      <c r="G12" s="757">
        <f t="shared" si="0"/>
        <v>0</v>
      </c>
      <c r="H12" s="758"/>
      <c r="I12" s="759"/>
    </row>
    <row r="13" spans="1:9" ht="15.75">
      <c r="A13" s="848"/>
      <c r="B13" s="756" t="s">
        <v>3166</v>
      </c>
      <c r="C13" s="608" t="s">
        <v>3167</v>
      </c>
      <c r="D13" s="282"/>
      <c r="E13" s="282"/>
      <c r="F13" s="760"/>
      <c r="G13" s="757">
        <f t="shared" si="0"/>
        <v>0</v>
      </c>
      <c r="H13" s="758"/>
      <c r="I13" s="759"/>
    </row>
    <row r="14" spans="1:9" s="745" customFormat="1" ht="29.25" customHeight="1">
      <c r="A14" s="850" t="s">
        <v>3168</v>
      </c>
      <c r="B14" s="754"/>
      <c r="C14" s="1491" t="s">
        <v>3169</v>
      </c>
      <c r="D14" s="1492"/>
      <c r="E14" s="1493"/>
      <c r="F14" s="767"/>
      <c r="G14" s="768">
        <f xml:space="preserve"> SUM(G6:G13)</f>
        <v>0</v>
      </c>
      <c r="H14" s="769"/>
      <c r="I14" s="770"/>
    </row>
    <row r="16" spans="1:9" s="773" customFormat="1" ht="15.75" customHeight="1">
      <c r="A16" s="851" t="s">
        <v>3170</v>
      </c>
      <c r="D16" s="743" t="s">
        <v>3137</v>
      </c>
      <c r="E16" s="743"/>
      <c r="F16" s="744"/>
      <c r="G16" s="743"/>
      <c r="H16" s="774"/>
    </row>
    <row r="17" spans="1:8">
      <c r="D17" s="747"/>
      <c r="E17" s="747"/>
      <c r="F17" s="748"/>
      <c r="G17" s="747"/>
    </row>
    <row r="18" spans="1:8">
      <c r="D18" s="747"/>
      <c r="E18" s="747"/>
      <c r="F18" s="748"/>
      <c r="G18" s="747"/>
    </row>
    <row r="19" spans="1:8">
      <c r="D19" s="747"/>
      <c r="E19" s="747"/>
      <c r="F19" s="748"/>
      <c r="G19" s="747"/>
    </row>
    <row r="20" spans="1:8">
      <c r="D20" s="747"/>
      <c r="E20" s="747"/>
      <c r="F20" s="748"/>
      <c r="G20" s="747"/>
    </row>
    <row r="21" spans="1:8" s="745" customFormat="1" ht="14.25">
      <c r="A21" s="851" t="s">
        <v>3182</v>
      </c>
      <c r="D21" s="743" t="s">
        <v>3139</v>
      </c>
      <c r="E21" s="743"/>
      <c r="F21" s="744"/>
      <c r="G21" s="743"/>
      <c r="H21" s="856"/>
    </row>
    <row r="26" spans="1:8" ht="18.75">
      <c r="A26" s="846" t="s">
        <v>3172</v>
      </c>
      <c r="B26" s="742" t="s">
        <v>3173</v>
      </c>
      <c r="C26" s="743"/>
      <c r="D26" s="743"/>
      <c r="E26" s="743"/>
      <c r="F26" s="744"/>
      <c r="G26" s="743"/>
    </row>
    <row r="27" spans="1:8">
      <c r="A27" s="846"/>
      <c r="B27" s="746" t="e">
        <f>"CÔNG TRÌNH : "&amp;'Bia du toan'!$G$12</f>
        <v>#REF!</v>
      </c>
      <c r="C27" s="743"/>
      <c r="D27" s="743"/>
      <c r="E27" s="743"/>
      <c r="F27" s="744"/>
      <c r="G27" s="743"/>
    </row>
    <row r="28" spans="1:8">
      <c r="A28" s="846"/>
      <c r="B28" s="746" t="e">
        <f>"HẠNG MỤC : "&amp; 'Bia du toan'!$G$13</f>
        <v>#REF!</v>
      </c>
      <c r="C28" s="743"/>
      <c r="D28" s="743"/>
      <c r="E28" s="743"/>
      <c r="F28" s="744"/>
      <c r="G28" s="743"/>
    </row>
    <row r="29" spans="1:8">
      <c r="A29" s="845"/>
      <c r="B29" s="747"/>
      <c r="C29" s="747"/>
      <c r="D29" s="747"/>
      <c r="E29" s="747"/>
      <c r="F29" s="748"/>
      <c r="G29" s="747"/>
    </row>
    <row r="30" spans="1:8" ht="50.25">
      <c r="A30" s="847" t="s">
        <v>3174</v>
      </c>
      <c r="B30" s="750" t="s">
        <v>3111</v>
      </c>
      <c r="C30" s="751" t="s">
        <v>3153</v>
      </c>
      <c r="D30" s="523" t="s">
        <v>3154</v>
      </c>
      <c r="E30" s="523" t="s">
        <v>3155</v>
      </c>
      <c r="F30" s="752" t="s">
        <v>3156</v>
      </c>
      <c r="G30" s="752" t="s">
        <v>3157</v>
      </c>
    </row>
    <row r="31" spans="1:8" ht="15.75">
      <c r="A31" s="848"/>
      <c r="B31" s="756">
        <v>1</v>
      </c>
      <c r="C31" s="608" t="s">
        <v>3175</v>
      </c>
      <c r="D31" s="282" t="s">
        <v>443</v>
      </c>
      <c r="E31" s="855">
        <v>0.5</v>
      </c>
      <c r="F31" s="757"/>
      <c r="G31" s="757">
        <f t="shared" ref="G31:G38" si="1">F31*E31</f>
        <v>0</v>
      </c>
    </row>
    <row r="32" spans="1:8" ht="31.5">
      <c r="A32" s="848"/>
      <c r="B32" s="756">
        <v>2</v>
      </c>
      <c r="C32" s="608" t="s">
        <v>3176</v>
      </c>
      <c r="D32" s="282" t="s">
        <v>2756</v>
      </c>
      <c r="E32" s="855">
        <v>100</v>
      </c>
      <c r="F32" s="760"/>
      <c r="G32" s="757">
        <f t="shared" si="1"/>
        <v>0</v>
      </c>
    </row>
    <row r="33" spans="1:7" ht="15.75">
      <c r="A33" s="848"/>
      <c r="B33" s="756">
        <v>3</v>
      </c>
      <c r="C33" s="608" t="s">
        <v>3177</v>
      </c>
      <c r="D33" s="282" t="s">
        <v>3178</v>
      </c>
      <c r="E33" s="855">
        <v>12</v>
      </c>
      <c r="F33" s="760"/>
      <c r="G33" s="757">
        <f t="shared" si="1"/>
        <v>0</v>
      </c>
    </row>
    <row r="34" spans="1:7" ht="15.75">
      <c r="A34" s="848"/>
      <c r="B34" s="756"/>
      <c r="C34" s="608"/>
      <c r="D34" s="282"/>
      <c r="E34" s="855"/>
      <c r="F34" s="760"/>
      <c r="G34" s="757">
        <f t="shared" si="1"/>
        <v>0</v>
      </c>
    </row>
    <row r="35" spans="1:7" ht="15.75">
      <c r="A35" s="849"/>
      <c r="B35" s="756"/>
      <c r="C35" s="608"/>
      <c r="D35" s="282"/>
      <c r="E35" s="855"/>
      <c r="F35" s="762"/>
      <c r="G35" s="757">
        <f t="shared" si="1"/>
        <v>0</v>
      </c>
    </row>
    <row r="36" spans="1:7" ht="15.75">
      <c r="A36" s="849"/>
      <c r="B36" s="756"/>
      <c r="C36" s="608"/>
      <c r="D36" s="282"/>
      <c r="E36" s="855"/>
      <c r="F36" s="762"/>
      <c r="G36" s="757">
        <f t="shared" si="1"/>
        <v>0</v>
      </c>
    </row>
    <row r="37" spans="1:7" ht="15.75">
      <c r="A37" s="848"/>
      <c r="B37" s="756"/>
      <c r="C37" s="608"/>
      <c r="D37" s="282"/>
      <c r="E37" s="855"/>
      <c r="F37" s="760"/>
      <c r="G37" s="757">
        <f t="shared" si="1"/>
        <v>0</v>
      </c>
    </row>
    <row r="38" spans="1:7" ht="15.75">
      <c r="A38" s="848"/>
      <c r="B38" s="756" t="s">
        <v>3166</v>
      </c>
      <c r="C38" s="608" t="s">
        <v>3167</v>
      </c>
      <c r="D38" s="282"/>
      <c r="E38" s="855"/>
      <c r="F38" s="760"/>
      <c r="G38" s="757">
        <f t="shared" si="1"/>
        <v>0</v>
      </c>
    </row>
    <row r="39" spans="1:7">
      <c r="A39" s="850" t="s">
        <v>3179</v>
      </c>
      <c r="B39" s="754"/>
      <c r="C39" s="1491" t="s">
        <v>3180</v>
      </c>
      <c r="D39" s="1492"/>
      <c r="E39" s="1493"/>
      <c r="F39" s="767"/>
      <c r="G39" s="768">
        <f xml:space="preserve"> SUM(G31:G38)</f>
        <v>0</v>
      </c>
    </row>
    <row r="41" spans="1:7">
      <c r="A41" s="851" t="s">
        <v>3181</v>
      </c>
      <c r="B41" s="773"/>
      <c r="C41" s="773"/>
      <c r="D41" s="743" t="s">
        <v>3137</v>
      </c>
      <c r="E41" s="743"/>
      <c r="F41" s="744"/>
      <c r="G41" s="743"/>
    </row>
    <row r="42" spans="1:7">
      <c r="D42" s="747"/>
      <c r="E42" s="747"/>
      <c r="F42" s="748"/>
      <c r="G42" s="747"/>
    </row>
    <row r="43" spans="1:7">
      <c r="D43" s="747"/>
      <c r="E43" s="747"/>
      <c r="F43" s="748"/>
      <c r="G43" s="747"/>
    </row>
    <row r="44" spans="1:7">
      <c r="D44" s="747"/>
      <c r="E44" s="747"/>
      <c r="F44" s="748"/>
      <c r="G44" s="747"/>
    </row>
    <row r="45" spans="1:7">
      <c r="D45" s="747"/>
      <c r="E45" s="747"/>
      <c r="F45" s="748"/>
      <c r="G45" s="747"/>
    </row>
    <row r="46" spans="1:7" s="745" customFormat="1" ht="14.25">
      <c r="A46" s="851" t="s">
        <v>3171</v>
      </c>
      <c r="D46" s="743" t="s">
        <v>3139</v>
      </c>
      <c r="E46" s="743"/>
      <c r="F46" s="744"/>
      <c r="G46" s="743"/>
    </row>
    <row r="50" spans="1:7" ht="18.75">
      <c r="A50" s="846" t="s">
        <v>3183</v>
      </c>
      <c r="B50" s="742" t="s">
        <v>3184</v>
      </c>
      <c r="C50" s="743"/>
      <c r="D50" s="743"/>
      <c r="E50" s="743"/>
      <c r="F50" s="744"/>
      <c r="G50" s="743"/>
    </row>
    <row r="51" spans="1:7">
      <c r="A51" s="846"/>
      <c r="B51" s="746" t="e">
        <f>"CÔNG TRÌNH : "&amp;'Bia du toan'!$G$12</f>
        <v>#REF!</v>
      </c>
      <c r="C51" s="743"/>
      <c r="D51" s="743"/>
      <c r="E51" s="743"/>
      <c r="F51" s="744"/>
      <c r="G51" s="743"/>
    </row>
    <row r="52" spans="1:7">
      <c r="A52" s="846"/>
      <c r="B52" s="746" t="e">
        <f>"HẠNG MỤC : "&amp; 'Bia du toan'!$G$13</f>
        <v>#REF!</v>
      </c>
      <c r="C52" s="743"/>
      <c r="D52" s="743"/>
      <c r="E52" s="743"/>
      <c r="F52" s="744"/>
      <c r="G52" s="743"/>
    </row>
    <row r="53" spans="1:7">
      <c r="A53" s="845"/>
      <c r="B53" s="747"/>
      <c r="C53" s="747"/>
      <c r="D53" s="747"/>
      <c r="E53" s="747"/>
      <c r="F53" s="748"/>
      <c r="G53" s="747"/>
    </row>
    <row r="54" spans="1:7" ht="50.25">
      <c r="A54" s="847" t="s">
        <v>3185</v>
      </c>
      <c r="B54" s="750" t="s">
        <v>3111</v>
      </c>
      <c r="C54" s="751" t="s">
        <v>3153</v>
      </c>
      <c r="D54" s="523" t="s">
        <v>3154</v>
      </c>
      <c r="E54" s="523" t="s">
        <v>3155</v>
      </c>
      <c r="F54" s="752" t="s">
        <v>3156</v>
      </c>
      <c r="G54" s="752" t="s">
        <v>3157</v>
      </c>
    </row>
    <row r="55" spans="1:7" ht="15.75">
      <c r="A55" s="852"/>
      <c r="B55" s="756">
        <v>1</v>
      </c>
      <c r="C55" s="608" t="s">
        <v>3186</v>
      </c>
      <c r="D55" s="282" t="s">
        <v>3159</v>
      </c>
      <c r="E55" s="282">
        <v>10</v>
      </c>
      <c r="F55" s="775"/>
      <c r="G55" s="757">
        <f t="shared" ref="G55:G62" si="2">F55*E55</f>
        <v>0</v>
      </c>
    </row>
    <row r="56" spans="1:7" ht="15.75">
      <c r="A56" s="852"/>
      <c r="B56" s="756">
        <v>2</v>
      </c>
      <c r="C56" s="608" t="s">
        <v>3187</v>
      </c>
      <c r="D56" s="282" t="s">
        <v>3159</v>
      </c>
      <c r="E56" s="282">
        <v>15</v>
      </c>
      <c r="F56" s="776"/>
      <c r="G56" s="757">
        <f t="shared" si="2"/>
        <v>0</v>
      </c>
    </row>
    <row r="57" spans="1:7" ht="15.75">
      <c r="A57" s="852"/>
      <c r="B57" s="756">
        <v>3</v>
      </c>
      <c r="C57" s="608" t="s">
        <v>3188</v>
      </c>
      <c r="D57" s="282" t="s">
        <v>3159</v>
      </c>
      <c r="E57" s="282">
        <v>10</v>
      </c>
      <c r="F57" s="776"/>
      <c r="G57" s="757">
        <f t="shared" si="2"/>
        <v>0</v>
      </c>
    </row>
    <row r="58" spans="1:7" ht="15.75">
      <c r="A58" s="852"/>
      <c r="B58" s="756">
        <v>4</v>
      </c>
      <c r="C58" s="608" t="s">
        <v>3189</v>
      </c>
      <c r="D58" s="282" t="s">
        <v>3159</v>
      </c>
      <c r="E58" s="282">
        <v>20</v>
      </c>
      <c r="F58" s="776"/>
      <c r="G58" s="757">
        <f t="shared" si="2"/>
        <v>0</v>
      </c>
    </row>
    <row r="59" spans="1:7" ht="15.75">
      <c r="A59" s="853"/>
      <c r="B59" s="756">
        <v>5</v>
      </c>
      <c r="C59" s="608" t="s">
        <v>3190</v>
      </c>
      <c r="D59" s="282" t="s">
        <v>3159</v>
      </c>
      <c r="E59" s="282">
        <v>30</v>
      </c>
      <c r="F59" s="777"/>
      <c r="G59" s="757">
        <f t="shared" si="2"/>
        <v>0</v>
      </c>
    </row>
    <row r="60" spans="1:7" ht="15.75">
      <c r="A60" s="853"/>
      <c r="B60" s="756">
        <v>6</v>
      </c>
      <c r="C60" s="608" t="s">
        <v>3191</v>
      </c>
      <c r="D60" s="282" t="s">
        <v>3159</v>
      </c>
      <c r="E60" s="282">
        <v>40</v>
      </c>
      <c r="F60" s="777"/>
      <c r="G60" s="757">
        <f t="shared" si="2"/>
        <v>0</v>
      </c>
    </row>
    <row r="61" spans="1:7" ht="15.75">
      <c r="A61" s="848"/>
      <c r="B61" s="756"/>
      <c r="C61" s="778"/>
      <c r="D61" s="779"/>
      <c r="E61" s="779"/>
      <c r="F61" s="760"/>
      <c r="G61" s="757">
        <f t="shared" si="2"/>
        <v>0</v>
      </c>
    </row>
    <row r="62" spans="1:7" ht="15.75">
      <c r="A62" s="848"/>
      <c r="B62" s="756" t="s">
        <v>3166</v>
      </c>
      <c r="C62" s="608" t="s">
        <v>3167</v>
      </c>
      <c r="D62" s="282"/>
      <c r="E62" s="282"/>
      <c r="F62" s="760"/>
      <c r="G62" s="757">
        <f t="shared" si="2"/>
        <v>0</v>
      </c>
    </row>
    <row r="63" spans="1:7">
      <c r="A63" s="850" t="s">
        <v>3192</v>
      </c>
      <c r="B63" s="754"/>
      <c r="C63" s="1491" t="s">
        <v>3193</v>
      </c>
      <c r="D63" s="1492"/>
      <c r="E63" s="1493"/>
      <c r="F63" s="767"/>
      <c r="G63" s="768">
        <f xml:space="preserve"> SUM(G55:G62)</f>
        <v>0</v>
      </c>
    </row>
    <row r="65" spans="1:7">
      <c r="A65" s="851" t="s">
        <v>3194</v>
      </c>
      <c r="B65" s="773"/>
      <c r="C65" s="773"/>
      <c r="D65" s="743" t="s">
        <v>3137</v>
      </c>
      <c r="E65" s="743"/>
      <c r="F65" s="744"/>
      <c r="G65" s="743"/>
    </row>
    <row r="66" spans="1:7">
      <c r="D66" s="747"/>
      <c r="E66" s="747"/>
      <c r="F66" s="748"/>
      <c r="G66" s="747"/>
    </row>
    <row r="67" spans="1:7">
      <c r="D67" s="747"/>
      <c r="E67" s="747"/>
      <c r="F67" s="748"/>
      <c r="G67" s="747"/>
    </row>
    <row r="68" spans="1:7">
      <c r="D68" s="747"/>
      <c r="E68" s="747"/>
      <c r="F68" s="748"/>
      <c r="G68" s="747"/>
    </row>
    <row r="69" spans="1:7">
      <c r="D69" s="747"/>
      <c r="E69" s="747"/>
      <c r="F69" s="748"/>
      <c r="G69" s="747"/>
    </row>
    <row r="70" spans="1:7" s="745" customFormat="1" ht="14.25">
      <c r="A70" s="851" t="s">
        <v>3195</v>
      </c>
      <c r="D70" s="743" t="s">
        <v>3139</v>
      </c>
      <c r="E70" s="743"/>
      <c r="F70" s="744"/>
      <c r="G70" s="743"/>
    </row>
    <row r="72" spans="1:7" ht="18.75">
      <c r="A72" s="846" t="s">
        <v>3196</v>
      </c>
      <c r="B72" s="742" t="s">
        <v>3197</v>
      </c>
      <c r="C72" s="743"/>
      <c r="D72" s="743"/>
      <c r="E72" s="743"/>
      <c r="F72" s="744"/>
      <c r="G72" s="743"/>
    </row>
    <row r="73" spans="1:7">
      <c r="A73" s="846"/>
      <c r="B73" s="746" t="e">
        <f>"CÔNG TRÌNH : "&amp;'Bia du toan'!$G$12</f>
        <v>#REF!</v>
      </c>
      <c r="C73" s="743"/>
      <c r="D73" s="743"/>
      <c r="E73" s="743"/>
      <c r="F73" s="744"/>
      <c r="G73" s="743"/>
    </row>
    <row r="74" spans="1:7">
      <c r="A74" s="846"/>
      <c r="B74" s="746" t="e">
        <f>"HẠNG MỤC : "&amp; 'Bia du toan'!$G$13</f>
        <v>#REF!</v>
      </c>
      <c r="C74" s="743"/>
      <c r="D74" s="743"/>
      <c r="E74" s="743"/>
      <c r="F74" s="744"/>
      <c r="G74" s="743"/>
    </row>
    <row r="75" spans="1:7">
      <c r="A75" s="845"/>
      <c r="B75" s="747"/>
      <c r="C75" s="747"/>
      <c r="D75" s="747"/>
      <c r="E75" s="747"/>
      <c r="F75" s="748"/>
      <c r="G75" s="747"/>
    </row>
    <row r="76" spans="1:7" ht="34.5">
      <c r="A76" s="850" t="s">
        <v>3198</v>
      </c>
      <c r="B76" s="780" t="s">
        <v>15</v>
      </c>
      <c r="C76" s="1494" t="s">
        <v>1205</v>
      </c>
      <c r="D76" s="1495"/>
      <c r="E76" s="1495"/>
      <c r="F76" s="1496"/>
      <c r="G76" s="781" t="s">
        <v>3199</v>
      </c>
    </row>
    <row r="77" spans="1:7" ht="15.75">
      <c r="A77" s="848" t="s">
        <v>3200</v>
      </c>
      <c r="B77" s="756">
        <v>1</v>
      </c>
      <c r="C77" s="1489" t="s">
        <v>3201</v>
      </c>
      <c r="D77" s="1489"/>
      <c r="E77" s="1489"/>
      <c r="F77" s="1489"/>
      <c r="G77" s="757">
        <f xml:space="preserve"> G$14</f>
        <v>0</v>
      </c>
    </row>
    <row r="78" spans="1:7" ht="15.75">
      <c r="A78" s="848" t="s">
        <v>3202</v>
      </c>
      <c r="B78" s="756">
        <v>2</v>
      </c>
      <c r="C78" s="1489" t="s">
        <v>3203</v>
      </c>
      <c r="D78" s="1489"/>
      <c r="E78" s="1489"/>
      <c r="F78" s="1489"/>
      <c r="G78" s="757">
        <f xml:space="preserve"> G$39</f>
        <v>0</v>
      </c>
    </row>
    <row r="79" spans="1:7" ht="15.75">
      <c r="A79" s="848" t="s">
        <v>3204</v>
      </c>
      <c r="B79" s="756">
        <v>3</v>
      </c>
      <c r="C79" s="1489" t="s">
        <v>3205</v>
      </c>
      <c r="D79" s="1489"/>
      <c r="E79" s="1489"/>
      <c r="F79" s="1489"/>
      <c r="G79" s="757">
        <f xml:space="preserve"> G$63</f>
        <v>0</v>
      </c>
    </row>
    <row r="80" spans="1:7" ht="41.25" customHeight="1">
      <c r="A80" s="850" t="s">
        <v>3206</v>
      </c>
      <c r="B80" s="754"/>
      <c r="C80" s="1490" t="s">
        <v>3207</v>
      </c>
      <c r="D80" s="1490"/>
      <c r="E80" s="1490"/>
      <c r="F80" s="1490"/>
      <c r="G80" s="782">
        <f xml:space="preserve"> G$78+G$77+G$79</f>
        <v>0</v>
      </c>
    </row>
    <row r="81" spans="1:7">
      <c r="C81" s="783"/>
      <c r="D81" s="783"/>
      <c r="E81" s="783"/>
      <c r="F81" s="783"/>
    </row>
    <row r="82" spans="1:7">
      <c r="A82" s="851"/>
      <c r="B82" s="773"/>
      <c r="C82" s="784"/>
      <c r="D82" s="785" t="s">
        <v>3137</v>
      </c>
      <c r="E82" s="785"/>
      <c r="F82" s="786"/>
      <c r="G82" s="743"/>
    </row>
    <row r="83" spans="1:7">
      <c r="C83" s="783"/>
      <c r="D83" s="787"/>
      <c r="E83" s="787"/>
      <c r="F83" s="788"/>
      <c r="G83" s="747"/>
    </row>
    <row r="84" spans="1:7">
      <c r="C84" s="783"/>
      <c r="D84" s="787"/>
      <c r="E84" s="787"/>
      <c r="F84" s="788"/>
      <c r="G84" s="747"/>
    </row>
    <row r="85" spans="1:7">
      <c r="D85" s="747"/>
      <c r="E85" s="747"/>
      <c r="F85" s="748"/>
      <c r="G85" s="747"/>
    </row>
    <row r="86" spans="1:7">
      <c r="D86" s="747"/>
      <c r="E86" s="747"/>
      <c r="F86" s="748"/>
      <c r="G86" s="747"/>
    </row>
    <row r="87" spans="1:7" s="745" customFormat="1" ht="14.25">
      <c r="A87" s="851" t="s">
        <v>3208</v>
      </c>
      <c r="D87" s="743" t="s">
        <v>3139</v>
      </c>
      <c r="E87" s="743"/>
      <c r="F87" s="744"/>
      <c r="G87" s="743"/>
    </row>
  </sheetData>
  <mergeCells count="8">
    <mergeCell ref="C79:F79"/>
    <mergeCell ref="C80:F80"/>
    <mergeCell ref="C14:E14"/>
    <mergeCell ref="C39:E39"/>
    <mergeCell ref="C63:E63"/>
    <mergeCell ref="C76:F76"/>
    <mergeCell ref="C77:F77"/>
    <mergeCell ref="C78:F78"/>
  </mergeCells>
  <pageMargins left="0.7" right="0.12" top="0.56999999999999995" bottom="0.6" header="0.3" footer="0.3"/>
  <pageSetup orientation="landscape" r:id="rId1"/>
  <headerFooter>
    <oddHeader>&amp;L&amp;"Arial,Bold"Dự toán Bắc Nam -  &amp;"Arial,Italic"ÐT: 0966.966.455</oddHeader>
    <oddFooter>&amp;RTrang &amp;P/&amp;N</oddFooter>
  </headerFooter>
  <legacyDrawing r:id="rId2"/>
</worksheet>
</file>

<file path=xl/worksheets/sheet66.xml><?xml version="1.0" encoding="utf-8"?>
<worksheet xmlns="http://schemas.openxmlformats.org/spreadsheetml/2006/main" xmlns:r="http://schemas.openxmlformats.org/officeDocument/2006/relationships">
  <sheetPr codeName="sh_Tamtinh"/>
  <dimension ref="A1:E17"/>
  <sheetViews>
    <sheetView topLeftCell="B1" workbookViewId="0">
      <selection activeCell="F12" sqref="F12"/>
    </sheetView>
  </sheetViews>
  <sheetFormatPr defaultRowHeight="12.75" outlineLevelCol="1"/>
  <cols>
    <col min="1" max="1" width="7.140625" style="805" hidden="1" customWidth="1" outlineLevel="1"/>
    <col min="2" max="2" width="8.42578125" style="792" customWidth="1" collapsed="1"/>
    <col min="3" max="3" width="10.28515625" style="792" customWidth="1"/>
    <col min="4" max="4" width="79.5703125" style="792" customWidth="1"/>
    <col min="5" max="5" width="13.42578125" style="867" customWidth="1"/>
    <col min="6" max="6" width="30.85546875" style="792" customWidth="1"/>
    <col min="7" max="16384" width="9.140625" style="792"/>
  </cols>
  <sheetData>
    <row r="1" spans="1:5" ht="18.75" customHeight="1">
      <c r="A1" s="789"/>
      <c r="B1" s="790" t="s">
        <v>3209</v>
      </c>
      <c r="C1" s="791"/>
      <c r="D1" s="791"/>
      <c r="E1" s="791"/>
    </row>
    <row r="2" spans="1:5" ht="14.25" customHeight="1">
      <c r="A2" s="789"/>
      <c r="B2" s="793" t="e">
        <f>"CÔNG TRÌNH : "&amp;'Bia du toan'!$G$12</f>
        <v>#REF!</v>
      </c>
      <c r="C2" s="791"/>
      <c r="D2" s="791"/>
      <c r="E2" s="791"/>
    </row>
    <row r="3" spans="1:5" ht="14.25" customHeight="1">
      <c r="A3" s="789"/>
      <c r="B3" s="793" t="e">
        <f>"HẠNG MỤC : "&amp; 'Bia du toan'!$G$13</f>
        <v>#REF!</v>
      </c>
      <c r="C3" s="791"/>
      <c r="D3" s="791"/>
      <c r="E3" s="791"/>
    </row>
    <row r="4" spans="1:5" ht="9.75" customHeight="1">
      <c r="A4" s="794"/>
      <c r="B4" s="795"/>
      <c r="C4" s="795"/>
      <c r="D4" s="795"/>
      <c r="E4" s="795"/>
    </row>
    <row r="5" spans="1:5" ht="69.75" customHeight="1">
      <c r="A5" s="796"/>
      <c r="B5" s="1497" t="s">
        <v>3210</v>
      </c>
      <c r="C5" s="1497"/>
      <c r="D5" s="1497"/>
      <c r="E5" s="1497"/>
    </row>
    <row r="6" spans="1:5" ht="15">
      <c r="A6" s="794"/>
      <c r="B6" s="795"/>
      <c r="C6" s="795"/>
      <c r="D6" s="795"/>
      <c r="E6" s="795"/>
    </row>
    <row r="7" spans="1:5" ht="34.5">
      <c r="A7" s="789" t="s">
        <v>3211</v>
      </c>
      <c r="B7" s="238" t="s">
        <v>3212</v>
      </c>
      <c r="C7" s="238" t="s">
        <v>3111</v>
      </c>
      <c r="D7" s="754" t="s">
        <v>3153</v>
      </c>
      <c r="E7" s="781" t="s">
        <v>3199</v>
      </c>
    </row>
    <row r="8" spans="1:5" ht="15.75">
      <c r="A8" s="794"/>
      <c r="B8" s="756">
        <v>1</v>
      </c>
      <c r="C8" s="282">
        <v>15</v>
      </c>
      <c r="D8" s="797" t="s">
        <v>3213</v>
      </c>
      <c r="E8" s="757"/>
    </row>
    <row r="9" spans="1:5" ht="15.75">
      <c r="A9" s="794"/>
      <c r="B9" s="756">
        <v>2</v>
      </c>
      <c r="C9" s="282">
        <v>19</v>
      </c>
      <c r="D9" s="797" t="s">
        <v>3214</v>
      </c>
      <c r="E9" s="757"/>
    </row>
    <row r="10" spans="1:5" ht="48.75" customHeight="1">
      <c r="A10" s="866" t="s">
        <v>3215</v>
      </c>
      <c r="B10" s="1490" t="s">
        <v>3216</v>
      </c>
      <c r="C10" s="1490"/>
      <c r="D10" s="1490"/>
      <c r="E10" s="782">
        <f>SUM(E8:E9)</f>
        <v>0</v>
      </c>
    </row>
    <row r="11" spans="1:5" ht="15">
      <c r="A11" s="796"/>
      <c r="B11" s="798"/>
      <c r="C11" s="799"/>
      <c r="D11" s="799"/>
      <c r="E11" s="798"/>
    </row>
    <row r="12" spans="1:5" ht="14.25">
      <c r="A12" s="800"/>
      <c r="B12" s="801"/>
      <c r="C12" s="802"/>
      <c r="D12" s="803" t="s">
        <v>3137</v>
      </c>
      <c r="E12" s="791"/>
    </row>
    <row r="13" spans="1:5" ht="15">
      <c r="A13" s="796"/>
      <c r="B13" s="798"/>
      <c r="C13" s="799"/>
      <c r="D13" s="804"/>
      <c r="E13" s="795"/>
    </row>
    <row r="14" spans="1:5" ht="15">
      <c r="A14" s="796"/>
      <c r="B14" s="798"/>
      <c r="C14" s="799"/>
      <c r="D14" s="804"/>
      <c r="E14" s="795"/>
    </row>
    <row r="15" spans="1:5" ht="15">
      <c r="A15" s="796"/>
      <c r="B15" s="798"/>
      <c r="C15" s="798"/>
      <c r="D15" s="795"/>
      <c r="E15" s="795"/>
    </row>
    <row r="16" spans="1:5" ht="15">
      <c r="A16" s="796"/>
      <c r="B16" s="798"/>
      <c r="C16" s="798"/>
      <c r="D16" s="795"/>
      <c r="E16" s="795"/>
    </row>
    <row r="17" spans="1:5" s="858" customFormat="1" ht="14.25">
      <c r="A17" s="800" t="s">
        <v>3220</v>
      </c>
      <c r="B17" s="857"/>
      <c r="C17" s="857"/>
      <c r="D17" s="791" t="s">
        <v>3139</v>
      </c>
      <c r="E17" s="791"/>
    </row>
  </sheetData>
  <mergeCells count="2">
    <mergeCell ref="B5:E5"/>
    <mergeCell ref="B10:D10"/>
  </mergeCells>
  <dataValidations count="1">
    <dataValidation allowBlank="1" showInputMessage="1" showErrorMessage="1" promptTitle="Ghi chú" prompt="Không xóa cột này" sqref="A1:A1048576"/>
  </dataValidations>
  <pageMargins left="0.7" right="0.12" top="0.56999999999999995" bottom="0.6" header="0.3" footer="0.3"/>
  <pageSetup orientation="landscape" r:id="rId1"/>
  <headerFooter>
    <oddHeader>&amp;L&amp;"Arial,Bold"Dự toán Bắc Nam -  &amp;"Arial,Italic"ÐT: 0966.966.455</oddHeader>
    <oddFooter>&amp;RTrang &amp;P/&amp;N</oddFooter>
  </headerFooter>
  <legacyDrawing r:id="rId2"/>
</worksheet>
</file>

<file path=xl/worksheets/sheet67.xml><?xml version="1.0" encoding="utf-8"?>
<worksheet xmlns="http://schemas.openxmlformats.org/spreadsheetml/2006/main" xmlns:r="http://schemas.openxmlformats.org/officeDocument/2006/relationships">
  <sheetPr codeName="sh_DGCG_Goithau"/>
  <dimension ref="A1:AC5"/>
  <sheetViews>
    <sheetView workbookViewId="0">
      <selection activeCell="E7" sqref="E7"/>
    </sheetView>
  </sheetViews>
  <sheetFormatPr defaultRowHeight="15" outlineLevelCol="1"/>
  <cols>
    <col min="1" max="1" width="4.85546875" style="84" customWidth="1"/>
    <col min="2" max="2" width="11.28515625" style="84" customWidth="1"/>
    <col min="3" max="3" width="11.5703125" style="84" hidden="1" customWidth="1" outlineLevel="1"/>
    <col min="4" max="4" width="38.140625" style="84" customWidth="1" collapsed="1"/>
    <col min="5" max="5" width="7.140625" style="89" bestFit="1" customWidth="1"/>
    <col min="6" max="6" width="26.42578125" style="84" hidden="1" customWidth="1"/>
    <col min="7" max="7" width="11.140625" style="162" customWidth="1"/>
    <col min="8" max="8" width="6.140625" style="84" hidden="1" customWidth="1"/>
    <col min="9" max="9" width="8.140625" style="157" bestFit="1" customWidth="1"/>
    <col min="10" max="10" width="10.5703125" style="157" bestFit="1" customWidth="1"/>
    <col min="11" max="11" width="13.85546875" style="157" hidden="1" customWidth="1"/>
    <col min="12" max="12" width="10.7109375" style="157" hidden="1" customWidth="1"/>
    <col min="13" max="18" width="10.5703125" style="157" hidden="1" customWidth="1" outlineLevel="1"/>
    <col min="19" max="19" width="15.28515625" style="157" hidden="1" customWidth="1" outlineLevel="1"/>
    <col min="20" max="26" width="10.5703125" style="157" hidden="1" customWidth="1" outlineLevel="1"/>
    <col min="27" max="28" width="10.5703125" style="84" hidden="1" customWidth="1" outlineLevel="1"/>
    <col min="29" max="29" width="0" style="84" hidden="1" customWidth="1" collapsed="1"/>
    <col min="30" max="31" width="0" style="84" hidden="1" customWidth="1"/>
    <col min="32" max="16384" width="9.140625" style="84"/>
  </cols>
  <sheetData>
    <row r="1" spans="1:28" s="77" customFormat="1" ht="20.25">
      <c r="A1" s="143" t="s">
        <v>3259</v>
      </c>
      <c r="B1" s="144"/>
      <c r="C1" s="144"/>
      <c r="D1" s="144"/>
      <c r="E1" s="144"/>
      <c r="F1" s="144"/>
      <c r="G1" s="158"/>
      <c r="H1" s="144" t="s">
        <v>276</v>
      </c>
      <c r="I1" s="145"/>
      <c r="J1" s="145"/>
      <c r="K1" s="145"/>
      <c r="L1" s="145"/>
      <c r="M1" s="145"/>
      <c r="N1" s="145"/>
      <c r="O1" s="145"/>
      <c r="P1" s="145"/>
      <c r="Q1" s="145"/>
      <c r="R1" s="145"/>
      <c r="S1" s="145"/>
      <c r="T1" s="145"/>
      <c r="U1" s="145"/>
      <c r="V1" s="145"/>
      <c r="W1" s="145"/>
      <c r="X1" s="145"/>
      <c r="Y1" s="145"/>
      <c r="Z1" s="145"/>
      <c r="AA1" s="144"/>
      <c r="AB1" s="144"/>
    </row>
    <row r="2" spans="1:28" s="164" customFormat="1" ht="14.25">
      <c r="A2" s="163" t="e">
        <f>"CÔNG TRÌNH : "&amp;'Bia du toan'!$G$12</f>
        <v>#REF!</v>
      </c>
      <c r="B2" s="163"/>
      <c r="C2" s="163"/>
      <c r="D2" s="163"/>
      <c r="E2" s="163"/>
      <c r="F2" s="163"/>
      <c r="G2" s="165"/>
      <c r="H2" s="163"/>
      <c r="I2" s="166"/>
      <c r="J2" s="166"/>
      <c r="K2" s="166"/>
      <c r="L2" s="166"/>
      <c r="M2" s="166"/>
      <c r="N2" s="166"/>
      <c r="O2" s="166"/>
      <c r="P2" s="166"/>
      <c r="Q2" s="166"/>
      <c r="R2" s="166"/>
      <c r="S2" s="166"/>
      <c r="T2" s="166"/>
      <c r="U2" s="166"/>
      <c r="V2" s="166"/>
      <c r="W2" s="166"/>
      <c r="X2" s="166"/>
      <c r="Y2" s="166"/>
      <c r="Z2" s="166"/>
      <c r="AA2" s="163"/>
      <c r="AB2" s="163"/>
    </row>
    <row r="3" spans="1:28" s="164" customFormat="1" ht="14.25">
      <c r="A3" s="163" t="e">
        <f>"HẠNG MỤC : "&amp; 'Bia du toan'!$G$13</f>
        <v>#REF!</v>
      </c>
      <c r="B3" s="163"/>
      <c r="C3" s="163"/>
      <c r="D3" s="163"/>
      <c r="E3" s="163"/>
      <c r="F3" s="163"/>
      <c r="G3" s="165"/>
      <c r="H3" s="163"/>
      <c r="I3" s="166"/>
      <c r="J3" s="166"/>
      <c r="K3" s="166"/>
      <c r="L3" s="166"/>
      <c r="M3" s="166"/>
      <c r="N3" s="166"/>
      <c r="O3" s="166"/>
      <c r="P3" s="166"/>
      <c r="Q3" s="166"/>
      <c r="R3" s="166"/>
      <c r="S3" s="166"/>
      <c r="T3" s="166"/>
      <c r="U3" s="166"/>
      <c r="V3" s="166"/>
      <c r="W3" s="166"/>
      <c r="X3" s="166"/>
      <c r="Y3" s="166"/>
      <c r="Z3" s="166"/>
      <c r="AA3" s="163"/>
      <c r="AB3" s="163"/>
    </row>
    <row r="4" spans="1:28" s="77" customFormat="1">
      <c r="A4" s="144"/>
      <c r="B4" s="144"/>
      <c r="C4" s="144"/>
      <c r="D4" s="144"/>
      <c r="E4" s="144"/>
      <c r="F4" s="144"/>
      <c r="G4" s="158"/>
      <c r="H4" s="144"/>
      <c r="I4" s="145"/>
      <c r="J4" s="145"/>
      <c r="K4" s="145"/>
      <c r="L4" s="145"/>
      <c r="M4" s="145"/>
      <c r="N4" s="145"/>
      <c r="O4" s="145"/>
      <c r="P4" s="145"/>
      <c r="Q4" s="145"/>
      <c r="R4" s="145"/>
      <c r="S4" s="145"/>
      <c r="T4" s="145"/>
      <c r="U4" s="145"/>
      <c r="V4" s="145"/>
      <c r="W4" s="145"/>
      <c r="X4" s="145"/>
      <c r="Y4" s="145"/>
      <c r="Z4" s="145"/>
      <c r="AA4" s="144"/>
      <c r="AB4" s="144"/>
    </row>
    <row r="5" spans="1:28" s="77" customFormat="1" ht="28.5" customHeight="1">
      <c r="A5" s="901" t="s">
        <v>15</v>
      </c>
      <c r="B5" s="271" t="s">
        <v>123</v>
      </c>
      <c r="C5" s="901" t="s">
        <v>113</v>
      </c>
      <c r="D5" s="901" t="s">
        <v>114</v>
      </c>
      <c r="E5" s="901" t="s">
        <v>93</v>
      </c>
      <c r="F5" s="901" t="s">
        <v>127</v>
      </c>
      <c r="G5" s="178" t="s">
        <v>90</v>
      </c>
      <c r="H5" s="902" t="s">
        <v>98</v>
      </c>
      <c r="I5" s="902" t="s">
        <v>95</v>
      </c>
      <c r="J5" s="902" t="s">
        <v>96</v>
      </c>
      <c r="K5" s="906" t="s">
        <v>128</v>
      </c>
      <c r="L5" s="906" t="s">
        <v>129</v>
      </c>
      <c r="M5" s="906" t="s">
        <v>130</v>
      </c>
      <c r="N5" s="906" t="s">
        <v>131</v>
      </c>
      <c r="O5" s="906" t="s">
        <v>132</v>
      </c>
      <c r="P5" s="906" t="s">
        <v>133</v>
      </c>
      <c r="Q5" s="906" t="s">
        <v>134</v>
      </c>
      <c r="R5" s="906" t="s">
        <v>135</v>
      </c>
      <c r="S5" s="906" t="s">
        <v>136</v>
      </c>
      <c r="T5" s="906" t="s">
        <v>137</v>
      </c>
      <c r="U5" s="906" t="s">
        <v>138</v>
      </c>
      <c r="V5" s="906" t="s">
        <v>139</v>
      </c>
      <c r="W5" s="906" t="s">
        <v>140</v>
      </c>
      <c r="X5" s="906" t="s">
        <v>141</v>
      </c>
      <c r="Y5" s="906" t="s">
        <v>142</v>
      </c>
      <c r="Z5" s="906" t="s">
        <v>143</v>
      </c>
      <c r="AA5" s="906" t="s">
        <v>109</v>
      </c>
      <c r="AB5" s="906" t="s">
        <v>110</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sheetPr codeName="sh_DuthauHM"/>
  <dimension ref="A1:G8"/>
  <sheetViews>
    <sheetView workbookViewId="0"/>
  </sheetViews>
  <sheetFormatPr defaultRowHeight="15"/>
  <cols>
    <col min="1" max="1" width="7.5703125" style="568" bestFit="1" customWidth="1"/>
    <col min="2" max="2" width="63.7109375" style="83" bestFit="1" customWidth="1"/>
    <col min="3" max="3" width="9.140625" style="568" customWidth="1"/>
    <col min="4" max="4" width="12" style="85" customWidth="1"/>
    <col min="5" max="5" width="11.28515625" style="83" customWidth="1"/>
    <col min="6" max="6" width="13.140625" style="374" customWidth="1"/>
    <col min="7" max="10" width="9.140625" style="2"/>
    <col min="11" max="11" width="10.28515625" style="2" bestFit="1" customWidth="1"/>
    <col min="12" max="16384" width="9.140625" style="2"/>
  </cols>
  <sheetData>
    <row r="1" spans="1:7">
      <c r="A1"/>
      <c r="B1"/>
      <c r="C1"/>
      <c r="D1"/>
      <c r="E1"/>
      <c r="F1"/>
      <c r="G1"/>
    </row>
    <row r="2" spans="1:7" ht="16.5">
      <c r="A2" s="713"/>
      <c r="B2" s="711"/>
      <c r="C2" s="1498"/>
      <c r="D2" s="1498"/>
      <c r="E2" s="1498"/>
      <c r="F2" s="1498"/>
      <c r="G2"/>
    </row>
    <row r="3" spans="1:7" ht="16.5">
      <c r="A3" s="713"/>
      <c r="B3" s="712"/>
      <c r="C3" s="711"/>
      <c r="D3" s="809"/>
      <c r="E3" s="713"/>
      <c r="F3" s="713"/>
      <c r="G3"/>
    </row>
    <row r="4" spans="1:7" ht="16.5">
      <c r="A4" s="713"/>
      <c r="B4" s="713"/>
      <c r="C4" s="713"/>
      <c r="D4" s="809"/>
      <c r="E4" s="713"/>
      <c r="F4" s="713"/>
      <c r="G4"/>
    </row>
    <row r="5" spans="1:7" ht="16.5">
      <c r="A5" s="713"/>
      <c r="B5" s="713"/>
      <c r="C5" s="713"/>
      <c r="D5" s="809"/>
      <c r="E5" s="713"/>
      <c r="F5" s="713"/>
      <c r="G5"/>
    </row>
    <row r="6" spans="1:7" ht="16.5">
      <c r="A6" s="713"/>
      <c r="B6" s="713"/>
      <c r="C6" s="713"/>
      <c r="D6" s="809"/>
      <c r="E6" s="713"/>
      <c r="F6" s="713"/>
      <c r="G6"/>
    </row>
    <row r="7" spans="1:7" ht="16.5">
      <c r="A7" s="713"/>
      <c r="B7" s="713"/>
      <c r="C7" s="713"/>
      <c r="D7" s="809"/>
      <c r="E7" s="713"/>
      <c r="F7" s="713"/>
      <c r="G7"/>
    </row>
    <row r="8" spans="1:7">
      <c r="A8" s="714"/>
      <c r="B8" s="714"/>
      <c r="C8" s="1488"/>
      <c r="D8" s="1488"/>
      <c r="E8" s="1488"/>
      <c r="F8" s="1488"/>
      <c r="G8"/>
    </row>
  </sheetData>
  <mergeCells count="2">
    <mergeCell ref="C2:F2"/>
    <mergeCell ref="C8:F8"/>
  </mergeCells>
  <pageMargins left="0.7" right="0.7" top="0.75" bottom="0.75" header="0.3" footer="0.3"/>
  <pageSetup orientation="landscape" r:id="rId1"/>
</worksheet>
</file>

<file path=xl/worksheets/sheet69.xml><?xml version="1.0" encoding="utf-8"?>
<worksheet xmlns="http://schemas.openxmlformats.org/spreadsheetml/2006/main" xmlns:r="http://schemas.openxmlformats.org/officeDocument/2006/relationships">
  <sheetPr codeName="sh_HDTG"/>
  <dimension ref="A1:I14"/>
  <sheetViews>
    <sheetView topLeftCell="B1" workbookViewId="0">
      <selection activeCell="C7" sqref="C7"/>
    </sheetView>
  </sheetViews>
  <sheetFormatPr defaultRowHeight="15" outlineLevelCol="1"/>
  <cols>
    <col min="1" max="1" width="8.7109375" style="723" hidden="1" customWidth="1" outlineLevel="1"/>
    <col min="2" max="2" width="5" style="83" bestFit="1" customWidth="1" collapsed="1"/>
    <col min="3" max="3" width="46.42578125" style="83" customWidth="1"/>
    <col min="4" max="4" width="21.28515625" style="83" customWidth="1"/>
    <col min="5" max="5" width="9.140625" style="568"/>
    <col min="6" max="6" width="13.28515625" style="85" customWidth="1"/>
    <col min="7" max="7" width="12.140625" style="734" customWidth="1"/>
    <col min="8" max="8" width="11" style="734" bestFit="1" customWidth="1"/>
    <col min="9" max="16384" width="9.140625" style="83"/>
  </cols>
  <sheetData>
    <row r="1" spans="1:9" s="139" customFormat="1" ht="33" customHeight="1">
      <c r="A1" s="737" t="s">
        <v>1105</v>
      </c>
      <c r="B1" s="166" t="s">
        <v>3141</v>
      </c>
      <c r="C1" s="90"/>
      <c r="D1" s="90"/>
      <c r="E1" s="90"/>
      <c r="F1" s="357"/>
      <c r="G1" s="726"/>
      <c r="H1" s="726"/>
      <c r="I1" s="90"/>
    </row>
    <row r="2" spans="1:9" s="139" customFormat="1" ht="14.25" customHeight="1">
      <c r="A2" s="737" t="s">
        <v>3217</v>
      </c>
      <c r="B2" s="166" t="e">
        <f>"CÔNG TRÌNH : "&amp;'Bia du toan'!$G$12</f>
        <v>#REF!</v>
      </c>
      <c r="C2" s="90"/>
      <c r="D2" s="90"/>
      <c r="E2" s="90"/>
      <c r="F2" s="357"/>
      <c r="G2" s="726"/>
      <c r="H2" s="726"/>
      <c r="I2" s="90"/>
    </row>
    <row r="3" spans="1:9" s="139" customFormat="1" ht="14.25" customHeight="1">
      <c r="A3" s="737" t="s">
        <v>3218</v>
      </c>
      <c r="B3" s="166" t="e">
        <f>"HẠNG MỤC : "&amp; 'Bia du toan'!$G$13</f>
        <v>#REF!</v>
      </c>
      <c r="C3" s="90"/>
      <c r="D3" s="90"/>
      <c r="E3" s="90"/>
      <c r="F3" s="357"/>
      <c r="G3" s="726"/>
      <c r="H3" s="726"/>
      <c r="I3" s="90"/>
    </row>
    <row r="4" spans="1:9">
      <c r="A4" s="738"/>
      <c r="B4" s="82"/>
      <c r="C4" s="82"/>
      <c r="D4" s="82"/>
      <c r="E4" s="82"/>
      <c r="F4" s="359"/>
      <c r="G4" s="727"/>
      <c r="H4" s="727"/>
      <c r="I4" s="82"/>
    </row>
    <row r="5" spans="1:9" ht="46.5" customHeight="1">
      <c r="A5" s="715" t="s">
        <v>190</v>
      </c>
      <c r="B5" s="700" t="s">
        <v>15</v>
      </c>
      <c r="C5" s="700" t="s">
        <v>3142</v>
      </c>
      <c r="D5" s="700" t="s">
        <v>3143</v>
      </c>
      <c r="E5" s="700" t="s">
        <v>424</v>
      </c>
      <c r="F5" s="808" t="s">
        <v>3144</v>
      </c>
      <c r="G5" s="841" t="s">
        <v>3145</v>
      </c>
      <c r="H5" s="841" t="s">
        <v>330</v>
      </c>
      <c r="I5" s="700" t="s">
        <v>457</v>
      </c>
    </row>
    <row r="6" spans="1:9" s="139" customFormat="1" ht="14.25">
      <c r="A6" s="739" t="s">
        <v>858</v>
      </c>
      <c r="B6" s="728" t="s">
        <v>58</v>
      </c>
      <c r="C6" s="729" t="s">
        <v>3146</v>
      </c>
      <c r="D6" s="729"/>
      <c r="E6" s="728"/>
      <c r="F6" s="842"/>
      <c r="G6" s="730"/>
      <c r="H6" s="730"/>
      <c r="I6" s="728" t="s">
        <v>3147</v>
      </c>
    </row>
    <row r="7" spans="1:9" s="139" customFormat="1" ht="51" customHeight="1">
      <c r="A7" s="740" t="s">
        <v>3148</v>
      </c>
      <c r="B7" s="731"/>
      <c r="C7" s="732" t="s">
        <v>3149</v>
      </c>
      <c r="D7" s="731"/>
      <c r="E7" s="731"/>
      <c r="F7" s="843"/>
      <c r="G7" s="733"/>
      <c r="H7" s="733"/>
      <c r="I7" s="731"/>
    </row>
    <row r="9" spans="1:9" s="735" customFormat="1" ht="15.75" customHeight="1">
      <c r="A9" s="741" t="s">
        <v>3219</v>
      </c>
      <c r="D9" s="521" t="s">
        <v>3137</v>
      </c>
      <c r="E9" s="521"/>
      <c r="F9" s="844"/>
      <c r="G9" s="736"/>
      <c r="H9" s="736"/>
    </row>
    <row r="10" spans="1:9">
      <c r="D10" s="82"/>
      <c r="E10" s="82"/>
      <c r="F10" s="359"/>
    </row>
    <row r="11" spans="1:9">
      <c r="D11" s="82"/>
      <c r="E11" s="82"/>
      <c r="F11" s="359"/>
    </row>
    <row r="12" spans="1:9">
      <c r="D12" s="82"/>
      <c r="E12" s="82"/>
      <c r="F12" s="359"/>
    </row>
    <row r="13" spans="1:9">
      <c r="D13" s="82"/>
      <c r="E13" s="82"/>
      <c r="F13" s="359"/>
    </row>
    <row r="14" spans="1:9" s="139" customFormat="1" ht="14.25">
      <c r="A14" s="716" t="s">
        <v>3220</v>
      </c>
      <c r="D14" s="90" t="s">
        <v>3139</v>
      </c>
      <c r="E14" s="90"/>
      <c r="F14" s="357"/>
      <c r="G14" s="879"/>
      <c r="H14" s="879"/>
    </row>
  </sheetData>
  <dataValidations count="1">
    <dataValidation allowBlank="1" showInputMessage="1" showErrorMessage="1" promptTitle="Lưu ý" prompt="Không xóa cột này" sqref="A1:A1048576"/>
  </dataValidations>
  <pageMargins left="0.7" right="0.12" top="0.56999999999999995" bottom="0.6" header="0.3" footer="0.3"/>
  <pageSetup orientation="landscape" r:id="rId1"/>
  <headerFooter>
    <oddHeader>&amp;L&amp;"Arial,Bold"Dự toán Bắc Nam -  &amp;"Arial,Italic"ÐT: 0966.966.455</oddHeader>
    <oddFooter>&amp;RTrang &amp;P/&amp;N</oddFooter>
  </headerFooter>
</worksheet>
</file>

<file path=xl/worksheets/sheet7.xml><?xml version="1.0" encoding="utf-8"?>
<worksheet xmlns="http://schemas.openxmlformats.org/spreadsheetml/2006/main" xmlns:r="http://schemas.openxmlformats.org/officeDocument/2006/relationships">
  <sheetPr codeName="Sheet8"/>
  <dimension ref="A1:BJ14"/>
  <sheetViews>
    <sheetView showGridLines="0" showZeros="0" workbookViewId="0">
      <selection activeCell="E13" sqref="E13"/>
    </sheetView>
  </sheetViews>
  <sheetFormatPr defaultRowHeight="15" outlineLevelCol="1"/>
  <cols>
    <col min="1" max="1" width="3.7109375" style="270" bestFit="1" customWidth="1"/>
    <col min="2" max="2" width="12.28515625" style="270" hidden="1" customWidth="1" outlineLevel="1"/>
    <col min="3" max="3" width="14" style="270" hidden="1" customWidth="1" outlineLevel="1"/>
    <col min="4" max="4" width="9.85546875" style="270" customWidth="1" collapsed="1"/>
    <col min="5" max="5" width="32.42578125" style="270" customWidth="1"/>
    <col min="6" max="6" width="6.85546875" style="450" bestFit="1" customWidth="1"/>
    <col min="7" max="7" width="7.140625" style="451" bestFit="1" customWidth="1"/>
    <col min="8" max="8" width="9.28515625" style="452" customWidth="1"/>
    <col min="9" max="9" width="12.140625" style="452" hidden="1" customWidth="1"/>
    <col min="10" max="10" width="11.85546875" style="452" customWidth="1"/>
    <col min="11" max="11" width="10.42578125" style="452" customWidth="1"/>
    <col min="12" max="12" width="9.140625" style="452" customWidth="1"/>
    <col min="13" max="13" width="12.28515625" style="452" hidden="1" customWidth="1"/>
    <col min="14" max="14" width="12.140625" style="452" customWidth="1"/>
    <col min="15" max="15" width="9.7109375" style="452" customWidth="1"/>
    <col min="16" max="16" width="4.7109375" style="84" hidden="1" customWidth="1" outlineLevel="1"/>
    <col min="17" max="17" width="4.85546875" style="84" hidden="1" customWidth="1" outlineLevel="1"/>
    <col min="18" max="18" width="7" style="84" hidden="1" customWidth="1" outlineLevel="1"/>
    <col min="19" max="19" width="4.85546875" style="84" hidden="1" customWidth="1" outlineLevel="1"/>
    <col min="20" max="20" width="4.140625" style="84" hidden="1" customWidth="1" outlineLevel="1"/>
    <col min="21" max="21" width="7.85546875" style="84" hidden="1" customWidth="1" outlineLevel="1"/>
    <col min="22" max="22" width="7.42578125" style="84" hidden="1" customWidth="1"/>
    <col min="23" max="23" width="9.28515625" style="157" hidden="1" customWidth="1"/>
    <col min="24" max="24" width="10" style="157" hidden="1" customWidth="1"/>
    <col min="25" max="25" width="12.42578125" style="157" hidden="1" customWidth="1"/>
    <col min="26" max="26" width="9.42578125" style="157" hidden="1" customWidth="1"/>
    <col min="27" max="27" width="10.7109375" style="157" hidden="1" customWidth="1"/>
    <col min="28" max="28" width="12.42578125" style="157" hidden="1" customWidth="1"/>
    <col min="29" max="29" width="11.7109375" style="157" hidden="1" customWidth="1"/>
    <col min="30" max="30" width="8.140625" style="157" hidden="1" customWidth="1"/>
    <col min="31" max="31" width="8.5703125" style="157" hidden="1" customWidth="1"/>
    <col min="32" max="32" width="10" style="157" hidden="1" customWidth="1"/>
    <col min="33" max="33" width="11.7109375" style="157" hidden="1" customWidth="1"/>
    <col min="34" max="34" width="4.85546875" style="157" hidden="1" customWidth="1"/>
    <col min="35" max="35" width="10.85546875" style="157" hidden="1" customWidth="1"/>
    <col min="36" max="36" width="11.85546875" style="157" hidden="1" customWidth="1"/>
    <col min="37" max="37" width="8.5703125" style="157" hidden="1" customWidth="1"/>
    <col min="38" max="38" width="10" style="157" hidden="1" customWidth="1"/>
    <col min="39" max="39" width="11.7109375" style="157" hidden="1" customWidth="1"/>
    <col min="40" max="40" width="4.85546875" style="157" hidden="1" customWidth="1"/>
    <col min="41" max="41" width="7" style="157" hidden="1" customWidth="1"/>
    <col min="42" max="42" width="7.85546875" style="157" hidden="1" customWidth="1"/>
    <col min="43" max="43" width="9.140625" style="157" hidden="1" customWidth="1"/>
    <col min="44" max="44" width="8.5703125" style="157" hidden="1" customWidth="1"/>
    <col min="45" max="45" width="10" style="157" hidden="1" customWidth="1"/>
    <col min="46" max="46" width="11.7109375" style="157" hidden="1" customWidth="1"/>
    <col min="47" max="47" width="4.85546875" style="157" hidden="1" customWidth="1"/>
    <col min="48" max="48" width="8.5703125" style="157" hidden="1" customWidth="1"/>
    <col min="49" max="49" width="10" style="157" hidden="1" customWidth="1"/>
    <col min="50" max="50" width="11.7109375" style="157" hidden="1" customWidth="1"/>
    <col min="51" max="51" width="4.85546875" style="157" hidden="1" customWidth="1"/>
    <col min="52" max="52" width="12.42578125" style="84" hidden="1" customWidth="1"/>
    <col min="53" max="53" width="10.42578125" style="147" hidden="1" customWidth="1"/>
    <col min="54" max="54" width="8" style="147" hidden="1" customWidth="1"/>
    <col min="55" max="56" width="12.42578125" style="147" hidden="1" customWidth="1"/>
    <col min="57" max="60" width="9.140625" style="84" hidden="1" customWidth="1"/>
    <col min="61" max="62" width="9.140625" style="419" hidden="1" customWidth="1"/>
    <col min="63" max="16384" width="9.140625" style="419"/>
  </cols>
  <sheetData>
    <row r="1" spans="1:62" s="418" customFormat="1" ht="20.25">
      <c r="A1" s="143" t="s">
        <v>3327</v>
      </c>
      <c r="B1" s="144"/>
      <c r="C1" s="144"/>
      <c r="D1" s="144"/>
      <c r="E1" s="144"/>
      <c r="F1" s="144"/>
      <c r="G1" s="144"/>
      <c r="H1" s="145"/>
      <c r="I1" s="145"/>
      <c r="J1" s="145"/>
      <c r="K1" s="145"/>
      <c r="L1" s="145"/>
      <c r="M1" s="145"/>
      <c r="N1" s="145"/>
      <c r="O1" s="145"/>
      <c r="P1" s="144"/>
      <c r="Q1" s="144"/>
      <c r="R1" s="144"/>
      <c r="S1" s="144"/>
      <c r="T1" s="144"/>
      <c r="U1" s="144"/>
      <c r="V1" s="144"/>
      <c r="W1" s="145"/>
      <c r="X1" s="145"/>
      <c r="Y1" s="145"/>
      <c r="Z1" s="145"/>
      <c r="AA1" s="145"/>
      <c r="AB1" s="145"/>
      <c r="AC1" s="145"/>
      <c r="AD1" s="145"/>
      <c r="AE1" s="145"/>
      <c r="AF1" s="145"/>
      <c r="AG1" s="145"/>
      <c r="AH1" s="145"/>
      <c r="AI1" s="145"/>
      <c r="AJ1" s="145"/>
      <c r="AK1" s="145"/>
      <c r="AL1" s="145"/>
      <c r="AM1" s="145"/>
      <c r="AN1" s="145"/>
      <c r="AO1" s="145"/>
      <c r="AP1" s="145"/>
      <c r="AQ1" s="145"/>
      <c r="AR1" s="145"/>
      <c r="AS1" s="145"/>
      <c r="AT1" s="145"/>
      <c r="AU1" s="145"/>
      <c r="AV1" s="145"/>
      <c r="AW1" s="145"/>
      <c r="AX1" s="145"/>
      <c r="AY1" s="145"/>
      <c r="AZ1" s="144"/>
      <c r="BA1" s="144"/>
      <c r="BB1" s="144"/>
      <c r="BC1" s="77"/>
      <c r="BD1" s="77"/>
      <c r="BE1" s="77"/>
      <c r="BF1" s="77"/>
      <c r="BG1" s="77"/>
      <c r="BH1" s="77"/>
    </row>
    <row r="2" spans="1:62" s="418" customFormat="1" ht="15.75">
      <c r="A2" s="146" t="e">
        <f>"CÔNG TRÌNH : "&amp;'Bia du toan'!$G$12</f>
        <v>#REF!</v>
      </c>
      <c r="B2" s="144"/>
      <c r="C2" s="144"/>
      <c r="D2" s="144"/>
      <c r="E2" s="144"/>
      <c r="F2" s="144"/>
      <c r="G2" s="144"/>
      <c r="H2" s="145"/>
      <c r="I2" s="145"/>
      <c r="J2" s="145"/>
      <c r="K2" s="145"/>
      <c r="L2" s="145"/>
      <c r="M2" s="145"/>
      <c r="N2" s="145"/>
      <c r="O2" s="145"/>
      <c r="P2" s="144"/>
      <c r="Q2" s="144"/>
      <c r="R2" s="144"/>
      <c r="S2" s="144"/>
      <c r="T2" s="144"/>
      <c r="U2" s="144"/>
      <c r="V2" s="144"/>
      <c r="W2" s="145"/>
      <c r="X2" s="145"/>
      <c r="Y2" s="145"/>
      <c r="Z2" s="145"/>
      <c r="AA2" s="145"/>
      <c r="AB2" s="145"/>
      <c r="AC2" s="145"/>
      <c r="AD2" s="145"/>
      <c r="AE2" s="145"/>
      <c r="AF2" s="145"/>
      <c r="AG2" s="145"/>
      <c r="AH2" s="145"/>
      <c r="AI2" s="145"/>
      <c r="AJ2" s="145"/>
      <c r="AK2" s="145"/>
      <c r="AL2" s="145"/>
      <c r="AM2" s="145"/>
      <c r="AN2" s="145"/>
      <c r="AO2" s="145"/>
      <c r="AP2" s="145"/>
      <c r="AQ2" s="145"/>
      <c r="AR2" s="145"/>
      <c r="AS2" s="145"/>
      <c r="AT2" s="145"/>
      <c r="AU2" s="145"/>
      <c r="AV2" s="145"/>
      <c r="AW2" s="145"/>
      <c r="AX2" s="145"/>
      <c r="AY2" s="145"/>
      <c r="AZ2" s="144"/>
      <c r="BA2" s="144"/>
      <c r="BB2" s="144"/>
      <c r="BC2" s="77"/>
      <c r="BD2" s="77"/>
      <c r="BE2" s="77"/>
      <c r="BF2" s="77"/>
      <c r="BG2" s="77"/>
      <c r="BH2" s="77"/>
    </row>
    <row r="3" spans="1:62" s="418" customFormat="1" ht="15.75">
      <c r="A3" s="146" t="e">
        <f>"HẠNG MỤC : "&amp; 'Bia du toan'!$G$13</f>
        <v>#REF!</v>
      </c>
      <c r="B3" s="144"/>
      <c r="C3" s="144"/>
      <c r="D3" s="144"/>
      <c r="E3" s="144"/>
      <c r="F3" s="144"/>
      <c r="G3" s="144"/>
      <c r="H3" s="145"/>
      <c r="I3" s="145"/>
      <c r="J3" s="145"/>
      <c r="K3" s="145"/>
      <c r="L3" s="145"/>
      <c r="M3" s="145"/>
      <c r="N3" s="145"/>
      <c r="O3" s="145"/>
      <c r="P3" s="144"/>
      <c r="Q3" s="144"/>
      <c r="R3" s="144"/>
      <c r="S3" s="144"/>
      <c r="T3" s="144"/>
      <c r="U3" s="144"/>
      <c r="V3" s="144"/>
      <c r="W3" s="145"/>
      <c r="X3" s="145"/>
      <c r="Y3" s="145"/>
      <c r="Z3" s="145"/>
      <c r="AA3" s="145"/>
      <c r="AB3" s="145"/>
      <c r="AC3" s="145"/>
      <c r="AD3" s="145"/>
      <c r="AE3" s="145"/>
      <c r="AF3" s="145"/>
      <c r="AG3" s="145"/>
      <c r="AH3" s="145"/>
      <c r="AI3" s="145"/>
      <c r="AJ3" s="145"/>
      <c r="AK3" s="145"/>
      <c r="AL3" s="145"/>
      <c r="AM3" s="145"/>
      <c r="AN3" s="145"/>
      <c r="AO3" s="145"/>
      <c r="AP3" s="145"/>
      <c r="AQ3" s="145"/>
      <c r="AR3" s="145"/>
      <c r="AS3" s="145"/>
      <c r="AT3" s="145"/>
      <c r="AU3" s="145"/>
      <c r="AV3" s="145"/>
      <c r="AW3" s="145"/>
      <c r="AX3" s="145"/>
      <c r="AY3" s="145"/>
      <c r="AZ3" s="144"/>
      <c r="BA3" s="144"/>
      <c r="BB3" s="144"/>
      <c r="BC3" s="77"/>
      <c r="BD3" s="77"/>
      <c r="BE3" s="77"/>
      <c r="BF3" s="77"/>
      <c r="BG3" s="77"/>
      <c r="BH3" s="77"/>
    </row>
    <row r="4" spans="1:62" s="418" customFormat="1">
      <c r="A4" s="144"/>
      <c r="B4" s="144"/>
      <c r="C4" s="144"/>
      <c r="D4" s="144"/>
      <c r="E4" s="144"/>
      <c r="F4" s="144"/>
      <c r="G4" s="144"/>
      <c r="H4" s="145"/>
      <c r="I4" s="145"/>
      <c r="J4" s="145"/>
      <c r="K4" s="145"/>
      <c r="L4" s="145"/>
      <c r="M4" s="145"/>
      <c r="N4" s="145"/>
      <c r="O4" s="145"/>
      <c r="P4" s="144"/>
      <c r="Q4" s="144"/>
      <c r="R4" s="144"/>
      <c r="S4" s="144"/>
      <c r="T4" s="144"/>
      <c r="U4" s="144"/>
      <c r="V4" s="144"/>
      <c r="W4" s="145"/>
      <c r="X4" s="145"/>
      <c r="Y4" s="145"/>
      <c r="Z4" s="145"/>
      <c r="AA4" s="145"/>
      <c r="AB4" s="145"/>
      <c r="AC4" s="145"/>
      <c r="AD4" s="145"/>
      <c r="AE4" s="145"/>
      <c r="AF4" s="145"/>
      <c r="AG4" s="145"/>
      <c r="AH4" s="145"/>
      <c r="AI4" s="145"/>
      <c r="AJ4" s="145"/>
      <c r="AK4" s="145"/>
      <c r="AL4" s="145"/>
      <c r="AM4" s="145"/>
      <c r="AN4" s="145"/>
      <c r="AO4" s="145"/>
      <c r="AP4" s="145"/>
      <c r="AQ4" s="145"/>
      <c r="AR4" s="145"/>
      <c r="AS4" s="145"/>
      <c r="AT4" s="145"/>
      <c r="AU4" s="145"/>
      <c r="AV4" s="145"/>
      <c r="AW4" s="145"/>
      <c r="AX4" s="145"/>
      <c r="AY4" s="145"/>
      <c r="AZ4" s="144"/>
      <c r="BA4" s="144"/>
      <c r="BB4" s="144"/>
      <c r="BC4" s="77"/>
      <c r="BD4" s="77"/>
      <c r="BE4" s="77"/>
      <c r="BF4" s="77"/>
      <c r="BG4" s="77"/>
      <c r="BH4" s="77"/>
    </row>
    <row r="5" spans="1:62" s="418" customFormat="1" ht="23.25" customHeight="1">
      <c r="A5" s="1356" t="s">
        <v>15</v>
      </c>
      <c r="B5" s="1356" t="s">
        <v>89</v>
      </c>
      <c r="C5" s="1356" t="s">
        <v>90</v>
      </c>
      <c r="D5" s="1356" t="s">
        <v>91</v>
      </c>
      <c r="E5" s="1356" t="s">
        <v>92</v>
      </c>
      <c r="F5" s="1356" t="s">
        <v>3027</v>
      </c>
      <c r="G5" s="1366" t="s">
        <v>94</v>
      </c>
      <c r="H5" s="114" t="s">
        <v>95</v>
      </c>
      <c r="I5" s="114"/>
      <c r="J5" s="114"/>
      <c r="K5" s="114"/>
      <c r="L5" s="114" t="s">
        <v>96</v>
      </c>
      <c r="M5" s="114"/>
      <c r="N5" s="114"/>
      <c r="O5" s="114"/>
      <c r="P5" s="1349" t="s">
        <v>338</v>
      </c>
      <c r="Q5" s="128" t="s">
        <v>97</v>
      </c>
      <c r="R5" s="128"/>
      <c r="S5" s="128"/>
      <c r="T5" s="1349" t="s">
        <v>98</v>
      </c>
      <c r="U5" s="1349" t="s">
        <v>99</v>
      </c>
      <c r="V5" s="1349" t="s">
        <v>94</v>
      </c>
      <c r="W5" s="1368" t="s">
        <v>95</v>
      </c>
      <c r="X5" s="1369"/>
      <c r="Y5" s="1369"/>
      <c r="Z5" s="1370"/>
      <c r="AA5" s="1368" t="s">
        <v>96</v>
      </c>
      <c r="AB5" s="1369"/>
      <c r="AC5" s="1369"/>
      <c r="AD5" s="1370"/>
      <c r="AE5" s="1368" t="s">
        <v>98</v>
      </c>
      <c r="AF5" s="1369"/>
      <c r="AG5" s="1369"/>
      <c r="AH5" s="1370"/>
      <c r="AI5" s="1371" t="s">
        <v>413</v>
      </c>
      <c r="AJ5" s="1371"/>
      <c r="AK5" s="1371" t="s">
        <v>343</v>
      </c>
      <c r="AL5" s="1371" t="s">
        <v>344</v>
      </c>
      <c r="AM5" s="1371"/>
      <c r="AN5" s="1371"/>
      <c r="AO5" s="1369" t="s">
        <v>235</v>
      </c>
      <c r="AP5" s="1369"/>
      <c r="AQ5" s="1369"/>
      <c r="AR5" s="129" t="s">
        <v>95</v>
      </c>
      <c r="AS5" s="129"/>
      <c r="AT5" s="129"/>
      <c r="AU5" s="129"/>
      <c r="AV5" s="1371" t="s">
        <v>96</v>
      </c>
      <c r="AW5" s="1371"/>
      <c r="AX5" s="1371"/>
      <c r="AY5" s="1371"/>
      <c r="AZ5" s="1372" t="s">
        <v>94</v>
      </c>
      <c r="BA5" s="1372" t="s">
        <v>100</v>
      </c>
      <c r="BB5" s="1372" t="s">
        <v>101</v>
      </c>
      <c r="BC5" s="1374" t="s">
        <v>1169</v>
      </c>
      <c r="BD5" s="1366" t="s">
        <v>1170</v>
      </c>
      <c r="BE5" s="1366" t="s">
        <v>1171</v>
      </c>
      <c r="BF5" s="1366" t="s">
        <v>1172</v>
      </c>
      <c r="BG5" s="1366"/>
      <c r="BH5" s="1366"/>
      <c r="BI5" s="1366" t="s">
        <v>1173</v>
      </c>
      <c r="BJ5" s="1366" t="s">
        <v>1174</v>
      </c>
    </row>
    <row r="6" spans="1:62" s="418" customFormat="1" ht="24">
      <c r="A6" s="1356"/>
      <c r="B6" s="1356"/>
      <c r="C6" s="1356"/>
      <c r="D6" s="1356"/>
      <c r="E6" s="1356"/>
      <c r="F6" s="1356"/>
      <c r="G6" s="1366"/>
      <c r="H6" s="448" t="s">
        <v>102</v>
      </c>
      <c r="I6" s="448" t="s">
        <v>103</v>
      </c>
      <c r="J6" s="448" t="s">
        <v>104</v>
      </c>
      <c r="K6" s="448" t="s">
        <v>105</v>
      </c>
      <c r="L6" s="448" t="s">
        <v>102</v>
      </c>
      <c r="M6" s="448" t="s">
        <v>103</v>
      </c>
      <c r="N6" s="448" t="s">
        <v>104</v>
      </c>
      <c r="O6" s="448" t="s">
        <v>105</v>
      </c>
      <c r="P6" s="1367"/>
      <c r="Q6" s="130" t="s">
        <v>106</v>
      </c>
      <c r="R6" s="130" t="s">
        <v>107</v>
      </c>
      <c r="S6" s="130" t="s">
        <v>108</v>
      </c>
      <c r="T6" s="1367"/>
      <c r="U6" s="1367"/>
      <c r="V6" s="1367"/>
      <c r="W6" s="131" t="s">
        <v>102</v>
      </c>
      <c r="X6" s="131" t="s">
        <v>103</v>
      </c>
      <c r="Y6" s="131" t="s">
        <v>104</v>
      </c>
      <c r="Z6" s="131" t="s">
        <v>105</v>
      </c>
      <c r="AA6" s="131" t="s">
        <v>102</v>
      </c>
      <c r="AB6" s="131" t="s">
        <v>103</v>
      </c>
      <c r="AC6" s="131" t="s">
        <v>104</v>
      </c>
      <c r="AD6" s="131" t="s">
        <v>105</v>
      </c>
      <c r="AE6" s="131" t="s">
        <v>102</v>
      </c>
      <c r="AF6" s="131" t="s">
        <v>103</v>
      </c>
      <c r="AG6" s="131" t="s">
        <v>104</v>
      </c>
      <c r="AH6" s="131" t="s">
        <v>105</v>
      </c>
      <c r="AI6" s="131" t="s">
        <v>414</v>
      </c>
      <c r="AJ6" s="131" t="s">
        <v>143</v>
      </c>
      <c r="AK6" s="1371"/>
      <c r="AL6" s="132" t="s">
        <v>68</v>
      </c>
      <c r="AM6" s="131" t="s">
        <v>70</v>
      </c>
      <c r="AN6" s="131" t="s">
        <v>72</v>
      </c>
      <c r="AO6" s="131" t="s">
        <v>68</v>
      </c>
      <c r="AP6" s="131" t="s">
        <v>70</v>
      </c>
      <c r="AQ6" s="131" t="s">
        <v>72</v>
      </c>
      <c r="AR6" s="131" t="s">
        <v>102</v>
      </c>
      <c r="AS6" s="131" t="s">
        <v>103</v>
      </c>
      <c r="AT6" s="131" t="s">
        <v>104</v>
      </c>
      <c r="AU6" s="131" t="s">
        <v>105</v>
      </c>
      <c r="AV6" s="131" t="s">
        <v>102</v>
      </c>
      <c r="AW6" s="131" t="s">
        <v>103</v>
      </c>
      <c r="AX6" s="131" t="s">
        <v>104</v>
      </c>
      <c r="AY6" s="131" t="s">
        <v>105</v>
      </c>
      <c r="AZ6" s="1373"/>
      <c r="BA6" s="1373"/>
      <c r="BB6" s="1373"/>
      <c r="BC6" s="1375"/>
      <c r="BD6" s="1366"/>
      <c r="BE6" s="1366"/>
      <c r="BF6" s="449" t="s">
        <v>1175</v>
      </c>
      <c r="BG6" s="449" t="s">
        <v>61</v>
      </c>
      <c r="BH6" s="449" t="s">
        <v>1176</v>
      </c>
      <c r="BI6" s="1366"/>
      <c r="BJ6" s="1366"/>
    </row>
    <row r="7" spans="1:62" s="454" customFormat="1">
      <c r="A7" s="270"/>
      <c r="B7" s="270"/>
      <c r="C7" s="270"/>
      <c r="D7" s="270"/>
      <c r="E7" s="270"/>
      <c r="F7" s="450"/>
      <c r="G7" s="451"/>
      <c r="H7" s="452"/>
      <c r="I7" s="452"/>
      <c r="J7" s="452"/>
      <c r="K7" s="452"/>
      <c r="L7" s="452"/>
      <c r="M7" s="452"/>
      <c r="N7" s="452"/>
      <c r="O7" s="452"/>
      <c r="P7" s="270"/>
      <c r="Q7" s="270"/>
      <c r="R7" s="270"/>
      <c r="S7" s="270"/>
      <c r="T7" s="270"/>
      <c r="U7" s="270"/>
      <c r="V7" s="270"/>
      <c r="W7" s="452"/>
      <c r="X7" s="452"/>
      <c r="Y7" s="452"/>
      <c r="Z7" s="452"/>
      <c r="AA7" s="452"/>
      <c r="AB7" s="452"/>
      <c r="AC7" s="452"/>
      <c r="AD7" s="452"/>
      <c r="AE7" s="452"/>
      <c r="AF7" s="452"/>
      <c r="AG7" s="452"/>
      <c r="AH7" s="452"/>
      <c r="AI7" s="452"/>
      <c r="AJ7" s="452"/>
      <c r="AK7" s="452"/>
      <c r="AL7" s="452"/>
      <c r="AM7" s="452"/>
      <c r="AN7" s="452"/>
      <c r="AO7" s="452"/>
      <c r="AP7" s="452"/>
      <c r="AQ7" s="452"/>
      <c r="AR7" s="452"/>
      <c r="AS7" s="452"/>
      <c r="AT7" s="452"/>
      <c r="AU7" s="452"/>
      <c r="AV7" s="452"/>
      <c r="AW7" s="452"/>
      <c r="AX7" s="452"/>
      <c r="AY7" s="452"/>
      <c r="AZ7" s="270"/>
      <c r="BA7" s="453"/>
      <c r="BB7" s="453"/>
      <c r="BC7" s="453"/>
      <c r="BD7" s="453"/>
      <c r="BE7" s="270"/>
      <c r="BF7" s="270"/>
      <c r="BG7" s="270"/>
      <c r="BH7" s="270"/>
    </row>
    <row r="8" spans="1:62" s="454" customFormat="1">
      <c r="A8" s="270"/>
      <c r="B8" s="270"/>
      <c r="C8" s="270"/>
      <c r="D8" s="270"/>
      <c r="E8" s="270"/>
      <c r="F8" s="450"/>
      <c r="G8" s="451"/>
      <c r="H8" s="452"/>
      <c r="I8" s="452"/>
      <c r="J8" s="452"/>
      <c r="K8" s="452"/>
      <c r="L8" s="452"/>
      <c r="M8" s="452"/>
      <c r="N8" s="452"/>
      <c r="O8" s="452"/>
      <c r="P8" s="270"/>
      <c r="Q8" s="270"/>
      <c r="R8" s="270"/>
      <c r="S8" s="270"/>
      <c r="T8" s="270"/>
      <c r="U8" s="270"/>
      <c r="V8" s="270"/>
      <c r="W8" s="452"/>
      <c r="X8" s="452"/>
      <c r="Y8" s="452"/>
      <c r="Z8" s="452"/>
      <c r="AA8" s="452"/>
      <c r="AB8" s="452"/>
      <c r="AC8" s="452"/>
      <c r="AD8" s="452"/>
      <c r="AE8" s="452"/>
      <c r="AF8" s="452"/>
      <c r="AG8" s="452"/>
      <c r="AH8" s="452"/>
      <c r="AI8" s="452"/>
      <c r="AJ8" s="452"/>
      <c r="AK8" s="452"/>
      <c r="AL8" s="452"/>
      <c r="AM8" s="452"/>
      <c r="AN8" s="452"/>
      <c r="AO8" s="452"/>
      <c r="AP8" s="452"/>
      <c r="AQ8" s="452"/>
      <c r="AR8" s="452"/>
      <c r="AS8" s="452"/>
      <c r="AT8" s="452"/>
      <c r="AU8" s="452"/>
      <c r="AV8" s="452"/>
      <c r="AW8" s="452"/>
      <c r="AX8" s="452"/>
      <c r="AY8" s="452"/>
      <c r="AZ8" s="270"/>
      <c r="BA8" s="453"/>
      <c r="BB8" s="453"/>
      <c r="BC8" s="453"/>
      <c r="BD8" s="453"/>
      <c r="BE8" s="270"/>
      <c r="BF8" s="270"/>
      <c r="BG8" s="270"/>
      <c r="BH8" s="270"/>
    </row>
    <row r="9" spans="1:62" s="454" customFormat="1">
      <c r="A9" s="270"/>
      <c r="B9" s="270"/>
      <c r="C9" s="270"/>
      <c r="D9" s="270"/>
      <c r="E9" s="270"/>
      <c r="F9" s="450"/>
      <c r="G9" s="451"/>
      <c r="H9" s="452"/>
      <c r="I9" s="452"/>
      <c r="J9" s="452"/>
      <c r="K9" s="452"/>
      <c r="L9" s="452"/>
      <c r="M9" s="452"/>
      <c r="N9" s="452"/>
      <c r="O9" s="452"/>
      <c r="P9" s="270"/>
      <c r="Q9" s="270"/>
      <c r="R9" s="270"/>
      <c r="S9" s="270"/>
      <c r="T9" s="270"/>
      <c r="U9" s="270"/>
      <c r="V9" s="270"/>
      <c r="W9" s="452"/>
      <c r="X9" s="452"/>
      <c r="Y9" s="452"/>
      <c r="Z9" s="452"/>
      <c r="AA9" s="452"/>
      <c r="AB9" s="452"/>
      <c r="AC9" s="452"/>
      <c r="AD9" s="452"/>
      <c r="AE9" s="452"/>
      <c r="AF9" s="452"/>
      <c r="AG9" s="452"/>
      <c r="AH9" s="452"/>
      <c r="AI9" s="452"/>
      <c r="AJ9" s="452"/>
      <c r="AK9" s="452"/>
      <c r="AL9" s="452"/>
      <c r="AM9" s="452"/>
      <c r="AN9" s="452"/>
      <c r="AO9" s="452"/>
      <c r="AP9" s="452"/>
      <c r="AQ9" s="452"/>
      <c r="AR9" s="452"/>
      <c r="AS9" s="452"/>
      <c r="AT9" s="452"/>
      <c r="AU9" s="452"/>
      <c r="AV9" s="452"/>
      <c r="AW9" s="452"/>
      <c r="AX9" s="452"/>
      <c r="AY9" s="452"/>
      <c r="AZ9" s="270"/>
      <c r="BA9" s="453"/>
      <c r="BB9" s="453"/>
      <c r="BC9" s="453"/>
      <c r="BD9" s="453"/>
      <c r="BE9" s="270"/>
      <c r="BF9" s="270"/>
      <c r="BG9" s="270"/>
      <c r="BH9" s="270"/>
    </row>
    <row r="10" spans="1:62" s="454" customFormat="1">
      <c r="A10" s="270"/>
      <c r="B10" s="270"/>
      <c r="C10" s="270"/>
      <c r="D10" s="270"/>
      <c r="E10" s="270"/>
      <c r="F10" s="450"/>
      <c r="G10" s="451"/>
      <c r="H10" s="452"/>
      <c r="I10" s="452"/>
      <c r="J10" s="452"/>
      <c r="K10" s="452"/>
      <c r="L10" s="452"/>
      <c r="M10" s="452"/>
      <c r="N10" s="452"/>
      <c r="O10" s="452"/>
      <c r="P10" s="270"/>
      <c r="Q10" s="270"/>
      <c r="R10" s="270"/>
      <c r="S10" s="270"/>
      <c r="T10" s="270"/>
      <c r="U10" s="270"/>
      <c r="V10" s="270"/>
      <c r="W10" s="452"/>
      <c r="X10" s="452"/>
      <c r="Y10" s="452"/>
      <c r="Z10" s="452"/>
      <c r="AA10" s="452"/>
      <c r="AB10" s="452"/>
      <c r="AC10" s="452"/>
      <c r="AD10" s="452"/>
      <c r="AE10" s="452"/>
      <c r="AF10" s="452"/>
      <c r="AG10" s="452"/>
      <c r="AH10" s="452"/>
      <c r="AI10" s="452"/>
      <c r="AJ10" s="452"/>
      <c r="AK10" s="452"/>
      <c r="AL10" s="452"/>
      <c r="AM10" s="452"/>
      <c r="AN10" s="452"/>
      <c r="AO10" s="452"/>
      <c r="AP10" s="452"/>
      <c r="AQ10" s="452"/>
      <c r="AR10" s="452"/>
      <c r="AS10" s="452"/>
      <c r="AT10" s="452"/>
      <c r="AU10" s="452"/>
      <c r="AV10" s="452"/>
      <c r="AW10" s="452"/>
      <c r="AX10" s="452"/>
      <c r="AY10" s="452"/>
      <c r="AZ10" s="270"/>
      <c r="BA10" s="453"/>
      <c r="BB10" s="453"/>
      <c r="BC10" s="453"/>
      <c r="BD10" s="453"/>
      <c r="BE10" s="270"/>
      <c r="BF10" s="270"/>
      <c r="BG10" s="270"/>
      <c r="BH10" s="270"/>
    </row>
    <row r="11" spans="1:62" s="454" customFormat="1">
      <c r="A11" s="270"/>
      <c r="B11" s="270"/>
      <c r="C11" s="270"/>
      <c r="D11" s="270"/>
      <c r="E11" s="270"/>
      <c r="F11" s="450"/>
      <c r="G11" s="451"/>
      <c r="H11" s="452"/>
      <c r="I11" s="452"/>
      <c r="J11" s="452"/>
      <c r="K11" s="452"/>
      <c r="L11" s="452"/>
      <c r="M11" s="452"/>
      <c r="N11" s="452"/>
      <c r="O11" s="452"/>
      <c r="P11" s="270"/>
      <c r="Q11" s="270"/>
      <c r="R11" s="270"/>
      <c r="S11" s="270"/>
      <c r="T11" s="270"/>
      <c r="U11" s="270"/>
      <c r="V11" s="270"/>
      <c r="W11" s="452"/>
      <c r="X11" s="452"/>
      <c r="Y11" s="452"/>
      <c r="Z11" s="452"/>
      <c r="AA11" s="452"/>
      <c r="AB11" s="452"/>
      <c r="AC11" s="452"/>
      <c r="AD11" s="452"/>
      <c r="AE11" s="452"/>
      <c r="AF11" s="452"/>
      <c r="AG11" s="452"/>
      <c r="AH11" s="452"/>
      <c r="AI11" s="452"/>
      <c r="AJ11" s="452"/>
      <c r="AK11" s="452"/>
      <c r="AL11" s="452"/>
      <c r="AM11" s="452"/>
      <c r="AN11" s="452"/>
      <c r="AO11" s="452"/>
      <c r="AP11" s="452"/>
      <c r="AQ11" s="452"/>
      <c r="AR11" s="452"/>
      <c r="AS11" s="452"/>
      <c r="AT11" s="452"/>
      <c r="AU11" s="452"/>
      <c r="AV11" s="452"/>
      <c r="AW11" s="452"/>
      <c r="AX11" s="452"/>
      <c r="AY11" s="452"/>
      <c r="AZ11" s="270"/>
      <c r="BA11" s="453"/>
      <c r="BB11" s="453"/>
      <c r="BC11" s="453"/>
      <c r="BD11" s="453"/>
      <c r="BE11" s="270"/>
      <c r="BF11" s="270"/>
      <c r="BG11" s="270"/>
      <c r="BH11" s="270"/>
    </row>
    <row r="12" spans="1:62" s="454" customFormat="1">
      <c r="A12" s="270"/>
      <c r="B12" s="270"/>
      <c r="C12" s="270"/>
      <c r="D12" s="270"/>
      <c r="E12" s="270"/>
      <c r="F12" s="450"/>
      <c r="G12" s="451"/>
      <c r="H12" s="452"/>
      <c r="I12" s="452"/>
      <c r="J12" s="452"/>
      <c r="K12" s="452"/>
      <c r="L12" s="452"/>
      <c r="M12" s="452"/>
      <c r="N12" s="452"/>
      <c r="O12" s="452"/>
      <c r="P12" s="270"/>
      <c r="Q12" s="270"/>
      <c r="R12" s="270"/>
      <c r="S12" s="270"/>
      <c r="T12" s="270"/>
      <c r="U12" s="270"/>
      <c r="V12" s="270"/>
      <c r="W12" s="452"/>
      <c r="X12" s="452"/>
      <c r="Y12" s="452"/>
      <c r="Z12" s="452"/>
      <c r="AA12" s="452"/>
      <c r="AB12" s="452"/>
      <c r="AC12" s="452"/>
      <c r="AD12" s="452"/>
      <c r="AE12" s="452"/>
      <c r="AF12" s="452"/>
      <c r="AG12" s="452"/>
      <c r="AH12" s="452"/>
      <c r="AI12" s="452"/>
      <c r="AJ12" s="452"/>
      <c r="AK12" s="452"/>
      <c r="AL12" s="452"/>
      <c r="AM12" s="452"/>
      <c r="AN12" s="452"/>
      <c r="AO12" s="452"/>
      <c r="AP12" s="452"/>
      <c r="AQ12" s="452"/>
      <c r="AR12" s="452"/>
      <c r="AS12" s="452"/>
      <c r="AT12" s="452"/>
      <c r="AU12" s="452"/>
      <c r="AV12" s="452"/>
      <c r="AW12" s="452"/>
      <c r="AX12" s="452"/>
      <c r="AY12" s="452"/>
      <c r="AZ12" s="270"/>
      <c r="BA12" s="453"/>
      <c r="BB12" s="453"/>
      <c r="BC12" s="453"/>
      <c r="BD12" s="453"/>
      <c r="BE12" s="270"/>
      <c r="BF12" s="270"/>
      <c r="BG12" s="270"/>
      <c r="BH12" s="270"/>
    </row>
    <row r="14" spans="1:62">
      <c r="N14" s="597"/>
    </row>
  </sheetData>
  <mergeCells count="28">
    <mergeCell ref="BJ5:BJ6"/>
    <mergeCell ref="AV5:AY5"/>
    <mergeCell ref="AZ5:AZ6"/>
    <mergeCell ref="BA5:BA6"/>
    <mergeCell ref="BB5:BB6"/>
    <mergeCell ref="BC5:BC6"/>
    <mergeCell ref="BD5:BD6"/>
    <mergeCell ref="BE5:BE6"/>
    <mergeCell ref="BF5:BH5"/>
    <mergeCell ref="U5:U6"/>
    <mergeCell ref="V5:V6"/>
    <mergeCell ref="W5:Z5"/>
    <mergeCell ref="BI5:BI6"/>
    <mergeCell ref="AK5:AK6"/>
    <mergeCell ref="AL5:AN5"/>
    <mergeCell ref="AO5:AQ5"/>
    <mergeCell ref="AA5:AD5"/>
    <mergeCell ref="AE5:AH5"/>
    <mergeCell ref="AI5:AJ5"/>
    <mergeCell ref="G5:G6"/>
    <mergeCell ref="P5:P6"/>
    <mergeCell ref="T5:T6"/>
    <mergeCell ref="F5:F6"/>
    <mergeCell ref="A5:A6"/>
    <mergeCell ref="B5:B6"/>
    <mergeCell ref="C5:C6"/>
    <mergeCell ref="D5:D6"/>
    <mergeCell ref="E5:E6"/>
  </mergeCells>
  <pageMargins left="0.46" right="0.13" top="0.43307086614173201" bottom="0.59055118110236204" header="0.15748031496063" footer="0.23622047244094499"/>
  <pageSetup paperSize="9" scale="80" orientation="portrait" r:id="rId1"/>
  <headerFooter alignWithMargins="0">
    <oddHeader>&amp;L&amp;"Times New Roman,Bold Italic"&amp;9Dự toán Bắc Nam  - ÐT: 0966.966.455</oddHeader>
    <oddFooter>&amp;R&amp;9Trang &amp;P/&amp;N</oddFooter>
  </headerFooter>
  <legacyDrawing r:id="rId2"/>
</worksheet>
</file>

<file path=xl/worksheets/sheet70.xml><?xml version="1.0" encoding="utf-8"?>
<worksheet xmlns="http://schemas.openxmlformats.org/spreadsheetml/2006/main" xmlns:r="http://schemas.openxmlformats.org/officeDocument/2006/relationships">
  <sheetPr codeName="sh_HD_DGCD"/>
  <dimension ref="A1:J20"/>
  <sheetViews>
    <sheetView topLeftCell="B1" workbookViewId="0">
      <selection activeCell="D6" sqref="D6"/>
    </sheetView>
  </sheetViews>
  <sheetFormatPr defaultRowHeight="15" outlineLevelCol="1"/>
  <cols>
    <col min="1" max="1" width="8.7109375" style="880" hidden="1" customWidth="1" outlineLevel="1"/>
    <col min="2" max="2" width="5" style="814" bestFit="1" customWidth="1" collapsed="1"/>
    <col min="3" max="3" width="47.85546875" style="814" customWidth="1"/>
    <col min="4" max="4" width="17.42578125" style="814" bestFit="1" customWidth="1"/>
    <col min="5" max="5" width="9.28515625" style="814" bestFit="1" customWidth="1"/>
    <col min="6" max="6" width="13.5703125" style="815" customWidth="1"/>
    <col min="7" max="7" width="26" style="814" customWidth="1"/>
    <col min="8" max="8" width="9.140625" style="814" hidden="1" customWidth="1" outlineLevel="1"/>
    <col min="9" max="9" width="8.7109375" style="814" hidden="1" customWidth="1" outlineLevel="1"/>
    <col min="10" max="10" width="9.140625" style="814" collapsed="1"/>
    <col min="11" max="16384" width="9.140625" style="814"/>
  </cols>
  <sheetData>
    <row r="1" spans="1:9" s="813" customFormat="1" ht="33" customHeight="1">
      <c r="A1" s="861"/>
      <c r="B1" s="810" t="s">
        <v>3221</v>
      </c>
      <c r="C1" s="811"/>
      <c r="D1" s="811"/>
      <c r="E1" s="811"/>
      <c r="F1" s="812"/>
      <c r="G1" s="811"/>
      <c r="H1" s="811"/>
      <c r="I1" s="811"/>
    </row>
    <row r="2" spans="1:9" s="813" customFormat="1" ht="14.25" customHeight="1">
      <c r="A2" s="861"/>
      <c r="B2" s="810" t="e">
        <f>"CÔNG TRÌNH : "&amp;'Bia du toan'!$G$12</f>
        <v>#REF!</v>
      </c>
      <c r="C2" s="811"/>
      <c r="D2" s="811"/>
      <c r="E2" s="811"/>
      <c r="F2" s="812"/>
      <c r="G2" s="811"/>
      <c r="H2" s="811"/>
      <c r="I2" s="811"/>
    </row>
    <row r="3" spans="1:9" s="813" customFormat="1" ht="14.25" customHeight="1">
      <c r="A3" s="861"/>
      <c r="B3" s="810" t="e">
        <f>"HẠNG MỤC : "&amp; 'Bia du toan'!$G$13</f>
        <v>#REF!</v>
      </c>
      <c r="C3" s="811"/>
      <c r="D3" s="811"/>
      <c r="E3" s="811"/>
      <c r="F3" s="812"/>
      <c r="G3" s="811"/>
      <c r="H3" s="811"/>
      <c r="I3" s="811"/>
    </row>
    <row r="4" spans="1:9">
      <c r="A4" s="862"/>
      <c r="B4" s="831"/>
      <c r="C4" s="831"/>
      <c r="D4" s="831"/>
      <c r="E4" s="831"/>
      <c r="F4" s="832"/>
      <c r="G4" s="831"/>
      <c r="H4" s="831"/>
      <c r="I4" s="831"/>
    </row>
    <row r="5" spans="1:9" ht="28.5">
      <c r="A5" s="766" t="s">
        <v>190</v>
      </c>
      <c r="B5" s="754" t="s">
        <v>15</v>
      </c>
      <c r="C5" s="754" t="s">
        <v>3142</v>
      </c>
      <c r="D5" s="754" t="s">
        <v>3113</v>
      </c>
      <c r="E5" s="754" t="s">
        <v>3222</v>
      </c>
      <c r="F5" s="816" t="s">
        <v>3223</v>
      </c>
      <c r="G5" s="754" t="s">
        <v>384</v>
      </c>
      <c r="H5" s="754" t="s">
        <v>457</v>
      </c>
      <c r="I5" s="754" t="s">
        <v>488</v>
      </c>
    </row>
    <row r="6" spans="1:9">
      <c r="A6" s="766" t="s">
        <v>851</v>
      </c>
      <c r="B6" s="754" t="s">
        <v>58</v>
      </c>
      <c r="C6" s="782" t="s">
        <v>3224</v>
      </c>
      <c r="D6" s="782"/>
      <c r="E6" s="782"/>
      <c r="F6" s="817"/>
      <c r="G6" s="754" t="s">
        <v>3225</v>
      </c>
      <c r="H6" s="818" t="s">
        <v>3147</v>
      </c>
      <c r="I6" s="819"/>
    </row>
    <row r="7" spans="1:9" s="834" customFormat="1">
      <c r="A7" s="766" t="s">
        <v>3226</v>
      </c>
      <c r="B7" s="754">
        <v>1</v>
      </c>
      <c r="C7" s="782" t="s">
        <v>3146</v>
      </c>
      <c r="D7" s="782"/>
      <c r="E7" s="782"/>
      <c r="F7" s="767">
        <f xml:space="preserve"> HMC_Goithau!$H$16</f>
        <v>0</v>
      </c>
      <c r="G7" s="859" t="s">
        <v>3227</v>
      </c>
      <c r="H7" s="818" t="s">
        <v>152</v>
      </c>
      <c r="I7" s="836"/>
    </row>
    <row r="8" spans="1:9" ht="15.75">
      <c r="A8" s="766" t="s">
        <v>850</v>
      </c>
      <c r="B8" s="754" t="s">
        <v>59</v>
      </c>
      <c r="C8" s="820" t="s">
        <v>3228</v>
      </c>
      <c r="D8" s="782"/>
      <c r="E8" s="782"/>
      <c r="F8" s="767">
        <f xml:space="preserve"> F$9+F$12</f>
        <v>0</v>
      </c>
      <c r="G8" s="754" t="s">
        <v>3229</v>
      </c>
      <c r="H8" s="818" t="s">
        <v>60</v>
      </c>
      <c r="I8" s="819"/>
    </row>
    <row r="9" spans="1:9" ht="15.75">
      <c r="A9" s="766" t="s">
        <v>365</v>
      </c>
      <c r="B9" s="754">
        <v>1</v>
      </c>
      <c r="C9" s="821" t="s">
        <v>3230</v>
      </c>
      <c r="D9" s="782"/>
      <c r="E9" s="782"/>
      <c r="F9" s="767">
        <f xml:space="preserve"> F$10+F$11</f>
        <v>0</v>
      </c>
      <c r="G9" s="754" t="s">
        <v>3231</v>
      </c>
      <c r="H9" s="818" t="s">
        <v>155</v>
      </c>
      <c r="I9" s="819"/>
    </row>
    <row r="10" spans="1:9" s="827" customFormat="1" ht="15.75">
      <c r="A10" s="761" t="s">
        <v>3232</v>
      </c>
      <c r="B10" s="822" t="s">
        <v>2834</v>
      </c>
      <c r="C10" s="823" t="s">
        <v>3233</v>
      </c>
      <c r="D10" s="824"/>
      <c r="E10" s="824"/>
      <c r="F10" s="762">
        <f xml:space="preserve"> CongNhat!$G$80</f>
        <v>0</v>
      </c>
      <c r="G10" s="859" t="s">
        <v>3234</v>
      </c>
      <c r="H10" s="825" t="s">
        <v>3235</v>
      </c>
      <c r="I10" s="826"/>
    </row>
    <row r="11" spans="1:9" s="827" customFormat="1" ht="15.75">
      <c r="A11" s="761" t="s">
        <v>2833</v>
      </c>
      <c r="B11" s="822" t="s">
        <v>2855</v>
      </c>
      <c r="C11" s="823" t="s">
        <v>3236</v>
      </c>
      <c r="D11" s="824"/>
      <c r="E11" s="824"/>
      <c r="F11" s="762">
        <f xml:space="preserve"> Tamtinh!$E$10</f>
        <v>0</v>
      </c>
      <c r="G11" s="859" t="s">
        <v>3237</v>
      </c>
      <c r="H11" s="825" t="s">
        <v>3238</v>
      </c>
      <c r="I11" s="826"/>
    </row>
    <row r="12" spans="1:9" ht="15.75">
      <c r="A12" s="766" t="s">
        <v>366</v>
      </c>
      <c r="B12" s="754">
        <v>2</v>
      </c>
      <c r="C12" s="821" t="s">
        <v>3239</v>
      </c>
      <c r="D12" s="782"/>
      <c r="E12" s="782"/>
      <c r="F12" s="767"/>
      <c r="G12" s="754" t="str">
        <f>I12&amp;"% x A"</f>
        <v>10% x A</v>
      </c>
      <c r="H12" s="818" t="s">
        <v>3240</v>
      </c>
      <c r="I12" s="819">
        <v>10</v>
      </c>
    </row>
    <row r="13" spans="1:9" s="813" customFormat="1" ht="14.25">
      <c r="A13" s="766" t="s">
        <v>84</v>
      </c>
      <c r="B13" s="754"/>
      <c r="C13" s="828" t="s">
        <v>3241</v>
      </c>
      <c r="D13" s="754"/>
      <c r="E13" s="754"/>
      <c r="F13" s="767">
        <f xml:space="preserve"> F$6+F$8</f>
        <v>0</v>
      </c>
      <c r="G13" s="754" t="s">
        <v>3242</v>
      </c>
      <c r="H13" s="829"/>
      <c r="I13" s="829"/>
    </row>
    <row r="15" spans="1:9" s="830" customFormat="1" ht="15.75" customHeight="1">
      <c r="A15" s="864"/>
      <c r="D15" s="743" t="s">
        <v>3137</v>
      </c>
      <c r="E15" s="743"/>
      <c r="F15" s="744"/>
      <c r="G15" s="743"/>
      <c r="H15" s="810"/>
    </row>
    <row r="20" spans="1:8" s="813" customFormat="1" ht="14.25">
      <c r="A20" s="881" t="s">
        <v>3220</v>
      </c>
      <c r="D20" s="811" t="s">
        <v>3139</v>
      </c>
      <c r="E20" s="811"/>
      <c r="F20" s="812"/>
      <c r="G20" s="811"/>
      <c r="H20" s="811"/>
    </row>
  </sheetData>
  <dataValidations count="1">
    <dataValidation allowBlank="1" showInputMessage="1" showErrorMessage="1" promptTitle="Ghi chú" prompt="Không được xóa cột này" sqref="A1:A1048576"/>
  </dataValidations>
  <hyperlinks>
    <hyperlink ref="G10" location="CongNhat!G80" display="Bảng chi phí công nhật"/>
    <hyperlink ref="G11" location="Tamtinh!E10" display="Bảng chi phí tạm tính"/>
    <hyperlink ref="G7" location="HMC_Goithau!H16" display="Bảng CP HMC"/>
  </hyperlinks>
  <pageMargins left="0.7" right="0.12" top="0.56999999999999995" bottom="0.6" header="0.3" footer="0.3"/>
  <pageSetup orientation="landscape" r:id="rId1"/>
  <headerFooter>
    <oddHeader>&amp;L&amp;"Arial,Bold"Dự toán Bắc Nam -  &amp;"Arial,Italic"ÐT: 0966.966.455</oddHeader>
    <oddFooter>&amp;RTrang &amp;P/&amp;N</oddFooter>
  </headerFooter>
</worksheet>
</file>

<file path=xl/worksheets/sheet71.xml><?xml version="1.0" encoding="utf-8"?>
<worksheet xmlns="http://schemas.openxmlformats.org/spreadsheetml/2006/main" xmlns:r="http://schemas.openxmlformats.org/officeDocument/2006/relationships">
  <sheetPr codeName="Sh_HD_DGDC"/>
  <dimension ref="A1:J21"/>
  <sheetViews>
    <sheetView topLeftCell="B1" workbookViewId="0">
      <selection activeCell="C12" sqref="C12"/>
    </sheetView>
  </sheetViews>
  <sheetFormatPr defaultRowHeight="15" outlineLevelCol="1"/>
  <cols>
    <col min="1" max="1" width="8.7109375" style="863" hidden="1" customWidth="1" outlineLevel="1"/>
    <col min="2" max="2" width="6.28515625" style="834" customWidth="1" collapsed="1"/>
    <col min="3" max="3" width="46" style="834" customWidth="1"/>
    <col min="4" max="4" width="17.42578125" style="834" bestFit="1" customWidth="1"/>
    <col min="5" max="5" width="9.28515625" style="834" bestFit="1" customWidth="1"/>
    <col min="6" max="6" width="14.5703125" style="835" customWidth="1"/>
    <col min="7" max="7" width="21.85546875" style="834" bestFit="1" customWidth="1"/>
    <col min="8" max="8" width="8.28515625" style="834" hidden="1" customWidth="1" outlineLevel="1"/>
    <col min="9" max="9" width="8.7109375" style="834" hidden="1" customWidth="1" outlineLevel="1"/>
    <col min="10" max="10" width="9.140625" style="834" collapsed="1"/>
    <col min="11" max="16384" width="9.140625" style="834"/>
  </cols>
  <sheetData>
    <row r="1" spans="1:9" s="833" customFormat="1" ht="33">
      <c r="A1" s="861"/>
      <c r="B1" s="810" t="s">
        <v>3243</v>
      </c>
      <c r="C1" s="811"/>
      <c r="D1" s="811"/>
      <c r="E1" s="811"/>
      <c r="F1" s="812"/>
      <c r="G1" s="811"/>
      <c r="H1" s="811"/>
      <c r="I1" s="811"/>
    </row>
    <row r="2" spans="1:9" s="833" customFormat="1" ht="14.25">
      <c r="A2" s="861"/>
      <c r="B2" s="810" t="e">
        <f>"CÔNG TRÌNH : "&amp;'Bia du toan'!$G$12</f>
        <v>#REF!</v>
      </c>
      <c r="C2" s="811"/>
      <c r="D2" s="811"/>
      <c r="E2" s="811"/>
      <c r="F2" s="812"/>
      <c r="G2" s="811"/>
      <c r="H2" s="811"/>
      <c r="I2" s="811"/>
    </row>
    <row r="3" spans="1:9" s="833" customFormat="1" ht="14.25">
      <c r="A3" s="861"/>
      <c r="B3" s="810" t="e">
        <f>"HẠNG MỤC : "&amp; 'Bia du toan'!$G$13</f>
        <v>#REF!</v>
      </c>
      <c r="C3" s="811"/>
      <c r="D3" s="811"/>
      <c r="E3" s="811"/>
      <c r="F3" s="812"/>
      <c r="G3" s="811"/>
      <c r="H3" s="811"/>
      <c r="I3" s="811"/>
    </row>
    <row r="4" spans="1:9">
      <c r="A4" s="862"/>
      <c r="B4" s="831"/>
      <c r="C4" s="831"/>
      <c r="D4" s="831"/>
      <c r="E4" s="831"/>
      <c r="F4" s="832"/>
      <c r="G4" s="831"/>
      <c r="H4" s="831"/>
      <c r="I4" s="831"/>
    </row>
    <row r="5" spans="1:9" ht="28.5">
      <c r="A5" s="766" t="s">
        <v>190</v>
      </c>
      <c r="B5" s="754" t="s">
        <v>15</v>
      </c>
      <c r="C5" s="754" t="s">
        <v>3142</v>
      </c>
      <c r="D5" s="754" t="s">
        <v>3113</v>
      </c>
      <c r="E5" s="754" t="s">
        <v>3222</v>
      </c>
      <c r="F5" s="816" t="s">
        <v>3223</v>
      </c>
      <c r="G5" s="754" t="s">
        <v>384</v>
      </c>
      <c r="H5" s="754" t="s">
        <v>457</v>
      </c>
      <c r="I5" s="754" t="s">
        <v>488</v>
      </c>
    </row>
    <row r="6" spans="1:9">
      <c r="A6" s="766" t="s">
        <v>851</v>
      </c>
      <c r="B6" s="754" t="s">
        <v>58</v>
      </c>
      <c r="C6" s="782" t="s">
        <v>3224</v>
      </c>
      <c r="D6" s="782"/>
      <c r="E6" s="782"/>
      <c r="F6" s="767">
        <f xml:space="preserve"> SUM(HD_DGCodinh!F7:F$7)</f>
        <v>0</v>
      </c>
      <c r="G6" s="754" t="s">
        <v>3225</v>
      </c>
      <c r="H6" s="818" t="s">
        <v>3147</v>
      </c>
      <c r="I6" s="836"/>
    </row>
    <row r="7" spans="1:9">
      <c r="A7" s="766" t="s">
        <v>3226</v>
      </c>
      <c r="B7" s="754">
        <v>1</v>
      </c>
      <c r="C7" s="782" t="s">
        <v>3146</v>
      </c>
      <c r="D7" s="782"/>
      <c r="E7" s="782"/>
      <c r="F7" s="767">
        <f xml:space="preserve"> HMC_Goithau!$H$16</f>
        <v>0</v>
      </c>
      <c r="G7" s="859" t="s">
        <v>3227</v>
      </c>
      <c r="H7" s="818" t="s">
        <v>152</v>
      </c>
      <c r="I7" s="836"/>
    </row>
    <row r="8" spans="1:9" ht="15.75">
      <c r="A8" s="766" t="s">
        <v>850</v>
      </c>
      <c r="B8" s="754" t="s">
        <v>59</v>
      </c>
      <c r="C8" s="820" t="s">
        <v>3228</v>
      </c>
      <c r="D8" s="782"/>
      <c r="E8" s="782"/>
      <c r="F8" s="767">
        <f xml:space="preserve"> F$9+F$12+F$13</f>
        <v>0</v>
      </c>
      <c r="G8" s="754" t="s">
        <v>3244</v>
      </c>
      <c r="H8" s="818" t="s">
        <v>60</v>
      </c>
      <c r="I8" s="836"/>
    </row>
    <row r="9" spans="1:9" ht="15.75">
      <c r="A9" s="766" t="s">
        <v>365</v>
      </c>
      <c r="B9" s="754">
        <v>1</v>
      </c>
      <c r="C9" s="821" t="s">
        <v>3230</v>
      </c>
      <c r="D9" s="782"/>
      <c r="E9" s="782"/>
      <c r="F9" s="767">
        <f xml:space="preserve"> F$10+F$11</f>
        <v>0</v>
      </c>
      <c r="G9" s="754" t="s">
        <v>3231</v>
      </c>
      <c r="H9" s="818" t="s">
        <v>155</v>
      </c>
      <c r="I9" s="836"/>
    </row>
    <row r="10" spans="1:9" s="838" customFormat="1" ht="15.75">
      <c r="A10" s="761" t="s">
        <v>3232</v>
      </c>
      <c r="B10" s="822" t="s">
        <v>2834</v>
      </c>
      <c r="C10" s="823" t="s">
        <v>3233</v>
      </c>
      <c r="D10" s="824"/>
      <c r="E10" s="824"/>
      <c r="F10" s="762">
        <f xml:space="preserve"> CongNhat!$G$80</f>
        <v>0</v>
      </c>
      <c r="G10" s="859" t="s">
        <v>3234</v>
      </c>
      <c r="H10" s="825" t="s">
        <v>3235</v>
      </c>
      <c r="I10" s="837"/>
    </row>
    <row r="11" spans="1:9" s="838" customFormat="1" ht="15.75">
      <c r="A11" s="761" t="s">
        <v>2833</v>
      </c>
      <c r="B11" s="822" t="s">
        <v>2855</v>
      </c>
      <c r="C11" s="823" t="s">
        <v>3236</v>
      </c>
      <c r="D11" s="824"/>
      <c r="E11" s="824"/>
      <c r="F11" s="762">
        <f xml:space="preserve"> Tamtinh!$E$10</f>
        <v>0</v>
      </c>
      <c r="G11" s="859" t="s">
        <v>3237</v>
      </c>
      <c r="H11" s="825" t="s">
        <v>3238</v>
      </c>
      <c r="I11" s="837"/>
    </row>
    <row r="12" spans="1:9" ht="15.75">
      <c r="A12" s="766" t="s">
        <v>366</v>
      </c>
      <c r="B12" s="754">
        <v>2</v>
      </c>
      <c r="C12" s="821" t="s">
        <v>3239</v>
      </c>
      <c r="D12" s="782"/>
      <c r="E12" s="782"/>
      <c r="F12" s="767">
        <f>I12%*F6</f>
        <v>0</v>
      </c>
      <c r="G12" s="754" t="str">
        <f>I12&amp;"% x A"</f>
        <v>10% x A</v>
      </c>
      <c r="H12" s="818" t="s">
        <v>3240</v>
      </c>
      <c r="I12" s="860">
        <v>10</v>
      </c>
    </row>
    <row r="13" spans="1:9" ht="15.75">
      <c r="A13" s="766" t="s">
        <v>1117</v>
      </c>
      <c r="B13" s="754">
        <v>3</v>
      </c>
      <c r="C13" s="821" t="s">
        <v>3245</v>
      </c>
      <c r="D13" s="782"/>
      <c r="E13" s="782"/>
      <c r="F13" s="767">
        <f>I13%*$F$6</f>
        <v>0</v>
      </c>
      <c r="G13" s="754" t="str">
        <f>I13&amp;"% x A"</f>
        <v>10% x A</v>
      </c>
      <c r="H13" s="818" t="s">
        <v>3246</v>
      </c>
      <c r="I13" s="860">
        <v>10</v>
      </c>
    </row>
    <row r="14" spans="1:9" s="833" customFormat="1" ht="14.25">
      <c r="A14" s="766" t="s">
        <v>84</v>
      </c>
      <c r="B14" s="754"/>
      <c r="C14" s="828" t="s">
        <v>3241</v>
      </c>
      <c r="D14" s="754"/>
      <c r="E14" s="754"/>
      <c r="F14" s="767">
        <f xml:space="preserve"> F$6+F$8</f>
        <v>0</v>
      </c>
      <c r="G14" s="754" t="s">
        <v>3242</v>
      </c>
      <c r="H14" s="839"/>
      <c r="I14" s="839"/>
    </row>
    <row r="16" spans="1:9" s="830" customFormat="1" ht="14.25">
      <c r="A16" s="864" t="s">
        <v>3219</v>
      </c>
      <c r="D16" s="743" t="s">
        <v>3137</v>
      </c>
      <c r="E16" s="743"/>
      <c r="F16" s="744"/>
      <c r="G16" s="743"/>
      <c r="H16" s="810"/>
    </row>
    <row r="21" spans="1:8" s="833" customFormat="1" ht="14.25">
      <c r="A21" s="865" t="s">
        <v>3220</v>
      </c>
      <c r="D21" s="811" t="s">
        <v>3139</v>
      </c>
      <c r="E21" s="811"/>
      <c r="F21" s="812"/>
      <c r="G21" s="811"/>
      <c r="H21" s="811"/>
    </row>
  </sheetData>
  <dataValidations count="1">
    <dataValidation allowBlank="1" showInputMessage="1" showErrorMessage="1" promptTitle="Lưu ý" prompt="Không xóa cột này" sqref="A1:A1048576"/>
  </dataValidations>
  <hyperlinks>
    <hyperlink ref="G10" location="CongNhat!G80" display="Bảng chi phí công nhật"/>
    <hyperlink ref="G11" location="Tamtinh!E10" display="Bảng chi phí tạm tính"/>
    <hyperlink ref="G7" location="HMC_Goithau!H16" display="Bảng CP HMC"/>
  </hyperlinks>
  <pageMargins left="0.7" right="0.12" top="0.56999999999999995" bottom="0.6" header="0.3" footer="0.3"/>
  <pageSetup orientation="landscape" r:id="rId1"/>
  <headerFooter>
    <oddHeader>&amp;L&amp;"Arial,Bold"Dự toán Bắc Nam -  &amp;"Arial,Italic"ÐT: 0966.966.455</oddHeader>
    <oddFooter>&amp;RTrang &amp;P/&amp;N</oddFooter>
  </headerFooter>
  <legacyDrawing r:id="rId2"/>
</worksheet>
</file>

<file path=xl/worksheets/sheet72.xml><?xml version="1.0" encoding="utf-8"?>
<worksheet xmlns="http://schemas.openxmlformats.org/spreadsheetml/2006/main" xmlns:r="http://schemas.openxmlformats.org/officeDocument/2006/relationships">
  <sheetPr codeName="Sh_NTGD"/>
  <dimension ref="A1:F6"/>
  <sheetViews>
    <sheetView workbookViewId="0">
      <selection activeCell="C13" sqref="C13"/>
    </sheetView>
  </sheetViews>
  <sheetFormatPr defaultRowHeight="15"/>
  <cols>
    <col min="1" max="1" width="4.42578125" style="77" customWidth="1"/>
    <col min="2" max="2" width="9.28515625" style="77" bestFit="1" customWidth="1"/>
    <col min="3" max="3" width="38.28515625" style="77" customWidth="1"/>
    <col min="4" max="4" width="7.140625" style="101" customWidth="1"/>
    <col min="5" max="5" width="10.140625" style="169" bestFit="1" customWidth="1"/>
    <col min="6" max="6" width="10" style="169" bestFit="1" customWidth="1"/>
    <col min="7" max="16384" width="9.140625" style="77"/>
  </cols>
  <sheetData>
    <row r="1" spans="1:6" ht="20.25">
      <c r="A1" s="143" t="s">
        <v>3305</v>
      </c>
      <c r="B1" s="144"/>
      <c r="C1" s="144"/>
      <c r="D1" s="144"/>
      <c r="E1" s="167"/>
      <c r="F1" s="167"/>
    </row>
    <row r="2" spans="1:6" s="164" customFormat="1" ht="14.25">
      <c r="A2" s="163" t="e">
        <f>"CÔNG TRÌNH : "&amp;'Bia du toan'!$G$12</f>
        <v>#REF!</v>
      </c>
      <c r="B2" s="163"/>
      <c r="C2" s="163"/>
      <c r="D2" s="163"/>
      <c r="E2" s="168"/>
      <c r="F2" s="168"/>
    </row>
    <row r="3" spans="1:6" s="164" customFormat="1" ht="14.25">
      <c r="A3" s="163" t="e">
        <f>"HẠNG MỤC : "&amp; 'Bia du toan'!$G$13</f>
        <v>#REF!</v>
      </c>
      <c r="B3" s="163"/>
      <c r="C3" s="163"/>
      <c r="D3" s="163"/>
      <c r="E3" s="168"/>
      <c r="F3" s="168"/>
    </row>
    <row r="4" spans="1:6">
      <c r="A4" s="144"/>
      <c r="B4" s="144"/>
      <c r="C4" s="144"/>
      <c r="D4" s="144"/>
      <c r="E4" s="167"/>
      <c r="F4" s="167"/>
    </row>
    <row r="5" spans="1:6" ht="15" customHeight="1">
      <c r="A5" s="1357" t="s">
        <v>15</v>
      </c>
      <c r="B5" s="1356" t="s">
        <v>91</v>
      </c>
      <c r="C5" s="1357" t="s">
        <v>92</v>
      </c>
      <c r="D5" s="1357" t="s">
        <v>93</v>
      </c>
      <c r="E5" s="1499" t="s">
        <v>94</v>
      </c>
      <c r="F5" s="1500"/>
    </row>
    <row r="6" spans="1:6">
      <c r="A6" s="1358"/>
      <c r="B6" s="1351"/>
      <c r="C6" s="1358"/>
      <c r="D6" s="1358"/>
      <c r="E6" s="945" t="s">
        <v>3306</v>
      </c>
      <c r="F6" s="945" t="s">
        <v>3307</v>
      </c>
    </row>
  </sheetData>
  <mergeCells count="5">
    <mergeCell ref="E5:F5"/>
    <mergeCell ref="A5:A6"/>
    <mergeCell ref="B5:B6"/>
    <mergeCell ref="C5:C6"/>
    <mergeCell ref="D5:D6"/>
  </mergeCells>
  <pageMargins left="0.7" right="0.7" top="0.75" bottom="0.75" header="0.3" footer="0.3"/>
</worksheet>
</file>

<file path=xl/worksheets/sheet73.xml><?xml version="1.0" encoding="utf-8"?>
<worksheet xmlns="http://schemas.openxmlformats.org/spreadsheetml/2006/main" xmlns:r="http://schemas.openxmlformats.org/officeDocument/2006/relationships">
  <sheetPr codeName="sh_QLNT"/>
  <dimension ref="A1:I6"/>
  <sheetViews>
    <sheetView workbookViewId="0">
      <selection activeCell="G7" sqref="G7"/>
    </sheetView>
  </sheetViews>
  <sheetFormatPr defaultRowHeight="15" outlineLevelCol="1"/>
  <cols>
    <col min="1" max="1" width="4.42578125" style="77" customWidth="1"/>
    <col min="2" max="2" width="9.28515625" style="77" bestFit="1" customWidth="1"/>
    <col min="3" max="3" width="38.28515625" style="77" customWidth="1"/>
    <col min="4" max="4" width="7.140625" style="101" customWidth="1"/>
    <col min="5" max="5" width="11.5703125" style="101" hidden="1" customWidth="1" outlineLevel="1"/>
    <col min="6" max="6" width="10.140625" style="169" bestFit="1" customWidth="1" collapsed="1"/>
    <col min="7" max="7" width="17.7109375" style="169" customWidth="1"/>
    <col min="8" max="8" width="12" style="169" customWidth="1"/>
    <col min="9" max="9" width="12.42578125" style="169" customWidth="1"/>
    <col min="10" max="16384" width="9.140625" style="77"/>
  </cols>
  <sheetData>
    <row r="1" spans="1:9" ht="20.25">
      <c r="A1" s="143" t="s">
        <v>3311</v>
      </c>
      <c r="B1" s="144"/>
      <c r="C1" s="144"/>
      <c r="D1" s="144"/>
      <c r="E1" s="144"/>
      <c r="F1" s="167"/>
      <c r="G1" s="167"/>
      <c r="H1" s="167"/>
      <c r="I1" s="167"/>
    </row>
    <row r="2" spans="1:9" s="164" customFormat="1" ht="14.25">
      <c r="A2" s="163" t="e">
        <f>"CÔNG TRÌNH : "&amp;'Bia du toan'!$G$12</f>
        <v>#REF!</v>
      </c>
      <c r="B2" s="163"/>
      <c r="C2" s="163"/>
      <c r="D2" s="163"/>
      <c r="E2" s="163"/>
      <c r="F2" s="168"/>
      <c r="G2" s="168"/>
      <c r="H2" s="168"/>
      <c r="I2" s="168"/>
    </row>
    <row r="3" spans="1:9" s="164" customFormat="1" ht="14.25">
      <c r="A3" s="163" t="e">
        <f>"HẠNG MỤC : "&amp; 'Bia du toan'!$G$13</f>
        <v>#REF!</v>
      </c>
      <c r="B3" s="163"/>
      <c r="C3" s="163"/>
      <c r="D3" s="163"/>
      <c r="E3" s="163"/>
      <c r="F3" s="168"/>
      <c r="G3" s="168"/>
      <c r="H3" s="168"/>
      <c r="I3" s="168"/>
    </row>
    <row r="4" spans="1:9">
      <c r="A4" s="144"/>
      <c r="B4" s="144"/>
      <c r="C4" s="144"/>
      <c r="D4" s="144"/>
      <c r="E4" s="144"/>
      <c r="F4" s="167"/>
      <c r="G4" s="167"/>
      <c r="H4" s="167"/>
      <c r="I4" s="167"/>
    </row>
    <row r="5" spans="1:9" ht="15" customHeight="1">
      <c r="A5" s="1357" t="s">
        <v>15</v>
      </c>
      <c r="B5" s="1356" t="s">
        <v>91</v>
      </c>
      <c r="C5" s="1357" t="s">
        <v>92</v>
      </c>
      <c r="D5" s="1357" t="s">
        <v>93</v>
      </c>
      <c r="E5" s="983" t="s">
        <v>95</v>
      </c>
      <c r="F5" s="1499" t="s">
        <v>94</v>
      </c>
      <c r="G5" s="1501"/>
      <c r="H5" s="1501"/>
      <c r="I5" s="1500"/>
    </row>
    <row r="6" spans="1:9" ht="21">
      <c r="A6" s="1358"/>
      <c r="B6" s="1351"/>
      <c r="C6" s="1358"/>
      <c r="D6" s="1358"/>
      <c r="E6" s="1005" t="s">
        <v>3306</v>
      </c>
      <c r="F6" s="944" t="s">
        <v>3306</v>
      </c>
      <c r="G6" s="944" t="s">
        <v>3308</v>
      </c>
      <c r="H6" s="944" t="s">
        <v>3309</v>
      </c>
      <c r="I6" s="944" t="s">
        <v>3310</v>
      </c>
    </row>
  </sheetData>
  <mergeCells count="5">
    <mergeCell ref="A5:A6"/>
    <mergeCell ref="B5:B6"/>
    <mergeCell ref="C5:C6"/>
    <mergeCell ref="D5:D6"/>
    <mergeCell ref="F5:I5"/>
  </mergeCells>
  <pageMargins left="0.7" right="0.7" top="0.75" bottom="0.75" header="0.3" footer="0.3"/>
</worksheet>
</file>

<file path=xl/worksheets/sheet74.xml><?xml version="1.0" encoding="utf-8"?>
<worksheet xmlns="http://schemas.openxmlformats.org/spreadsheetml/2006/main" xmlns:r="http://schemas.openxmlformats.org/officeDocument/2006/relationships">
  <sheetPr codeName="sh_PL03a_A">
    <pageSetUpPr fitToPage="1"/>
  </sheetPr>
  <dimension ref="A1:P35"/>
  <sheetViews>
    <sheetView topLeftCell="B1" workbookViewId="0">
      <selection activeCell="E6" sqref="E6"/>
    </sheetView>
  </sheetViews>
  <sheetFormatPr defaultRowHeight="18.75" outlineLevelCol="1"/>
  <cols>
    <col min="1" max="1" width="9.140625" style="914" hidden="1" customWidth="1" outlineLevel="1"/>
    <col min="2" max="2" width="9.7109375" style="73" customWidth="1" collapsed="1"/>
    <col min="3" max="3" width="27.7109375" style="915" customWidth="1"/>
    <col min="4" max="4" width="9.140625" style="73"/>
    <col min="5" max="5" width="11.5703125" style="916" customWidth="1"/>
    <col min="6" max="6" width="15" style="916" customWidth="1"/>
    <col min="7" max="7" width="12.85546875" style="916" customWidth="1"/>
    <col min="8" max="8" width="9.140625" style="917"/>
    <col min="9" max="9" width="12.140625" style="918" customWidth="1"/>
    <col min="10" max="10" width="14" style="917" customWidth="1"/>
    <col min="11" max="11" width="14.85546875" style="917" customWidth="1"/>
    <col min="12" max="12" width="17.5703125" style="73" customWidth="1"/>
    <col min="13" max="16384" width="9.140625" style="73"/>
  </cols>
  <sheetData>
    <row r="1" spans="1:16">
      <c r="L1" s="913" t="s">
        <v>3293</v>
      </c>
    </row>
    <row r="2" spans="1:16">
      <c r="B2" s="1502" t="s">
        <v>3292</v>
      </c>
      <c r="C2" s="1502"/>
      <c r="D2" s="1502"/>
      <c r="E2" s="1502"/>
      <c r="F2" s="1502"/>
      <c r="G2" s="1502"/>
      <c r="H2" s="1502"/>
      <c r="I2" s="1502"/>
      <c r="J2" s="1502"/>
      <c r="K2" s="1502"/>
      <c r="L2" s="1502"/>
    </row>
    <row r="3" spans="1:16">
      <c r="B3" s="710" t="s">
        <v>3294</v>
      </c>
      <c r="C3" s="919"/>
      <c r="D3" s="710"/>
      <c r="E3" s="920"/>
      <c r="F3" s="920"/>
      <c r="G3" s="916" t="s">
        <v>3295</v>
      </c>
    </row>
    <row r="4" spans="1:16">
      <c r="B4" s="710" t="s">
        <v>3291</v>
      </c>
      <c r="C4" s="919"/>
      <c r="D4" s="710"/>
      <c r="E4" s="920"/>
      <c r="F4" s="920"/>
    </row>
    <row r="5" spans="1:16">
      <c r="B5" s="710" t="s">
        <v>3290</v>
      </c>
      <c r="C5" s="919"/>
      <c r="D5" s="710"/>
      <c r="E5" s="920"/>
      <c r="F5" s="920"/>
    </row>
    <row r="6" spans="1:16">
      <c r="B6" s="710" t="s">
        <v>3289</v>
      </c>
      <c r="C6" s="919"/>
      <c r="D6" s="710"/>
      <c r="E6" s="920"/>
      <c r="F6" s="920"/>
    </row>
    <row r="7" spans="1:16">
      <c r="B7" s="710" t="s">
        <v>3288</v>
      </c>
      <c r="C7" s="919"/>
      <c r="D7" s="710"/>
      <c r="E7" s="920"/>
      <c r="F7" s="920"/>
    </row>
    <row r="8" spans="1:16">
      <c r="B8" s="710" t="s">
        <v>3287</v>
      </c>
      <c r="C8" s="919"/>
      <c r="D8" s="710"/>
      <c r="E8" s="920"/>
      <c r="F8" s="920"/>
    </row>
    <row r="9" spans="1:16">
      <c r="B9" s="710" t="s">
        <v>3286</v>
      </c>
      <c r="C9" s="919"/>
      <c r="D9" s="710"/>
      <c r="E9" s="920"/>
      <c r="F9" s="920"/>
    </row>
    <row r="10" spans="1:16">
      <c r="B10" s="710" t="s">
        <v>3285</v>
      </c>
      <c r="C10" s="919"/>
      <c r="D10" s="710"/>
      <c r="E10" s="920"/>
      <c r="F10" s="920"/>
      <c r="L10" s="912"/>
    </row>
    <row r="11" spans="1:16">
      <c r="B11" s="710"/>
      <c r="C11" s="919"/>
      <c r="D11" s="710"/>
      <c r="E11" s="920"/>
      <c r="F11" s="920"/>
      <c r="L11" s="912"/>
    </row>
    <row r="12" spans="1:16" hidden="1">
      <c r="A12" s="914" t="s">
        <v>3312</v>
      </c>
      <c r="B12" s="477">
        <v>1</v>
      </c>
      <c r="C12" s="959" t="s">
        <v>3313</v>
      </c>
      <c r="D12" s="477">
        <v>3</v>
      </c>
      <c r="E12" s="960">
        <v>4</v>
      </c>
      <c r="F12" s="960">
        <v>5</v>
      </c>
      <c r="G12" s="960">
        <v>6</v>
      </c>
      <c r="H12" s="961">
        <v>8</v>
      </c>
      <c r="I12" s="961">
        <v>9</v>
      </c>
      <c r="J12" s="961">
        <v>10</v>
      </c>
      <c r="K12" s="961">
        <v>11</v>
      </c>
      <c r="L12" s="961">
        <v>11</v>
      </c>
      <c r="M12" s="235"/>
      <c r="P12" s="235"/>
    </row>
    <row r="13" spans="1:16" ht="22.5" customHeight="1">
      <c r="B13" s="1503" t="s">
        <v>3284</v>
      </c>
      <c r="C13" s="1503" t="s">
        <v>3283</v>
      </c>
      <c r="D13" s="1503" t="s">
        <v>424</v>
      </c>
      <c r="E13" s="1506" t="s">
        <v>3282</v>
      </c>
      <c r="F13" s="1507"/>
      <c r="G13" s="1508"/>
      <c r="H13" s="1509" t="s">
        <v>3281</v>
      </c>
      <c r="I13" s="1512" t="s">
        <v>330</v>
      </c>
      <c r="J13" s="1513"/>
      <c r="K13" s="1514"/>
      <c r="L13" s="1503" t="s">
        <v>3280</v>
      </c>
      <c r="M13" s="235"/>
    </row>
    <row r="14" spans="1:16" ht="18.75" customHeight="1">
      <c r="B14" s="1504"/>
      <c r="C14" s="1504"/>
      <c r="D14" s="1504"/>
      <c r="E14" s="1515" t="s">
        <v>3279</v>
      </c>
      <c r="F14" s="1517" t="s">
        <v>3278</v>
      </c>
      <c r="G14" s="1518"/>
      <c r="H14" s="1510"/>
      <c r="I14" s="1520" t="s">
        <v>3279</v>
      </c>
      <c r="J14" s="1522" t="s">
        <v>3278</v>
      </c>
      <c r="K14" s="1523"/>
      <c r="L14" s="1504"/>
      <c r="M14" s="235"/>
    </row>
    <row r="15" spans="1:16" ht="31.5">
      <c r="B15" s="1505"/>
      <c r="C15" s="1505"/>
      <c r="D15" s="1505"/>
      <c r="E15" s="1516"/>
      <c r="F15" s="921" t="s">
        <v>3276</v>
      </c>
      <c r="G15" s="921" t="s">
        <v>3277</v>
      </c>
      <c r="H15" s="1511"/>
      <c r="I15" s="1521"/>
      <c r="J15" s="922" t="s">
        <v>3276</v>
      </c>
      <c r="K15" s="922" t="s">
        <v>3275</v>
      </c>
      <c r="L15" s="1505"/>
      <c r="M15" s="235"/>
    </row>
    <row r="16" spans="1:16">
      <c r="A16" s="914" t="s">
        <v>15</v>
      </c>
      <c r="B16" s="923">
        <v>1</v>
      </c>
      <c r="C16" s="962">
        <v>2</v>
      </c>
      <c r="D16" s="923">
        <v>3</v>
      </c>
      <c r="E16" s="923">
        <v>4</v>
      </c>
      <c r="F16" s="923">
        <v>5</v>
      </c>
      <c r="G16" s="923">
        <v>6</v>
      </c>
      <c r="H16" s="923">
        <v>7</v>
      </c>
      <c r="I16" s="963">
        <v>8</v>
      </c>
      <c r="J16" s="923">
        <v>9</v>
      </c>
      <c r="K16" s="923">
        <v>10</v>
      </c>
      <c r="L16" s="923">
        <v>11</v>
      </c>
      <c r="M16" s="235"/>
    </row>
    <row r="17" spans="1:15" s="681" customFormat="1">
      <c r="A17" s="924" t="s">
        <v>84</v>
      </c>
      <c r="B17" s="965"/>
      <c r="C17" s="966" t="s">
        <v>3274</v>
      </c>
      <c r="D17" s="965"/>
      <c r="E17" s="965"/>
      <c r="F17" s="965"/>
      <c r="G17" s="965"/>
      <c r="H17" s="965"/>
      <c r="I17" s="967"/>
      <c r="J17" s="965"/>
      <c r="K17" s="965"/>
      <c r="L17" s="965"/>
      <c r="M17" s="968"/>
      <c r="N17" s="969"/>
      <c r="O17" s="969"/>
    </row>
    <row r="18" spans="1:15">
      <c r="B18" s="909"/>
      <c r="C18" s="928"/>
      <c r="D18" s="909"/>
      <c r="E18" s="929"/>
      <c r="F18" s="929"/>
      <c r="G18" s="929"/>
      <c r="H18" s="930"/>
      <c r="I18" s="931"/>
      <c r="J18" s="930"/>
      <c r="K18" s="930"/>
      <c r="L18" s="909"/>
      <c r="M18" s="235"/>
    </row>
    <row r="19" spans="1:15">
      <c r="A19" s="914">
        <v>1</v>
      </c>
      <c r="B19" s="910" t="s">
        <v>3273</v>
      </c>
      <c r="C19" s="932"/>
      <c r="D19" s="907"/>
      <c r="E19" s="933"/>
      <c r="F19" s="933"/>
      <c r="G19" s="933"/>
      <c r="H19" s="934"/>
      <c r="I19" s="935">
        <f>I17</f>
        <v>0</v>
      </c>
      <c r="J19" s="930" t="s">
        <v>3296</v>
      </c>
      <c r="K19" s="930"/>
      <c r="L19" s="909"/>
      <c r="M19" s="235"/>
    </row>
    <row r="20" spans="1:15">
      <c r="A20" s="914">
        <v>2</v>
      </c>
      <c r="B20" s="910" t="s">
        <v>3272</v>
      </c>
      <c r="C20" s="932"/>
      <c r="D20" s="907"/>
      <c r="E20" s="933"/>
      <c r="F20" s="933"/>
      <c r="G20" s="933"/>
      <c r="H20" s="934"/>
      <c r="I20" s="936"/>
      <c r="J20" s="930" t="s">
        <v>3296</v>
      </c>
      <c r="K20" s="930"/>
      <c r="L20" s="909"/>
      <c r="M20" s="235"/>
    </row>
    <row r="21" spans="1:15">
      <c r="A21" s="914">
        <v>3</v>
      </c>
      <c r="B21" s="910" t="s">
        <v>3271</v>
      </c>
      <c r="C21" s="932"/>
      <c r="D21" s="907"/>
      <c r="E21" s="933"/>
      <c r="F21" s="933"/>
      <c r="G21" s="933"/>
      <c r="H21" s="934"/>
      <c r="I21" s="936"/>
      <c r="J21" s="930" t="s">
        <v>3296</v>
      </c>
      <c r="K21" s="930"/>
      <c r="L21" s="909"/>
      <c r="M21" s="235"/>
    </row>
    <row r="22" spans="1:15">
      <c r="A22" s="914">
        <v>4</v>
      </c>
      <c r="B22" s="908" t="s">
        <v>3270</v>
      </c>
      <c r="C22" s="932"/>
      <c r="D22" s="907"/>
      <c r="E22" s="933"/>
      <c r="F22" s="933"/>
      <c r="G22" s="933"/>
      <c r="H22" s="934"/>
      <c r="I22" s="936">
        <f>J17+K17</f>
        <v>0</v>
      </c>
      <c r="J22" s="930" t="s">
        <v>3296</v>
      </c>
      <c r="K22" s="930"/>
      <c r="L22" s="909"/>
      <c r="M22" s="235"/>
    </row>
    <row r="23" spans="1:15">
      <c r="A23" s="914">
        <v>5</v>
      </c>
      <c r="B23" s="910" t="s">
        <v>3269</v>
      </c>
      <c r="C23" s="932"/>
      <c r="D23" s="907"/>
      <c r="E23" s="933"/>
      <c r="F23" s="933"/>
      <c r="G23" s="933"/>
      <c r="H23" s="934"/>
      <c r="I23" s="936"/>
      <c r="J23" s="930" t="s">
        <v>3296</v>
      </c>
      <c r="K23" s="930"/>
      <c r="L23" s="909"/>
      <c r="M23" s="235"/>
    </row>
    <row r="24" spans="1:15">
      <c r="A24" s="914">
        <v>6</v>
      </c>
      <c r="B24" s="910" t="s">
        <v>3268</v>
      </c>
      <c r="C24" s="932"/>
      <c r="D24" s="907"/>
      <c r="E24" s="933"/>
      <c r="F24" s="933"/>
      <c r="G24" s="933"/>
      <c r="H24" s="934"/>
      <c r="I24" s="935">
        <f>I26+I25</f>
        <v>0</v>
      </c>
      <c r="J24" s="930" t="s">
        <v>3296</v>
      </c>
      <c r="K24" s="930"/>
      <c r="L24" s="909"/>
      <c r="M24" s="235"/>
    </row>
    <row r="25" spans="1:15">
      <c r="A25" s="914" t="s">
        <v>3321</v>
      </c>
      <c r="B25" s="908" t="s">
        <v>3267</v>
      </c>
      <c r="C25" s="932"/>
      <c r="D25" s="907"/>
      <c r="E25" s="933"/>
      <c r="F25" s="933"/>
      <c r="G25" s="933"/>
      <c r="H25" s="934"/>
      <c r="I25" s="936"/>
      <c r="J25" s="930" t="s">
        <v>3296</v>
      </c>
      <c r="K25" s="930"/>
      <c r="L25" s="909"/>
      <c r="M25" s="235"/>
    </row>
    <row r="26" spans="1:15">
      <c r="A26" s="914" t="s">
        <v>3322</v>
      </c>
      <c r="B26" s="908" t="s">
        <v>3266</v>
      </c>
      <c r="C26" s="932"/>
      <c r="D26" s="907"/>
      <c r="E26" s="933"/>
      <c r="F26" s="933"/>
      <c r="G26" s="933"/>
      <c r="H26" s="934"/>
      <c r="I26" s="936">
        <f>K17-I23</f>
        <v>0</v>
      </c>
      <c r="J26" s="930" t="s">
        <v>3296</v>
      </c>
      <c r="K26" s="930"/>
      <c r="L26" s="909"/>
      <c r="M26" s="235"/>
    </row>
    <row r="27" spans="1:15">
      <c r="A27" s="914" t="s">
        <v>1127</v>
      </c>
      <c r="B27" s="937" t="s">
        <v>3340</v>
      </c>
      <c r="C27" s="932"/>
      <c r="D27" s="907"/>
      <c r="E27" s="933"/>
      <c r="F27" s="933"/>
      <c r="G27" s="933"/>
      <c r="H27" s="934"/>
      <c r="I27" s="936"/>
      <c r="J27" s="930"/>
      <c r="K27" s="930"/>
      <c r="L27" s="909"/>
      <c r="M27" s="235"/>
    </row>
    <row r="28" spans="1:15">
      <c r="A28" s="914">
        <v>7</v>
      </c>
      <c r="B28" s="908" t="s">
        <v>3265</v>
      </c>
      <c r="C28" s="932"/>
      <c r="D28" s="907"/>
      <c r="E28" s="933"/>
      <c r="F28" s="933"/>
      <c r="G28" s="933"/>
      <c r="H28" s="709"/>
      <c r="I28" s="938">
        <f>I21+I23+I24</f>
        <v>0</v>
      </c>
      <c r="J28" s="939"/>
      <c r="K28" s="939"/>
      <c r="L28" s="235"/>
      <c r="M28" s="235"/>
    </row>
    <row r="29" spans="1:15">
      <c r="B29" s="235"/>
      <c r="C29" s="465"/>
      <c r="D29" s="235"/>
      <c r="E29" s="940"/>
      <c r="F29" s="940"/>
      <c r="G29" s="940"/>
      <c r="H29" s="939"/>
      <c r="I29" s="941"/>
      <c r="J29" s="1524" t="s">
        <v>3264</v>
      </c>
      <c r="K29" s="1524"/>
      <c r="L29" s="1524"/>
      <c r="M29" s="1524"/>
    </row>
    <row r="30" spans="1:15">
      <c r="A30" s="914" t="s">
        <v>3219</v>
      </c>
      <c r="B30" s="1502" t="s">
        <v>3263</v>
      </c>
      <c r="C30" s="1502"/>
      <c r="D30" s="1502" t="s">
        <v>3262</v>
      </c>
      <c r="E30" s="1502"/>
      <c r="F30" s="1502"/>
      <c r="G30" s="1502"/>
      <c r="H30" s="1502"/>
      <c r="I30" s="942"/>
      <c r="J30" s="1502" t="s">
        <v>3261</v>
      </c>
      <c r="K30" s="1502"/>
      <c r="L30" s="1502"/>
      <c r="M30" s="1502"/>
    </row>
    <row r="35" spans="1:13" ht="18.75" customHeight="1">
      <c r="A35" s="914" t="s">
        <v>3220</v>
      </c>
      <c r="B35" s="1519" t="s">
        <v>3260</v>
      </c>
      <c r="C35" s="1519"/>
      <c r="D35" s="1519" t="s">
        <v>3260</v>
      </c>
      <c r="E35" s="1519"/>
      <c r="F35" s="1519"/>
      <c r="G35" s="1519"/>
      <c r="H35" s="1519"/>
      <c r="I35" s="943"/>
      <c r="J35" s="1519" t="s">
        <v>3260</v>
      </c>
      <c r="K35" s="1519"/>
      <c r="L35" s="1519"/>
      <c r="M35" s="1519"/>
    </row>
  </sheetData>
  <mergeCells count="19">
    <mergeCell ref="B35:C35"/>
    <mergeCell ref="D35:H35"/>
    <mergeCell ref="J35:M35"/>
    <mergeCell ref="I14:I15"/>
    <mergeCell ref="J14:K14"/>
    <mergeCell ref="J29:M29"/>
    <mergeCell ref="B30:C30"/>
    <mergeCell ref="D30:H30"/>
    <mergeCell ref="J30:M30"/>
    <mergeCell ref="B2:L2"/>
    <mergeCell ref="B13:B15"/>
    <mergeCell ref="C13:C15"/>
    <mergeCell ref="D13:D15"/>
    <mergeCell ref="E13:G13"/>
    <mergeCell ref="H13:H15"/>
    <mergeCell ref="I13:K13"/>
    <mergeCell ref="L13:L15"/>
    <mergeCell ref="E14:E15"/>
    <mergeCell ref="F14:G14"/>
  </mergeCells>
  <dataValidations count="1">
    <dataValidation allowBlank="1" showInputMessage="1" showErrorMessage="1" promptTitle="Ghi chú" prompt="Không được xóa cột này" sqref="A32:A65536 A1:A30"/>
  </dataValidations>
  <printOptions horizontalCentered="1"/>
  <pageMargins left="0.31" right="0.17" top="0.37" bottom="0.41" header="0.19" footer="0.28999999999999998"/>
  <pageSetup paperSize="9" scale="85" orientation="landscape" cellComments="atEnd" r:id="rId1"/>
  <headerFooter alignWithMargins="0"/>
  <legacyDrawing r:id="rId2"/>
</worksheet>
</file>

<file path=xl/worksheets/sheet75.xml><?xml version="1.0" encoding="utf-8"?>
<worksheet xmlns="http://schemas.openxmlformats.org/spreadsheetml/2006/main" xmlns:r="http://schemas.openxmlformats.org/officeDocument/2006/relationships">
  <sheetPr codeName="Sh_PL03A"/>
  <dimension ref="A1:P36"/>
  <sheetViews>
    <sheetView topLeftCell="B1" zoomScale="85" zoomScaleNormal="85" workbookViewId="0">
      <selection activeCell="G8" sqref="G8"/>
    </sheetView>
  </sheetViews>
  <sheetFormatPr defaultRowHeight="18.75" outlineLevelCol="1"/>
  <cols>
    <col min="1" max="1" width="9.140625" style="914" hidden="1" customWidth="1" outlineLevel="1"/>
    <col min="2" max="2" width="9.7109375" style="73" customWidth="1" collapsed="1"/>
    <col min="3" max="3" width="27.7109375" style="915" customWidth="1"/>
    <col min="4" max="4" width="9.140625" style="73"/>
    <col min="5" max="5" width="11.5703125" style="916" customWidth="1"/>
    <col min="6" max="7" width="15" style="916" customWidth="1"/>
    <col min="8" max="8" width="12.85546875" style="916" customWidth="1"/>
    <col min="9" max="9" width="15.28515625" style="917" bestFit="1" customWidth="1"/>
    <col min="10" max="10" width="14.140625" style="917" bestFit="1" customWidth="1"/>
    <col min="11" max="11" width="15.85546875" style="946" bestFit="1" customWidth="1"/>
    <col min="12" max="13" width="14" style="917" customWidth="1"/>
    <col min="14" max="14" width="14.85546875" style="917" customWidth="1"/>
    <col min="15" max="15" width="17.5703125" style="917" customWidth="1"/>
    <col min="16" max="16384" width="9.140625" style="73"/>
  </cols>
  <sheetData>
    <row r="1" spans="1:16">
      <c r="O1" s="947" t="s">
        <v>3293</v>
      </c>
    </row>
    <row r="2" spans="1:16">
      <c r="B2" s="1502" t="s">
        <v>3292</v>
      </c>
      <c r="C2" s="1502"/>
      <c r="D2" s="1502"/>
      <c r="E2" s="1502"/>
      <c r="F2" s="1502"/>
      <c r="G2" s="1502"/>
      <c r="H2" s="1502"/>
      <c r="I2" s="1502"/>
      <c r="J2" s="1502"/>
      <c r="K2" s="1502"/>
      <c r="L2" s="1502"/>
      <c r="M2" s="1502"/>
      <c r="N2" s="1502"/>
      <c r="O2" s="1502"/>
    </row>
    <row r="3" spans="1:16">
      <c r="B3" s="710" t="s">
        <v>3294</v>
      </c>
      <c r="C3" s="919"/>
      <c r="D3" s="710"/>
      <c r="E3" s="920"/>
      <c r="F3" s="920"/>
      <c r="G3" s="920"/>
      <c r="H3" s="916" t="s">
        <v>3295</v>
      </c>
    </row>
    <row r="4" spans="1:16">
      <c r="B4" s="710" t="s">
        <v>3291</v>
      </c>
      <c r="C4" s="919"/>
      <c r="D4" s="710"/>
      <c r="E4" s="920"/>
      <c r="F4" s="920"/>
      <c r="G4" s="920"/>
    </row>
    <row r="5" spans="1:16">
      <c r="B5" s="710" t="s">
        <v>3290</v>
      </c>
      <c r="C5" s="919"/>
      <c r="D5" s="710"/>
      <c r="E5" s="920"/>
      <c r="F5" s="920"/>
      <c r="G5" s="920"/>
    </row>
    <row r="6" spans="1:16">
      <c r="B6" s="710" t="s">
        <v>3298</v>
      </c>
      <c r="C6" s="919"/>
      <c r="D6" s="710"/>
      <c r="E6" s="920"/>
      <c r="F6" s="920"/>
      <c r="G6" s="920"/>
    </row>
    <row r="7" spans="1:16">
      <c r="B7" s="710" t="s">
        <v>3299</v>
      </c>
      <c r="C7" s="919"/>
      <c r="D7" s="710"/>
      <c r="E7" s="920"/>
      <c r="F7" s="920"/>
      <c r="G7" s="920"/>
    </row>
    <row r="8" spans="1:16">
      <c r="B8" s="710" t="s">
        <v>3300</v>
      </c>
      <c r="C8" s="919"/>
      <c r="D8" s="710"/>
      <c r="E8" s="920"/>
      <c r="F8" s="920"/>
      <c r="G8" s="920"/>
    </row>
    <row r="9" spans="1:16">
      <c r="B9" s="710" t="s">
        <v>3287</v>
      </c>
      <c r="C9" s="919"/>
      <c r="D9" s="710"/>
      <c r="E9" s="920"/>
      <c r="F9" s="920"/>
      <c r="G9" s="920"/>
    </row>
    <row r="10" spans="1:16">
      <c r="B10" s="710" t="s">
        <v>3286</v>
      </c>
      <c r="C10" s="919"/>
      <c r="D10" s="710"/>
      <c r="E10" s="920"/>
      <c r="F10" s="920"/>
      <c r="G10" s="920"/>
    </row>
    <row r="11" spans="1:16">
      <c r="B11" s="710" t="s">
        <v>3285</v>
      </c>
      <c r="C11" s="919"/>
      <c r="D11" s="710"/>
      <c r="E11" s="920"/>
      <c r="F11" s="920"/>
      <c r="G11" s="920"/>
      <c r="O11" s="948"/>
    </row>
    <row r="12" spans="1:16">
      <c r="B12" s="710"/>
      <c r="C12" s="919"/>
      <c r="D12" s="710"/>
      <c r="E12" s="920"/>
      <c r="F12" s="920"/>
      <c r="G12" s="920"/>
      <c r="O12" s="948"/>
    </row>
    <row r="13" spans="1:16" hidden="1">
      <c r="A13" s="914" t="s">
        <v>3312</v>
      </c>
      <c r="B13" s="477">
        <v>1</v>
      </c>
      <c r="C13" s="959" t="s">
        <v>3313</v>
      </c>
      <c r="D13" s="477">
        <v>3</v>
      </c>
      <c r="E13" s="960">
        <v>4</v>
      </c>
      <c r="F13" s="960">
        <v>5</v>
      </c>
      <c r="G13" s="960">
        <v>6</v>
      </c>
      <c r="H13" s="960">
        <v>7</v>
      </c>
      <c r="I13" s="961">
        <v>8</v>
      </c>
      <c r="J13" s="961">
        <v>9</v>
      </c>
      <c r="K13" s="961">
        <v>10</v>
      </c>
      <c r="L13" s="961">
        <v>11</v>
      </c>
      <c r="M13" s="961">
        <v>11</v>
      </c>
      <c r="N13" s="961">
        <v>12</v>
      </c>
      <c r="O13" s="961">
        <v>13</v>
      </c>
      <c r="P13" s="235"/>
    </row>
    <row r="14" spans="1:16">
      <c r="B14" s="1503" t="s">
        <v>3284</v>
      </c>
      <c r="C14" s="1503" t="s">
        <v>3283</v>
      </c>
      <c r="D14" s="1503" t="s">
        <v>424</v>
      </c>
      <c r="E14" s="1526" t="s">
        <v>3282</v>
      </c>
      <c r="F14" s="1527"/>
      <c r="G14" s="1527"/>
      <c r="H14" s="1528"/>
      <c r="I14" s="1532" t="s">
        <v>3281</v>
      </c>
      <c r="J14" s="1533"/>
      <c r="K14" s="1512" t="s">
        <v>330</v>
      </c>
      <c r="L14" s="1513"/>
      <c r="M14" s="1513"/>
      <c r="N14" s="1514"/>
      <c r="O14" s="1509" t="s">
        <v>3280</v>
      </c>
      <c r="P14" s="235"/>
    </row>
    <row r="15" spans="1:16" ht="18.75" customHeight="1">
      <c r="B15" s="1504"/>
      <c r="C15" s="1504"/>
      <c r="D15" s="1504"/>
      <c r="E15" s="1515" t="s">
        <v>3279</v>
      </c>
      <c r="F15" s="1517" t="s">
        <v>3278</v>
      </c>
      <c r="G15" s="1529"/>
      <c r="H15" s="1518"/>
      <c r="I15" s="1509" t="s">
        <v>3279</v>
      </c>
      <c r="J15" s="1509" t="s">
        <v>3301</v>
      </c>
      <c r="K15" s="1530" t="s">
        <v>3279</v>
      </c>
      <c r="L15" s="1522" t="s">
        <v>3278</v>
      </c>
      <c r="M15" s="1534"/>
      <c r="N15" s="1523"/>
      <c r="O15" s="1510"/>
      <c r="P15" s="235"/>
    </row>
    <row r="16" spans="1:16" ht="31.5">
      <c r="B16" s="1525"/>
      <c r="C16" s="1525"/>
      <c r="D16" s="1525"/>
      <c r="E16" s="1525"/>
      <c r="F16" s="964" t="s">
        <v>3276</v>
      </c>
      <c r="G16" s="964" t="s">
        <v>3277</v>
      </c>
      <c r="H16" s="964" t="s">
        <v>3302</v>
      </c>
      <c r="I16" s="1525"/>
      <c r="J16" s="1525"/>
      <c r="K16" s="1531"/>
      <c r="L16" s="964" t="s">
        <v>3276</v>
      </c>
      <c r="M16" s="922" t="s">
        <v>3277</v>
      </c>
      <c r="N16" s="922" t="s">
        <v>3302</v>
      </c>
      <c r="O16" s="1511"/>
      <c r="P16" s="235"/>
    </row>
    <row r="17" spans="1:16">
      <c r="A17" s="914" t="s">
        <v>15</v>
      </c>
      <c r="B17" s="923">
        <v>1</v>
      </c>
      <c r="C17" s="962">
        <v>2</v>
      </c>
      <c r="D17" s="923">
        <v>3</v>
      </c>
      <c r="E17" s="923">
        <v>4</v>
      </c>
      <c r="F17" s="923">
        <v>5</v>
      </c>
      <c r="G17" s="923">
        <v>6</v>
      </c>
      <c r="H17" s="923">
        <v>7</v>
      </c>
      <c r="I17" s="963">
        <v>8</v>
      </c>
      <c r="J17" s="923">
        <v>9</v>
      </c>
      <c r="K17" s="923">
        <v>10</v>
      </c>
      <c r="L17" s="923">
        <v>11</v>
      </c>
      <c r="M17" s="923">
        <v>11</v>
      </c>
      <c r="N17" s="923">
        <v>12</v>
      </c>
      <c r="O17" s="923">
        <v>13</v>
      </c>
      <c r="P17" s="235"/>
    </row>
    <row r="18" spans="1:16" s="681" customFormat="1">
      <c r="A18" s="924" t="s">
        <v>84</v>
      </c>
      <c r="B18" s="911"/>
      <c r="C18" s="925" t="s">
        <v>3274</v>
      </c>
      <c r="D18" s="911"/>
      <c r="E18" s="926"/>
      <c r="F18" s="926"/>
      <c r="G18" s="926"/>
      <c r="H18" s="926"/>
      <c r="I18" s="927"/>
      <c r="J18" s="927"/>
      <c r="K18" s="949" t="e">
        <f xml:space="preserve"> SUM(#REF!)</f>
        <v>#REF!</v>
      </c>
      <c r="L18" s="927" t="e">
        <f xml:space="preserve"> SUM(#REF!)</f>
        <v>#REF!</v>
      </c>
      <c r="M18" s="927"/>
      <c r="N18" s="927" t="e">
        <f xml:space="preserve"> SUM(#REF!)</f>
        <v>#REF!</v>
      </c>
      <c r="O18" s="927"/>
      <c r="P18" s="232"/>
    </row>
    <row r="19" spans="1:16">
      <c r="B19" s="909"/>
      <c r="C19" s="928"/>
      <c r="D19" s="909"/>
      <c r="E19" s="929"/>
      <c r="F19" s="929"/>
      <c r="G19" s="929"/>
      <c r="H19" s="929"/>
      <c r="I19" s="930"/>
      <c r="J19" s="930"/>
      <c r="K19" s="950"/>
      <c r="L19" s="930"/>
      <c r="M19" s="930"/>
      <c r="N19" s="930"/>
      <c r="O19" s="930"/>
      <c r="P19" s="235"/>
    </row>
    <row r="20" spans="1:16">
      <c r="A20" s="914">
        <v>1</v>
      </c>
      <c r="B20" s="910" t="s">
        <v>3273</v>
      </c>
      <c r="C20" s="932"/>
      <c r="D20" s="907"/>
      <c r="E20" s="933"/>
      <c r="F20" s="933"/>
      <c r="G20" s="933"/>
      <c r="H20" s="933"/>
      <c r="I20" s="934"/>
      <c r="J20" s="934"/>
      <c r="K20" s="951" t="e">
        <f>K18</f>
        <v>#REF!</v>
      </c>
      <c r="L20" s="930" t="s">
        <v>3296</v>
      </c>
      <c r="M20" s="930"/>
      <c r="N20" s="930"/>
      <c r="O20" s="930"/>
      <c r="P20" s="235"/>
    </row>
    <row r="21" spans="1:16">
      <c r="A21" s="914">
        <v>2</v>
      </c>
      <c r="B21" s="910" t="s">
        <v>3272</v>
      </c>
      <c r="C21" s="932"/>
      <c r="D21" s="907"/>
      <c r="E21" s="933"/>
      <c r="F21" s="933"/>
      <c r="G21" s="933"/>
      <c r="H21" s="933"/>
      <c r="I21" s="934"/>
      <c r="J21" s="934"/>
      <c r="K21" s="952"/>
      <c r="L21" s="930" t="s">
        <v>3296</v>
      </c>
      <c r="M21" s="930"/>
      <c r="N21" s="930"/>
      <c r="O21" s="930"/>
      <c r="P21" s="235"/>
    </row>
    <row r="22" spans="1:16">
      <c r="A22" s="914">
        <v>3</v>
      </c>
      <c r="B22" s="910" t="s">
        <v>3271</v>
      </c>
      <c r="C22" s="932"/>
      <c r="D22" s="907"/>
      <c r="E22" s="933"/>
      <c r="F22" s="933"/>
      <c r="G22" s="933"/>
      <c r="H22" s="933"/>
      <c r="I22" s="934"/>
      <c r="J22" s="934"/>
      <c r="K22" s="952"/>
      <c r="L22" s="930" t="s">
        <v>3296</v>
      </c>
      <c r="M22" s="930"/>
      <c r="N22" s="930"/>
      <c r="O22" s="930"/>
      <c r="P22" s="235"/>
    </row>
    <row r="23" spans="1:16">
      <c r="A23" s="914">
        <v>4</v>
      </c>
      <c r="B23" s="908" t="s">
        <v>3270</v>
      </c>
      <c r="C23" s="932"/>
      <c r="D23" s="907"/>
      <c r="E23" s="933"/>
      <c r="F23" s="933"/>
      <c r="G23" s="933"/>
      <c r="H23" s="933"/>
      <c r="I23" s="934"/>
      <c r="J23" s="934"/>
      <c r="K23" s="952" t="e">
        <f>L18+N18</f>
        <v>#REF!</v>
      </c>
      <c r="L23" s="930" t="s">
        <v>3296</v>
      </c>
      <c r="M23" s="930"/>
      <c r="N23" s="930"/>
      <c r="O23" s="930"/>
      <c r="P23" s="235"/>
    </row>
    <row r="24" spans="1:16">
      <c r="A24" s="914">
        <v>5</v>
      </c>
      <c r="B24" s="910" t="s">
        <v>3303</v>
      </c>
      <c r="C24" s="932"/>
      <c r="D24" s="907"/>
      <c r="E24" s="933"/>
      <c r="F24" s="933"/>
      <c r="G24" s="933"/>
      <c r="H24" s="933"/>
      <c r="I24" s="934"/>
      <c r="J24" s="934"/>
      <c r="K24" s="952"/>
      <c r="L24" s="930" t="s">
        <v>3296</v>
      </c>
      <c r="M24" s="930"/>
      <c r="N24" s="930"/>
      <c r="O24" s="930"/>
      <c r="P24" s="235"/>
    </row>
    <row r="25" spans="1:16">
      <c r="A25" s="914">
        <v>6</v>
      </c>
      <c r="B25" s="910" t="s">
        <v>3268</v>
      </c>
      <c r="C25" s="932"/>
      <c r="D25" s="907"/>
      <c r="E25" s="933"/>
      <c r="F25" s="933"/>
      <c r="G25" s="933"/>
      <c r="H25" s="933"/>
      <c r="I25" s="934"/>
      <c r="J25" s="934"/>
      <c r="K25" s="951" t="e">
        <f>K27+K26</f>
        <v>#REF!</v>
      </c>
      <c r="L25" s="930" t="s">
        <v>3296</v>
      </c>
      <c r="M25" s="930"/>
      <c r="N25" s="930"/>
      <c r="O25" s="930"/>
      <c r="P25" s="235"/>
    </row>
    <row r="26" spans="1:16">
      <c r="A26" s="914" t="s">
        <v>3321</v>
      </c>
      <c r="B26" s="908" t="s">
        <v>3267</v>
      </c>
      <c r="C26" s="932"/>
      <c r="D26" s="907"/>
      <c r="E26" s="933"/>
      <c r="F26" s="933"/>
      <c r="G26" s="933"/>
      <c r="H26" s="933"/>
      <c r="I26" s="934"/>
      <c r="J26" s="934"/>
      <c r="K26" s="952"/>
      <c r="L26" s="930" t="s">
        <v>3296</v>
      </c>
      <c r="M26" s="930"/>
      <c r="N26" s="930"/>
      <c r="O26" s="930"/>
      <c r="P26" s="235"/>
    </row>
    <row r="27" spans="1:16">
      <c r="A27" s="914" t="s">
        <v>3322</v>
      </c>
      <c r="B27" s="908" t="s">
        <v>3266</v>
      </c>
      <c r="C27" s="932"/>
      <c r="D27" s="907"/>
      <c r="E27" s="933"/>
      <c r="F27" s="933"/>
      <c r="G27" s="933"/>
      <c r="H27" s="933"/>
      <c r="I27" s="934"/>
      <c r="J27" s="934"/>
      <c r="K27" s="952" t="e">
        <f>N18-K24</f>
        <v>#REF!</v>
      </c>
      <c r="L27" s="930" t="s">
        <v>3296</v>
      </c>
      <c r="M27" s="930"/>
      <c r="N27" s="930"/>
      <c r="O27" s="930"/>
      <c r="P27" s="235"/>
    </row>
    <row r="28" spans="1:16">
      <c r="A28" s="914" t="s">
        <v>1127</v>
      </c>
      <c r="B28" s="937" t="s">
        <v>3341</v>
      </c>
      <c r="C28" s="932"/>
      <c r="D28" s="907"/>
      <c r="E28" s="933"/>
      <c r="F28" s="933"/>
      <c r="G28" s="933"/>
      <c r="H28" s="933"/>
      <c r="I28" s="934"/>
      <c r="J28" s="934"/>
      <c r="K28" s="952"/>
      <c r="L28" s="930"/>
      <c r="M28" s="930"/>
      <c r="N28" s="930"/>
      <c r="O28" s="930"/>
      <c r="P28" s="235"/>
    </row>
    <row r="29" spans="1:16">
      <c r="A29" s="914">
        <v>7</v>
      </c>
      <c r="B29" s="908" t="s">
        <v>3304</v>
      </c>
      <c r="C29" s="932"/>
      <c r="D29" s="907"/>
      <c r="E29" s="933"/>
      <c r="F29" s="933"/>
      <c r="G29" s="933"/>
      <c r="H29" s="933"/>
      <c r="I29" s="709"/>
      <c r="J29" s="709"/>
      <c r="K29" s="953" t="e">
        <f>K22+K24+K25</f>
        <v>#REF!</v>
      </c>
      <c r="L29" s="939"/>
      <c r="M29" s="939"/>
      <c r="N29" s="939"/>
      <c r="O29" s="939"/>
      <c r="P29" s="235"/>
    </row>
    <row r="30" spans="1:16">
      <c r="B30" s="235"/>
      <c r="C30" s="465"/>
      <c r="D30" s="235"/>
      <c r="E30" s="940"/>
      <c r="F30" s="940"/>
      <c r="G30" s="940"/>
      <c r="H30" s="940"/>
      <c r="I30" s="939"/>
      <c r="J30" s="939"/>
      <c r="K30" s="954"/>
      <c r="L30" s="1524" t="s">
        <v>3264</v>
      </c>
      <c r="M30" s="1524"/>
      <c r="N30" s="1524"/>
      <c r="O30" s="1524"/>
      <c r="P30" s="1524"/>
    </row>
    <row r="31" spans="1:16">
      <c r="A31" s="914" t="s">
        <v>3219</v>
      </c>
      <c r="B31" s="1502" t="s">
        <v>3263</v>
      </c>
      <c r="C31" s="1502"/>
      <c r="D31" s="1502"/>
      <c r="E31" s="1502"/>
      <c r="F31" s="1502"/>
      <c r="G31" s="1502"/>
      <c r="H31" s="1502"/>
      <c r="I31" s="1502"/>
      <c r="J31" s="955"/>
      <c r="K31" s="956"/>
      <c r="L31" s="1502" t="s">
        <v>3261</v>
      </c>
      <c r="M31" s="1502"/>
      <c r="N31" s="1502"/>
      <c r="O31" s="1502"/>
      <c r="P31" s="1502"/>
    </row>
    <row r="36" spans="1:16" ht="18.75" customHeight="1">
      <c r="A36" s="914" t="s">
        <v>3220</v>
      </c>
      <c r="B36" s="1519" t="s">
        <v>3260</v>
      </c>
      <c r="C36" s="1519"/>
      <c r="D36" s="1519"/>
      <c r="E36" s="1519"/>
      <c r="F36" s="1519"/>
      <c r="G36" s="1519"/>
      <c r="H36" s="1519"/>
      <c r="I36" s="1519"/>
      <c r="J36" s="957"/>
      <c r="K36" s="958"/>
      <c r="L36" s="1519" t="s">
        <v>3260</v>
      </c>
      <c r="M36" s="1519"/>
      <c r="N36" s="1519"/>
      <c r="O36" s="1519"/>
      <c r="P36" s="1519"/>
    </row>
  </sheetData>
  <mergeCells count="21">
    <mergeCell ref="B36:C36"/>
    <mergeCell ref="D36:I36"/>
    <mergeCell ref="L36:P36"/>
    <mergeCell ref="I15:I16"/>
    <mergeCell ref="J15:J16"/>
    <mergeCell ref="O14:O16"/>
    <mergeCell ref="F15:H15"/>
    <mergeCell ref="D31:I31"/>
    <mergeCell ref="L30:P30"/>
    <mergeCell ref="E15:E16"/>
    <mergeCell ref="B31:C31"/>
    <mergeCell ref="K15:K16"/>
    <mergeCell ref="L31:P31"/>
    <mergeCell ref="I14:J14"/>
    <mergeCell ref="L15:N15"/>
    <mergeCell ref="K14:N14"/>
    <mergeCell ref="B2:O2"/>
    <mergeCell ref="B14:B16"/>
    <mergeCell ref="C14:C16"/>
    <mergeCell ref="D14:D16"/>
    <mergeCell ref="E14:H14"/>
  </mergeCells>
  <dataValidations disablePrompts="1" count="9">
    <dataValidation allowBlank="1" showInputMessage="1" showErrorMessage="1" promptTitle="Ghi chú:" prompt="là số tiền đã thanh toán khối lượng XDCB hoàn thành đến hết kỳ trước (dòng số 3) cộng với thu hồi tạm ứng (dòng số 5), cộng phần thanh toán giá trị khối lượng XDCB hoàn thành kỳ này (dòng số 6)" sqref="B27"/>
    <dataValidation allowBlank="1" showInputMessage="1" showErrorMessage="1" promptTitle="Ghi chú:" prompt="là số tiền mà chủ đầu tư đã tạm ứng cho nhà thầu theo điều khoản của hợp đồng chưa được thu hồi đến hết kỳ trước (dòng số 2) trừ thu hồi tạm ứng (dòng số 5) cộng phần tạm ứng (nếu có) của dòng số 6" sqref="B26"/>
    <dataValidation allowBlank="1" showInputMessage="1" showErrorMessage="1" promptTitle="Ghi chú" prompt="là số tiền mà chủ đầu tư đề nghị Kho bạc Nhà nước thanh toán cho nhà thầu theo điều khoản thanh toán của hợp đồng đã ký kết (sau khi trừ số tiền thu hồi tạm ứng tại dòng số 5 nêu trên). Trong đó gồm tạm ứng (nếu có) và thanh toán khối lượng hoàn thành" sqref="B25"/>
    <dataValidation allowBlank="1" showInputMessage="1" showErrorMessage="1" promptTitle="Ghi chú" prompt="là số tiền mà chủ đầu tư và nhà thầu thống nhất thanh toán để thu hồi một phần hay toàn bộ số tiền tạm ứng theo hợp đồng còn lại chưa thu hồi đến cuối kỳ trước  theo điều khoản thanh toán của hợp đồng đã ký kết " sqref="B24"/>
    <dataValidation allowBlank="1" showInputMessage="1" showErrorMessage="1" promptTitle="Ghi chú" prompt="là luỹ kế giá trị khối lượng thực hiện theo hợp đồng đến cuối kỳ trước cộng với giá trị khối lượng thực hiện theo hợp đồng trong kỳ phù hợp với biên bản nghiệm thu đề nghị thanh toán (cột 9 cộng cột 10 của bảng xác định)" sqref="B23"/>
    <dataValidation allowBlank="1" showInputMessage="1" showErrorMessage="1" promptTitle="Ghi chú:" prompt="Là số tiền mà chủ đầu tư đã thanh toán cho nhà thầu phần giá trị khối lượng đã hoàn thành đến cuối kỳ trước (không bao gồm số tiền đã tạm ứng)" sqref="B22"/>
    <dataValidation allowBlank="1" showInputMessage="1" showErrorMessage="1" promptTitle="Ghi chú" prompt="là số tiền mà chủ đầu tư đã tạm ứng cho nhà thầu theo điều khoản của hợp đồng cho nhà thầu chưa được thu hồi đến cuối kỳ trước" sqref="B21"/>
    <dataValidation allowBlank="1" showInputMessage="1" showErrorMessage="1" promptTitle="1. Giá trị hợp đồng" prompt="Là giá trị hợp đồng mà chủ đầu tư và nhà thầu đã ký kết theo quy định của pháp luật" sqref="B20"/>
    <dataValidation allowBlank="1" showInputMessage="1" showErrorMessage="1" promptTitle="Ghi chú" prompt="Không được xóa cột này" sqref="A33:A65536 A1:A31"/>
  </dataValidations>
  <pageMargins left="0.7" right="0.7" top="0.75" bottom="0.75" header="0.3" footer="0.3"/>
  <legacyDrawing r:id="rId1"/>
</worksheet>
</file>

<file path=xl/worksheets/sheet76.xml><?xml version="1.0" encoding="utf-8"?>
<worksheet xmlns="http://schemas.openxmlformats.org/spreadsheetml/2006/main" xmlns:r="http://schemas.openxmlformats.org/officeDocument/2006/relationships">
  <sheetPr codeName="sh_QLTU"/>
  <dimension ref="A1:G19"/>
  <sheetViews>
    <sheetView workbookViewId="0">
      <selection activeCell="B18" sqref="B18"/>
    </sheetView>
  </sheetViews>
  <sheetFormatPr defaultRowHeight="15"/>
  <cols>
    <col min="1" max="1" width="7.42578125" style="77" customWidth="1"/>
    <col min="2" max="2" width="38.28515625" style="77" customWidth="1"/>
    <col min="3" max="3" width="9.140625" style="1016"/>
    <col min="4" max="7" width="9.5703125" style="77" bestFit="1" customWidth="1"/>
    <col min="8" max="16384" width="9.140625" style="77"/>
  </cols>
  <sheetData>
    <row r="1" spans="1:7" ht="20.25">
      <c r="A1" s="143" t="s">
        <v>3314</v>
      </c>
      <c r="B1" s="144"/>
      <c r="C1" s="1011"/>
      <c r="D1" s="144"/>
      <c r="E1" s="144"/>
      <c r="F1" s="144"/>
      <c r="G1" s="144"/>
    </row>
    <row r="2" spans="1:7" s="164" customFormat="1" ht="14.25">
      <c r="A2" s="163" t="e">
        <f>"CÔNG TRÌNH : "&amp;'Bia du toan'!$G$12</f>
        <v>#REF!</v>
      </c>
      <c r="B2" s="163"/>
      <c r="C2" s="1012"/>
      <c r="D2" s="163"/>
      <c r="E2" s="163"/>
      <c r="F2" s="163"/>
      <c r="G2" s="163"/>
    </row>
    <row r="3" spans="1:7" s="164" customFormat="1" ht="14.25">
      <c r="A3" s="163" t="e">
        <f>"HẠNG MỤC : "&amp; 'Bia du toan'!$G$13</f>
        <v>#REF!</v>
      </c>
      <c r="B3" s="163"/>
      <c r="C3" s="1012"/>
      <c r="D3" s="163"/>
      <c r="E3" s="163"/>
      <c r="F3" s="163"/>
      <c r="G3" s="163"/>
    </row>
    <row r="4" spans="1:7">
      <c r="A4" s="144"/>
      <c r="B4" s="144"/>
      <c r="C4" s="1011"/>
      <c r="D4" s="144"/>
      <c r="E4" s="144"/>
      <c r="F4" s="144"/>
      <c r="G4" s="144"/>
    </row>
    <row r="5" spans="1:7" ht="15" customHeight="1">
      <c r="A5" s="1357" t="s">
        <v>15</v>
      </c>
      <c r="B5" s="1357" t="s">
        <v>3315</v>
      </c>
      <c r="C5" s="1535" t="s">
        <v>317</v>
      </c>
      <c r="D5" s="1357" t="s">
        <v>3316</v>
      </c>
      <c r="E5" s="1357"/>
      <c r="F5" s="1357"/>
      <c r="G5" s="1357"/>
    </row>
    <row r="6" spans="1:7">
      <c r="A6" s="1358"/>
      <c r="B6" s="1358"/>
      <c r="C6" s="1536"/>
      <c r="D6" s="1006" t="s">
        <v>3317</v>
      </c>
      <c r="E6" s="1006" t="s">
        <v>3318</v>
      </c>
      <c r="F6" s="1006" t="s">
        <v>3319</v>
      </c>
      <c r="G6" s="1006" t="s">
        <v>3320</v>
      </c>
    </row>
    <row r="7" spans="1:7">
      <c r="A7" s="1007"/>
      <c r="B7" s="1007"/>
      <c r="C7" s="1013"/>
      <c r="D7" s="1007"/>
      <c r="E7" s="1007"/>
      <c r="F7" s="1007"/>
      <c r="G7" s="1007"/>
    </row>
    <row r="8" spans="1:7">
      <c r="A8" s="1008"/>
      <c r="B8" s="1008"/>
      <c r="C8" s="1014"/>
      <c r="D8" s="1008"/>
      <c r="E8" s="1008"/>
      <c r="F8" s="1008"/>
      <c r="G8" s="1008"/>
    </row>
    <row r="9" spans="1:7">
      <c r="A9" s="1008"/>
      <c r="B9" s="1008"/>
      <c r="C9" s="1014"/>
      <c r="D9" s="1008"/>
      <c r="E9" s="1008"/>
      <c r="F9" s="1008"/>
      <c r="G9" s="1008"/>
    </row>
    <row r="10" spans="1:7">
      <c r="A10" s="1008"/>
      <c r="B10" s="1008"/>
      <c r="C10" s="1014"/>
      <c r="D10" s="1008"/>
      <c r="E10" s="1008"/>
      <c r="F10" s="1008"/>
      <c r="G10" s="1008"/>
    </row>
    <row r="11" spans="1:7">
      <c r="A11" s="1008"/>
      <c r="B11" s="1008"/>
      <c r="C11" s="1014"/>
      <c r="D11" s="1008"/>
      <c r="E11" s="1008"/>
      <c r="F11" s="1008"/>
      <c r="G11" s="1008"/>
    </row>
    <row r="12" spans="1:7">
      <c r="A12" s="1008"/>
      <c r="B12" s="1008"/>
      <c r="C12" s="1014"/>
      <c r="D12" s="1008"/>
      <c r="E12" s="1008"/>
      <c r="F12" s="1008"/>
      <c r="G12" s="1008"/>
    </row>
    <row r="13" spans="1:7">
      <c r="A13" s="1008"/>
      <c r="B13" s="1008"/>
      <c r="C13" s="1014"/>
      <c r="D13" s="1008"/>
      <c r="E13" s="1008"/>
      <c r="F13" s="1008"/>
      <c r="G13" s="1008"/>
    </row>
    <row r="14" spans="1:7">
      <c r="A14" s="1008"/>
      <c r="B14" s="1008"/>
      <c r="C14" s="1014"/>
      <c r="D14" s="1008"/>
      <c r="E14" s="1008"/>
      <c r="F14" s="1008"/>
      <c r="G14" s="1008"/>
    </row>
    <row r="15" spans="1:7">
      <c r="A15" s="1008"/>
      <c r="B15" s="1008"/>
      <c r="C15" s="1014"/>
      <c r="D15" s="1008"/>
      <c r="E15" s="1008"/>
      <c r="F15" s="1008"/>
      <c r="G15" s="1008"/>
    </row>
    <row r="16" spans="1:7">
      <c r="A16" s="1008"/>
      <c r="B16" s="1008"/>
      <c r="C16" s="1014"/>
      <c r="D16" s="1008"/>
      <c r="E16" s="1008"/>
      <c r="F16" s="1008"/>
      <c r="G16" s="1008"/>
    </row>
    <row r="17" spans="1:7">
      <c r="A17" s="1008"/>
      <c r="B17" s="1008"/>
      <c r="C17" s="1014"/>
      <c r="D17" s="1008"/>
      <c r="E17" s="1008"/>
      <c r="F17" s="1008"/>
      <c r="G17" s="1008"/>
    </row>
    <row r="18" spans="1:7">
      <c r="A18" s="1008"/>
      <c r="B18" s="1008"/>
      <c r="C18" s="1014"/>
      <c r="D18" s="1008"/>
      <c r="E18" s="1008"/>
      <c r="F18" s="1008"/>
      <c r="G18" s="1008"/>
    </row>
    <row r="19" spans="1:7" ht="15" customHeight="1">
      <c r="A19" s="1010" t="s">
        <v>112</v>
      </c>
      <c r="B19" s="1009" t="s">
        <v>3346</v>
      </c>
      <c r="C19" s="1015">
        <f>SUM(C7:C18)</f>
        <v>0</v>
      </c>
      <c r="D19" s="1537"/>
      <c r="E19" s="1537"/>
      <c r="F19" s="1537"/>
      <c r="G19" s="1537"/>
    </row>
  </sheetData>
  <mergeCells count="5">
    <mergeCell ref="A5:A6"/>
    <mergeCell ref="B5:B6"/>
    <mergeCell ref="C5:C6"/>
    <mergeCell ref="D5:G5"/>
    <mergeCell ref="D19:G19"/>
  </mergeCells>
  <pageMargins left="0.7" right="0.7" top="0.75" bottom="0.75" header="0.3" footer="0.3"/>
</worksheet>
</file>

<file path=xl/worksheets/sheet77.xml><?xml version="1.0" encoding="utf-8"?>
<worksheet xmlns="http://schemas.openxmlformats.org/spreadsheetml/2006/main" xmlns:r="http://schemas.openxmlformats.org/officeDocument/2006/relationships">
  <sheetPr codeName="Sh_THKP2_KS1"/>
  <dimension ref="A1:J43"/>
  <sheetViews>
    <sheetView topLeftCell="A19" workbookViewId="0">
      <selection activeCell="A7" sqref="A7:IV17"/>
    </sheetView>
  </sheetViews>
  <sheetFormatPr defaultRowHeight="15" outlineLevelCol="1"/>
  <cols>
    <col min="1" max="1" width="5.5703125" style="2" customWidth="1"/>
    <col min="2" max="2" width="10.5703125" style="2" hidden="1" customWidth="1" outlineLevel="1"/>
    <col min="3" max="3" width="43.42578125" style="2" customWidth="1" collapsed="1"/>
    <col min="4" max="4" width="8.7109375" style="2" bestFit="1" customWidth="1"/>
    <col min="5" max="5" width="8.7109375" style="471" customWidth="1"/>
    <col min="6" max="6" width="24.5703125" style="2" bestFit="1" customWidth="1"/>
    <col min="7" max="7" width="10" style="452" bestFit="1" customWidth="1"/>
    <col min="8" max="9" width="9.140625" style="452"/>
    <col min="10" max="10" width="14.28515625" style="452" bestFit="1" customWidth="1"/>
    <col min="11" max="16384" width="9.140625" style="452"/>
  </cols>
  <sheetData>
    <row r="1" spans="1:10" ht="20.25">
      <c r="A1" s="45" t="s">
        <v>1070</v>
      </c>
      <c r="B1" s="27"/>
      <c r="C1" s="27"/>
      <c r="D1" s="27"/>
      <c r="E1" s="355"/>
      <c r="F1" s="27"/>
      <c r="G1" s="520"/>
    </row>
    <row r="2" spans="1:10" s="522" customFormat="1" ht="14.25">
      <c r="A2" s="79" t="e">
        <f>"CÔNG TRÌNH : "&amp;'Bia du toan'!$G$12</f>
        <v>#REF!</v>
      </c>
      <c r="B2" s="79"/>
      <c r="C2" s="79"/>
      <c r="D2" s="79"/>
      <c r="E2" s="475"/>
      <c r="F2" s="79"/>
      <c r="G2" s="521"/>
    </row>
    <row r="3" spans="1:10" s="522" customFormat="1" ht="14.25">
      <c r="A3" s="79" t="e">
        <f>"HẠNG MỤC : "&amp; 'Bia du toan'!$G$13</f>
        <v>#REF!</v>
      </c>
      <c r="B3" s="79"/>
      <c r="C3" s="79"/>
      <c r="D3" s="79"/>
      <c r="E3" s="475"/>
      <c r="F3" s="79"/>
      <c r="G3" s="521"/>
    </row>
    <row r="4" spans="1:10">
      <c r="A4" s="27"/>
      <c r="B4" s="27"/>
      <c r="C4" s="27"/>
      <c r="D4" s="27"/>
      <c r="E4" s="355"/>
      <c r="F4" s="27"/>
      <c r="G4" s="520"/>
    </row>
    <row r="5" spans="1:10" s="689" customFormat="1" ht="12.75">
      <c r="A5" s="687" t="s">
        <v>15</v>
      </c>
      <c r="B5" s="687" t="s">
        <v>149</v>
      </c>
      <c r="C5" s="687" t="s">
        <v>150</v>
      </c>
      <c r="D5" s="687" t="s">
        <v>129</v>
      </c>
      <c r="E5" s="1073" t="s">
        <v>98</v>
      </c>
      <c r="F5" s="687" t="s">
        <v>127</v>
      </c>
      <c r="G5" s="688" t="s">
        <v>409</v>
      </c>
      <c r="J5" s="686"/>
    </row>
    <row r="6" spans="1:10" s="500" customFormat="1" ht="15.75">
      <c r="A6" s="402"/>
      <c r="B6" s="403"/>
      <c r="C6" s="404" t="s">
        <v>151</v>
      </c>
      <c r="D6" s="402"/>
      <c r="E6" s="1074"/>
      <c r="F6" s="402"/>
      <c r="G6" s="517"/>
      <c r="J6" s="507"/>
    </row>
    <row r="7" spans="1:10" s="500" customFormat="1" ht="15.75">
      <c r="A7" s="31"/>
      <c r="B7" s="32" t="s">
        <v>152</v>
      </c>
      <c r="C7" s="33" t="s">
        <v>67</v>
      </c>
      <c r="D7" s="31" t="s">
        <v>152</v>
      </c>
      <c r="E7" s="1075"/>
      <c r="F7" s="31" t="s">
        <v>910</v>
      </c>
      <c r="G7" s="503"/>
    </row>
    <row r="8" spans="1:10" s="500" customFormat="1" ht="15.75">
      <c r="A8" s="31"/>
      <c r="B8" s="32" t="s">
        <v>153</v>
      </c>
      <c r="C8" s="33" t="s">
        <v>154</v>
      </c>
      <c r="D8" s="31" t="s">
        <v>153</v>
      </c>
      <c r="E8" s="1075"/>
      <c r="F8" s="31"/>
      <c r="G8" s="503"/>
    </row>
    <row r="9" spans="1:10" s="500" customFormat="1" ht="15.75">
      <c r="A9" s="31"/>
      <c r="B9" s="32" t="s">
        <v>155</v>
      </c>
      <c r="C9" s="33" t="s">
        <v>69</v>
      </c>
      <c r="D9" s="31" t="s">
        <v>155</v>
      </c>
      <c r="E9" s="1075"/>
      <c r="F9" s="31" t="s">
        <v>911</v>
      </c>
      <c r="G9" s="503"/>
    </row>
    <row r="10" spans="1:10" s="500" customFormat="1" ht="15.75">
      <c r="A10" s="31"/>
      <c r="B10" s="32" t="s">
        <v>2844</v>
      </c>
      <c r="C10" s="33" t="s">
        <v>2845</v>
      </c>
      <c r="D10" s="31" t="s">
        <v>2844</v>
      </c>
      <c r="E10" s="1075"/>
      <c r="F10" s="31"/>
      <c r="G10" s="503"/>
    </row>
    <row r="11" spans="1:10" s="500" customFormat="1" ht="15.75">
      <c r="A11" s="31"/>
      <c r="B11" s="32" t="s">
        <v>156</v>
      </c>
      <c r="C11" s="33" t="s">
        <v>157</v>
      </c>
      <c r="D11" s="31" t="s">
        <v>156</v>
      </c>
      <c r="E11" s="1075"/>
      <c r="F11" s="31" t="s">
        <v>911</v>
      </c>
      <c r="G11" s="503"/>
    </row>
    <row r="12" spans="1:10" s="500" customFormat="1" ht="15.75">
      <c r="A12" s="31"/>
      <c r="B12" s="32" t="s">
        <v>2846</v>
      </c>
      <c r="C12" s="33" t="s">
        <v>2847</v>
      </c>
      <c r="D12" s="31" t="s">
        <v>2846</v>
      </c>
      <c r="E12" s="1075"/>
      <c r="F12" s="31"/>
      <c r="G12" s="503"/>
    </row>
    <row r="13" spans="1:10" s="504" customFormat="1" ht="15.75">
      <c r="A13" s="70" t="s">
        <v>58</v>
      </c>
      <c r="B13" s="406"/>
      <c r="C13" s="37" t="s">
        <v>158</v>
      </c>
      <c r="D13" s="70"/>
      <c r="E13" s="1076"/>
      <c r="F13" s="70"/>
      <c r="G13" s="518"/>
    </row>
    <row r="14" spans="1:10" s="500" customFormat="1" ht="15.75">
      <c r="A14" s="31">
        <v>1</v>
      </c>
      <c r="B14" s="32" t="s">
        <v>68</v>
      </c>
      <c r="C14" s="33" t="s">
        <v>67</v>
      </c>
      <c r="D14" s="31" t="s">
        <v>68</v>
      </c>
      <c r="E14" s="1077" t="e">
        <f>#REF!</f>
        <v>#REF!</v>
      </c>
      <c r="F14" s="31" t="e">
        <f xml:space="preserve"> "A1*"&amp;#REF!</f>
        <v>#REF!</v>
      </c>
      <c r="G14" s="503" t="e">
        <f xml:space="preserve"> G7*#REF!</f>
        <v>#REF!</v>
      </c>
    </row>
    <row r="15" spans="1:10" s="500" customFormat="1" ht="15.75">
      <c r="A15" s="31">
        <v>2</v>
      </c>
      <c r="B15" s="32" t="s">
        <v>70</v>
      </c>
      <c r="C15" s="33" t="s">
        <v>69</v>
      </c>
      <c r="D15" s="31" t="s">
        <v>70</v>
      </c>
      <c r="E15" s="1077" t="e">
        <f>#REF!</f>
        <v>#REF!</v>
      </c>
      <c r="F15" s="31" t="e">
        <f xml:space="preserve"> "B1*"&amp;#REF!</f>
        <v>#REF!</v>
      </c>
      <c r="G15" s="503" t="e">
        <f xml:space="preserve"> G9*#REF!</f>
        <v>#REF!</v>
      </c>
    </row>
    <row r="16" spans="1:10" s="500" customFormat="1" ht="15.75">
      <c r="A16" s="31">
        <v>3</v>
      </c>
      <c r="B16" s="32" t="s">
        <v>159</v>
      </c>
      <c r="C16" s="33" t="s">
        <v>71</v>
      </c>
      <c r="D16" s="31" t="s">
        <v>159</v>
      </c>
      <c r="E16" s="1077" t="e">
        <f>#REF!</f>
        <v>#REF!</v>
      </c>
      <c r="F16" s="31" t="e">
        <f xml:space="preserve"> "C1*"&amp;#REF!</f>
        <v>#REF!</v>
      </c>
      <c r="G16" s="503" t="e">
        <f xml:space="preserve"> G11*#REF!</f>
        <v>#REF!</v>
      </c>
    </row>
    <row r="17" spans="1:7" s="504" customFormat="1" ht="15.75">
      <c r="A17" s="515"/>
      <c r="B17" s="516" t="s">
        <v>1071</v>
      </c>
      <c r="C17" s="36" t="s">
        <v>898</v>
      </c>
      <c r="D17" s="515" t="s">
        <v>1071</v>
      </c>
      <c r="E17" s="1088"/>
      <c r="F17" s="515" t="s">
        <v>901</v>
      </c>
      <c r="G17" s="518" t="e">
        <f xml:space="preserve"> G14+G15+G16</f>
        <v>#REF!</v>
      </c>
    </row>
    <row r="18" spans="1:7" s="500" customFormat="1" ht="15.75">
      <c r="A18" s="34" t="s">
        <v>59</v>
      </c>
      <c r="B18" s="405" t="s">
        <v>276</v>
      </c>
      <c r="C18" s="35" t="s">
        <v>63</v>
      </c>
      <c r="D18" s="34" t="s">
        <v>276</v>
      </c>
      <c r="E18" s="1077" t="e">
        <f>#REF!</f>
        <v>#REF!</v>
      </c>
      <c r="F18" s="34" t="e">
        <f>"NC * " &amp;#REF!&amp;"%"</f>
        <v>#REF!</v>
      </c>
      <c r="G18" s="503" t="e">
        <f>G15*#REF!%</f>
        <v>#REF!</v>
      </c>
    </row>
    <row r="19" spans="1:7" s="500" customFormat="1" ht="15.75">
      <c r="A19" s="34" t="s">
        <v>66</v>
      </c>
      <c r="B19" s="405" t="s">
        <v>1072</v>
      </c>
      <c r="C19" s="35" t="s">
        <v>64</v>
      </c>
      <c r="D19" s="34" t="s">
        <v>1072</v>
      </c>
      <c r="E19" s="1077" t="e">
        <f>#REF!</f>
        <v>#REF!</v>
      </c>
      <c r="F19" s="34" t="e">
        <f>"(Ct+P)*"&amp;#REF!&amp;"%"</f>
        <v>#REF!</v>
      </c>
      <c r="G19" s="503" t="e">
        <f xml:space="preserve"> (G17+G18)*#REF!%</f>
        <v>#REF!</v>
      </c>
    </row>
    <row r="20" spans="1:7" s="504" customFormat="1" ht="15.75">
      <c r="A20" s="70" t="s">
        <v>164</v>
      </c>
      <c r="B20" s="406" t="s">
        <v>79</v>
      </c>
      <c r="C20" s="37" t="s">
        <v>3378</v>
      </c>
      <c r="D20" s="70" t="s">
        <v>79</v>
      </c>
      <c r="E20" s="1076"/>
      <c r="F20" s="70" t="s">
        <v>3377</v>
      </c>
      <c r="G20" s="518" t="e">
        <f>G17+G18+G19</f>
        <v>#REF!</v>
      </c>
    </row>
    <row r="21" spans="1:7" s="500" customFormat="1" ht="15.75">
      <c r="A21" s="34"/>
      <c r="B21" s="405" t="s">
        <v>1073</v>
      </c>
      <c r="C21" s="35" t="s">
        <v>1074</v>
      </c>
      <c r="D21" s="34" t="s">
        <v>1073</v>
      </c>
      <c r="E21" s="1080">
        <v>2</v>
      </c>
      <c r="F21" s="34" t="str">
        <f>"G * "&amp;E21&amp;"%"</f>
        <v>G * 2%</v>
      </c>
      <c r="G21" s="503" t="e">
        <f>E21%*G20</f>
        <v>#REF!</v>
      </c>
    </row>
    <row r="22" spans="1:7" s="500" customFormat="1" ht="15.75">
      <c r="A22" s="34"/>
      <c r="B22" s="405" t="s">
        <v>1075</v>
      </c>
      <c r="C22" s="35" t="s">
        <v>1076</v>
      </c>
      <c r="D22" s="34" t="s">
        <v>1075</v>
      </c>
      <c r="E22" s="1080">
        <v>3</v>
      </c>
      <c r="F22" s="34" t="str">
        <f>"G * "&amp;E22&amp;"%"</f>
        <v>G * 3%</v>
      </c>
      <c r="G22" s="503" t="e">
        <f>E22%*G20</f>
        <v>#REF!</v>
      </c>
    </row>
    <row r="23" spans="1:7" s="500" customFormat="1" ht="15.75">
      <c r="A23" s="34"/>
      <c r="B23" s="405" t="s">
        <v>1077</v>
      </c>
      <c r="C23" s="35" t="s">
        <v>1078</v>
      </c>
      <c r="D23" s="34" t="s">
        <v>1077</v>
      </c>
      <c r="E23" s="1080">
        <v>6</v>
      </c>
      <c r="F23" s="34" t="str">
        <f>"G *"&amp;E23&amp;"%"</f>
        <v>G *6%</v>
      </c>
      <c r="G23" s="503" t="e">
        <f>G20*E23%</f>
        <v>#REF!</v>
      </c>
    </row>
    <row r="24" spans="1:7" s="500" customFormat="1" ht="15.75">
      <c r="A24" s="34"/>
      <c r="B24" s="405" t="s">
        <v>3375</v>
      </c>
      <c r="C24" s="35" t="s">
        <v>3376</v>
      </c>
      <c r="D24" s="34" t="s">
        <v>3375</v>
      </c>
      <c r="E24" s="1080"/>
      <c r="F24" s="34"/>
      <c r="G24" s="503"/>
    </row>
    <row r="25" spans="1:7" s="504" customFormat="1" ht="15.75">
      <c r="A25" s="515" t="s">
        <v>1079</v>
      </c>
      <c r="B25" s="516" t="s">
        <v>1080</v>
      </c>
      <c r="C25" s="38" t="s">
        <v>1081</v>
      </c>
      <c r="D25" s="573" t="s">
        <v>1080</v>
      </c>
      <c r="E25" s="1089"/>
      <c r="F25" s="573" t="s">
        <v>3374</v>
      </c>
      <c r="G25" s="519" t="e">
        <f>SUM(G20:G24)</f>
        <v>#REF!</v>
      </c>
    </row>
    <row r="26" spans="1:7" s="500" customFormat="1" ht="15.75">
      <c r="A26" s="34" t="s">
        <v>1082</v>
      </c>
      <c r="B26" s="405" t="s">
        <v>80</v>
      </c>
      <c r="C26" s="35" t="s">
        <v>65</v>
      </c>
      <c r="D26" s="34" t="s">
        <v>80</v>
      </c>
      <c r="E26" s="1077" t="e">
        <f>#REF!</f>
        <v>#REF!</v>
      </c>
      <c r="F26" s="34" t="e">
        <f>#REF!&amp; "%*G"</f>
        <v>#REF!</v>
      </c>
      <c r="G26" s="503" t="e">
        <f xml:space="preserve"> G25*#REF!%</f>
        <v>#REF!</v>
      </c>
    </row>
    <row r="27" spans="1:7" s="504" customFormat="1" ht="15.75">
      <c r="A27" s="70" t="s">
        <v>1083</v>
      </c>
      <c r="B27" s="406" t="s">
        <v>1084</v>
      </c>
      <c r="C27" s="407" t="s">
        <v>1085</v>
      </c>
      <c r="D27" s="70" t="s">
        <v>1084</v>
      </c>
      <c r="E27" s="1076"/>
      <c r="F27" s="70" t="s">
        <v>913</v>
      </c>
      <c r="G27" s="518" t="e">
        <f xml:space="preserve"> G25+G26</f>
        <v>#REF!</v>
      </c>
    </row>
    <row r="28" spans="1:7" s="500" customFormat="1" ht="15.75">
      <c r="A28" s="34" t="s">
        <v>3373</v>
      </c>
      <c r="B28" s="405" t="s">
        <v>1086</v>
      </c>
      <c r="C28" s="35" t="s">
        <v>854</v>
      </c>
      <c r="D28" s="34" t="s">
        <v>1086</v>
      </c>
      <c r="E28" s="1080">
        <v>10</v>
      </c>
      <c r="F28" s="34" t="str">
        <f>"Gks*"&amp;E28&amp;"%"</f>
        <v>Gks*10%</v>
      </c>
      <c r="G28" s="503" t="e">
        <f>G27*E28%</f>
        <v>#REF!</v>
      </c>
    </row>
    <row r="29" spans="1:7" s="504" customFormat="1" ht="15.75">
      <c r="A29" s="39"/>
      <c r="B29" s="408" t="s">
        <v>84</v>
      </c>
      <c r="C29" s="294" t="s">
        <v>83</v>
      </c>
      <c r="D29" s="39"/>
      <c r="E29" s="1082"/>
      <c r="F29" s="39" t="s">
        <v>3372</v>
      </c>
      <c r="G29" s="505" t="e">
        <f>G28+G27</f>
        <v>#REF!</v>
      </c>
    </row>
    <row r="30" spans="1:7" s="500" customFormat="1" ht="15.75">
      <c r="A30" s="409"/>
      <c r="B30" s="409" t="s">
        <v>1127</v>
      </c>
      <c r="C30" s="410" t="str">
        <f>"Bằng chữ: "&amp;[4]!docsoUNI(G29)&amp;" đồng"</f>
        <v>Bằng chữ: #REF! đồng</v>
      </c>
      <c r="D30" s="411"/>
      <c r="E30" s="1083"/>
      <c r="F30" s="411"/>
      <c r="G30" s="506"/>
    </row>
    <row r="31" spans="1:7" s="500" customFormat="1" ht="15.75">
      <c r="A31" s="6"/>
      <c r="B31" s="6"/>
      <c r="C31" s="6"/>
      <c r="D31" s="6"/>
      <c r="E31" s="1084"/>
      <c r="F31" s="6"/>
      <c r="G31" s="507"/>
    </row>
    <row r="32" spans="1:7" s="500" customFormat="1" ht="15.75">
      <c r="A32" s="40"/>
      <c r="B32" s="40"/>
      <c r="C32" s="40"/>
      <c r="D32" s="40"/>
      <c r="E32" s="1085"/>
      <c r="F32" s="40"/>
      <c r="G32" s="508"/>
    </row>
    <row r="33" spans="1:7" s="500" customFormat="1" ht="15.75">
      <c r="A33" s="6"/>
      <c r="B33" s="6"/>
      <c r="C33" s="6"/>
      <c r="D33" s="6"/>
      <c r="E33" s="1084"/>
      <c r="F33" s="6"/>
      <c r="G33" s="507"/>
    </row>
    <row r="34" spans="1:7" s="500" customFormat="1" ht="15.75">
      <c r="A34" s="6"/>
      <c r="B34" s="6"/>
      <c r="C34" s="6"/>
      <c r="D34" s="6"/>
      <c r="E34" s="1084"/>
      <c r="F34" s="6"/>
      <c r="G34" s="507"/>
    </row>
    <row r="35" spans="1:7" s="500" customFormat="1" ht="15.75">
      <c r="A35" s="20"/>
      <c r="B35" s="20"/>
      <c r="C35" s="41" t="s">
        <v>166</v>
      </c>
      <c r="D35" s="42"/>
      <c r="E35" s="1086"/>
      <c r="F35" s="42" t="s">
        <v>167</v>
      </c>
      <c r="G35" s="509"/>
    </row>
    <row r="36" spans="1:7" s="500" customFormat="1" ht="15.75">
      <c r="A36" s="6"/>
      <c r="B36" s="6"/>
      <c r="C36" s="6"/>
      <c r="D36" s="6"/>
      <c r="E36" s="1084"/>
      <c r="F36" s="6"/>
      <c r="G36" s="507"/>
    </row>
    <row r="37" spans="1:7" s="500" customFormat="1" ht="15.75">
      <c r="A37" s="6"/>
      <c r="B37" s="6"/>
      <c r="C37" s="6"/>
      <c r="D37" s="6"/>
      <c r="E37" s="1084"/>
      <c r="F37" s="6"/>
      <c r="G37" s="507"/>
    </row>
    <row r="38" spans="1:7" s="500" customFormat="1" ht="15.75">
      <c r="A38" s="6"/>
      <c r="B38" s="6"/>
      <c r="C38" s="6"/>
      <c r="D38" s="6"/>
      <c r="E38" s="1084"/>
      <c r="F38" s="6"/>
      <c r="G38" s="507"/>
    </row>
    <row r="39" spans="1:7" s="500" customFormat="1" ht="15.75">
      <c r="A39" s="6"/>
      <c r="B39" s="6"/>
      <c r="C39" s="6"/>
      <c r="D39" s="6"/>
      <c r="E39" s="1084"/>
      <c r="F39" s="6"/>
      <c r="G39" s="507"/>
    </row>
    <row r="40" spans="1:7" s="500" customFormat="1" ht="15.75">
      <c r="A40" s="6"/>
      <c r="B40" s="6"/>
      <c r="C40" s="6"/>
      <c r="D40" s="6"/>
      <c r="E40" s="1084"/>
      <c r="F40" s="6"/>
      <c r="G40" s="507"/>
    </row>
    <row r="41" spans="1:7" s="500" customFormat="1" ht="15.75">
      <c r="A41" s="6"/>
      <c r="B41" s="6"/>
      <c r="C41" s="6"/>
      <c r="D41" s="6"/>
      <c r="E41" s="1084"/>
      <c r="F41" s="6"/>
      <c r="G41" s="507"/>
    </row>
    <row r="42" spans="1:7" s="500" customFormat="1" ht="15.75">
      <c r="A42" s="6"/>
      <c r="B42" s="6"/>
      <c r="C42" s="43" t="s">
        <v>168</v>
      </c>
      <c r="D42" s="9"/>
      <c r="E42" s="1087"/>
      <c r="F42" s="44" t="s">
        <v>168</v>
      </c>
      <c r="G42" s="510"/>
    </row>
    <row r="43" spans="1:7" s="500" customFormat="1" ht="15.75">
      <c r="A43" s="6"/>
      <c r="B43" s="6"/>
      <c r="C43" s="6"/>
      <c r="D43" s="9"/>
      <c r="E43" s="1087"/>
      <c r="F43" s="9" t="s">
        <v>169</v>
      </c>
      <c r="G43" s="511"/>
    </row>
  </sheetData>
  <dataValidations count="1">
    <dataValidation allowBlank="1" showInputMessage="1" showErrorMessage="1" promptTitle="Lưu ý" prompt="Bạn không được xóa và sửa thông thin trong cột này" sqref="B5:B29"/>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78.xml><?xml version="1.0" encoding="utf-8"?>
<worksheet xmlns="http://schemas.openxmlformats.org/spreadsheetml/2006/main" xmlns:r="http://schemas.openxmlformats.org/officeDocument/2006/relationships">
  <sheetPr codeName="Sh_THKP_KS1"/>
  <dimension ref="A1:I55"/>
  <sheetViews>
    <sheetView showZeros="0" topLeftCell="A37" workbookViewId="0">
      <selection activeCell="A7" sqref="A7:IV17"/>
    </sheetView>
  </sheetViews>
  <sheetFormatPr defaultRowHeight="15.75" outlineLevelCol="1"/>
  <cols>
    <col min="1" max="1" width="5.85546875" style="496" customWidth="1"/>
    <col min="2" max="2" width="10.5703125" style="496" customWidth="1" outlineLevel="1"/>
    <col min="3" max="3" width="38.5703125" style="496" customWidth="1"/>
    <col min="4" max="4" width="9.42578125" style="496" bestFit="1" customWidth="1"/>
    <col min="5" max="5" width="24.5703125" style="496" bestFit="1" customWidth="1"/>
    <col min="6" max="6" width="16.42578125" style="624" customWidth="1"/>
    <col min="7" max="8" width="9.140625" style="135"/>
    <col min="9" max="9" width="0.140625" style="135" customWidth="1"/>
    <col min="10" max="16384" width="9.140625" style="135"/>
  </cols>
  <sheetData>
    <row r="1" spans="1:6" s="136" customFormat="1" ht="20.25">
      <c r="A1" s="45" t="s">
        <v>170</v>
      </c>
      <c r="B1" s="27"/>
      <c r="C1" s="27"/>
      <c r="D1" s="27"/>
      <c r="E1" s="27"/>
      <c r="F1" s="464"/>
    </row>
    <row r="2" spans="1:6" s="137" customFormat="1">
      <c r="A2" s="79" t="e">
        <f>"CÔNG TRÌNH : "&amp;'Bia du toan'!$G$12</f>
        <v>#REF!</v>
      </c>
      <c r="B2" s="79"/>
      <c r="C2" s="79"/>
      <c r="D2" s="79"/>
      <c r="E2" s="79"/>
      <c r="F2" s="236"/>
    </row>
    <row r="3" spans="1:6" s="137" customFormat="1">
      <c r="A3" s="79" t="e">
        <f>"HẠNG MỤC : "&amp; 'Bia du toan'!$G$13</f>
        <v>#REF!</v>
      </c>
      <c r="B3" s="79"/>
      <c r="C3" s="79"/>
      <c r="D3" s="79"/>
      <c r="E3" s="79"/>
      <c r="F3" s="236"/>
    </row>
    <row r="4" spans="1:6" s="136" customFormat="1">
      <c r="A4" s="138" t="s">
        <v>400</v>
      </c>
      <c r="B4" s="27"/>
      <c r="C4" s="27"/>
      <c r="D4" s="27"/>
      <c r="E4" s="687" t="s">
        <v>3387</v>
      </c>
      <c r="F4" s="464"/>
    </row>
    <row r="5" spans="1:6" s="136" customFormat="1" ht="16.5">
      <c r="A5" s="27"/>
      <c r="B5" s="609" t="s">
        <v>402</v>
      </c>
      <c r="C5" s="133" t="s">
        <v>3425</v>
      </c>
      <c r="D5" s="133"/>
      <c r="E5" s="133"/>
      <c r="F5" s="466" t="e">
        <f>#REF!</f>
        <v>#REF!</v>
      </c>
    </row>
    <row r="6" spans="1:6" s="136" customFormat="1" ht="16.5">
      <c r="A6" s="27"/>
      <c r="B6" s="609" t="s">
        <v>403</v>
      </c>
      <c r="C6" s="133" t="s">
        <v>3426</v>
      </c>
      <c r="D6" s="133"/>
      <c r="E6" s="133"/>
      <c r="F6" s="466" t="e">
        <f>#REF!</f>
        <v>#REF!</v>
      </c>
    </row>
    <row r="7" spans="1:6" s="136" customFormat="1" ht="16.5">
      <c r="A7" s="27"/>
      <c r="B7" s="609" t="s">
        <v>404</v>
      </c>
      <c r="C7" s="133" t="s">
        <v>3427</v>
      </c>
      <c r="D7" s="133"/>
      <c r="E7" s="133"/>
      <c r="F7" s="466" t="e">
        <f>#REF!</f>
        <v>#REF!</v>
      </c>
    </row>
    <row r="8" spans="1:6" s="136" customFormat="1" ht="16.5">
      <c r="A8" s="27"/>
      <c r="B8" s="609" t="s">
        <v>405</v>
      </c>
      <c r="C8" s="133" t="s">
        <v>3423</v>
      </c>
      <c r="D8" s="133"/>
      <c r="E8" s="133"/>
      <c r="F8" s="466" t="e">
        <f>#REF!</f>
        <v>#REF!</v>
      </c>
    </row>
    <row r="9" spans="1:6" s="136" customFormat="1" ht="16.5">
      <c r="A9" s="27"/>
      <c r="B9" s="609" t="s">
        <v>406</v>
      </c>
      <c r="C9" s="133" t="s">
        <v>3424</v>
      </c>
      <c r="D9" s="133"/>
      <c r="E9" s="133"/>
      <c r="F9" s="466" t="e">
        <f>#REF!</f>
        <v>#REF!</v>
      </c>
    </row>
    <row r="10" spans="1:6" s="1068" customFormat="1">
      <c r="A10" s="1063"/>
      <c r="B10" s="1064"/>
      <c r="C10" s="1065" t="s">
        <v>3383</v>
      </c>
      <c r="D10" s="1066"/>
      <c r="E10" s="1066"/>
      <c r="F10" s="1067"/>
    </row>
    <row r="11" spans="1:6" s="136" customFormat="1" ht="16.5">
      <c r="A11" s="27"/>
      <c r="B11" s="609" t="s">
        <v>3384</v>
      </c>
      <c r="C11" s="133" t="s">
        <v>3408</v>
      </c>
      <c r="D11" s="133"/>
      <c r="E11" s="466">
        <v>2</v>
      </c>
      <c r="F11" s="466">
        <f>E11</f>
        <v>2</v>
      </c>
    </row>
    <row r="12" spans="1:6" s="136" customFormat="1" ht="16.5">
      <c r="A12" s="27"/>
      <c r="B12" s="609" t="s">
        <v>3385</v>
      </c>
      <c r="C12" s="133" t="s">
        <v>3404</v>
      </c>
      <c r="D12" s="133"/>
      <c r="E12" s="466">
        <v>3</v>
      </c>
      <c r="F12" s="466">
        <f>E12</f>
        <v>3</v>
      </c>
    </row>
    <row r="13" spans="1:6" s="136" customFormat="1" ht="16.5">
      <c r="A13" s="27"/>
      <c r="B13" s="609" t="s">
        <v>3388</v>
      </c>
      <c r="C13" s="133" t="s">
        <v>3405</v>
      </c>
      <c r="D13" s="133"/>
      <c r="E13" s="466">
        <v>6</v>
      </c>
      <c r="F13" s="466">
        <f>E13</f>
        <v>6</v>
      </c>
    </row>
    <row r="14" spans="1:6" s="136" customFormat="1" ht="16.5">
      <c r="A14" s="27"/>
      <c r="B14" s="609" t="s">
        <v>3389</v>
      </c>
      <c r="C14" s="133" t="s">
        <v>3406</v>
      </c>
      <c r="D14" s="133"/>
      <c r="E14" s="466"/>
      <c r="F14" s="466">
        <f>E14</f>
        <v>0</v>
      </c>
    </row>
    <row r="15" spans="1:6" s="136" customFormat="1" ht="16.5">
      <c r="A15" s="27"/>
      <c r="B15" s="609" t="s">
        <v>3386</v>
      </c>
      <c r="C15" s="133" t="s">
        <v>3407</v>
      </c>
      <c r="D15" s="133"/>
      <c r="E15" s="466">
        <v>10</v>
      </c>
      <c r="F15" s="466">
        <f>E15</f>
        <v>10</v>
      </c>
    </row>
    <row r="16" spans="1:6" s="136" customFormat="1">
      <c r="A16" s="27"/>
      <c r="B16" s="27"/>
      <c r="C16" s="27"/>
      <c r="D16" s="27"/>
      <c r="E16" s="27"/>
      <c r="F16" s="464"/>
    </row>
    <row r="17" spans="1:9" s="690" customFormat="1" ht="12.75">
      <c r="A17" s="687" t="s">
        <v>15</v>
      </c>
      <c r="B17" s="687" t="s">
        <v>149</v>
      </c>
      <c r="C17" s="687" t="s">
        <v>150</v>
      </c>
      <c r="D17" s="687" t="s">
        <v>129</v>
      </c>
      <c r="E17" s="687" t="s">
        <v>127</v>
      </c>
      <c r="F17" s="688" t="s">
        <v>409</v>
      </c>
      <c r="I17" s="686"/>
    </row>
    <row r="18" spans="1:9" s="500" customFormat="1">
      <c r="A18" s="612"/>
      <c r="B18" s="610"/>
      <c r="C18" s="611" t="s">
        <v>151</v>
      </c>
      <c r="D18" s="612"/>
      <c r="E18" s="612"/>
      <c r="F18" s="613"/>
      <c r="I18" s="507"/>
    </row>
    <row r="19" spans="1:9" s="500" customFormat="1">
      <c r="A19" s="616"/>
      <c r="B19" s="614" t="s">
        <v>152</v>
      </c>
      <c r="C19" s="615" t="s">
        <v>67</v>
      </c>
      <c r="D19" s="616" t="s">
        <v>152</v>
      </c>
      <c r="E19" s="616" t="s">
        <v>910</v>
      </c>
      <c r="F19" s="617"/>
    </row>
    <row r="20" spans="1:9" s="500" customFormat="1">
      <c r="A20" s="616"/>
      <c r="B20" s="614" t="s">
        <v>153</v>
      </c>
      <c r="C20" s="615" t="s">
        <v>154</v>
      </c>
      <c r="D20" s="616" t="s">
        <v>153</v>
      </c>
      <c r="E20" s="616"/>
      <c r="F20" s="617"/>
    </row>
    <row r="21" spans="1:9" s="500" customFormat="1">
      <c r="A21" s="616"/>
      <c r="B21" s="614" t="s">
        <v>155</v>
      </c>
      <c r="C21" s="615" t="s">
        <v>69</v>
      </c>
      <c r="D21" s="616" t="s">
        <v>155</v>
      </c>
      <c r="E21" s="616" t="s">
        <v>911</v>
      </c>
      <c r="F21" s="617"/>
    </row>
    <row r="22" spans="1:9" s="500" customFormat="1">
      <c r="A22" s="616"/>
      <c r="B22" s="614" t="s">
        <v>2844</v>
      </c>
      <c r="C22" s="615" t="s">
        <v>2845</v>
      </c>
      <c r="D22" s="616" t="s">
        <v>2844</v>
      </c>
      <c r="E22" s="616"/>
      <c r="F22" s="617"/>
    </row>
    <row r="23" spans="1:9" s="500" customFormat="1">
      <c r="A23" s="616"/>
      <c r="B23" s="614" t="s">
        <v>156</v>
      </c>
      <c r="C23" s="615" t="s">
        <v>157</v>
      </c>
      <c r="D23" s="616" t="s">
        <v>156</v>
      </c>
      <c r="E23" s="616" t="s">
        <v>911</v>
      </c>
      <c r="F23" s="617"/>
    </row>
    <row r="24" spans="1:9" s="500" customFormat="1">
      <c r="A24" s="616"/>
      <c r="B24" s="614" t="s">
        <v>2846</v>
      </c>
      <c r="C24" s="615" t="s">
        <v>2847</v>
      </c>
      <c r="D24" s="616" t="s">
        <v>2846</v>
      </c>
      <c r="E24" s="616"/>
      <c r="F24" s="617"/>
    </row>
    <row r="25" spans="1:9" s="504" customFormat="1">
      <c r="A25" s="620" t="s">
        <v>58</v>
      </c>
      <c r="B25" s="618"/>
      <c r="C25" s="619" t="s">
        <v>158</v>
      </c>
      <c r="D25" s="620"/>
      <c r="E25" s="620"/>
      <c r="F25" s="621"/>
    </row>
    <row r="26" spans="1:9" s="500" customFormat="1" ht="18.75">
      <c r="A26" s="616">
        <v>1</v>
      </c>
      <c r="B26" s="614" t="s">
        <v>68</v>
      </c>
      <c r="C26" s="615" t="s">
        <v>67</v>
      </c>
      <c r="D26" s="616" t="s">
        <v>68</v>
      </c>
      <c r="E26" s="616" t="s">
        <v>3410</v>
      </c>
      <c r="F26" s="617" t="e">
        <f xml:space="preserve"> F19*#REF!</f>
        <v>#REF!</v>
      </c>
    </row>
    <row r="27" spans="1:9" s="500" customFormat="1" ht="18.75">
      <c r="A27" s="616">
        <v>2</v>
      </c>
      <c r="B27" s="614" t="s">
        <v>70</v>
      </c>
      <c r="C27" s="615" t="s">
        <v>69</v>
      </c>
      <c r="D27" s="616" t="s">
        <v>70</v>
      </c>
      <c r="E27" s="616" t="s">
        <v>3411</v>
      </c>
      <c r="F27" s="617" t="e">
        <f xml:space="preserve"> F21*#REF!</f>
        <v>#REF!</v>
      </c>
    </row>
    <row r="28" spans="1:9" s="500" customFormat="1" ht="18.75">
      <c r="A28" s="616">
        <v>3</v>
      </c>
      <c r="B28" s="614" t="s">
        <v>159</v>
      </c>
      <c r="C28" s="615" t="s">
        <v>71</v>
      </c>
      <c r="D28" s="616" t="s">
        <v>159</v>
      </c>
      <c r="E28" s="616" t="s">
        <v>3412</v>
      </c>
      <c r="F28" s="617" t="e">
        <f xml:space="preserve"> F23*#REF!</f>
        <v>#REF!</v>
      </c>
    </row>
    <row r="29" spans="1:9" s="504" customFormat="1">
      <c r="A29" s="620"/>
      <c r="B29" s="618" t="s">
        <v>1071</v>
      </c>
      <c r="C29" s="619" t="s">
        <v>898</v>
      </c>
      <c r="D29" s="620" t="s">
        <v>1071</v>
      </c>
      <c r="E29" s="620" t="s">
        <v>901</v>
      </c>
      <c r="F29" s="621" t="e">
        <f xml:space="preserve"> F26+F27+F28</f>
        <v>#REF!</v>
      </c>
    </row>
    <row r="30" spans="1:9" s="500" customFormat="1" ht="18.75">
      <c r="A30" s="616" t="s">
        <v>59</v>
      </c>
      <c r="B30" s="614" t="s">
        <v>276</v>
      </c>
      <c r="C30" s="615" t="s">
        <v>63</v>
      </c>
      <c r="D30" s="616" t="s">
        <v>276</v>
      </c>
      <c r="E30" s="616" t="s">
        <v>3409</v>
      </c>
      <c r="F30" s="617" t="e">
        <f>F27*#REF!%</f>
        <v>#REF!</v>
      </c>
    </row>
    <row r="31" spans="1:9" s="500" customFormat="1" ht="18.75">
      <c r="A31" s="616" t="s">
        <v>66</v>
      </c>
      <c r="B31" s="614" t="s">
        <v>1072</v>
      </c>
      <c r="C31" s="615" t="s">
        <v>64</v>
      </c>
      <c r="D31" s="616" t="s">
        <v>1072</v>
      </c>
      <c r="E31" s="616" t="s">
        <v>3413</v>
      </c>
      <c r="F31" s="617" t="e">
        <f xml:space="preserve"> (F29+F30)*#REF!%</f>
        <v>#REF!</v>
      </c>
    </row>
    <row r="32" spans="1:9" s="504" customFormat="1">
      <c r="A32" s="620" t="s">
        <v>164</v>
      </c>
      <c r="B32" s="618" t="s">
        <v>79</v>
      </c>
      <c r="C32" s="619" t="s">
        <v>3378</v>
      </c>
      <c r="D32" s="620" t="s">
        <v>79</v>
      </c>
      <c r="E32" s="620" t="s">
        <v>3377</v>
      </c>
      <c r="F32" s="621" t="e">
        <f>F29+F30+F31</f>
        <v>#REF!</v>
      </c>
    </row>
    <row r="33" spans="1:6" s="500" customFormat="1" ht="18.75">
      <c r="A33" s="616"/>
      <c r="B33" s="614" t="s">
        <v>1073</v>
      </c>
      <c r="C33" s="615" t="s">
        <v>1074</v>
      </c>
      <c r="D33" s="616" t="s">
        <v>1073</v>
      </c>
      <c r="E33" s="616" t="s">
        <v>3414</v>
      </c>
      <c r="F33" s="617" t="e">
        <f>IF(F32/10^9&lt;=2,2,1.5)%*F32</f>
        <v>#REF!</v>
      </c>
    </row>
    <row r="34" spans="1:6" s="500" customFormat="1" ht="18.75">
      <c r="A34" s="616"/>
      <c r="B34" s="614" t="s">
        <v>1075</v>
      </c>
      <c r="C34" s="615" t="s">
        <v>1076</v>
      </c>
      <c r="D34" s="616" t="s">
        <v>1075</v>
      </c>
      <c r="E34" s="616" t="s">
        <v>3415</v>
      </c>
      <c r="F34" s="617" t="e">
        <f>IF(F32/10^9&lt;=2,3,2.5)%*F32</f>
        <v>#REF!</v>
      </c>
    </row>
    <row r="35" spans="1:6" s="500" customFormat="1" ht="18.75">
      <c r="A35" s="616"/>
      <c r="B35" s="614" t="s">
        <v>1077</v>
      </c>
      <c r="C35" s="615" t="s">
        <v>1078</v>
      </c>
      <c r="D35" s="616" t="s">
        <v>1077</v>
      </c>
      <c r="E35" s="616" t="s">
        <v>3416</v>
      </c>
      <c r="F35" s="617" t="e">
        <f>F32*5%</f>
        <v>#REF!</v>
      </c>
    </row>
    <row r="36" spans="1:6" s="500" customFormat="1" ht="18.75">
      <c r="A36" s="616"/>
      <c r="B36" s="614" t="s">
        <v>3375</v>
      </c>
      <c r="C36" s="615" t="s">
        <v>3376</v>
      </c>
      <c r="D36" s="616" t="s">
        <v>3375</v>
      </c>
      <c r="E36" s="616" t="s">
        <v>3417</v>
      </c>
      <c r="F36" s="617"/>
    </row>
    <row r="37" spans="1:6" s="504" customFormat="1">
      <c r="A37" s="620" t="s">
        <v>1079</v>
      </c>
      <c r="B37" s="618" t="s">
        <v>1080</v>
      </c>
      <c r="C37" s="1061" t="s">
        <v>1081</v>
      </c>
      <c r="D37" s="904" t="s">
        <v>1080</v>
      </c>
      <c r="E37" s="904" t="s">
        <v>3374</v>
      </c>
      <c r="F37" s="1060" t="e">
        <f>SUM(F32:F36)</f>
        <v>#REF!</v>
      </c>
    </row>
    <row r="38" spans="1:6" s="500" customFormat="1" ht="18.75">
      <c r="A38" s="616" t="s">
        <v>1082</v>
      </c>
      <c r="B38" s="614" t="s">
        <v>80</v>
      </c>
      <c r="C38" s="615" t="s">
        <v>65</v>
      </c>
      <c r="D38" s="616" t="s">
        <v>80</v>
      </c>
      <c r="E38" s="616" t="s">
        <v>3418</v>
      </c>
      <c r="F38" s="617" t="e">
        <f xml:space="preserve"> F37*#REF!%</f>
        <v>#REF!</v>
      </c>
    </row>
    <row r="39" spans="1:6" s="572" customFormat="1">
      <c r="A39" s="904" t="s">
        <v>1083</v>
      </c>
      <c r="B39" s="1062" t="s">
        <v>1084</v>
      </c>
      <c r="C39" s="1061" t="s">
        <v>1085</v>
      </c>
      <c r="D39" s="904" t="s">
        <v>1084</v>
      </c>
      <c r="E39" s="904" t="s">
        <v>913</v>
      </c>
      <c r="F39" s="1060" t="e">
        <f xml:space="preserve"> F37+F38</f>
        <v>#REF!</v>
      </c>
    </row>
    <row r="40" spans="1:6" s="500" customFormat="1" ht="18.75">
      <c r="A40" s="616" t="s">
        <v>3373</v>
      </c>
      <c r="B40" s="614" t="s">
        <v>1086</v>
      </c>
      <c r="C40" s="615" t="s">
        <v>854</v>
      </c>
      <c r="D40" s="616" t="s">
        <v>1086</v>
      </c>
      <c r="E40" s="616" t="s">
        <v>3419</v>
      </c>
      <c r="F40" s="617" t="e">
        <f>F39*F15%</f>
        <v>#REF!</v>
      </c>
    </row>
    <row r="41" spans="1:6" s="504" customFormat="1">
      <c r="A41" s="905"/>
      <c r="B41" s="1059" t="s">
        <v>84</v>
      </c>
      <c r="C41" s="1058" t="s">
        <v>83</v>
      </c>
      <c r="D41" s="905"/>
      <c r="E41" s="905" t="s">
        <v>3372</v>
      </c>
      <c r="F41" s="1057" t="e">
        <f>F40+F39</f>
        <v>#REF!</v>
      </c>
    </row>
    <row r="42" spans="1:6" s="500" customFormat="1">
      <c r="A42" s="622"/>
      <c r="B42" s="622" t="s">
        <v>1127</v>
      </c>
      <c r="C42" s="623" t="str">
        <f>"Bằng chữ : "&amp;[4]!docsoUNI(F41)&amp;" đồng"</f>
        <v>Bằng chữ : #REF! đồng</v>
      </c>
      <c r="D42" s="1056"/>
      <c r="E42" s="1056"/>
      <c r="F42" s="511"/>
    </row>
    <row r="43" spans="1:6" s="500" customFormat="1">
      <c r="A43" s="6"/>
      <c r="B43" s="6"/>
      <c r="C43" s="6"/>
      <c r="D43" s="6"/>
      <c r="E43" s="6"/>
      <c r="F43" s="507"/>
    </row>
    <row r="44" spans="1:6" s="500" customFormat="1">
      <c r="A44" s="40"/>
      <c r="B44" s="40"/>
      <c r="C44" s="40"/>
      <c r="D44" s="40"/>
      <c r="E44" s="40"/>
      <c r="F44" s="508"/>
    </row>
    <row r="45" spans="1:6" s="500" customFormat="1">
      <c r="A45" s="6"/>
      <c r="B45" s="6"/>
      <c r="C45" s="6"/>
      <c r="D45" s="6"/>
      <c r="E45" s="6"/>
      <c r="F45" s="507"/>
    </row>
    <row r="46" spans="1:6" s="500" customFormat="1">
      <c r="A46" s="6"/>
      <c r="B46" s="6"/>
      <c r="C46" s="6"/>
      <c r="D46" s="6"/>
      <c r="E46" s="6"/>
      <c r="F46" s="507"/>
    </row>
    <row r="47" spans="1:6" s="500" customFormat="1">
      <c r="A47" s="20"/>
      <c r="B47" s="20"/>
      <c r="C47" s="462" t="s">
        <v>166</v>
      </c>
      <c r="D47" s="8"/>
      <c r="E47" s="8" t="s">
        <v>167</v>
      </c>
      <c r="F47" s="509"/>
    </row>
    <row r="48" spans="1:6" s="500" customFormat="1">
      <c r="A48" s="6"/>
      <c r="B48" s="6"/>
      <c r="C48" s="6"/>
      <c r="D48" s="6"/>
      <c r="E48" s="6"/>
      <c r="F48" s="507"/>
    </row>
    <row r="49" spans="1:6" s="500" customFormat="1">
      <c r="A49" s="6"/>
      <c r="B49" s="6"/>
      <c r="C49" s="6"/>
      <c r="D49" s="6"/>
      <c r="E49" s="6"/>
      <c r="F49" s="507"/>
    </row>
    <row r="50" spans="1:6" s="500" customFormat="1">
      <c r="A50" s="6"/>
      <c r="B50" s="6"/>
      <c r="C50" s="6"/>
      <c r="D50" s="6"/>
      <c r="E50" s="6"/>
      <c r="F50" s="507"/>
    </row>
    <row r="51" spans="1:6" s="500" customFormat="1">
      <c r="A51" s="6"/>
      <c r="B51" s="6"/>
      <c r="C51" s="6"/>
      <c r="D51" s="6"/>
      <c r="E51" s="6"/>
      <c r="F51" s="507"/>
    </row>
    <row r="52" spans="1:6" s="500" customFormat="1">
      <c r="A52" s="6"/>
      <c r="B52" s="6"/>
      <c r="C52" s="6"/>
      <c r="D52" s="6"/>
      <c r="E52" s="6"/>
      <c r="F52" s="507"/>
    </row>
    <row r="53" spans="1:6" s="500" customFormat="1">
      <c r="A53" s="6"/>
      <c r="B53" s="6"/>
      <c r="C53" s="6"/>
      <c r="D53" s="6"/>
      <c r="E53" s="6"/>
      <c r="F53" s="507"/>
    </row>
    <row r="54" spans="1:6" s="500" customFormat="1">
      <c r="A54" s="6"/>
      <c r="B54" s="6"/>
      <c r="C54" s="43" t="s">
        <v>168</v>
      </c>
      <c r="D54" s="9"/>
      <c r="E54" s="44" t="s">
        <v>168</v>
      </c>
      <c r="F54" s="510"/>
    </row>
    <row r="55" spans="1:6" s="500" customFormat="1">
      <c r="A55" s="6"/>
      <c r="B55" s="6"/>
      <c r="C55" s="6"/>
      <c r="D55" s="9"/>
      <c r="E55" s="9" t="s">
        <v>169</v>
      </c>
      <c r="F55" s="511"/>
    </row>
  </sheetData>
  <dataValidations disablePrompts="1" count="2">
    <dataValidation allowBlank="1" showInputMessage="1" showErrorMessage="1" promptTitle="Lưu ý" prompt="Bạn không được xóa và sửa thông thin trong cột này" sqref="B17:B41"/>
    <dataValidation allowBlank="1" showInputMessage="1" showErrorMessage="1" promptTitle="Lưu ý" prompt="Bạn không được xóa và sửa thông tin trong cột này" sqref="B5:B15"/>
  </dataValidations>
  <pageMargins left="0.55118110236220497" right="0.196850393700787" top="0.43307086614173201" bottom="0.59055118110236204" header="0.15748031496063" footer="0.23622047244094499"/>
  <pageSetup paperSize="9" scale="95" orientation="portrait" r:id="rId1"/>
  <headerFooter alignWithMargins="0">
    <oddHeader>&amp;L&amp;"Times New Roman,Bold Italic"&amp;9Dự toán Bắc Nam  - ÐT: 0966.966.455</oddHeader>
    <oddFooter>&amp;R&amp;9Trang &amp;P/&amp;N</oddFooter>
  </headerFooter>
</worksheet>
</file>

<file path=xl/worksheets/sheet79.xml><?xml version="1.0" encoding="utf-8"?>
<worksheet xmlns="http://schemas.openxmlformats.org/spreadsheetml/2006/main" xmlns:r="http://schemas.openxmlformats.org/officeDocument/2006/relationships">
  <sheetPr codeName="Sh_Setting"/>
  <dimension ref="A1:H85"/>
  <sheetViews>
    <sheetView zoomScale="70" zoomScaleNormal="70" workbookViewId="0">
      <selection activeCell="G52" sqref="G52"/>
    </sheetView>
  </sheetViews>
  <sheetFormatPr defaultRowHeight="15"/>
  <cols>
    <col min="1" max="1" width="9.140625" style="2"/>
    <col min="2" max="2" width="14.42578125" style="2" bestFit="1" customWidth="1"/>
    <col min="3" max="3" width="41.5703125" style="2" customWidth="1"/>
    <col min="4" max="4" width="33.28515625" style="2" customWidth="1"/>
    <col min="5" max="5" width="64.42578125" style="2" customWidth="1"/>
    <col min="6" max="6" width="20" style="2" bestFit="1" customWidth="1"/>
    <col min="7" max="7" width="43.7109375" style="2" customWidth="1"/>
    <col min="8" max="16384" width="9.140625" style="2"/>
  </cols>
  <sheetData>
    <row r="1" spans="1:8">
      <c r="A1" s="92" t="s">
        <v>15</v>
      </c>
      <c r="B1" s="92" t="s">
        <v>16</v>
      </c>
      <c r="C1" s="93" t="s">
        <v>17</v>
      </c>
      <c r="D1" s="93" t="s">
        <v>18</v>
      </c>
      <c r="E1" s="93" t="s">
        <v>19</v>
      </c>
      <c r="F1" s="94" t="s">
        <v>20</v>
      </c>
      <c r="G1" s="94" t="s">
        <v>367</v>
      </c>
      <c r="H1" s="94" t="s">
        <v>1205</v>
      </c>
    </row>
    <row r="2" spans="1:8">
      <c r="A2" s="95">
        <v>1</v>
      </c>
      <c r="B2" s="95" t="s">
        <v>21</v>
      </c>
      <c r="C2" s="95" t="s">
        <v>368</v>
      </c>
      <c r="D2" s="95" t="s">
        <v>22</v>
      </c>
      <c r="E2" s="96" t="s">
        <v>23</v>
      </c>
      <c r="F2" s="140" t="s">
        <v>24</v>
      </c>
      <c r="G2" s="140" t="s">
        <v>24</v>
      </c>
      <c r="H2" s="2" t="s">
        <v>1206</v>
      </c>
    </row>
    <row r="3" spans="1:8">
      <c r="A3" s="95">
        <v>2</v>
      </c>
      <c r="B3" s="95" t="s">
        <v>25</v>
      </c>
      <c r="C3" s="95" t="s">
        <v>369</v>
      </c>
      <c r="D3" s="95" t="s">
        <v>22</v>
      </c>
      <c r="E3" s="96" t="s">
        <v>23</v>
      </c>
      <c r="F3" s="141" t="s">
        <v>0</v>
      </c>
      <c r="G3" s="141" t="s">
        <v>0</v>
      </c>
      <c r="H3" s="2" t="s">
        <v>1207</v>
      </c>
    </row>
    <row r="4" spans="1:8">
      <c r="A4" s="95">
        <v>3</v>
      </c>
      <c r="B4" s="95" t="s">
        <v>26</v>
      </c>
      <c r="C4" s="95" t="s">
        <v>370</v>
      </c>
      <c r="D4" s="95" t="s">
        <v>22</v>
      </c>
      <c r="E4" s="96" t="s">
        <v>23</v>
      </c>
      <c r="F4" s="141" t="s">
        <v>1</v>
      </c>
      <c r="G4" s="141" t="s">
        <v>1</v>
      </c>
      <c r="H4" s="2" t="s">
        <v>1208</v>
      </c>
    </row>
    <row r="5" spans="1:8">
      <c r="A5" s="95">
        <v>4</v>
      </c>
      <c r="B5" s="95" t="s">
        <v>27</v>
      </c>
      <c r="C5" s="95" t="s">
        <v>371</v>
      </c>
      <c r="D5" s="95" t="s">
        <v>22</v>
      </c>
      <c r="E5" s="96" t="s">
        <v>23</v>
      </c>
      <c r="F5" s="141" t="s">
        <v>2</v>
      </c>
      <c r="G5" s="141" t="s">
        <v>2</v>
      </c>
      <c r="H5" s="2" t="s">
        <v>1209</v>
      </c>
    </row>
    <row r="6" spans="1:8">
      <c r="A6" s="95">
        <v>5</v>
      </c>
      <c r="B6" s="95" t="s">
        <v>28</v>
      </c>
      <c r="C6" s="95" t="s">
        <v>372</v>
      </c>
      <c r="D6" s="95" t="s">
        <v>22</v>
      </c>
      <c r="E6" s="96" t="s">
        <v>23</v>
      </c>
      <c r="F6" s="141" t="s">
        <v>3</v>
      </c>
      <c r="G6" s="141" t="s">
        <v>3</v>
      </c>
      <c r="H6" s="2" t="s">
        <v>1210</v>
      </c>
    </row>
    <row r="7" spans="1:8">
      <c r="A7" s="95">
        <v>6</v>
      </c>
      <c r="B7" s="95" t="s">
        <v>29</v>
      </c>
      <c r="C7" s="95" t="s">
        <v>373</v>
      </c>
      <c r="D7" s="95" t="s">
        <v>22</v>
      </c>
      <c r="E7" s="96" t="s">
        <v>23</v>
      </c>
      <c r="F7" s="141" t="s">
        <v>4</v>
      </c>
      <c r="G7" s="141" t="s">
        <v>4</v>
      </c>
      <c r="H7" s="2" t="s">
        <v>1211</v>
      </c>
    </row>
    <row r="8" spans="1:8">
      <c r="A8" s="95">
        <v>7</v>
      </c>
      <c r="B8" s="95" t="s">
        <v>30</v>
      </c>
      <c r="C8" s="95" t="s">
        <v>374</v>
      </c>
      <c r="D8" s="95" t="s">
        <v>22</v>
      </c>
      <c r="E8" s="96" t="s">
        <v>23</v>
      </c>
      <c r="F8" s="141" t="s">
        <v>5</v>
      </c>
      <c r="G8" s="141" t="s">
        <v>5</v>
      </c>
      <c r="H8" s="2" t="s">
        <v>1212</v>
      </c>
    </row>
    <row r="9" spans="1:8">
      <c r="A9" s="95">
        <v>8</v>
      </c>
      <c r="B9" s="95" t="s">
        <v>31</v>
      </c>
      <c r="C9" s="95" t="s">
        <v>375</v>
      </c>
      <c r="D9" s="95" t="s">
        <v>22</v>
      </c>
      <c r="E9" s="96" t="s">
        <v>23</v>
      </c>
      <c r="F9" s="141" t="s">
        <v>6</v>
      </c>
      <c r="G9" s="141" t="s">
        <v>6</v>
      </c>
      <c r="H9" s="2" t="s">
        <v>1213</v>
      </c>
    </row>
    <row r="10" spans="1:8">
      <c r="A10" s="95">
        <v>9</v>
      </c>
      <c r="B10" s="95" t="s">
        <v>32</v>
      </c>
      <c r="C10" s="95" t="s">
        <v>376</v>
      </c>
      <c r="D10" s="95" t="s">
        <v>22</v>
      </c>
      <c r="E10" s="96" t="s">
        <v>23</v>
      </c>
      <c r="F10" s="141" t="s">
        <v>7</v>
      </c>
      <c r="G10" s="141" t="s">
        <v>7</v>
      </c>
      <c r="H10" s="2" t="s">
        <v>1214</v>
      </c>
    </row>
    <row r="11" spans="1:8">
      <c r="A11" s="95">
        <v>10</v>
      </c>
      <c r="B11" s="95" t="s">
        <v>33</v>
      </c>
      <c r="C11" s="95" t="s">
        <v>377</v>
      </c>
      <c r="D11" s="95" t="s">
        <v>22</v>
      </c>
      <c r="E11" s="96" t="s">
        <v>34</v>
      </c>
      <c r="F11" s="141" t="s">
        <v>8</v>
      </c>
      <c r="G11" s="141" t="s">
        <v>8</v>
      </c>
      <c r="H11" s="2" t="s">
        <v>1215</v>
      </c>
    </row>
    <row r="12" spans="1:8">
      <c r="A12" s="95">
        <v>11</v>
      </c>
      <c r="B12" s="95" t="s">
        <v>35</v>
      </c>
      <c r="C12" s="95" t="s">
        <v>378</v>
      </c>
      <c r="D12" s="95" t="s">
        <v>22</v>
      </c>
      <c r="E12" s="96" t="s">
        <v>34</v>
      </c>
      <c r="F12" s="141" t="s">
        <v>36</v>
      </c>
      <c r="G12" s="141" t="s">
        <v>36</v>
      </c>
      <c r="H12" s="2" t="s">
        <v>1216</v>
      </c>
    </row>
    <row r="13" spans="1:8">
      <c r="A13" s="95">
        <v>12</v>
      </c>
      <c r="B13" s="95" t="s">
        <v>37</v>
      </c>
      <c r="C13" s="95" t="s">
        <v>379</v>
      </c>
      <c r="D13" s="95" t="s">
        <v>22</v>
      </c>
      <c r="E13" s="96" t="s">
        <v>23</v>
      </c>
      <c r="F13" s="141" t="s">
        <v>9</v>
      </c>
      <c r="G13" s="141" t="s">
        <v>9</v>
      </c>
      <c r="H13" s="2" t="s">
        <v>1217</v>
      </c>
    </row>
    <row r="14" spans="1:8">
      <c r="A14" s="95">
        <v>13</v>
      </c>
      <c r="B14" s="95" t="s">
        <v>38</v>
      </c>
      <c r="C14" s="95" t="s">
        <v>380</v>
      </c>
      <c r="D14" s="95" t="s">
        <v>22</v>
      </c>
      <c r="E14" s="96" t="s">
        <v>34</v>
      </c>
      <c r="F14" s="141" t="s">
        <v>10</v>
      </c>
      <c r="G14" s="141" t="s">
        <v>10</v>
      </c>
      <c r="H14" s="2" t="s">
        <v>1218</v>
      </c>
    </row>
    <row r="15" spans="1:8">
      <c r="A15" s="95">
        <v>14</v>
      </c>
      <c r="B15" s="95" t="s">
        <v>39</v>
      </c>
      <c r="C15" s="95" t="s">
        <v>381</v>
      </c>
      <c r="D15" s="95" t="s">
        <v>22</v>
      </c>
      <c r="E15" s="96" t="s">
        <v>40</v>
      </c>
      <c r="F15" s="141" t="s">
        <v>11</v>
      </c>
      <c r="G15" s="141" t="s">
        <v>11</v>
      </c>
      <c r="H15" s="2" t="s">
        <v>1219</v>
      </c>
    </row>
    <row r="16" spans="1:8">
      <c r="A16" s="95">
        <v>15</v>
      </c>
      <c r="B16" s="95" t="s">
        <v>41</v>
      </c>
      <c r="C16" s="95" t="s">
        <v>382</v>
      </c>
      <c r="D16" s="95" t="s">
        <v>22</v>
      </c>
      <c r="E16" s="96" t="s">
        <v>40</v>
      </c>
      <c r="F16" s="141" t="s">
        <v>42</v>
      </c>
      <c r="G16" s="141" t="s">
        <v>42</v>
      </c>
      <c r="H16" s="2" t="s">
        <v>1220</v>
      </c>
    </row>
    <row r="17" spans="1:8">
      <c r="A17" s="97">
        <v>16</v>
      </c>
      <c r="B17" s="97" t="s">
        <v>43</v>
      </c>
      <c r="C17" s="97" t="s">
        <v>383</v>
      </c>
      <c r="D17" s="97" t="s">
        <v>44</v>
      </c>
      <c r="E17" s="98"/>
      <c r="F17" s="141" t="s">
        <v>12</v>
      </c>
      <c r="G17" s="141" t="s">
        <v>12</v>
      </c>
      <c r="H17" s="2" t="s">
        <v>1221</v>
      </c>
    </row>
    <row r="18" spans="1:8">
      <c r="F18" s="141" t="s">
        <v>13</v>
      </c>
      <c r="G18" s="141" t="s">
        <v>13</v>
      </c>
      <c r="H18" s="2" t="s">
        <v>1222</v>
      </c>
    </row>
    <row r="19" spans="1:8">
      <c r="F19" s="141" t="s">
        <v>45</v>
      </c>
      <c r="G19" s="141" t="s">
        <v>45</v>
      </c>
      <c r="H19" s="2" t="s">
        <v>1223</v>
      </c>
    </row>
    <row r="20" spans="1:8">
      <c r="F20" s="141" t="s">
        <v>14</v>
      </c>
      <c r="G20" s="141" t="s">
        <v>14</v>
      </c>
      <c r="H20" s="2" t="s">
        <v>1224</v>
      </c>
    </row>
    <row r="21" spans="1:8">
      <c r="F21" s="141" t="s">
        <v>46</v>
      </c>
      <c r="G21" s="141" t="s">
        <v>46</v>
      </c>
      <c r="H21" s="2" t="s">
        <v>46</v>
      </c>
    </row>
    <row r="22" spans="1:8">
      <c r="F22" s="141" t="s">
        <v>410</v>
      </c>
      <c r="G22" s="141" t="s">
        <v>410</v>
      </c>
      <c r="H22" s="2" t="s">
        <v>1225</v>
      </c>
    </row>
    <row r="23" spans="1:8">
      <c r="F23" s="141" t="s">
        <v>411</v>
      </c>
      <c r="G23" s="141" t="s">
        <v>411</v>
      </c>
      <c r="H23" s="2" t="s">
        <v>1226</v>
      </c>
    </row>
    <row r="24" spans="1:8">
      <c r="F24" s="2" t="s">
        <v>481</v>
      </c>
      <c r="G24" s="2" t="s">
        <v>481</v>
      </c>
      <c r="H24" s="2" t="s">
        <v>1227</v>
      </c>
    </row>
    <row r="25" spans="1:8">
      <c r="F25" s="2" t="s">
        <v>482</v>
      </c>
      <c r="G25" s="2" t="s">
        <v>482</v>
      </c>
      <c r="H25" s="2" t="s">
        <v>1228</v>
      </c>
    </row>
    <row r="26" spans="1:8">
      <c r="F26" s="2" t="s">
        <v>366</v>
      </c>
      <c r="G26" s="2" t="s">
        <v>366</v>
      </c>
      <c r="H26" s="2" t="s">
        <v>1229</v>
      </c>
    </row>
    <row r="27" spans="1:8">
      <c r="F27" s="2" t="s">
        <v>493</v>
      </c>
      <c r="G27" s="2" t="s">
        <v>493</v>
      </c>
      <c r="H27" s="2" t="s">
        <v>1230</v>
      </c>
    </row>
    <row r="28" spans="1:8">
      <c r="F28" s="2" t="s">
        <v>498</v>
      </c>
      <c r="G28" s="2" t="s">
        <v>498</v>
      </c>
      <c r="H28" s="2" t="s">
        <v>1231</v>
      </c>
    </row>
    <row r="29" spans="1:8">
      <c r="F29" s="2" t="s">
        <v>499</v>
      </c>
      <c r="G29" s="2" t="s">
        <v>499</v>
      </c>
      <c r="H29" s="2" t="s">
        <v>1232</v>
      </c>
    </row>
    <row r="30" spans="1:8">
      <c r="F30" s="2" t="s">
        <v>830</v>
      </c>
      <c r="G30" s="2" t="s">
        <v>830</v>
      </c>
      <c r="H30" s="2" t="s">
        <v>1233</v>
      </c>
    </row>
    <row r="31" spans="1:8">
      <c r="F31" s="2" t="s">
        <v>831</v>
      </c>
      <c r="G31" s="2" t="s">
        <v>831</v>
      </c>
      <c r="H31" s="2" t="s">
        <v>1234</v>
      </c>
    </row>
    <row r="32" spans="1:8">
      <c r="F32" s="2" t="s">
        <v>832</v>
      </c>
      <c r="G32" s="2" t="s">
        <v>832</v>
      </c>
      <c r="H32" s="2" t="s">
        <v>1235</v>
      </c>
    </row>
    <row r="33" spans="6:8">
      <c r="F33" s="2" t="s">
        <v>833</v>
      </c>
      <c r="G33" s="2" t="s">
        <v>833</v>
      </c>
      <c r="H33" s="2" t="s">
        <v>1236</v>
      </c>
    </row>
    <row r="34" spans="6:8">
      <c r="F34" s="2" t="s">
        <v>834</v>
      </c>
      <c r="G34" s="2" t="s">
        <v>834</v>
      </c>
      <c r="H34" s="2" t="s">
        <v>1237</v>
      </c>
    </row>
    <row r="35" spans="6:8">
      <c r="F35" s="2" t="s">
        <v>835</v>
      </c>
      <c r="G35" s="2" t="s">
        <v>835</v>
      </c>
      <c r="H35" s="2" t="s">
        <v>1238</v>
      </c>
    </row>
    <row r="36" spans="6:8">
      <c r="F36" s="2" t="s">
        <v>958</v>
      </c>
      <c r="G36" s="2" t="s">
        <v>958</v>
      </c>
      <c r="H36" s="2" t="s">
        <v>1240</v>
      </c>
    </row>
    <row r="37" spans="6:8">
      <c r="F37" s="2" t="s">
        <v>950</v>
      </c>
      <c r="G37" s="2" t="s">
        <v>954</v>
      </c>
      <c r="H37" s="2" t="s">
        <v>1242</v>
      </c>
    </row>
    <row r="38" spans="6:8">
      <c r="F38" s="2" t="s">
        <v>951</v>
      </c>
      <c r="G38" s="2" t="s">
        <v>951</v>
      </c>
      <c r="H38" s="2" t="s">
        <v>1239</v>
      </c>
    </row>
    <row r="39" spans="6:8">
      <c r="F39" s="2" t="s">
        <v>952</v>
      </c>
      <c r="G39" s="2" t="s">
        <v>952</v>
      </c>
      <c r="H39" s="2" t="s">
        <v>1243</v>
      </c>
    </row>
    <row r="40" spans="6:8">
      <c r="F40" s="2" t="s">
        <v>953</v>
      </c>
      <c r="G40" s="2" t="s">
        <v>953</v>
      </c>
      <c r="H40" s="2" t="s">
        <v>1241</v>
      </c>
    </row>
    <row r="41" spans="6:8">
      <c r="F41" s="2" t="s">
        <v>954</v>
      </c>
      <c r="G41" s="2" t="s">
        <v>950</v>
      </c>
      <c r="H41" s="2" t="s">
        <v>1244</v>
      </c>
    </row>
    <row r="42" spans="6:8">
      <c r="F42" s="2" t="s">
        <v>955</v>
      </c>
      <c r="G42" s="2" t="s">
        <v>955</v>
      </c>
      <c r="H42" s="2" t="s">
        <v>1245</v>
      </c>
    </row>
    <row r="43" spans="6:8">
      <c r="F43" s="2" t="s">
        <v>956</v>
      </c>
      <c r="G43" s="2" t="s">
        <v>3076</v>
      </c>
      <c r="H43" s="2" t="s">
        <v>1246</v>
      </c>
    </row>
    <row r="44" spans="6:8">
      <c r="F44" s="2" t="s">
        <v>957</v>
      </c>
      <c r="G44" s="2" t="s">
        <v>3078</v>
      </c>
      <c r="H44" s="2" t="s">
        <v>1247</v>
      </c>
    </row>
    <row r="45" spans="6:8">
      <c r="F45" s="2" t="s">
        <v>959</v>
      </c>
      <c r="G45" s="2" t="s">
        <v>959</v>
      </c>
      <c r="H45" s="2" t="s">
        <v>1248</v>
      </c>
    </row>
    <row r="46" spans="6:8">
      <c r="F46" s="2" t="s">
        <v>1002</v>
      </c>
      <c r="G46" s="2" t="s">
        <v>1002</v>
      </c>
      <c r="H46" s="2" t="s">
        <v>1250</v>
      </c>
    </row>
    <row r="47" spans="6:8">
      <c r="F47" s="2" t="s">
        <v>1003</v>
      </c>
      <c r="G47" s="2" t="s">
        <v>1003</v>
      </c>
      <c r="H47" s="2" t="s">
        <v>1249</v>
      </c>
    </row>
    <row r="48" spans="6:8">
      <c r="F48" s="2" t="s">
        <v>1004</v>
      </c>
      <c r="G48" s="2" t="s">
        <v>1004</v>
      </c>
      <c r="H48" s="2" t="s">
        <v>1251</v>
      </c>
    </row>
    <row r="49" spans="6:8">
      <c r="F49" s="2" t="s">
        <v>1064</v>
      </c>
      <c r="G49" s="2" t="s">
        <v>1064</v>
      </c>
      <c r="H49" s="2" t="s">
        <v>1252</v>
      </c>
    </row>
    <row r="50" spans="6:8">
      <c r="F50" s="2" t="s">
        <v>3379</v>
      </c>
      <c r="G50" s="2" t="s">
        <v>1087</v>
      </c>
      <c r="H50" s="2" t="s">
        <v>1253</v>
      </c>
    </row>
    <row r="51" spans="6:8">
      <c r="F51" s="2" t="s">
        <v>3380</v>
      </c>
      <c r="G51" s="2" t="s">
        <v>1098</v>
      </c>
      <c r="H51" s="2" t="s">
        <v>1254</v>
      </c>
    </row>
    <row r="52" spans="6:8">
      <c r="F52" s="2" t="s">
        <v>1100</v>
      </c>
      <c r="G52" s="2" t="s">
        <v>1100</v>
      </c>
      <c r="H52" s="2" t="s">
        <v>1255</v>
      </c>
    </row>
    <row r="53" spans="6:8">
      <c r="F53" s="2" t="s">
        <v>1167</v>
      </c>
      <c r="G53" s="2" t="s">
        <v>1167</v>
      </c>
      <c r="H53" s="2" t="s">
        <v>1256</v>
      </c>
    </row>
    <row r="54" spans="6:8">
      <c r="F54" s="2" t="s">
        <v>1166</v>
      </c>
      <c r="G54" s="2" t="s">
        <v>1166</v>
      </c>
      <c r="H54" s="2" t="s">
        <v>1257</v>
      </c>
    </row>
    <row r="55" spans="6:8">
      <c r="F55" s="2" t="s">
        <v>1184</v>
      </c>
      <c r="G55" s="2" t="s">
        <v>1184</v>
      </c>
      <c r="H55" s="2" t="s">
        <v>1258</v>
      </c>
    </row>
    <row r="56" spans="6:8">
      <c r="F56" s="2" t="s">
        <v>1185</v>
      </c>
      <c r="G56" s="2" t="s">
        <v>1185</v>
      </c>
      <c r="H56" s="2" t="s">
        <v>1259</v>
      </c>
    </row>
    <row r="57" spans="6:8">
      <c r="F57" s="2" t="s">
        <v>1203</v>
      </c>
      <c r="G57" s="2" t="s">
        <v>3328</v>
      </c>
      <c r="H57" s="2" t="s">
        <v>1260</v>
      </c>
    </row>
    <row r="58" spans="6:8">
      <c r="F58" s="2" t="s">
        <v>2759</v>
      </c>
      <c r="G58" s="2" t="s">
        <v>2759</v>
      </c>
      <c r="H58" s="2" t="s">
        <v>2757</v>
      </c>
    </row>
    <row r="59" spans="6:8">
      <c r="F59" s="2" t="s">
        <v>2774</v>
      </c>
      <c r="G59" s="2" t="s">
        <v>2774</v>
      </c>
      <c r="H59" s="2" t="s">
        <v>2775</v>
      </c>
    </row>
    <row r="60" spans="6:8">
      <c r="F60" s="2" t="s">
        <v>2829</v>
      </c>
      <c r="G60" s="2" t="s">
        <v>2829</v>
      </c>
      <c r="H60" s="2" t="s">
        <v>2776</v>
      </c>
    </row>
    <row r="61" spans="6:8">
      <c r="F61" s="2" t="s">
        <v>2838</v>
      </c>
      <c r="G61" s="2" t="s">
        <v>3014</v>
      </c>
      <c r="H61" s="2" t="s">
        <v>2839</v>
      </c>
    </row>
    <row r="62" spans="6:8">
      <c r="F62" s="2" t="s">
        <v>2849</v>
      </c>
      <c r="G62" s="2" t="s">
        <v>2849</v>
      </c>
      <c r="H62" s="2" t="s">
        <v>2852</v>
      </c>
    </row>
    <row r="63" spans="6:8">
      <c r="F63" s="2" t="s">
        <v>2850</v>
      </c>
      <c r="G63" s="2" t="s">
        <v>2850</v>
      </c>
      <c r="H63" s="2" t="s">
        <v>2853</v>
      </c>
    </row>
    <row r="64" spans="6:8">
      <c r="F64" s="2" t="s">
        <v>2851</v>
      </c>
      <c r="G64" s="2" t="s">
        <v>2851</v>
      </c>
      <c r="H64" s="2" t="s">
        <v>2854</v>
      </c>
    </row>
    <row r="65" spans="6:8">
      <c r="F65" s="2" t="s">
        <v>2972</v>
      </c>
      <c r="G65" s="2" t="s">
        <v>2972</v>
      </c>
      <c r="H65" s="2" t="s">
        <v>2973</v>
      </c>
    </row>
    <row r="66" spans="6:8">
      <c r="F66" s="2" t="s">
        <v>3005</v>
      </c>
      <c r="G66" s="2" t="s">
        <v>3005</v>
      </c>
      <c r="H66" s="2" t="s">
        <v>3006</v>
      </c>
    </row>
    <row r="67" spans="6:8">
      <c r="F67" s="2" t="s">
        <v>3010</v>
      </c>
      <c r="G67" s="2" t="s">
        <v>3010</v>
      </c>
      <c r="H67" s="2" t="s">
        <v>3011</v>
      </c>
    </row>
    <row r="68" spans="6:8">
      <c r="F68" s="2" t="s">
        <v>3015</v>
      </c>
      <c r="G68" s="2" t="s">
        <v>2838</v>
      </c>
    </row>
    <row r="69" spans="6:8">
      <c r="F69" s="2" t="s">
        <v>3016</v>
      </c>
      <c r="G69" s="2" t="s">
        <v>3036</v>
      </c>
    </row>
    <row r="70" spans="6:8">
      <c r="F70" s="970" t="s">
        <v>3247</v>
      </c>
      <c r="G70" s="2" t="s">
        <v>3247</v>
      </c>
    </row>
    <row r="71" spans="6:8">
      <c r="F71" s="970" t="s">
        <v>3248</v>
      </c>
      <c r="G71" s="2" t="s">
        <v>3248</v>
      </c>
    </row>
    <row r="72" spans="6:8">
      <c r="F72" s="970" t="s">
        <v>3249</v>
      </c>
      <c r="G72" s="2" t="s">
        <v>3249</v>
      </c>
    </row>
    <row r="73" spans="6:8">
      <c r="F73" s="970" t="s">
        <v>3250</v>
      </c>
      <c r="G73" s="2" t="s">
        <v>3250</v>
      </c>
    </row>
    <row r="74" spans="6:8">
      <c r="F74" s="970" t="s">
        <v>3251</v>
      </c>
      <c r="G74" s="2" t="s">
        <v>3251</v>
      </c>
    </row>
    <row r="75" spans="6:8">
      <c r="F75" s="970" t="s">
        <v>3252</v>
      </c>
      <c r="G75" s="2" t="s">
        <v>3252</v>
      </c>
    </row>
    <row r="76" spans="6:8">
      <c r="F76" s="970" t="s">
        <v>3258</v>
      </c>
      <c r="G76" s="2" t="s">
        <v>3258</v>
      </c>
    </row>
    <row r="77" spans="6:8">
      <c r="F77" s="971" t="s">
        <v>3253</v>
      </c>
      <c r="G77" s="840" t="s">
        <v>3253</v>
      </c>
    </row>
    <row r="78" spans="6:8">
      <c r="F78" s="970" t="s">
        <v>3297</v>
      </c>
      <c r="G78" s="2" t="s">
        <v>3297</v>
      </c>
    </row>
    <row r="79" spans="6:8">
      <c r="F79" s="970" t="s">
        <v>3323</v>
      </c>
      <c r="G79" s="2" t="s">
        <v>3323</v>
      </c>
    </row>
    <row r="80" spans="6:8">
      <c r="F80" s="970" t="s">
        <v>3324</v>
      </c>
      <c r="G80" s="2" t="s">
        <v>3324</v>
      </c>
    </row>
    <row r="81" spans="6:7">
      <c r="F81" s="970" t="s">
        <v>3325</v>
      </c>
      <c r="G81" s="2" t="s">
        <v>3325</v>
      </c>
    </row>
    <row r="82" spans="6:7">
      <c r="F82" s="970" t="s">
        <v>3326</v>
      </c>
      <c r="G82" s="2" t="s">
        <v>3326</v>
      </c>
    </row>
    <row r="83" spans="6:7">
      <c r="F83" s="2" t="s">
        <v>3342</v>
      </c>
      <c r="G83" s="2" t="s">
        <v>3342</v>
      </c>
    </row>
    <row r="84" spans="6:7">
      <c r="F84" s="2" t="s">
        <v>1087</v>
      </c>
      <c r="G84" s="2" t="s">
        <v>3379</v>
      </c>
    </row>
    <row r="85" spans="6:7">
      <c r="F85" s="2" t="s">
        <v>1098</v>
      </c>
      <c r="G85" s="2" t="s">
        <v>3380</v>
      </c>
    </row>
  </sheetData>
  <phoneticPr fontId="2" type="noConversion"/>
  <dataValidations xWindow="337" yWindow="455" count="2">
    <dataValidation allowBlank="1" showInputMessage="1" showErrorMessage="1" promptTitle="Ghi chú" prompt="Đây là vùng quản lý tên các sheet bạn muốn thay đổi. Chương trình sẽ căn cứ vào tên tương cứng của các sheet tại cột sheet gốc." sqref="H1 F1:G21"/>
    <dataValidation allowBlank="1" showInputMessage="1" showErrorMessage="1" promptTitle="Ghi chú" prompt="Vùng quy định thông tin của một số hàm được dùng trong dự toán. " sqref="A2:E17"/>
  </dataValidations>
  <pageMargins left="0.55118110236220497" right="0.196850393700787" top="0.43307086614173201" bottom="0.59055118110236204" header="0.15748031496063" footer="0.23622047244094502"/>
  <pageSetup paperSize="9" orientation="portrait" r:id="rId1"/>
  <headerFooter alignWithMargins="0">
    <oddHeader>&amp;L&amp;"Times New Roman,Bold Italic"&amp;9Dự toán Bắc Nam  - ÐT: 0966.966.455</oddHeader>
    <oddFooter>&amp;R&amp;9Trang &amp;P/&amp;N</oddFooter>
  </headerFooter>
</worksheet>
</file>

<file path=xl/worksheets/sheet8.xml><?xml version="1.0" encoding="utf-8"?>
<worksheet xmlns="http://schemas.openxmlformats.org/spreadsheetml/2006/main" xmlns:r="http://schemas.openxmlformats.org/officeDocument/2006/relationships">
  <sheetPr codeName="Sheet9"/>
  <dimension ref="A1:H43"/>
  <sheetViews>
    <sheetView topLeftCell="A21" workbookViewId="0">
      <selection activeCell="C30" sqref="C30"/>
    </sheetView>
  </sheetViews>
  <sheetFormatPr defaultRowHeight="15.75" outlineLevelRow="1" outlineLevelCol="1"/>
  <cols>
    <col min="1" max="1" width="4.42578125" style="2" bestFit="1" customWidth="1"/>
    <col min="2" max="2" width="12.28515625" style="894" hidden="1" customWidth="1" outlineLevel="1"/>
    <col min="3" max="3" width="37.5703125" style="77" customWidth="1" collapsed="1"/>
    <col min="4" max="4" width="10.28515625" style="2" bestFit="1" customWidth="1"/>
    <col min="5" max="5" width="21.7109375" style="2" customWidth="1"/>
    <col min="6" max="6" width="6.85546875" style="2" bestFit="1" customWidth="1"/>
    <col min="7" max="7" width="16.140625" style="2" customWidth="1"/>
    <col min="8" max="8" width="16.7109375" style="135" bestFit="1" customWidth="1"/>
    <col min="9" max="16384" width="9.140625" style="135"/>
  </cols>
  <sheetData>
    <row r="1" spans="1:8" ht="20.25">
      <c r="A1" s="45" t="s">
        <v>170</v>
      </c>
      <c r="B1" s="882"/>
      <c r="C1" s="144"/>
      <c r="D1" s="27"/>
      <c r="E1" s="27"/>
      <c r="F1" s="27"/>
      <c r="G1" s="27"/>
    </row>
    <row r="2" spans="1:8" s="268" customFormat="1">
      <c r="A2" s="79" t="e">
        <f>"CÔNG TRÌNH : "&amp;'Bia du toan'!$G$12</f>
        <v>#REF!</v>
      </c>
      <c r="B2" s="883"/>
      <c r="C2" s="163"/>
      <c r="D2" s="79"/>
      <c r="E2" s="79"/>
      <c r="F2" s="79"/>
      <c r="G2" s="79"/>
    </row>
    <row r="3" spans="1:8" s="268" customFormat="1">
      <c r="A3" s="79" t="e">
        <f>"HẠNG MỤC : "&amp; 'Bia du toan'!$G$13</f>
        <v>#REF!</v>
      </c>
      <c r="B3" s="883"/>
      <c r="C3" s="163"/>
      <c r="D3" s="79"/>
      <c r="E3" s="79"/>
      <c r="F3" s="79"/>
      <c r="G3" s="79"/>
    </row>
    <row r="4" spans="1:8">
      <c r="A4" s="27"/>
      <c r="B4" s="882"/>
      <c r="C4" s="144"/>
      <c r="D4" s="27"/>
      <c r="E4" s="27"/>
      <c r="F4" s="27"/>
      <c r="G4" s="27"/>
    </row>
    <row r="5" spans="1:8" ht="33" hidden="1" outlineLevel="1">
      <c r="A5" s="27"/>
      <c r="B5" s="884" t="s">
        <v>3088</v>
      </c>
      <c r="C5" s="972" t="s">
        <v>3098</v>
      </c>
      <c r="D5" s="27"/>
      <c r="E5" s="27"/>
      <c r="F5" s="27"/>
      <c r="G5" s="27"/>
    </row>
    <row r="6" spans="1:8" ht="34.5" hidden="1" outlineLevel="1">
      <c r="A6" s="27"/>
      <c r="B6" s="884" t="s">
        <v>3089</v>
      </c>
      <c r="C6" s="973" t="s">
        <v>3099</v>
      </c>
      <c r="D6" s="27"/>
      <c r="E6" s="27"/>
      <c r="F6" s="27"/>
      <c r="G6" s="27"/>
    </row>
    <row r="7" spans="1:8" ht="31.5" hidden="1" outlineLevel="1">
      <c r="A7" s="27"/>
      <c r="B7" s="885" t="s">
        <v>3090</v>
      </c>
      <c r="C7" s="972" t="s">
        <v>3100</v>
      </c>
      <c r="D7" s="27"/>
      <c r="E7" s="27"/>
      <c r="F7" s="27"/>
      <c r="G7" s="27"/>
    </row>
    <row r="8" spans="1:8" ht="31.5" hidden="1" outlineLevel="1">
      <c r="A8" s="27"/>
      <c r="B8" s="884" t="s">
        <v>3091</v>
      </c>
      <c r="C8" s="973" t="s">
        <v>3101</v>
      </c>
      <c r="D8" s="27"/>
      <c r="E8" s="27"/>
      <c r="F8" s="27"/>
      <c r="G8" s="27"/>
    </row>
    <row r="9" spans="1:8" collapsed="1">
      <c r="A9" s="27"/>
      <c r="B9" s="882"/>
      <c r="C9" s="144"/>
      <c r="D9" s="27"/>
      <c r="E9" s="27"/>
      <c r="F9" s="27"/>
      <c r="G9" s="27"/>
    </row>
    <row r="10" spans="1:8" s="987" customFormat="1" ht="12.75">
      <c r="A10" s="984" t="s">
        <v>15</v>
      </c>
      <c r="B10" s="985" t="s">
        <v>149</v>
      </c>
      <c r="C10" s="986" t="s">
        <v>150</v>
      </c>
      <c r="D10" s="984" t="s">
        <v>129</v>
      </c>
      <c r="E10" s="984" t="s">
        <v>127</v>
      </c>
      <c r="F10" s="984" t="s">
        <v>98</v>
      </c>
      <c r="G10" s="984" t="s">
        <v>95</v>
      </c>
      <c r="H10" s="984" t="s">
        <v>96</v>
      </c>
    </row>
    <row r="11" spans="1:8" s="500" customFormat="1" ht="16.5">
      <c r="A11" s="31"/>
      <c r="B11" s="887"/>
      <c r="C11" s="33" t="s">
        <v>151</v>
      </c>
      <c r="D11" s="31"/>
      <c r="E11" s="31"/>
      <c r="F11" s="31"/>
      <c r="G11" s="31"/>
      <c r="H11" s="988"/>
    </row>
    <row r="12" spans="1:8" s="992" customFormat="1" ht="16.5">
      <c r="A12" s="989" t="s">
        <v>3147</v>
      </c>
      <c r="B12" s="990" t="s">
        <v>152</v>
      </c>
      <c r="C12" s="458" t="s">
        <v>67</v>
      </c>
      <c r="D12" s="989" t="s">
        <v>152</v>
      </c>
      <c r="E12" s="989"/>
      <c r="F12" s="989"/>
      <c r="G12" s="989"/>
      <c r="H12" s="991"/>
    </row>
    <row r="13" spans="1:8" s="992" customFormat="1" ht="16.5">
      <c r="A13" s="989" t="s">
        <v>3343</v>
      </c>
      <c r="B13" s="990" t="s">
        <v>3345</v>
      </c>
      <c r="C13" s="458" t="s">
        <v>3344</v>
      </c>
      <c r="D13" s="989" t="s">
        <v>3345</v>
      </c>
      <c r="E13" s="989"/>
      <c r="F13" s="989"/>
      <c r="G13" s="989"/>
      <c r="H13" s="991"/>
    </row>
    <row r="14" spans="1:8" s="992" customFormat="1" ht="16.5">
      <c r="A14" s="989" t="s">
        <v>60</v>
      </c>
      <c r="B14" s="990" t="s">
        <v>155</v>
      </c>
      <c r="C14" s="458" t="s">
        <v>69</v>
      </c>
      <c r="D14" s="989" t="s">
        <v>155</v>
      </c>
      <c r="E14" s="989"/>
      <c r="F14" s="989"/>
      <c r="G14" s="989"/>
      <c r="H14" s="991"/>
    </row>
    <row r="15" spans="1:8" s="992" customFormat="1" ht="16.5">
      <c r="A15" s="989" t="s">
        <v>76</v>
      </c>
      <c r="B15" s="990" t="s">
        <v>156</v>
      </c>
      <c r="C15" s="458" t="s">
        <v>157</v>
      </c>
      <c r="D15" s="989" t="s">
        <v>156</v>
      </c>
      <c r="E15" s="989"/>
      <c r="F15" s="989"/>
      <c r="G15" s="989"/>
      <c r="H15" s="991"/>
    </row>
    <row r="16" spans="1:8" s="500" customFormat="1" ht="16.5">
      <c r="A16" s="31" t="s">
        <v>58</v>
      </c>
      <c r="B16" s="887" t="s">
        <v>2833</v>
      </c>
      <c r="C16" s="33" t="s">
        <v>158</v>
      </c>
      <c r="D16" s="31"/>
      <c r="E16" s="31"/>
      <c r="F16" s="31"/>
      <c r="G16" s="31"/>
      <c r="H16" s="988"/>
    </row>
    <row r="17" spans="1:8" s="500" customFormat="1" ht="16.5">
      <c r="A17" s="31">
        <v>1</v>
      </c>
      <c r="B17" s="887" t="s">
        <v>68</v>
      </c>
      <c r="C17" s="33" t="s">
        <v>67</v>
      </c>
      <c r="D17" s="31" t="s">
        <v>68</v>
      </c>
      <c r="E17" s="31" t="s">
        <v>152</v>
      </c>
      <c r="F17" s="31">
        <v>1</v>
      </c>
      <c r="G17" s="993">
        <f xml:space="preserve"> H$12</f>
        <v>0</v>
      </c>
      <c r="H17" s="988">
        <f xml:space="preserve"> G17*F17</f>
        <v>0</v>
      </c>
    </row>
    <row r="18" spans="1:8" s="500" customFormat="1" ht="16.5">
      <c r="A18" s="31">
        <v>2</v>
      </c>
      <c r="B18" s="887" t="s">
        <v>70</v>
      </c>
      <c r="C18" s="33" t="s">
        <v>69</v>
      </c>
      <c r="D18" s="31" t="s">
        <v>70</v>
      </c>
      <c r="E18" s="31" t="s">
        <v>155</v>
      </c>
      <c r="F18" s="31">
        <v>1</v>
      </c>
      <c r="G18" s="993">
        <f xml:space="preserve"> H$14</f>
        <v>0</v>
      </c>
      <c r="H18" s="988">
        <f xml:space="preserve"> G18*F18</f>
        <v>0</v>
      </c>
    </row>
    <row r="19" spans="1:8" s="500" customFormat="1" ht="16.5">
      <c r="A19" s="31">
        <v>3</v>
      </c>
      <c r="B19" s="887" t="s">
        <v>159</v>
      </c>
      <c r="C19" s="33" t="s">
        <v>71</v>
      </c>
      <c r="D19" s="31" t="s">
        <v>159</v>
      </c>
      <c r="E19" s="31" t="s">
        <v>156</v>
      </c>
      <c r="F19" s="31">
        <v>1</v>
      </c>
      <c r="G19" s="993">
        <f xml:space="preserve"> H$15</f>
        <v>0</v>
      </c>
      <c r="H19" s="988">
        <f xml:space="preserve"> G19*F19</f>
        <v>0</v>
      </c>
    </row>
    <row r="20" spans="1:8" s="500" customFormat="1" ht="16.5">
      <c r="A20" s="31">
        <v>4</v>
      </c>
      <c r="B20" s="887" t="s">
        <v>74</v>
      </c>
      <c r="C20" s="33" t="s">
        <v>73</v>
      </c>
      <c r="D20" s="31" t="s">
        <v>74</v>
      </c>
      <c r="E20" s="994" t="e">
        <f xml:space="preserve"> "(VL+NC+M) x " &amp;#REF!</f>
        <v>#REF!</v>
      </c>
      <c r="F20" s="995" t="e">
        <f>#REF! %</f>
        <v>#REF!</v>
      </c>
      <c r="G20" s="993">
        <f xml:space="preserve"> H$17+H$18+H$19</f>
        <v>0</v>
      </c>
      <c r="H20" s="988" t="e">
        <f xml:space="preserve"> G20*F20</f>
        <v>#REF!</v>
      </c>
    </row>
    <row r="21" spans="1:8" s="504" customFormat="1" ht="16.5">
      <c r="A21" s="515"/>
      <c r="B21" s="888" t="s">
        <v>75</v>
      </c>
      <c r="C21" s="36" t="s">
        <v>898</v>
      </c>
      <c r="D21" s="515" t="s">
        <v>75</v>
      </c>
      <c r="E21" s="515" t="s">
        <v>3336</v>
      </c>
      <c r="F21" s="996"/>
      <c r="G21" s="997"/>
      <c r="H21" s="998" t="e">
        <f xml:space="preserve"> H$17+H$18+H$19+H$20</f>
        <v>#REF!</v>
      </c>
    </row>
    <row r="22" spans="1:8" s="500" customFormat="1" ht="16.5">
      <c r="A22" s="31" t="s">
        <v>59</v>
      </c>
      <c r="B22" s="887" t="s">
        <v>76</v>
      </c>
      <c r="C22" s="33" t="s">
        <v>63</v>
      </c>
      <c r="D22" s="31" t="s">
        <v>76</v>
      </c>
      <c r="E22" s="31" t="e">
        <f xml:space="preserve"> "T x " &amp;#REF!</f>
        <v>#REF!</v>
      </c>
      <c r="F22" s="999" t="e">
        <f>#REF! %</f>
        <v>#REF!</v>
      </c>
      <c r="G22" s="993" t="e">
        <f xml:space="preserve"> H$21</f>
        <v>#REF!</v>
      </c>
      <c r="H22" s="988" t="e">
        <f xml:space="preserve"> G22*F22</f>
        <v>#REF!</v>
      </c>
    </row>
    <row r="23" spans="1:8" s="504" customFormat="1" ht="16.5">
      <c r="A23" s="515"/>
      <c r="B23" s="888" t="s">
        <v>77</v>
      </c>
      <c r="C23" s="36" t="s">
        <v>160</v>
      </c>
      <c r="D23" s="515" t="s">
        <v>77</v>
      </c>
      <c r="E23" s="515" t="s">
        <v>161</v>
      </c>
      <c r="F23" s="515"/>
      <c r="G23" s="515"/>
      <c r="H23" s="998" t="e">
        <f xml:space="preserve"> H$21+H$22</f>
        <v>#REF!</v>
      </c>
    </row>
    <row r="24" spans="1:8" s="500" customFormat="1" ht="16.5">
      <c r="A24" s="31" t="s">
        <v>66</v>
      </c>
      <c r="B24" s="887" t="s">
        <v>78</v>
      </c>
      <c r="C24" s="33" t="s">
        <v>64</v>
      </c>
      <c r="D24" s="31" t="s">
        <v>78</v>
      </c>
      <c r="E24" s="31" t="e">
        <f xml:space="preserve"> "(T+C) x " &amp;#REF!</f>
        <v>#REF!</v>
      </c>
      <c r="F24" s="999" t="e">
        <f>#REF! %</f>
        <v>#REF!</v>
      </c>
      <c r="G24" s="993" t="e">
        <f xml:space="preserve"> H$21+H$22</f>
        <v>#REF!</v>
      </c>
      <c r="H24" s="988" t="e">
        <f xml:space="preserve"> G24*F24</f>
        <v>#REF!</v>
      </c>
    </row>
    <row r="25" spans="1:8" s="572" customFormat="1" ht="17.25">
      <c r="A25" s="573"/>
      <c r="B25" s="889" t="s">
        <v>79</v>
      </c>
      <c r="C25" s="38" t="s">
        <v>162</v>
      </c>
      <c r="D25" s="573" t="s">
        <v>79</v>
      </c>
      <c r="E25" s="573" t="s">
        <v>163</v>
      </c>
      <c r="F25" s="573"/>
      <c r="G25" s="1000"/>
      <c r="H25" s="1001" t="e">
        <f xml:space="preserve"> H$21+H$22+H$24</f>
        <v>#REF!</v>
      </c>
    </row>
    <row r="26" spans="1:8" s="500" customFormat="1" ht="16.5">
      <c r="A26" s="31" t="s">
        <v>164</v>
      </c>
      <c r="B26" s="887" t="s">
        <v>80</v>
      </c>
      <c r="C26" s="33" t="s">
        <v>65</v>
      </c>
      <c r="D26" s="31" t="s">
        <v>80</v>
      </c>
      <c r="E26" s="31" t="e">
        <f xml:space="preserve"> "G x " &amp;#REF!</f>
        <v>#REF!</v>
      </c>
      <c r="F26" s="999" t="e">
        <f>#REF! %</f>
        <v>#REF!</v>
      </c>
      <c r="G26" s="993" t="e">
        <f xml:space="preserve"> H$25</f>
        <v>#REF!</v>
      </c>
      <c r="H26" s="988" t="e">
        <f xml:space="preserve"> G26*F26</f>
        <v>#REF!</v>
      </c>
    </row>
    <row r="27" spans="1:8" s="504" customFormat="1" ht="16.5">
      <c r="A27" s="515"/>
      <c r="B27" s="888" t="s">
        <v>81</v>
      </c>
      <c r="C27" s="38" t="s">
        <v>165</v>
      </c>
      <c r="D27" s="515" t="s">
        <v>81</v>
      </c>
      <c r="E27" s="515" t="s">
        <v>913</v>
      </c>
      <c r="F27" s="515"/>
      <c r="G27" s="997"/>
      <c r="H27" s="998" t="e">
        <f xml:space="preserve"> H$25+H$26</f>
        <v>#REF!</v>
      </c>
    </row>
    <row r="28" spans="1:8" s="500" customFormat="1" ht="31.5">
      <c r="A28" s="31" t="s">
        <v>1079</v>
      </c>
      <c r="B28" s="887" t="s">
        <v>82</v>
      </c>
      <c r="C28" s="458" t="s">
        <v>1125</v>
      </c>
      <c r="D28" s="31"/>
      <c r="E28" s="31" t="e">
        <f xml:space="preserve"> "GXDCPT x " &amp;#REF!</f>
        <v>#REF!</v>
      </c>
      <c r="F28" s="999" t="e">
        <f>#REF! %</f>
        <v>#REF!</v>
      </c>
      <c r="G28" s="993" t="e">
        <f xml:space="preserve"> H$27</f>
        <v>#REF!</v>
      </c>
      <c r="H28" s="988" t="e">
        <f xml:space="preserve"> G28*F28</f>
        <v>#REF!</v>
      </c>
    </row>
    <row r="29" spans="1:8" s="504" customFormat="1" ht="16.5">
      <c r="A29" s="456"/>
      <c r="B29" s="890" t="s">
        <v>84</v>
      </c>
      <c r="C29" s="456" t="s">
        <v>1126</v>
      </c>
      <c r="D29" s="456"/>
      <c r="E29" s="456" t="s">
        <v>81</v>
      </c>
      <c r="F29" s="456"/>
      <c r="G29" s="456"/>
      <c r="H29" s="1002" t="e">
        <f xml:space="preserve"> H$27+H$28</f>
        <v>#REF!</v>
      </c>
    </row>
    <row r="30" spans="1:8" s="500" customFormat="1">
      <c r="A30" s="459"/>
      <c r="B30" s="1003" t="s">
        <v>1127</v>
      </c>
      <c r="C30" s="460" t="s">
        <v>3338</v>
      </c>
      <c r="D30" s="461"/>
      <c r="E30" s="461"/>
      <c r="F30" s="461"/>
      <c r="G30" s="461"/>
      <c r="H30" s="1004"/>
    </row>
    <row r="31" spans="1:8" s="500" customFormat="1">
      <c r="A31" s="6"/>
      <c r="B31" s="891"/>
      <c r="C31" s="975"/>
      <c r="D31" s="6"/>
      <c r="E31" s="6"/>
      <c r="F31" s="6"/>
      <c r="G31" s="6"/>
    </row>
    <row r="32" spans="1:8" s="500" customFormat="1">
      <c r="A32" s="40"/>
      <c r="B32" s="892"/>
      <c r="C32" s="976"/>
      <c r="D32" s="40"/>
      <c r="E32" s="40"/>
      <c r="F32" s="40"/>
      <c r="G32" s="40"/>
    </row>
    <row r="33" spans="1:7" s="500" customFormat="1">
      <c r="A33" s="6"/>
      <c r="B33" s="891"/>
      <c r="C33" s="975"/>
      <c r="D33" s="6"/>
      <c r="E33" s="6"/>
      <c r="F33" s="6"/>
      <c r="G33" s="6"/>
    </row>
    <row r="34" spans="1:7" s="500" customFormat="1">
      <c r="A34" s="6"/>
      <c r="B34" s="891"/>
      <c r="C34" s="975"/>
      <c r="D34" s="6"/>
      <c r="E34" s="6"/>
      <c r="F34" s="6"/>
      <c r="G34" s="6"/>
    </row>
    <row r="35" spans="1:7" s="500" customFormat="1">
      <c r="A35" s="20"/>
      <c r="B35" s="893"/>
      <c r="C35" s="977" t="s">
        <v>166</v>
      </c>
      <c r="D35" s="8"/>
      <c r="E35" s="8" t="s">
        <v>167</v>
      </c>
      <c r="F35" s="8"/>
      <c r="G35" s="8"/>
    </row>
    <row r="36" spans="1:7" s="500" customFormat="1">
      <c r="A36" s="6"/>
      <c r="B36" s="891"/>
      <c r="C36" s="975"/>
      <c r="D36" s="6"/>
      <c r="E36" s="6"/>
      <c r="F36" s="6"/>
      <c r="G36" s="6"/>
    </row>
    <row r="37" spans="1:7" s="500" customFormat="1">
      <c r="A37" s="6"/>
      <c r="B37" s="891"/>
      <c r="C37" s="975"/>
      <c r="D37" s="6"/>
      <c r="E37" s="6"/>
      <c r="F37" s="6"/>
      <c r="G37" s="6"/>
    </row>
    <row r="38" spans="1:7" s="500" customFormat="1">
      <c r="A38" s="6"/>
      <c r="B38" s="891"/>
      <c r="C38" s="975"/>
      <c r="D38" s="6"/>
      <c r="E38" s="6"/>
      <c r="F38" s="6"/>
      <c r="G38" s="6"/>
    </row>
    <row r="39" spans="1:7" s="500" customFormat="1">
      <c r="A39" s="6"/>
      <c r="B39" s="891"/>
      <c r="C39" s="975"/>
      <c r="D39" s="6"/>
      <c r="E39" s="6"/>
      <c r="F39" s="6"/>
      <c r="G39" s="6"/>
    </row>
    <row r="40" spans="1:7" s="500" customFormat="1">
      <c r="A40" s="6"/>
      <c r="B40" s="891"/>
      <c r="C40" s="975"/>
      <c r="D40" s="6"/>
      <c r="E40" s="6"/>
      <c r="F40" s="6"/>
      <c r="G40" s="6"/>
    </row>
    <row r="41" spans="1:7" s="500" customFormat="1">
      <c r="A41" s="6"/>
      <c r="B41" s="891"/>
      <c r="C41" s="975"/>
      <c r="D41" s="6"/>
      <c r="E41" s="6"/>
      <c r="F41" s="6"/>
      <c r="G41" s="6"/>
    </row>
    <row r="42" spans="1:7" s="500" customFormat="1">
      <c r="A42" s="6"/>
      <c r="B42" s="891" t="s">
        <v>3220</v>
      </c>
      <c r="C42" s="978" t="s">
        <v>168</v>
      </c>
      <c r="D42" s="9"/>
      <c r="E42" s="44" t="s">
        <v>168</v>
      </c>
      <c r="F42" s="44"/>
      <c r="G42" s="44"/>
    </row>
    <row r="43" spans="1:7" s="500" customFormat="1">
      <c r="A43" s="6"/>
      <c r="B43" s="891" t="s">
        <v>3257</v>
      </c>
      <c r="C43" s="975"/>
      <c r="D43" s="9"/>
      <c r="E43" s="9" t="s">
        <v>169</v>
      </c>
      <c r="F43" s="9"/>
      <c r="G43" s="9"/>
    </row>
  </sheetData>
  <dataValidations count="1">
    <dataValidation allowBlank="1" showInputMessage="1" showErrorMessage="1" promptTitle="Lưu ý" prompt="Bạn không được xóa và sửa thông thin trong cột này" sqref="B1:B1048576"/>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_Dutoan"/>
  <dimension ref="A1:BO61"/>
  <sheetViews>
    <sheetView showZeros="0" topLeftCell="A31" workbookViewId="0">
      <selection activeCell="H9" sqref="H9"/>
    </sheetView>
  </sheetViews>
  <sheetFormatPr defaultRowHeight="15" outlineLevelCol="1"/>
  <cols>
    <col min="1" max="1" width="4.28515625" style="84" customWidth="1"/>
    <col min="2" max="2" width="12.28515625" style="84" hidden="1" customWidth="1" outlineLevel="1"/>
    <col min="3" max="3" width="14" style="84" hidden="1" customWidth="1" outlineLevel="1"/>
    <col min="4" max="4" width="9.85546875" style="84" customWidth="1" collapsed="1"/>
    <col min="5" max="5" width="43.85546875" style="84" customWidth="1"/>
    <col min="6" max="6" width="9.28515625" style="89" bestFit="1" customWidth="1"/>
    <col min="7" max="7" width="9.5703125" style="156" bestFit="1" customWidth="1"/>
    <col min="8" max="8" width="13" style="157" customWidth="1"/>
    <col min="9" max="9" width="12.140625" style="157" hidden="1" customWidth="1"/>
    <col min="10" max="10" width="11.85546875" style="157" customWidth="1"/>
    <col min="11" max="11" width="10.42578125" style="157" customWidth="1"/>
    <col min="12" max="12" width="14.28515625" style="157" bestFit="1" customWidth="1"/>
    <col min="13" max="13" width="12.28515625" style="157" hidden="1" customWidth="1"/>
    <col min="14" max="14" width="12.140625" style="157" customWidth="1"/>
    <col min="15" max="15" width="13" style="157" customWidth="1"/>
    <col min="16" max="16" width="3.140625" style="84" hidden="1" customWidth="1" outlineLevel="1"/>
    <col min="17" max="17" width="4" style="84" hidden="1" customWidth="1" outlineLevel="1"/>
    <col min="18" max="18" width="6.140625" style="84" hidden="1" customWidth="1" outlineLevel="1"/>
    <col min="19" max="19" width="4.85546875" style="84" hidden="1" customWidth="1" outlineLevel="1"/>
    <col min="20" max="20" width="6.28515625" style="84" hidden="1" customWidth="1" outlineLevel="1"/>
    <col min="21" max="21" width="11.28515625" style="84" hidden="1" customWidth="1" outlineLevel="1"/>
    <col min="22" max="22" width="12.42578125" style="84" hidden="1" customWidth="1" collapsed="1"/>
    <col min="23" max="23" width="8.5703125" style="157" hidden="1" customWidth="1" outlineLevel="1"/>
    <col min="24" max="24" width="10" style="157" hidden="1" customWidth="1" outlineLevel="1"/>
    <col min="25" max="25" width="11.7109375" style="157" hidden="1" customWidth="1" outlineLevel="1"/>
    <col min="26" max="26" width="4.85546875" style="157" hidden="1" customWidth="1" outlineLevel="1"/>
    <col min="27" max="27" width="8.5703125" style="157" hidden="1" customWidth="1" outlineLevel="1"/>
    <col min="28" max="28" width="10" style="157" hidden="1" customWidth="1" outlineLevel="1"/>
    <col min="29" max="29" width="11.7109375" style="157" hidden="1" customWidth="1" outlineLevel="1"/>
    <col min="30" max="30" width="4.85546875" style="157" hidden="1" customWidth="1" outlineLevel="1"/>
    <col min="31" max="31" width="8.5703125" style="157" hidden="1" customWidth="1" outlineLevel="1"/>
    <col min="32" max="32" width="10" style="157" hidden="1" customWidth="1" outlineLevel="1"/>
    <col min="33" max="33" width="11.7109375" style="157" hidden="1" customWidth="1" outlineLevel="1"/>
    <col min="34" max="34" width="4.85546875" style="157" hidden="1" customWidth="1" outlineLevel="1"/>
    <col min="35" max="35" width="8.42578125" style="157" hidden="1" customWidth="1" outlineLevel="1"/>
    <col min="36" max="36" width="6.140625" style="157" hidden="1" customWidth="1" outlineLevel="1"/>
    <col min="37" max="37" width="7.140625" style="157" hidden="1" customWidth="1" outlineLevel="1"/>
    <col min="38" max="38" width="3.140625" style="157" hidden="1" customWidth="1" outlineLevel="1"/>
    <col min="39" max="39" width="3.5703125" style="157" hidden="1" customWidth="1" outlineLevel="1"/>
    <col min="40" max="40" width="3.7109375" style="157" hidden="1" customWidth="1" outlineLevel="1"/>
    <col min="41" max="41" width="3.140625" style="157" hidden="1" customWidth="1" outlineLevel="1"/>
    <col min="42" max="42" width="3.5703125" style="157" hidden="1" customWidth="1" outlineLevel="1"/>
    <col min="43" max="43" width="5" style="157" hidden="1" customWidth="1" outlineLevel="1"/>
    <col min="44" max="44" width="8.5703125" style="157" hidden="1" customWidth="1" collapsed="1"/>
    <col min="45" max="45" width="10" style="157" hidden="1" customWidth="1" outlineLevel="1"/>
    <col min="46" max="46" width="11.7109375" style="157" hidden="1" customWidth="1" outlineLevel="1"/>
    <col min="47" max="47" width="4.85546875" style="157" hidden="1" customWidth="1" outlineLevel="1"/>
    <col min="48" max="48" width="8.5703125" style="157" hidden="1" customWidth="1" outlineLevel="1"/>
    <col min="49" max="49" width="10" style="157" hidden="1" customWidth="1" outlineLevel="1"/>
    <col min="50" max="50" width="11.7109375" style="157" hidden="1" customWidth="1" outlineLevel="1"/>
    <col min="51" max="51" width="4.85546875" style="157" hidden="1" customWidth="1" outlineLevel="1"/>
    <col min="52" max="52" width="12.42578125" style="84" hidden="1" customWidth="1" collapsed="1"/>
    <col min="53" max="53" width="10.42578125" style="147" hidden="1" customWidth="1"/>
    <col min="54" max="54" width="8" style="147" hidden="1" customWidth="1"/>
    <col min="55" max="55" width="12.28515625" style="147" hidden="1" customWidth="1"/>
    <col min="56" max="56" width="11.85546875" style="147" hidden="1" customWidth="1"/>
    <col min="57" max="57" width="9.5703125" style="84" hidden="1" customWidth="1"/>
    <col min="58" max="58" width="6.7109375" style="84" hidden="1" customWidth="1" outlineLevel="1"/>
    <col min="59" max="59" width="4.140625" style="84" hidden="1" customWidth="1" outlineLevel="1"/>
    <col min="60" max="60" width="7.42578125" style="84" hidden="1" customWidth="1" outlineLevel="1"/>
    <col min="61" max="61" width="8.140625" style="419" hidden="1" customWidth="1" collapsed="1"/>
    <col min="62" max="62" width="12.5703125" style="419" hidden="1" customWidth="1"/>
    <col min="63" max="63" width="9.5703125" style="419" hidden="1" customWidth="1"/>
    <col min="64" max="64" width="8.28515625" style="419" hidden="1" customWidth="1" outlineLevel="1"/>
    <col min="65" max="65" width="8.140625" style="419" hidden="1" customWidth="1" outlineLevel="1"/>
    <col min="66" max="66" width="7" style="419" hidden="1" customWidth="1" outlineLevel="1"/>
    <col min="67" max="67" width="15.42578125" style="419" customWidth="1" collapsed="1"/>
    <col min="68" max="16384" width="9.140625" style="419"/>
  </cols>
  <sheetData>
    <row r="1" spans="1:66" ht="20.25">
      <c r="A1" s="69" t="s">
        <v>3545</v>
      </c>
      <c r="B1" s="1205"/>
      <c r="C1" s="1205"/>
      <c r="D1" s="1205"/>
      <c r="E1" s="1205"/>
      <c r="F1" s="1205"/>
      <c r="G1" s="1205"/>
      <c r="H1" s="1206"/>
      <c r="I1" s="1206"/>
      <c r="J1" s="1206"/>
      <c r="K1" s="1206"/>
      <c r="L1" s="1206"/>
      <c r="M1" s="1206"/>
      <c r="N1" s="1206"/>
      <c r="O1" s="1206"/>
      <c r="P1" s="1205"/>
      <c r="Q1" s="1205"/>
      <c r="R1" s="1205"/>
      <c r="S1" s="1205"/>
      <c r="T1" s="1205"/>
      <c r="U1" s="1205"/>
      <c r="V1" s="1205"/>
      <c r="W1" s="1206"/>
      <c r="X1" s="1206"/>
      <c r="Y1" s="1206"/>
      <c r="Z1" s="1206"/>
      <c r="AA1" s="1206"/>
      <c r="AB1" s="1206"/>
      <c r="AC1" s="1206"/>
      <c r="AD1" s="1206"/>
      <c r="AE1" s="1206"/>
      <c r="AF1" s="1206"/>
      <c r="AG1" s="1206"/>
      <c r="AH1" s="1206"/>
      <c r="AI1" s="1206"/>
      <c r="AJ1" s="1206"/>
      <c r="AK1" s="1206"/>
      <c r="AL1" s="1206"/>
      <c r="AM1" s="1206"/>
      <c r="AN1" s="1206"/>
      <c r="AO1" s="1206"/>
      <c r="AP1" s="1206"/>
      <c r="AQ1" s="1206"/>
      <c r="AR1" s="1206"/>
      <c r="AS1" s="1206"/>
      <c r="AT1" s="1206"/>
      <c r="AU1" s="1206"/>
      <c r="AV1" s="1206"/>
      <c r="AW1" s="1206"/>
      <c r="AX1" s="1206"/>
      <c r="AY1" s="1206"/>
      <c r="AZ1" s="1205"/>
      <c r="BA1" s="1205"/>
      <c r="BB1" s="1205"/>
      <c r="BC1" s="84"/>
      <c r="BD1" s="84"/>
    </row>
    <row r="2" spans="1:66" ht="20.100000000000001" customHeight="1">
      <c r="A2" s="1208" t="s">
        <v>3544</v>
      </c>
      <c r="B2" s="1205"/>
      <c r="C2" s="1205"/>
      <c r="D2" s="1205"/>
      <c r="E2" s="1205"/>
      <c r="F2" s="1205"/>
      <c r="G2" s="1205"/>
      <c r="H2" s="1206"/>
      <c r="I2" s="1206"/>
      <c r="J2" s="1206"/>
      <c r="K2" s="1206"/>
      <c r="L2" s="1206"/>
      <c r="M2" s="1206"/>
      <c r="N2" s="1206"/>
      <c r="O2" s="1206"/>
      <c r="P2" s="1205"/>
      <c r="Q2" s="1205"/>
      <c r="R2" s="1205"/>
      <c r="S2" s="1205"/>
      <c r="T2" s="1205"/>
      <c r="U2" s="1205"/>
      <c r="V2" s="1205"/>
      <c r="W2" s="1206"/>
      <c r="X2" s="1206"/>
      <c r="Y2" s="1206"/>
      <c r="Z2" s="1206"/>
      <c r="AA2" s="1206"/>
      <c r="AB2" s="1206"/>
      <c r="AC2" s="1206"/>
      <c r="AD2" s="1206"/>
      <c r="AE2" s="1206"/>
      <c r="AF2" s="1206"/>
      <c r="AG2" s="1206"/>
      <c r="AH2" s="1206"/>
      <c r="AI2" s="1206"/>
      <c r="AJ2" s="1206"/>
      <c r="AK2" s="1206"/>
      <c r="AL2" s="1206"/>
      <c r="AM2" s="1206"/>
      <c r="AN2" s="1206"/>
      <c r="AO2" s="1206"/>
      <c r="AP2" s="1206"/>
      <c r="AQ2" s="1206"/>
      <c r="AR2" s="1206"/>
      <c r="AS2" s="1206"/>
      <c r="AT2" s="1206"/>
      <c r="AU2" s="1206"/>
      <c r="AV2" s="1206"/>
      <c r="AW2" s="1206"/>
      <c r="AX2" s="1206"/>
      <c r="AY2" s="1206"/>
      <c r="AZ2" s="1205"/>
      <c r="BA2" s="1205"/>
      <c r="BB2" s="1205"/>
      <c r="BC2" s="84"/>
      <c r="BD2" s="84"/>
    </row>
    <row r="3" spans="1:66" ht="20.100000000000001" customHeight="1">
      <c r="A3" s="1236" t="s">
        <v>3563</v>
      </c>
      <c r="B3" s="1205"/>
      <c r="C3" s="1205"/>
      <c r="D3" s="1205"/>
      <c r="E3" s="1205"/>
      <c r="F3" s="1205"/>
      <c r="G3" s="1205"/>
      <c r="H3" s="1206"/>
      <c r="I3" s="1206"/>
      <c r="J3" s="1206"/>
      <c r="K3" s="1206"/>
      <c r="L3" s="1206"/>
      <c r="M3" s="1206"/>
      <c r="N3" s="1206"/>
      <c r="O3" s="1206"/>
      <c r="P3" s="1205"/>
      <c r="Q3" s="1205"/>
      <c r="R3" s="1205"/>
      <c r="S3" s="1205"/>
      <c r="T3" s="1205"/>
      <c r="U3" s="1205"/>
      <c r="V3" s="1205"/>
      <c r="W3" s="1206"/>
      <c r="X3" s="1206"/>
      <c r="Y3" s="1206"/>
      <c r="Z3" s="1206"/>
      <c r="AA3" s="1206"/>
      <c r="AB3" s="1206"/>
      <c r="AC3" s="1206"/>
      <c r="AD3" s="1206"/>
      <c r="AE3" s="1206"/>
      <c r="AF3" s="1206"/>
      <c r="AG3" s="1206"/>
      <c r="AH3" s="1206"/>
      <c r="AI3" s="1206"/>
      <c r="AJ3" s="1206"/>
      <c r="AK3" s="1206"/>
      <c r="AL3" s="1206"/>
      <c r="AM3" s="1206"/>
      <c r="AN3" s="1206"/>
      <c r="AO3" s="1206"/>
      <c r="AP3" s="1206"/>
      <c r="AQ3" s="1206"/>
      <c r="AR3" s="1206"/>
      <c r="AS3" s="1206"/>
      <c r="AT3" s="1206"/>
      <c r="AU3" s="1206"/>
      <c r="AV3" s="1206"/>
      <c r="AW3" s="1206"/>
      <c r="AX3" s="1206"/>
      <c r="AY3" s="1206"/>
      <c r="AZ3" s="1205"/>
      <c r="BA3" s="1205"/>
      <c r="BB3" s="1205"/>
      <c r="BC3" s="84"/>
      <c r="BD3" s="84"/>
    </row>
    <row r="4" spans="1:66">
      <c r="A4" s="1205"/>
      <c r="B4" s="1205"/>
      <c r="C4" s="1205"/>
      <c r="D4" s="1205"/>
      <c r="E4" s="1205"/>
      <c r="F4" s="1205"/>
      <c r="G4" s="1205"/>
      <c r="H4" s="1206"/>
      <c r="I4" s="1206"/>
      <c r="J4" s="1206"/>
      <c r="K4" s="1206"/>
      <c r="L4" s="1206"/>
      <c r="M4" s="1206"/>
      <c r="N4" s="1206"/>
      <c r="O4" s="1206"/>
      <c r="P4" s="1205"/>
      <c r="Q4" s="1205"/>
      <c r="R4" s="1205"/>
      <c r="S4" s="1205"/>
      <c r="T4" s="1205"/>
      <c r="U4" s="1205"/>
      <c r="V4" s="1205"/>
      <c r="W4" s="1206"/>
      <c r="X4" s="1206"/>
      <c r="Y4" s="1206"/>
      <c r="Z4" s="1206"/>
      <c r="AA4" s="1206"/>
      <c r="AB4" s="1206"/>
      <c r="AC4" s="1206"/>
      <c r="AD4" s="1206"/>
      <c r="AE4" s="1206"/>
      <c r="AF4" s="1206"/>
      <c r="AG4" s="1206"/>
      <c r="AH4" s="1206"/>
      <c r="AI4" s="1206"/>
      <c r="AJ4" s="1206"/>
      <c r="AK4" s="1206"/>
      <c r="AL4" s="1206"/>
      <c r="AM4" s="1206"/>
      <c r="AN4" s="1206"/>
      <c r="AO4" s="1206"/>
      <c r="AP4" s="1206"/>
      <c r="AQ4" s="1206"/>
      <c r="AR4" s="1206"/>
      <c r="AS4" s="1206"/>
      <c r="AT4" s="1206"/>
      <c r="AU4" s="1206"/>
      <c r="AV4" s="1206"/>
      <c r="AW4" s="1206"/>
      <c r="AX4" s="1206"/>
      <c r="AY4" s="1206"/>
      <c r="AZ4" s="1205"/>
      <c r="BA4" s="1205"/>
      <c r="BB4" s="1205"/>
      <c r="BC4" s="84"/>
      <c r="BD4" s="84"/>
    </row>
    <row r="5" spans="1:66" ht="23.25" customHeight="1">
      <c r="A5" s="1356" t="s">
        <v>15</v>
      </c>
      <c r="B5" s="1356" t="s">
        <v>89</v>
      </c>
      <c r="C5" s="1356" t="s">
        <v>90</v>
      </c>
      <c r="D5" s="1356" t="s">
        <v>91</v>
      </c>
      <c r="E5" s="1356" t="s">
        <v>92</v>
      </c>
      <c r="F5" s="1356" t="s">
        <v>93</v>
      </c>
      <c r="G5" s="1366" t="s">
        <v>94</v>
      </c>
      <c r="H5" s="114" t="s">
        <v>95</v>
      </c>
      <c r="I5" s="114"/>
      <c r="J5" s="114"/>
      <c r="K5" s="114"/>
      <c r="L5" s="114" t="s">
        <v>96</v>
      </c>
      <c r="M5" s="114"/>
      <c r="N5" s="114"/>
      <c r="O5" s="114"/>
      <c r="P5" s="1349" t="s">
        <v>338</v>
      </c>
      <c r="Q5" s="122" t="s">
        <v>97</v>
      </c>
      <c r="R5" s="122"/>
      <c r="S5" s="122"/>
      <c r="T5" s="1349" t="s">
        <v>98</v>
      </c>
      <c r="U5" s="1349" t="s">
        <v>99</v>
      </c>
      <c r="V5" s="1349" t="s">
        <v>94</v>
      </c>
      <c r="W5" s="1368" t="s">
        <v>95</v>
      </c>
      <c r="X5" s="1369"/>
      <c r="Y5" s="1369"/>
      <c r="Z5" s="1370"/>
      <c r="AA5" s="1368" t="s">
        <v>96</v>
      </c>
      <c r="AB5" s="1369"/>
      <c r="AC5" s="1369"/>
      <c r="AD5" s="1370"/>
      <c r="AE5" s="1368" t="s">
        <v>98</v>
      </c>
      <c r="AF5" s="1369"/>
      <c r="AG5" s="1369"/>
      <c r="AH5" s="1370"/>
      <c r="AI5" s="1371" t="s">
        <v>413</v>
      </c>
      <c r="AJ5" s="1371"/>
      <c r="AK5" s="1371" t="s">
        <v>343</v>
      </c>
      <c r="AL5" s="1371" t="s">
        <v>344</v>
      </c>
      <c r="AM5" s="1371"/>
      <c r="AN5" s="1371"/>
      <c r="AO5" s="1369" t="s">
        <v>235</v>
      </c>
      <c r="AP5" s="1369"/>
      <c r="AQ5" s="1369"/>
      <c r="AR5" s="129" t="s">
        <v>95</v>
      </c>
      <c r="AS5" s="129"/>
      <c r="AT5" s="129"/>
      <c r="AU5" s="129"/>
      <c r="AV5" s="1371" t="s">
        <v>96</v>
      </c>
      <c r="AW5" s="1371"/>
      <c r="AX5" s="1371"/>
      <c r="AY5" s="1371"/>
      <c r="AZ5" s="1372" t="s">
        <v>94</v>
      </c>
      <c r="BA5" s="1372" t="s">
        <v>100</v>
      </c>
      <c r="BB5" s="1372" t="s">
        <v>101</v>
      </c>
      <c r="BC5" s="1374" t="s">
        <v>1169</v>
      </c>
      <c r="BD5" s="1366" t="s">
        <v>1170</v>
      </c>
      <c r="BE5" s="1366" t="s">
        <v>1171</v>
      </c>
      <c r="BF5" s="1366" t="s">
        <v>1172</v>
      </c>
      <c r="BG5" s="1366"/>
      <c r="BH5" s="1366"/>
      <c r="BI5" s="1366" t="s">
        <v>1173</v>
      </c>
      <c r="BJ5" s="1366" t="s">
        <v>1174</v>
      </c>
      <c r="BK5" s="1366" t="s">
        <v>1204</v>
      </c>
      <c r="BL5" s="1366" t="s">
        <v>2779</v>
      </c>
      <c r="BM5" s="1366"/>
      <c r="BN5" s="1366"/>
    </row>
    <row r="6" spans="1:66" ht="24">
      <c r="A6" s="1356"/>
      <c r="B6" s="1356"/>
      <c r="C6" s="1356"/>
      <c r="D6" s="1356"/>
      <c r="E6" s="1356"/>
      <c r="F6" s="1356"/>
      <c r="G6" s="1366"/>
      <c r="H6" s="1125" t="s">
        <v>102</v>
      </c>
      <c r="I6" s="1125" t="s">
        <v>103</v>
      </c>
      <c r="J6" s="1125" t="s">
        <v>104</v>
      </c>
      <c r="K6" s="1125" t="s">
        <v>105</v>
      </c>
      <c r="L6" s="1125" t="s">
        <v>102</v>
      </c>
      <c r="M6" s="1125" t="s">
        <v>103</v>
      </c>
      <c r="N6" s="1125" t="s">
        <v>104</v>
      </c>
      <c r="O6" s="1125" t="s">
        <v>105</v>
      </c>
      <c r="P6" s="1367"/>
      <c r="Q6" s="1129" t="s">
        <v>106</v>
      </c>
      <c r="R6" s="1129" t="s">
        <v>107</v>
      </c>
      <c r="S6" s="1129" t="s">
        <v>108</v>
      </c>
      <c r="T6" s="1367"/>
      <c r="U6" s="1367"/>
      <c r="V6" s="1367"/>
      <c r="W6" s="1127" t="s">
        <v>102</v>
      </c>
      <c r="X6" s="1127" t="s">
        <v>103</v>
      </c>
      <c r="Y6" s="1127" t="s">
        <v>104</v>
      </c>
      <c r="Z6" s="1127" t="s">
        <v>105</v>
      </c>
      <c r="AA6" s="1127" t="s">
        <v>102</v>
      </c>
      <c r="AB6" s="1127" t="s">
        <v>103</v>
      </c>
      <c r="AC6" s="1127" t="s">
        <v>104</v>
      </c>
      <c r="AD6" s="1127" t="s">
        <v>105</v>
      </c>
      <c r="AE6" s="1127" t="s">
        <v>102</v>
      </c>
      <c r="AF6" s="1127" t="s">
        <v>103</v>
      </c>
      <c r="AG6" s="1127" t="s">
        <v>104</v>
      </c>
      <c r="AH6" s="1127" t="s">
        <v>105</v>
      </c>
      <c r="AI6" s="1127" t="s">
        <v>414</v>
      </c>
      <c r="AJ6" s="1127" t="s">
        <v>143</v>
      </c>
      <c r="AK6" s="1371"/>
      <c r="AL6" s="1128" t="s">
        <v>68</v>
      </c>
      <c r="AM6" s="1127" t="s">
        <v>70</v>
      </c>
      <c r="AN6" s="1127" t="s">
        <v>72</v>
      </c>
      <c r="AO6" s="1127" t="s">
        <v>68</v>
      </c>
      <c r="AP6" s="1127" t="s">
        <v>70</v>
      </c>
      <c r="AQ6" s="1127" t="s">
        <v>72</v>
      </c>
      <c r="AR6" s="1127" t="s">
        <v>102</v>
      </c>
      <c r="AS6" s="1127" t="s">
        <v>103</v>
      </c>
      <c r="AT6" s="1127" t="s">
        <v>104</v>
      </c>
      <c r="AU6" s="1127" t="s">
        <v>105</v>
      </c>
      <c r="AV6" s="1127" t="s">
        <v>102</v>
      </c>
      <c r="AW6" s="1127" t="s">
        <v>103</v>
      </c>
      <c r="AX6" s="1127" t="s">
        <v>104</v>
      </c>
      <c r="AY6" s="1127" t="s">
        <v>105</v>
      </c>
      <c r="AZ6" s="1373"/>
      <c r="BA6" s="1373"/>
      <c r="BB6" s="1373"/>
      <c r="BC6" s="1375"/>
      <c r="BD6" s="1366"/>
      <c r="BE6" s="1366"/>
      <c r="BF6" s="1126" t="s">
        <v>1175</v>
      </c>
      <c r="BG6" s="1126" t="s">
        <v>61</v>
      </c>
      <c r="BH6" s="1126" t="s">
        <v>1176</v>
      </c>
      <c r="BI6" s="1366"/>
      <c r="BJ6" s="1366"/>
      <c r="BK6" s="1366"/>
      <c r="BL6" s="1126" t="s">
        <v>2780</v>
      </c>
      <c r="BM6" s="1126" t="s">
        <v>2781</v>
      </c>
      <c r="BN6" s="1126" t="s">
        <v>2782</v>
      </c>
    </row>
    <row r="7" spans="1:66">
      <c r="A7" s="86"/>
      <c r="B7" s="1144"/>
      <c r="C7" s="1144"/>
      <c r="D7" s="1130" t="s">
        <v>58</v>
      </c>
      <c r="E7" s="1209" t="s">
        <v>3440</v>
      </c>
      <c r="F7" s="1210"/>
      <c r="G7" s="1219"/>
      <c r="H7" s="1155"/>
      <c r="I7" s="1155"/>
      <c r="J7" s="1155"/>
      <c r="K7" s="1155"/>
      <c r="L7" s="1155">
        <f xml:space="preserve"> $G7*H7</f>
        <v>0</v>
      </c>
      <c r="M7" s="1155">
        <f xml:space="preserve"> $G7*I7</f>
        <v>0</v>
      </c>
      <c r="N7" s="1155">
        <f xml:space="preserve"> $G7*J7</f>
        <v>0</v>
      </c>
      <c r="O7" s="1155">
        <f xml:space="preserve"> $G7*K7</f>
        <v>0</v>
      </c>
      <c r="P7" s="87"/>
      <c r="Q7" s="87"/>
      <c r="R7" s="87"/>
      <c r="S7" s="87"/>
      <c r="T7" s="87"/>
      <c r="U7" s="87"/>
      <c r="V7" s="87"/>
      <c r="W7" s="149">
        <f xml:space="preserve"> $H7</f>
        <v>0</v>
      </c>
      <c r="X7" s="149">
        <f xml:space="preserve"> $I7</f>
        <v>0</v>
      </c>
      <c r="Y7" s="149">
        <f xml:space="preserve"> $J7</f>
        <v>0</v>
      </c>
      <c r="Z7" s="149">
        <f xml:space="preserve"> $K7</f>
        <v>0</v>
      </c>
      <c r="AA7" s="149">
        <f xml:space="preserve"> $V7*W7</f>
        <v>0</v>
      </c>
      <c r="AB7" s="149">
        <f xml:space="preserve"> $V7*X7</f>
        <v>0</v>
      </c>
      <c r="AC7" s="149">
        <f xml:space="preserve"> $V7*Y7</f>
        <v>0</v>
      </c>
      <c r="AD7" s="149">
        <f xml:space="preserve"> $V7*Z7</f>
        <v>0</v>
      </c>
      <c r="AE7" s="149"/>
      <c r="AF7" s="149"/>
      <c r="AG7" s="149"/>
      <c r="AH7" s="149"/>
      <c r="AI7" s="149"/>
      <c r="AJ7" s="149"/>
      <c r="AK7" s="149"/>
      <c r="AL7" s="149"/>
      <c r="AM7" s="149"/>
      <c r="AN7" s="149"/>
      <c r="AO7" s="149"/>
      <c r="AP7" s="149"/>
      <c r="AQ7" s="149"/>
      <c r="AR7" s="149">
        <f xml:space="preserve"> $H7</f>
        <v>0</v>
      </c>
      <c r="AS7" s="149">
        <f xml:space="preserve"> $I7</f>
        <v>0</v>
      </c>
      <c r="AT7" s="149">
        <f xml:space="preserve"> $J7</f>
        <v>0</v>
      </c>
      <c r="AU7" s="149">
        <f xml:space="preserve"> $K7</f>
        <v>0</v>
      </c>
      <c r="AV7" s="149"/>
      <c r="AW7" s="149"/>
      <c r="AX7" s="149"/>
      <c r="AY7" s="149"/>
      <c r="AZ7" s="148">
        <f xml:space="preserve"> G7</f>
        <v>0</v>
      </c>
      <c r="BA7" s="150"/>
      <c r="BB7" s="150"/>
      <c r="BC7" s="150"/>
      <c r="BD7" s="150">
        <v>1</v>
      </c>
      <c r="BE7" s="87"/>
      <c r="BF7" s="87"/>
      <c r="BG7" s="87"/>
      <c r="BH7" s="87"/>
      <c r="BI7" s="87"/>
      <c r="BJ7" s="87" t="s">
        <v>60</v>
      </c>
      <c r="BK7" s="87"/>
      <c r="BL7" s="87"/>
      <c r="BM7" s="87"/>
      <c r="BN7" s="87"/>
    </row>
    <row r="8" spans="1:66">
      <c r="A8" s="64"/>
      <c r="B8" s="295"/>
      <c r="C8" s="295"/>
      <c r="D8" s="1138"/>
      <c r="E8" s="1220" t="s">
        <v>3442</v>
      </c>
      <c r="F8" s="1221"/>
      <c r="G8" s="1222"/>
      <c r="H8" s="149"/>
      <c r="I8" s="149"/>
      <c r="J8" s="149"/>
      <c r="K8" s="149"/>
      <c r="L8" s="149"/>
      <c r="M8" s="149"/>
      <c r="N8" s="149"/>
      <c r="O8" s="149"/>
      <c r="P8" s="87"/>
      <c r="Q8" s="87"/>
      <c r="R8" s="87"/>
      <c r="S8" s="87"/>
      <c r="T8" s="87"/>
      <c r="U8" s="87"/>
      <c r="V8" s="87"/>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8"/>
      <c r="BA8" s="150"/>
      <c r="BB8" s="150"/>
      <c r="BC8" s="150"/>
      <c r="BD8" s="150"/>
      <c r="BE8" s="87"/>
      <c r="BF8" s="87"/>
      <c r="BG8" s="87"/>
      <c r="BH8" s="87"/>
      <c r="BI8" s="87"/>
      <c r="BJ8" s="87"/>
      <c r="BK8" s="87"/>
      <c r="BL8" s="87"/>
      <c r="BM8" s="87"/>
      <c r="BN8" s="87"/>
    </row>
    <row r="9" spans="1:66" ht="108">
      <c r="A9" s="64">
        <v>1</v>
      </c>
      <c r="B9" s="295"/>
      <c r="C9" s="295"/>
      <c r="D9" s="1237" t="s">
        <v>74</v>
      </c>
      <c r="E9" s="1223" t="s">
        <v>3443</v>
      </c>
      <c r="F9" s="1131" t="s">
        <v>3441</v>
      </c>
      <c r="G9" s="1224">
        <v>34</v>
      </c>
      <c r="H9" s="1141">
        <f>75359039*90%</f>
        <v>67823135.100000009</v>
      </c>
      <c r="I9" s="149"/>
      <c r="J9" s="149"/>
      <c r="K9" s="149"/>
      <c r="L9" s="149">
        <f xml:space="preserve"> $G9*H9</f>
        <v>2305986593.4000001</v>
      </c>
      <c r="M9" s="149">
        <f xml:space="preserve"> $G9*I9</f>
        <v>0</v>
      </c>
      <c r="N9" s="149">
        <f xml:space="preserve"> $G9*J9</f>
        <v>0</v>
      </c>
      <c r="O9" s="149">
        <f xml:space="preserve"> $G9*K9</f>
        <v>0</v>
      </c>
      <c r="P9" s="87"/>
      <c r="Q9" s="87"/>
      <c r="R9" s="87"/>
      <c r="S9" s="87"/>
      <c r="T9" s="87"/>
      <c r="U9" s="87"/>
      <c r="V9" s="87"/>
      <c r="W9" s="149">
        <f xml:space="preserve"> $H9</f>
        <v>67823135.100000009</v>
      </c>
      <c r="X9" s="149">
        <f xml:space="preserve"> $I9</f>
        <v>0</v>
      </c>
      <c r="Y9" s="149">
        <f xml:space="preserve"> $J9</f>
        <v>0</v>
      </c>
      <c r="Z9" s="149">
        <f xml:space="preserve"> $K9</f>
        <v>0</v>
      </c>
      <c r="AA9" s="149">
        <f xml:space="preserve"> $V9*W9</f>
        <v>0</v>
      </c>
      <c r="AB9" s="149">
        <f xml:space="preserve"> $V9*X9</f>
        <v>0</v>
      </c>
      <c r="AC9" s="149">
        <f xml:space="preserve"> $V9*Y9</f>
        <v>0</v>
      </c>
      <c r="AD9" s="149">
        <f xml:space="preserve"> $V9*Z9</f>
        <v>0</v>
      </c>
      <c r="AE9" s="149"/>
      <c r="AF9" s="149"/>
      <c r="AG9" s="149"/>
      <c r="AH9" s="149"/>
      <c r="AI9" s="149"/>
      <c r="AJ9" s="149"/>
      <c r="AK9" s="149"/>
      <c r="AL9" s="149"/>
      <c r="AM9" s="149"/>
      <c r="AN9" s="149"/>
      <c r="AO9" s="149"/>
      <c r="AP9" s="149"/>
      <c r="AQ9" s="149"/>
      <c r="AR9" s="149">
        <f xml:space="preserve"> $H9</f>
        <v>67823135.100000009</v>
      </c>
      <c r="AS9" s="149">
        <f xml:space="preserve"> $I9</f>
        <v>0</v>
      </c>
      <c r="AT9" s="149">
        <f xml:space="preserve"> $J9</f>
        <v>0</v>
      </c>
      <c r="AU9" s="149">
        <f xml:space="preserve"> $K9</f>
        <v>0</v>
      </c>
      <c r="AV9" s="149"/>
      <c r="AW9" s="149"/>
      <c r="AX9" s="149"/>
      <c r="AY9" s="149"/>
      <c r="AZ9" s="148">
        <f xml:space="preserve"> G9</f>
        <v>34</v>
      </c>
      <c r="BA9" s="150"/>
      <c r="BB9" s="150"/>
      <c r="BC9" s="150"/>
      <c r="BD9" s="150">
        <v>1</v>
      </c>
      <c r="BE9" s="87"/>
      <c r="BF9" s="87"/>
      <c r="BG9" s="87"/>
      <c r="BH9" s="87"/>
      <c r="BI9" s="87"/>
      <c r="BJ9" s="87" t="s">
        <v>60</v>
      </c>
      <c r="BK9" s="87"/>
      <c r="BL9" s="87"/>
      <c r="BM9" s="87"/>
      <c r="BN9" s="87"/>
    </row>
    <row r="10" spans="1:66">
      <c r="A10" s="64"/>
      <c r="B10" s="295"/>
      <c r="C10" s="295"/>
      <c r="D10" s="1238"/>
      <c r="E10" s="1211" t="s">
        <v>3498</v>
      </c>
      <c r="F10" s="1211"/>
      <c r="G10" s="1212"/>
      <c r="H10" s="149"/>
      <c r="I10" s="149"/>
      <c r="J10" s="149"/>
      <c r="K10" s="149"/>
      <c r="L10" s="149"/>
      <c r="M10" s="149"/>
      <c r="N10" s="149"/>
      <c r="O10" s="149"/>
      <c r="P10" s="87"/>
      <c r="Q10" s="87"/>
      <c r="R10" s="87"/>
      <c r="S10" s="87"/>
      <c r="T10" s="87"/>
      <c r="U10" s="87"/>
      <c r="V10" s="87"/>
      <c r="W10" s="149"/>
      <c r="X10" s="149"/>
      <c r="Y10" s="149"/>
      <c r="Z10" s="149"/>
      <c r="AA10" s="149"/>
      <c r="AB10" s="149"/>
      <c r="AC10" s="149"/>
      <c r="AD10" s="149"/>
      <c r="AE10" s="149"/>
      <c r="AF10" s="149"/>
      <c r="AG10" s="149"/>
      <c r="AH10" s="149"/>
      <c r="AI10" s="149"/>
      <c r="AJ10" s="149"/>
      <c r="AK10" s="149"/>
      <c r="AL10" s="149"/>
      <c r="AM10" s="149"/>
      <c r="AN10" s="149"/>
      <c r="AO10" s="149"/>
      <c r="AP10" s="149"/>
      <c r="AQ10" s="149"/>
      <c r="AR10" s="149"/>
      <c r="AS10" s="149"/>
      <c r="AT10" s="149"/>
      <c r="AU10" s="149"/>
      <c r="AV10" s="149"/>
      <c r="AW10" s="149"/>
      <c r="AX10" s="149"/>
      <c r="AY10" s="149"/>
      <c r="AZ10" s="148"/>
      <c r="BA10" s="150"/>
      <c r="BB10" s="150"/>
      <c r="BC10" s="150"/>
      <c r="BD10" s="150"/>
      <c r="BE10" s="87"/>
      <c r="BF10" s="87"/>
      <c r="BG10" s="87"/>
      <c r="BH10" s="87"/>
      <c r="BI10" s="87"/>
      <c r="BJ10" s="87"/>
      <c r="BK10" s="87"/>
      <c r="BL10" s="87"/>
      <c r="BM10" s="87"/>
      <c r="BN10" s="87"/>
    </row>
    <row r="11" spans="1:66" ht="30">
      <c r="A11" s="64">
        <f>+A9+1</f>
        <v>2</v>
      </c>
      <c r="B11" s="295"/>
      <c r="C11" s="295"/>
      <c r="D11" s="1239" t="s">
        <v>3438</v>
      </c>
      <c r="E11" s="1225" t="s">
        <v>3445</v>
      </c>
      <c r="F11" s="1132" t="s">
        <v>446</v>
      </c>
      <c r="G11" s="1133">
        <v>105.6</v>
      </c>
      <c r="H11" s="149"/>
      <c r="I11" s="149"/>
      <c r="J11" s="1140">
        <v>299518</v>
      </c>
      <c r="K11" s="149"/>
      <c r="L11" s="149">
        <f t="shared" ref="L11:O13" si="0" xml:space="preserve"> $G11*H11</f>
        <v>0</v>
      </c>
      <c r="M11" s="149">
        <f t="shared" si="0"/>
        <v>0</v>
      </c>
      <c r="N11" s="149">
        <f t="shared" si="0"/>
        <v>31629100.799999997</v>
      </c>
      <c r="O11" s="149">
        <f t="shared" si="0"/>
        <v>0</v>
      </c>
      <c r="P11" s="87"/>
      <c r="Q11" s="87"/>
      <c r="R11" s="87"/>
      <c r="S11" s="87"/>
      <c r="T11" s="87"/>
      <c r="U11" s="87"/>
      <c r="V11" s="87"/>
      <c r="W11" s="149">
        <f xml:space="preserve"> $H11</f>
        <v>0</v>
      </c>
      <c r="X11" s="149">
        <f xml:space="preserve"> $I11</f>
        <v>0</v>
      </c>
      <c r="Y11" s="149">
        <f xml:space="preserve"> $J11</f>
        <v>299518</v>
      </c>
      <c r="Z11" s="149">
        <f xml:space="preserve"> $K11</f>
        <v>0</v>
      </c>
      <c r="AA11" s="149">
        <f t="shared" ref="AA11:AD13" si="1" xml:space="preserve"> $V11*W11</f>
        <v>0</v>
      </c>
      <c r="AB11" s="149">
        <f t="shared" si="1"/>
        <v>0</v>
      </c>
      <c r="AC11" s="149">
        <f t="shared" si="1"/>
        <v>0</v>
      </c>
      <c r="AD11" s="149">
        <f t="shared" si="1"/>
        <v>0</v>
      </c>
      <c r="AE11" s="149"/>
      <c r="AF11" s="149"/>
      <c r="AG11" s="149"/>
      <c r="AH11" s="149"/>
      <c r="AI11" s="149"/>
      <c r="AJ11" s="149"/>
      <c r="AK11" s="149"/>
      <c r="AL11" s="149"/>
      <c r="AM11" s="149"/>
      <c r="AN11" s="149"/>
      <c r="AO11" s="149"/>
      <c r="AP11" s="149"/>
      <c r="AQ11" s="149"/>
      <c r="AR11" s="149">
        <f xml:space="preserve"> $H11</f>
        <v>0</v>
      </c>
      <c r="AS11" s="149">
        <f xml:space="preserve"> $I11</f>
        <v>0</v>
      </c>
      <c r="AT11" s="149">
        <f xml:space="preserve"> $J11</f>
        <v>299518</v>
      </c>
      <c r="AU11" s="149">
        <f xml:space="preserve"> $K11</f>
        <v>0</v>
      </c>
      <c r="AV11" s="149"/>
      <c r="AW11" s="149"/>
      <c r="AX11" s="149"/>
      <c r="AY11" s="149"/>
      <c r="AZ11" s="148">
        <f xml:space="preserve"> G11</f>
        <v>105.6</v>
      </c>
      <c r="BA11" s="150"/>
      <c r="BB11" s="150"/>
      <c r="BC11" s="150"/>
      <c r="BD11" s="150">
        <v>1</v>
      </c>
      <c r="BE11" s="87"/>
      <c r="BF11" s="87"/>
      <c r="BG11" s="87"/>
      <c r="BH11" s="87"/>
      <c r="BI11" s="87"/>
      <c r="BJ11" s="87" t="s">
        <v>60</v>
      </c>
      <c r="BK11" s="87"/>
      <c r="BL11" s="87"/>
      <c r="BM11" s="87"/>
      <c r="BN11" s="87"/>
    </row>
    <row r="12" spans="1:66" ht="30">
      <c r="A12" s="64">
        <f>+A11+1</f>
        <v>3</v>
      </c>
      <c r="B12" s="295"/>
      <c r="C12" s="295"/>
      <c r="D12" s="1239" t="s">
        <v>3446</v>
      </c>
      <c r="E12" s="1226" t="s">
        <v>3447</v>
      </c>
      <c r="F12" s="1132" t="s">
        <v>446</v>
      </c>
      <c r="G12" s="1133">
        <v>26.868599999999997</v>
      </c>
      <c r="H12" s="1227">
        <v>280000</v>
      </c>
      <c r="I12" s="1140">
        <v>42820</v>
      </c>
      <c r="J12" s="1140">
        <v>42820</v>
      </c>
      <c r="K12" s="149"/>
      <c r="L12" s="149">
        <f t="shared" si="0"/>
        <v>7523207.9999999991</v>
      </c>
      <c r="M12" s="149">
        <f t="shared" si="0"/>
        <v>1150513.4519999998</v>
      </c>
      <c r="N12" s="149">
        <f t="shared" si="0"/>
        <v>1150513.4519999998</v>
      </c>
      <c r="O12" s="149">
        <f t="shared" si="0"/>
        <v>0</v>
      </c>
      <c r="P12" s="87"/>
      <c r="Q12" s="87"/>
      <c r="R12" s="87"/>
      <c r="S12" s="87"/>
      <c r="T12" s="87"/>
      <c r="U12" s="87"/>
      <c r="V12" s="87"/>
      <c r="W12" s="149">
        <f xml:space="preserve"> $H12</f>
        <v>280000</v>
      </c>
      <c r="X12" s="149">
        <f xml:space="preserve"> $I12</f>
        <v>42820</v>
      </c>
      <c r="Y12" s="149">
        <f xml:space="preserve"> $J12</f>
        <v>42820</v>
      </c>
      <c r="Z12" s="149">
        <f xml:space="preserve"> $K12</f>
        <v>0</v>
      </c>
      <c r="AA12" s="149">
        <f t="shared" si="1"/>
        <v>0</v>
      </c>
      <c r="AB12" s="149">
        <f t="shared" si="1"/>
        <v>0</v>
      </c>
      <c r="AC12" s="149">
        <f t="shared" si="1"/>
        <v>0</v>
      </c>
      <c r="AD12" s="149">
        <f t="shared" si="1"/>
        <v>0</v>
      </c>
      <c r="AE12" s="149"/>
      <c r="AF12" s="149"/>
      <c r="AG12" s="149"/>
      <c r="AH12" s="149"/>
      <c r="AI12" s="149"/>
      <c r="AJ12" s="149"/>
      <c r="AK12" s="149"/>
      <c r="AL12" s="149"/>
      <c r="AM12" s="149"/>
      <c r="AN12" s="149"/>
      <c r="AO12" s="149"/>
      <c r="AP12" s="149"/>
      <c r="AQ12" s="149"/>
      <c r="AR12" s="149">
        <f xml:space="preserve"> $H12</f>
        <v>280000</v>
      </c>
      <c r="AS12" s="149">
        <f xml:space="preserve"> $I12</f>
        <v>42820</v>
      </c>
      <c r="AT12" s="149">
        <f xml:space="preserve"> $J12</f>
        <v>42820</v>
      </c>
      <c r="AU12" s="149">
        <f xml:space="preserve"> $K12</f>
        <v>0</v>
      </c>
      <c r="AV12" s="149"/>
      <c r="AW12" s="149"/>
      <c r="AX12" s="149"/>
      <c r="AY12" s="149"/>
      <c r="AZ12" s="148">
        <f xml:space="preserve"> G12</f>
        <v>26.868599999999997</v>
      </c>
      <c r="BA12" s="150"/>
      <c r="BB12" s="150"/>
      <c r="BC12" s="150"/>
      <c r="BD12" s="150">
        <v>1</v>
      </c>
      <c r="BE12" s="87"/>
      <c r="BF12" s="87"/>
      <c r="BG12" s="87"/>
      <c r="BH12" s="87"/>
      <c r="BI12" s="87"/>
      <c r="BJ12" s="87" t="s">
        <v>60</v>
      </c>
      <c r="BK12" s="87"/>
      <c r="BL12" s="87"/>
      <c r="BM12" s="87"/>
      <c r="BN12" s="87"/>
    </row>
    <row r="13" spans="1:66">
      <c r="A13" s="64">
        <f>+A12+1</f>
        <v>4</v>
      </c>
      <c r="B13" s="295"/>
      <c r="C13" s="295"/>
      <c r="D13" s="1240">
        <v>1</v>
      </c>
      <c r="E13" s="1216" t="s">
        <v>3448</v>
      </c>
      <c r="F13" s="1132" t="s">
        <v>2881</v>
      </c>
      <c r="G13" s="1213">
        <v>2640</v>
      </c>
      <c r="H13" s="1227">
        <v>1050</v>
      </c>
      <c r="I13" s="149"/>
      <c r="J13" s="149"/>
      <c r="K13" s="149"/>
      <c r="L13" s="149">
        <f t="shared" si="0"/>
        <v>2772000</v>
      </c>
      <c r="M13" s="149">
        <f t="shared" si="0"/>
        <v>0</v>
      </c>
      <c r="N13" s="149">
        <f t="shared" si="0"/>
        <v>0</v>
      </c>
      <c r="O13" s="149">
        <f t="shared" si="0"/>
        <v>0</v>
      </c>
      <c r="P13" s="87"/>
      <c r="Q13" s="87"/>
      <c r="R13" s="87"/>
      <c r="S13" s="87"/>
      <c r="T13" s="87"/>
      <c r="U13" s="87"/>
      <c r="V13" s="87"/>
      <c r="W13" s="149">
        <f xml:space="preserve"> $H13</f>
        <v>1050</v>
      </c>
      <c r="X13" s="149">
        <f xml:space="preserve"> $I13</f>
        <v>0</v>
      </c>
      <c r="Y13" s="149">
        <f xml:space="preserve"> $J13</f>
        <v>0</v>
      </c>
      <c r="Z13" s="149">
        <f xml:space="preserve"> $K13</f>
        <v>0</v>
      </c>
      <c r="AA13" s="149">
        <f t="shared" si="1"/>
        <v>0</v>
      </c>
      <c r="AB13" s="149">
        <f t="shared" si="1"/>
        <v>0</v>
      </c>
      <c r="AC13" s="149">
        <f t="shared" si="1"/>
        <v>0</v>
      </c>
      <c r="AD13" s="149">
        <f t="shared" si="1"/>
        <v>0</v>
      </c>
      <c r="AE13" s="149"/>
      <c r="AF13" s="149"/>
      <c r="AG13" s="149"/>
      <c r="AH13" s="149"/>
      <c r="AI13" s="149"/>
      <c r="AJ13" s="149"/>
      <c r="AK13" s="149"/>
      <c r="AL13" s="149"/>
      <c r="AM13" s="149"/>
      <c r="AN13" s="149"/>
      <c r="AO13" s="149"/>
      <c r="AP13" s="149"/>
      <c r="AQ13" s="149"/>
      <c r="AR13" s="149">
        <f xml:space="preserve"> $H13</f>
        <v>1050</v>
      </c>
      <c r="AS13" s="149">
        <f xml:space="preserve"> $I13</f>
        <v>0</v>
      </c>
      <c r="AT13" s="149">
        <f xml:space="preserve"> $J13</f>
        <v>0</v>
      </c>
      <c r="AU13" s="149">
        <f xml:space="preserve"> $K13</f>
        <v>0</v>
      </c>
      <c r="AV13" s="149"/>
      <c r="AW13" s="149"/>
      <c r="AX13" s="149"/>
      <c r="AY13" s="149"/>
      <c r="AZ13" s="148">
        <f xml:space="preserve"> G13</f>
        <v>2640</v>
      </c>
      <c r="BA13" s="150"/>
      <c r="BB13" s="150"/>
      <c r="BC13" s="150"/>
      <c r="BD13" s="150">
        <v>1</v>
      </c>
      <c r="BE13" s="87"/>
      <c r="BF13" s="87"/>
      <c r="BG13" s="87"/>
      <c r="BH13" s="87"/>
      <c r="BI13" s="87"/>
      <c r="BJ13" s="87" t="s">
        <v>60</v>
      </c>
      <c r="BK13" s="87"/>
      <c r="BL13" s="87"/>
      <c r="BM13" s="87"/>
      <c r="BN13" s="87"/>
    </row>
    <row r="14" spans="1:66">
      <c r="A14" s="64">
        <f>+A13+1</f>
        <v>5</v>
      </c>
      <c r="B14" s="295"/>
      <c r="C14" s="295"/>
      <c r="D14" s="1241" t="s">
        <v>3449</v>
      </c>
      <c r="E14" s="1216" t="s">
        <v>3450</v>
      </c>
      <c r="F14" s="1132" t="s">
        <v>453</v>
      </c>
      <c r="G14" s="1133">
        <v>2.64</v>
      </c>
      <c r="H14" s="149"/>
      <c r="I14" s="149"/>
      <c r="J14" s="1140">
        <v>342560</v>
      </c>
      <c r="K14" s="149"/>
      <c r="L14" s="149"/>
      <c r="M14" s="149"/>
      <c r="N14" s="149"/>
      <c r="O14" s="149"/>
      <c r="P14" s="87"/>
      <c r="Q14" s="87"/>
      <c r="R14" s="87"/>
      <c r="S14" s="87"/>
      <c r="T14" s="87"/>
      <c r="U14" s="87"/>
      <c r="V14" s="87"/>
      <c r="W14" s="149"/>
      <c r="X14" s="149"/>
      <c r="Y14" s="149"/>
      <c r="Z14" s="149"/>
      <c r="AA14" s="149"/>
      <c r="AB14" s="149"/>
      <c r="AC14" s="149"/>
      <c r="AD14" s="149"/>
      <c r="AE14" s="149"/>
      <c r="AF14" s="149"/>
      <c r="AG14" s="149"/>
      <c r="AH14" s="149"/>
      <c r="AI14" s="149"/>
      <c r="AJ14" s="149"/>
      <c r="AK14" s="149"/>
      <c r="AL14" s="149"/>
      <c r="AM14" s="149"/>
      <c r="AN14" s="149"/>
      <c r="AO14" s="149"/>
      <c r="AP14" s="149"/>
      <c r="AQ14" s="149"/>
      <c r="AR14" s="149"/>
      <c r="AS14" s="149"/>
      <c r="AT14" s="149"/>
      <c r="AU14" s="149"/>
      <c r="AV14" s="149"/>
      <c r="AW14" s="149"/>
      <c r="AX14" s="149"/>
      <c r="AY14" s="149"/>
      <c r="AZ14" s="148">
        <f xml:space="preserve"> G14</f>
        <v>2.64</v>
      </c>
      <c r="BA14" s="150"/>
      <c r="BB14" s="150"/>
      <c r="BC14" s="150"/>
      <c r="BD14" s="150"/>
      <c r="BE14" s="87"/>
      <c r="BF14" s="87"/>
      <c r="BG14" s="87"/>
      <c r="BH14" s="87"/>
      <c r="BI14" s="87"/>
      <c r="BJ14" s="87" t="s">
        <v>60</v>
      </c>
      <c r="BK14" s="87"/>
      <c r="BL14" s="87"/>
      <c r="BM14" s="87"/>
      <c r="BN14" s="87"/>
    </row>
    <row r="15" spans="1:66">
      <c r="A15" s="64">
        <f>+A14+1</f>
        <v>6</v>
      </c>
      <c r="B15" s="295"/>
      <c r="C15" s="295"/>
      <c r="D15" s="1241" t="s">
        <v>3451</v>
      </c>
      <c r="E15" s="1228" t="s">
        <v>3452</v>
      </c>
      <c r="F15" s="1132" t="s">
        <v>446</v>
      </c>
      <c r="G15" s="1133">
        <v>59.400000000000006</v>
      </c>
      <c r="H15" s="149"/>
      <c r="I15" s="149"/>
      <c r="J15" s="1140">
        <v>65086</v>
      </c>
      <c r="K15" s="149"/>
      <c r="L15" s="149">
        <f xml:space="preserve"> $G15*H15</f>
        <v>0</v>
      </c>
      <c r="M15" s="149">
        <f xml:space="preserve"> $G15*I15</f>
        <v>0</v>
      </c>
      <c r="N15" s="149">
        <f xml:space="preserve"> $G15*J15</f>
        <v>3866108.4000000004</v>
      </c>
      <c r="O15" s="149">
        <f xml:space="preserve"> $G15*K15</f>
        <v>0</v>
      </c>
      <c r="P15" s="87"/>
      <c r="Q15" s="87"/>
      <c r="R15" s="87"/>
      <c r="S15" s="87"/>
      <c r="T15" s="87"/>
      <c r="U15" s="87"/>
      <c r="V15" s="87"/>
      <c r="W15" s="149">
        <f xml:space="preserve"> $H15</f>
        <v>0</v>
      </c>
      <c r="X15" s="149">
        <f xml:space="preserve"> $I15</f>
        <v>0</v>
      </c>
      <c r="Y15" s="149">
        <f xml:space="preserve"> $J15</f>
        <v>65086</v>
      </c>
      <c r="Z15" s="149">
        <f xml:space="preserve"> $K15</f>
        <v>0</v>
      </c>
      <c r="AA15" s="149">
        <f xml:space="preserve"> $V15*W15</f>
        <v>0</v>
      </c>
      <c r="AB15" s="149">
        <f xml:space="preserve"> $V15*X15</f>
        <v>0</v>
      </c>
      <c r="AC15" s="149">
        <f xml:space="preserve"> $V15*Y15</f>
        <v>0</v>
      </c>
      <c r="AD15" s="149">
        <f xml:space="preserve"> $V15*Z15</f>
        <v>0</v>
      </c>
      <c r="AE15" s="149"/>
      <c r="AF15" s="149"/>
      <c r="AG15" s="149"/>
      <c r="AH15" s="149"/>
      <c r="AI15" s="149"/>
      <c r="AJ15" s="149"/>
      <c r="AK15" s="149"/>
      <c r="AL15" s="149"/>
      <c r="AM15" s="149"/>
      <c r="AN15" s="149"/>
      <c r="AO15" s="149"/>
      <c r="AP15" s="149"/>
      <c r="AQ15" s="149"/>
      <c r="AR15" s="149">
        <f xml:space="preserve"> $H15</f>
        <v>0</v>
      </c>
      <c r="AS15" s="149">
        <f xml:space="preserve"> $I15</f>
        <v>0</v>
      </c>
      <c r="AT15" s="149">
        <f xml:space="preserve"> $J15</f>
        <v>65086</v>
      </c>
      <c r="AU15" s="149">
        <f xml:space="preserve"> $K15</f>
        <v>0</v>
      </c>
      <c r="AV15" s="149"/>
      <c r="AW15" s="149"/>
      <c r="AX15" s="149"/>
      <c r="AY15" s="149"/>
      <c r="AZ15" s="148">
        <f xml:space="preserve"> G15</f>
        <v>59.400000000000006</v>
      </c>
      <c r="BA15" s="150"/>
      <c r="BB15" s="150"/>
      <c r="BC15" s="150"/>
      <c r="BD15" s="150">
        <v>1</v>
      </c>
      <c r="BE15" s="87"/>
      <c r="BF15" s="87"/>
      <c r="BG15" s="87"/>
      <c r="BH15" s="87"/>
      <c r="BI15" s="87"/>
      <c r="BJ15" s="87" t="s">
        <v>60</v>
      </c>
      <c r="BK15" s="87"/>
      <c r="BL15" s="87"/>
      <c r="BM15" s="87"/>
      <c r="BN15" s="87"/>
    </row>
    <row r="16" spans="1:66">
      <c r="A16" s="64"/>
      <c r="B16" s="295"/>
      <c r="C16" s="295"/>
      <c r="D16" s="1135"/>
      <c r="E16" s="1211" t="s">
        <v>3453</v>
      </c>
      <c r="F16" s="1135"/>
      <c r="G16" s="1136"/>
      <c r="H16" s="149"/>
      <c r="I16" s="149"/>
      <c r="J16" s="149"/>
      <c r="K16" s="149"/>
      <c r="L16" s="149"/>
      <c r="M16" s="149"/>
      <c r="N16" s="149"/>
      <c r="O16" s="149"/>
      <c r="P16" s="87"/>
      <c r="Q16" s="87"/>
      <c r="R16" s="87"/>
      <c r="S16" s="87"/>
      <c r="T16" s="87"/>
      <c r="U16" s="87"/>
      <c r="V16" s="87"/>
      <c r="W16" s="149"/>
      <c r="X16" s="149"/>
      <c r="Y16" s="149"/>
      <c r="Z16" s="149"/>
      <c r="AA16" s="149"/>
      <c r="AB16" s="149"/>
      <c r="AC16" s="149"/>
      <c r="AD16" s="149"/>
      <c r="AE16" s="149"/>
      <c r="AF16" s="149"/>
      <c r="AG16" s="149"/>
      <c r="AH16" s="149"/>
      <c r="AI16" s="149"/>
      <c r="AJ16" s="149"/>
      <c r="AK16" s="149"/>
      <c r="AL16" s="149"/>
      <c r="AM16" s="149"/>
      <c r="AN16" s="149"/>
      <c r="AO16" s="149"/>
      <c r="AP16" s="149"/>
      <c r="AQ16" s="149"/>
      <c r="AR16" s="149"/>
      <c r="AS16" s="149"/>
      <c r="AT16" s="149"/>
      <c r="AU16" s="149"/>
      <c r="AV16" s="149"/>
      <c r="AW16" s="149"/>
      <c r="AX16" s="149"/>
      <c r="AY16" s="149"/>
      <c r="AZ16" s="148"/>
      <c r="BA16" s="150"/>
      <c r="BB16" s="150"/>
      <c r="BC16" s="150"/>
      <c r="BD16" s="150"/>
      <c r="BE16" s="87"/>
      <c r="BF16" s="87"/>
      <c r="BG16" s="87"/>
      <c r="BH16" s="87"/>
      <c r="BI16" s="87"/>
      <c r="BJ16" s="87"/>
      <c r="BK16" s="87"/>
      <c r="BL16" s="87"/>
      <c r="BM16" s="87"/>
      <c r="BN16" s="87"/>
    </row>
    <row r="17" spans="1:66">
      <c r="A17" s="64">
        <f>+A15+1</f>
        <v>7</v>
      </c>
      <c r="B17" s="295"/>
      <c r="C17" s="295"/>
      <c r="D17" s="1135" t="s">
        <v>3454</v>
      </c>
      <c r="E17" s="1218" t="s">
        <v>3455</v>
      </c>
      <c r="F17" s="1135" t="s">
        <v>3444</v>
      </c>
      <c r="G17" s="1136">
        <v>440</v>
      </c>
      <c r="H17" s="1140">
        <v>32450</v>
      </c>
      <c r="I17" s="149"/>
      <c r="J17" s="149"/>
      <c r="K17" s="149"/>
      <c r="L17" s="149">
        <f t="shared" ref="L17:O21" si="2" xml:space="preserve"> $G17*H17</f>
        <v>14278000</v>
      </c>
      <c r="M17" s="149">
        <f t="shared" si="2"/>
        <v>0</v>
      </c>
      <c r="N17" s="149">
        <f t="shared" si="2"/>
        <v>0</v>
      </c>
      <c r="O17" s="149">
        <f t="shared" si="2"/>
        <v>0</v>
      </c>
      <c r="P17" s="87"/>
      <c r="Q17" s="87"/>
      <c r="R17" s="87"/>
      <c r="S17" s="87"/>
      <c r="T17" s="87"/>
      <c r="U17" s="87"/>
      <c r="V17" s="87"/>
      <c r="W17" s="149">
        <f t="shared" ref="W17:W22" si="3" xml:space="preserve"> $H17</f>
        <v>32450</v>
      </c>
      <c r="X17" s="149">
        <f t="shared" ref="X17:X22" si="4" xml:space="preserve"> $I17</f>
        <v>0</v>
      </c>
      <c r="Y17" s="149">
        <f t="shared" ref="Y17:Y22" si="5" xml:space="preserve"> $J17</f>
        <v>0</v>
      </c>
      <c r="Z17" s="149">
        <f t="shared" ref="Z17:Z22" si="6" xml:space="preserve"> $K17</f>
        <v>0</v>
      </c>
      <c r="AA17" s="149">
        <f t="shared" ref="AA17:AD22" si="7" xml:space="preserve"> $V17*W17</f>
        <v>0</v>
      </c>
      <c r="AB17" s="149">
        <f t="shared" si="7"/>
        <v>0</v>
      </c>
      <c r="AC17" s="149">
        <f t="shared" si="7"/>
        <v>0</v>
      </c>
      <c r="AD17" s="149">
        <f t="shared" si="7"/>
        <v>0</v>
      </c>
      <c r="AE17" s="149"/>
      <c r="AF17" s="149"/>
      <c r="AG17" s="149"/>
      <c r="AH17" s="149"/>
      <c r="AI17" s="149"/>
      <c r="AJ17" s="149"/>
      <c r="AK17" s="149"/>
      <c r="AL17" s="149"/>
      <c r="AM17" s="149"/>
      <c r="AN17" s="149"/>
      <c r="AO17" s="149"/>
      <c r="AP17" s="149"/>
      <c r="AQ17" s="149"/>
      <c r="AR17" s="149">
        <f t="shared" ref="AR17:AR22" si="8" xml:space="preserve"> $H17</f>
        <v>32450</v>
      </c>
      <c r="AS17" s="149">
        <f t="shared" ref="AS17:AS22" si="9" xml:space="preserve"> $I17</f>
        <v>0</v>
      </c>
      <c r="AT17" s="149">
        <f t="shared" ref="AT17:AT22" si="10" xml:space="preserve"> $J17</f>
        <v>0</v>
      </c>
      <c r="AU17" s="149">
        <f t="shared" ref="AU17:AU22" si="11" xml:space="preserve"> $K17</f>
        <v>0</v>
      </c>
      <c r="AV17" s="149"/>
      <c r="AW17" s="149"/>
      <c r="AX17" s="149"/>
      <c r="AY17" s="149"/>
      <c r="AZ17" s="148">
        <f xml:space="preserve"> G17</f>
        <v>440</v>
      </c>
      <c r="BA17" s="150"/>
      <c r="BB17" s="150"/>
      <c r="BC17" s="150"/>
      <c r="BD17" s="150">
        <v>1</v>
      </c>
      <c r="BE17" s="87"/>
      <c r="BF17" s="87"/>
      <c r="BG17" s="87"/>
      <c r="BH17" s="87"/>
      <c r="BI17" s="87"/>
      <c r="BJ17" s="87" t="s">
        <v>60</v>
      </c>
      <c r="BK17" s="87"/>
      <c r="BL17" s="87"/>
      <c r="BM17" s="87"/>
      <c r="BN17" s="87"/>
    </row>
    <row r="18" spans="1:66">
      <c r="A18" s="64">
        <f>+A17+1</f>
        <v>8</v>
      </c>
      <c r="B18" s="295"/>
      <c r="C18" s="295"/>
      <c r="D18" s="1237">
        <v>2</v>
      </c>
      <c r="E18" s="1223" t="s">
        <v>3456</v>
      </c>
      <c r="F18" s="1131" t="s">
        <v>3457</v>
      </c>
      <c r="G18" s="1229">
        <v>48</v>
      </c>
      <c r="H18" s="1230">
        <v>2200</v>
      </c>
      <c r="I18" s="149"/>
      <c r="J18" s="149"/>
      <c r="K18" s="149"/>
      <c r="L18" s="149">
        <f t="shared" si="2"/>
        <v>105600</v>
      </c>
      <c r="M18" s="149">
        <f t="shared" si="2"/>
        <v>0</v>
      </c>
      <c r="N18" s="149">
        <f t="shared" si="2"/>
        <v>0</v>
      </c>
      <c r="O18" s="149">
        <f t="shared" si="2"/>
        <v>0</v>
      </c>
      <c r="P18" s="87"/>
      <c r="Q18" s="87"/>
      <c r="R18" s="87"/>
      <c r="S18" s="87"/>
      <c r="T18" s="87"/>
      <c r="U18" s="87"/>
      <c r="V18" s="87"/>
      <c r="W18" s="149">
        <f t="shared" si="3"/>
        <v>2200</v>
      </c>
      <c r="X18" s="149">
        <f t="shared" si="4"/>
        <v>0</v>
      </c>
      <c r="Y18" s="149">
        <f t="shared" si="5"/>
        <v>0</v>
      </c>
      <c r="Z18" s="149">
        <f t="shared" si="6"/>
        <v>0</v>
      </c>
      <c r="AA18" s="149">
        <f t="shared" si="7"/>
        <v>0</v>
      </c>
      <c r="AB18" s="149">
        <f t="shared" si="7"/>
        <v>0</v>
      </c>
      <c r="AC18" s="149">
        <f t="shared" si="7"/>
        <v>0</v>
      </c>
      <c r="AD18" s="149">
        <f t="shared" si="7"/>
        <v>0</v>
      </c>
      <c r="AE18" s="149"/>
      <c r="AF18" s="149"/>
      <c r="AG18" s="149"/>
      <c r="AH18" s="149"/>
      <c r="AI18" s="149"/>
      <c r="AJ18" s="149"/>
      <c r="AK18" s="149"/>
      <c r="AL18" s="149"/>
      <c r="AM18" s="149"/>
      <c r="AN18" s="149"/>
      <c r="AO18" s="149"/>
      <c r="AP18" s="149"/>
      <c r="AQ18" s="149"/>
      <c r="AR18" s="149">
        <f t="shared" si="8"/>
        <v>2200</v>
      </c>
      <c r="AS18" s="149">
        <f t="shared" si="9"/>
        <v>0</v>
      </c>
      <c r="AT18" s="149">
        <f t="shared" si="10"/>
        <v>0</v>
      </c>
      <c r="AU18" s="149">
        <f t="shared" si="11"/>
        <v>0</v>
      </c>
      <c r="AV18" s="149"/>
      <c r="AW18" s="149"/>
      <c r="AX18" s="149"/>
      <c r="AY18" s="149"/>
      <c r="AZ18" s="148">
        <f xml:space="preserve"> G18</f>
        <v>48</v>
      </c>
      <c r="BA18" s="150"/>
      <c r="BB18" s="150"/>
      <c r="BC18" s="150"/>
      <c r="BD18" s="150">
        <v>1</v>
      </c>
      <c r="BE18" s="87"/>
      <c r="BF18" s="87"/>
      <c r="BG18" s="87"/>
      <c r="BH18" s="87"/>
      <c r="BI18" s="87"/>
      <c r="BJ18" s="87" t="s">
        <v>60</v>
      </c>
      <c r="BK18" s="87"/>
      <c r="BL18" s="87"/>
      <c r="BM18" s="87"/>
      <c r="BN18" s="87"/>
    </row>
    <row r="19" spans="1:66" ht="27">
      <c r="A19" s="64">
        <f>+A18+1</f>
        <v>9</v>
      </c>
      <c r="B19" s="295"/>
      <c r="C19" s="295"/>
      <c r="D19" s="1237">
        <v>3</v>
      </c>
      <c r="E19" s="1223" t="s">
        <v>3458</v>
      </c>
      <c r="F19" s="1131" t="s">
        <v>3457</v>
      </c>
      <c r="G19" s="1229">
        <v>48</v>
      </c>
      <c r="H19" s="1230">
        <v>23100</v>
      </c>
      <c r="I19" s="149"/>
      <c r="J19" s="149"/>
      <c r="K19" s="149"/>
      <c r="L19" s="149">
        <f t="shared" si="2"/>
        <v>1108800</v>
      </c>
      <c r="M19" s="149">
        <f t="shared" si="2"/>
        <v>0</v>
      </c>
      <c r="N19" s="149">
        <f t="shared" si="2"/>
        <v>0</v>
      </c>
      <c r="O19" s="149">
        <f t="shared" si="2"/>
        <v>0</v>
      </c>
      <c r="P19" s="87"/>
      <c r="Q19" s="87"/>
      <c r="R19" s="87"/>
      <c r="S19" s="87"/>
      <c r="T19" s="87"/>
      <c r="U19" s="87"/>
      <c r="V19" s="87"/>
      <c r="W19" s="149">
        <f t="shared" si="3"/>
        <v>23100</v>
      </c>
      <c r="X19" s="149">
        <f t="shared" si="4"/>
        <v>0</v>
      </c>
      <c r="Y19" s="149">
        <f t="shared" si="5"/>
        <v>0</v>
      </c>
      <c r="Z19" s="149">
        <f t="shared" si="6"/>
        <v>0</v>
      </c>
      <c r="AA19" s="149">
        <f t="shared" si="7"/>
        <v>0</v>
      </c>
      <c r="AB19" s="149">
        <f t="shared" si="7"/>
        <v>0</v>
      </c>
      <c r="AC19" s="149">
        <f t="shared" si="7"/>
        <v>0</v>
      </c>
      <c r="AD19" s="149">
        <f t="shared" si="7"/>
        <v>0</v>
      </c>
      <c r="AE19" s="149"/>
      <c r="AF19" s="149"/>
      <c r="AG19" s="149"/>
      <c r="AH19" s="149"/>
      <c r="AI19" s="149"/>
      <c r="AJ19" s="149"/>
      <c r="AK19" s="149"/>
      <c r="AL19" s="149"/>
      <c r="AM19" s="149"/>
      <c r="AN19" s="149"/>
      <c r="AO19" s="149"/>
      <c r="AP19" s="149"/>
      <c r="AQ19" s="149"/>
      <c r="AR19" s="149">
        <f t="shared" si="8"/>
        <v>23100</v>
      </c>
      <c r="AS19" s="149">
        <f t="shared" si="9"/>
        <v>0</v>
      </c>
      <c r="AT19" s="149">
        <f t="shared" si="10"/>
        <v>0</v>
      </c>
      <c r="AU19" s="149">
        <f t="shared" si="11"/>
        <v>0</v>
      </c>
      <c r="AV19" s="149"/>
      <c r="AW19" s="149"/>
      <c r="AX19" s="149"/>
      <c r="AY19" s="149"/>
      <c r="AZ19" s="148">
        <f xml:space="preserve"> G19</f>
        <v>48</v>
      </c>
      <c r="BA19" s="150"/>
      <c r="BB19" s="150"/>
      <c r="BC19" s="150"/>
      <c r="BD19" s="150">
        <v>1</v>
      </c>
      <c r="BE19" s="87"/>
      <c r="BF19" s="87"/>
      <c r="BG19" s="87"/>
      <c r="BH19" s="87"/>
      <c r="BI19" s="87"/>
      <c r="BJ19" s="87" t="s">
        <v>60</v>
      </c>
      <c r="BK19" s="87"/>
      <c r="BL19" s="87"/>
      <c r="BM19" s="87"/>
      <c r="BN19" s="87"/>
    </row>
    <row r="20" spans="1:66" ht="18">
      <c r="A20" s="64">
        <f>+A19+1</f>
        <v>10</v>
      </c>
      <c r="B20" s="295"/>
      <c r="C20" s="295"/>
      <c r="D20" s="1135" t="s">
        <v>3459</v>
      </c>
      <c r="E20" s="1134" t="s">
        <v>3460</v>
      </c>
      <c r="F20" s="1135" t="s">
        <v>3444</v>
      </c>
      <c r="G20" s="1136">
        <v>440</v>
      </c>
      <c r="H20" s="1140">
        <v>89100</v>
      </c>
      <c r="I20" s="149"/>
      <c r="J20" s="149"/>
      <c r="K20" s="149"/>
      <c r="L20" s="149">
        <f t="shared" si="2"/>
        <v>39204000</v>
      </c>
      <c r="M20" s="149">
        <f t="shared" si="2"/>
        <v>0</v>
      </c>
      <c r="N20" s="149">
        <f t="shared" si="2"/>
        <v>0</v>
      </c>
      <c r="O20" s="149">
        <f t="shared" si="2"/>
        <v>0</v>
      </c>
      <c r="P20" s="87"/>
      <c r="Q20" s="87"/>
      <c r="R20" s="87"/>
      <c r="S20" s="87"/>
      <c r="T20" s="87"/>
      <c r="U20" s="87"/>
      <c r="V20" s="87"/>
      <c r="W20" s="149">
        <f t="shared" si="3"/>
        <v>89100</v>
      </c>
      <c r="X20" s="149">
        <f t="shared" si="4"/>
        <v>0</v>
      </c>
      <c r="Y20" s="149">
        <f t="shared" si="5"/>
        <v>0</v>
      </c>
      <c r="Z20" s="149">
        <f t="shared" si="6"/>
        <v>0</v>
      </c>
      <c r="AA20" s="149">
        <f t="shared" si="7"/>
        <v>0</v>
      </c>
      <c r="AB20" s="149">
        <f t="shared" si="7"/>
        <v>0</v>
      </c>
      <c r="AC20" s="149">
        <f t="shared" si="7"/>
        <v>0</v>
      </c>
      <c r="AD20" s="149">
        <f t="shared" si="7"/>
        <v>0</v>
      </c>
      <c r="AE20" s="149"/>
      <c r="AF20" s="149"/>
      <c r="AG20" s="149"/>
      <c r="AH20" s="149"/>
      <c r="AI20" s="149"/>
      <c r="AJ20" s="149"/>
      <c r="AK20" s="149"/>
      <c r="AL20" s="149"/>
      <c r="AM20" s="149"/>
      <c r="AN20" s="149"/>
      <c r="AO20" s="149"/>
      <c r="AP20" s="149"/>
      <c r="AQ20" s="149"/>
      <c r="AR20" s="149">
        <f t="shared" si="8"/>
        <v>89100</v>
      </c>
      <c r="AS20" s="149">
        <f t="shared" si="9"/>
        <v>0</v>
      </c>
      <c r="AT20" s="149">
        <f t="shared" si="10"/>
        <v>0</v>
      </c>
      <c r="AU20" s="149">
        <f t="shared" si="11"/>
        <v>0</v>
      </c>
      <c r="AV20" s="149"/>
      <c r="AW20" s="149"/>
      <c r="AX20" s="149"/>
      <c r="AY20" s="149"/>
      <c r="AZ20" s="148">
        <f xml:space="preserve"> G20</f>
        <v>440</v>
      </c>
      <c r="BA20" s="150"/>
      <c r="BB20" s="150"/>
      <c r="BC20" s="150"/>
      <c r="BD20" s="150">
        <v>1</v>
      </c>
      <c r="BE20" s="87"/>
      <c r="BF20" s="87"/>
      <c r="BG20" s="87"/>
      <c r="BH20" s="87"/>
      <c r="BI20" s="87"/>
      <c r="BJ20" s="87" t="s">
        <v>60</v>
      </c>
      <c r="BK20" s="87"/>
      <c r="BL20" s="87"/>
      <c r="BM20" s="87"/>
      <c r="BN20" s="87"/>
    </row>
    <row r="21" spans="1:66" ht="30">
      <c r="A21" s="64">
        <f>+A20+1</f>
        <v>11</v>
      </c>
      <c r="B21" s="295" t="s">
        <v>111</v>
      </c>
      <c r="C21" s="295" t="s">
        <v>3461</v>
      </c>
      <c r="D21" s="1135" t="s">
        <v>3461</v>
      </c>
      <c r="E21" s="1218" t="s">
        <v>3462</v>
      </c>
      <c r="F21" s="1135" t="s">
        <v>3463</v>
      </c>
      <c r="G21" s="1137">
        <v>4.4000000000000004</v>
      </c>
      <c r="H21" s="1140">
        <v>1015000</v>
      </c>
      <c r="I21" s="149"/>
      <c r="J21" s="1214">
        <v>310212</v>
      </c>
      <c r="K21" s="149"/>
      <c r="L21" s="149">
        <f t="shared" si="2"/>
        <v>4466000</v>
      </c>
      <c r="M21" s="149">
        <f t="shared" si="2"/>
        <v>0</v>
      </c>
      <c r="N21" s="149">
        <f t="shared" si="2"/>
        <v>1364932.8</v>
      </c>
      <c r="O21" s="149">
        <f t="shared" si="2"/>
        <v>0</v>
      </c>
      <c r="P21" s="87"/>
      <c r="Q21" s="87"/>
      <c r="R21" s="87"/>
      <c r="S21" s="87"/>
      <c r="T21" s="87"/>
      <c r="U21" s="87"/>
      <c r="V21" s="87"/>
      <c r="W21" s="149">
        <f t="shared" si="3"/>
        <v>1015000</v>
      </c>
      <c r="X21" s="149">
        <f t="shared" si="4"/>
        <v>0</v>
      </c>
      <c r="Y21" s="149">
        <f t="shared" si="5"/>
        <v>310212</v>
      </c>
      <c r="Z21" s="149">
        <f t="shared" si="6"/>
        <v>0</v>
      </c>
      <c r="AA21" s="149">
        <f t="shared" si="7"/>
        <v>0</v>
      </c>
      <c r="AB21" s="149">
        <f t="shared" si="7"/>
        <v>0</v>
      </c>
      <c r="AC21" s="149">
        <f t="shared" si="7"/>
        <v>0</v>
      </c>
      <c r="AD21" s="149">
        <f t="shared" si="7"/>
        <v>0</v>
      </c>
      <c r="AE21" s="149"/>
      <c r="AF21" s="149"/>
      <c r="AG21" s="149"/>
      <c r="AH21" s="149"/>
      <c r="AI21" s="149"/>
      <c r="AJ21" s="149"/>
      <c r="AK21" s="149"/>
      <c r="AL21" s="149"/>
      <c r="AM21" s="149"/>
      <c r="AN21" s="149"/>
      <c r="AO21" s="149"/>
      <c r="AP21" s="149"/>
      <c r="AQ21" s="149"/>
      <c r="AR21" s="149">
        <f t="shared" si="8"/>
        <v>1015000</v>
      </c>
      <c r="AS21" s="149">
        <f t="shared" si="9"/>
        <v>0</v>
      </c>
      <c r="AT21" s="149">
        <f t="shared" si="10"/>
        <v>310212</v>
      </c>
      <c r="AU21" s="149">
        <f t="shared" si="11"/>
        <v>0</v>
      </c>
      <c r="AV21" s="149"/>
      <c r="AW21" s="149"/>
      <c r="AX21" s="149"/>
      <c r="AY21" s="149"/>
      <c r="AZ21" s="148">
        <f xml:space="preserve"> G21</f>
        <v>4.4000000000000004</v>
      </c>
      <c r="BA21" s="150"/>
      <c r="BB21" s="150"/>
      <c r="BC21" s="150"/>
      <c r="BD21" s="150">
        <v>1</v>
      </c>
      <c r="BE21" s="87" t="s">
        <v>3499</v>
      </c>
      <c r="BF21" s="87"/>
      <c r="BG21" s="87" t="s">
        <v>3463</v>
      </c>
      <c r="BH21" s="87"/>
      <c r="BI21" s="87"/>
      <c r="BJ21" s="87" t="s">
        <v>76</v>
      </c>
      <c r="BK21" s="87"/>
      <c r="BL21" s="87"/>
      <c r="BM21" s="87"/>
      <c r="BN21" s="87"/>
    </row>
    <row r="22" spans="1:66" ht="30.75" customHeight="1">
      <c r="A22" s="64">
        <f>+A21+1</f>
        <v>12</v>
      </c>
      <c r="B22" s="295" t="s">
        <v>111</v>
      </c>
      <c r="C22" s="295" t="s">
        <v>3464</v>
      </c>
      <c r="D22" s="1135" t="s">
        <v>3464</v>
      </c>
      <c r="E22" s="1218" t="s">
        <v>3465</v>
      </c>
      <c r="F22" s="1135" t="s">
        <v>3500</v>
      </c>
      <c r="G22" s="1136">
        <v>6</v>
      </c>
      <c r="H22" s="1140"/>
      <c r="I22" s="149"/>
      <c r="J22" s="1214">
        <v>51702</v>
      </c>
      <c r="K22" s="149"/>
      <c r="L22" s="149">
        <f xml:space="preserve"> H22*$G22</f>
        <v>0</v>
      </c>
      <c r="M22" s="149">
        <f xml:space="preserve"> I22*$G22</f>
        <v>0</v>
      </c>
      <c r="N22" s="149">
        <f xml:space="preserve"> J22*$G22</f>
        <v>310212</v>
      </c>
      <c r="O22" s="149">
        <f xml:space="preserve"> K22*$G22</f>
        <v>0</v>
      </c>
      <c r="P22" s="87"/>
      <c r="Q22" s="87"/>
      <c r="R22" s="87"/>
      <c r="S22" s="87"/>
      <c r="T22" s="87"/>
      <c r="U22" s="87"/>
      <c r="V22" s="87"/>
      <c r="W22" s="149">
        <f t="shared" si="3"/>
        <v>0</v>
      </c>
      <c r="X22" s="149">
        <f t="shared" si="4"/>
        <v>0</v>
      </c>
      <c r="Y22" s="149">
        <f t="shared" si="5"/>
        <v>51702</v>
      </c>
      <c r="Z22" s="149">
        <f t="shared" si="6"/>
        <v>0</v>
      </c>
      <c r="AA22" s="149">
        <f t="shared" si="7"/>
        <v>0</v>
      </c>
      <c r="AB22" s="149">
        <f t="shared" si="7"/>
        <v>0</v>
      </c>
      <c r="AC22" s="149">
        <f t="shared" si="7"/>
        <v>0</v>
      </c>
      <c r="AD22" s="149">
        <f t="shared" si="7"/>
        <v>0</v>
      </c>
      <c r="AE22" s="149"/>
      <c r="AF22" s="149"/>
      <c r="AG22" s="149"/>
      <c r="AH22" s="149"/>
      <c r="AI22" s="149"/>
      <c r="AJ22" s="149"/>
      <c r="AK22" s="149"/>
      <c r="AL22" s="149"/>
      <c r="AM22" s="149"/>
      <c r="AN22" s="149"/>
      <c r="AO22" s="149"/>
      <c r="AP22" s="149"/>
      <c r="AQ22" s="149"/>
      <c r="AR22" s="149">
        <f t="shared" si="8"/>
        <v>0</v>
      </c>
      <c r="AS22" s="149">
        <f t="shared" si="9"/>
        <v>0</v>
      </c>
      <c r="AT22" s="149">
        <f t="shared" si="10"/>
        <v>51702</v>
      </c>
      <c r="AU22" s="149">
        <f t="shared" si="11"/>
        <v>0</v>
      </c>
      <c r="AV22" s="149"/>
      <c r="AW22" s="149"/>
      <c r="AX22" s="149"/>
      <c r="AY22" s="149"/>
      <c r="AZ22" s="148">
        <f xml:space="preserve"> $G22</f>
        <v>6</v>
      </c>
      <c r="BA22" s="150"/>
      <c r="BB22" s="150"/>
      <c r="BC22" s="150"/>
      <c r="BD22" s="150">
        <v>1</v>
      </c>
      <c r="BE22" s="87" t="s">
        <v>3499</v>
      </c>
      <c r="BF22" s="87"/>
      <c r="BG22" s="87" t="s">
        <v>3500</v>
      </c>
      <c r="BH22" s="87"/>
      <c r="BI22" s="87"/>
      <c r="BJ22" s="87" t="s">
        <v>76</v>
      </c>
      <c r="BK22" s="87"/>
      <c r="BL22" s="87"/>
      <c r="BM22" s="87"/>
      <c r="BN22" s="87"/>
    </row>
    <row r="23" spans="1:66">
      <c r="A23" s="64"/>
      <c r="B23" s="295"/>
      <c r="C23" s="295"/>
      <c r="D23" s="1135"/>
      <c r="E23" s="1211" t="s">
        <v>3532</v>
      </c>
      <c r="F23" s="1139"/>
      <c r="G23" s="1215"/>
      <c r="H23" s="1140"/>
      <c r="I23" s="149"/>
      <c r="J23" s="1214"/>
      <c r="K23" s="149"/>
      <c r="L23" s="149"/>
      <c r="M23" s="149"/>
      <c r="N23" s="149"/>
      <c r="O23" s="149"/>
      <c r="P23" s="87"/>
      <c r="Q23" s="87"/>
      <c r="R23" s="87"/>
      <c r="S23" s="87"/>
      <c r="T23" s="87"/>
      <c r="U23" s="87"/>
      <c r="V23" s="87"/>
      <c r="W23" s="149"/>
      <c r="X23" s="149"/>
      <c r="Y23" s="149"/>
      <c r="Z23" s="149"/>
      <c r="AA23" s="149"/>
      <c r="AB23" s="149"/>
      <c r="AC23" s="149"/>
      <c r="AD23" s="149"/>
      <c r="AE23" s="149"/>
      <c r="AF23" s="149"/>
      <c r="AG23" s="149"/>
      <c r="AH23" s="149"/>
      <c r="AI23" s="149"/>
      <c r="AJ23" s="149"/>
      <c r="AK23" s="149"/>
      <c r="AL23" s="149"/>
      <c r="AM23" s="149"/>
      <c r="AN23" s="149"/>
      <c r="AO23" s="149"/>
      <c r="AP23" s="149"/>
      <c r="AQ23" s="149"/>
      <c r="AR23" s="149"/>
      <c r="AS23" s="149"/>
      <c r="AT23" s="149"/>
      <c r="AU23" s="149"/>
      <c r="AV23" s="149"/>
      <c r="AW23" s="149"/>
      <c r="AX23" s="149"/>
      <c r="AY23" s="149"/>
      <c r="AZ23" s="148"/>
      <c r="BA23" s="150"/>
      <c r="BB23" s="150"/>
      <c r="BC23" s="150"/>
      <c r="BD23" s="150"/>
      <c r="BE23" s="87"/>
      <c r="BF23" s="87"/>
      <c r="BG23" s="87"/>
      <c r="BH23" s="87"/>
      <c r="BI23" s="87"/>
      <c r="BJ23" s="87"/>
      <c r="BK23" s="87"/>
      <c r="BL23" s="87"/>
      <c r="BM23" s="87"/>
      <c r="BN23" s="87"/>
    </row>
    <row r="24" spans="1:66">
      <c r="A24" s="64">
        <f>+A22+1</f>
        <v>13</v>
      </c>
      <c r="B24" s="295"/>
      <c r="C24" s="295"/>
      <c r="D24" s="1135" t="s">
        <v>3454</v>
      </c>
      <c r="E24" s="1218" t="s">
        <v>3467</v>
      </c>
      <c r="F24" s="1135" t="s">
        <v>3468</v>
      </c>
      <c r="G24" s="1136">
        <v>6</v>
      </c>
      <c r="H24" s="1140">
        <v>126200</v>
      </c>
      <c r="I24" s="149"/>
      <c r="J24" s="1214"/>
      <c r="K24" s="149"/>
      <c r="L24" s="149">
        <f t="shared" ref="L24:O29" si="12" xml:space="preserve"> $G24*H24</f>
        <v>757200</v>
      </c>
      <c r="M24" s="149">
        <f t="shared" si="12"/>
        <v>0</v>
      </c>
      <c r="N24" s="149">
        <f t="shared" si="12"/>
        <v>0</v>
      </c>
      <c r="O24" s="149">
        <f t="shared" si="12"/>
        <v>0</v>
      </c>
      <c r="P24" s="87"/>
      <c r="Q24" s="87"/>
      <c r="R24" s="87"/>
      <c r="S24" s="87"/>
      <c r="T24" s="87"/>
      <c r="U24" s="87"/>
      <c r="V24" s="87"/>
      <c r="W24" s="149">
        <f t="shared" ref="W24:W30" si="13" xml:space="preserve"> $H24</f>
        <v>126200</v>
      </c>
      <c r="X24" s="149">
        <f t="shared" ref="X24:X30" si="14" xml:space="preserve"> $I24</f>
        <v>0</v>
      </c>
      <c r="Y24" s="149">
        <f t="shared" ref="Y24:Y30" si="15" xml:space="preserve"> $J24</f>
        <v>0</v>
      </c>
      <c r="Z24" s="149">
        <f t="shared" ref="Z24:Z30" si="16" xml:space="preserve"> $K24</f>
        <v>0</v>
      </c>
      <c r="AA24" s="149">
        <f t="shared" ref="AA24:AD30" si="17" xml:space="preserve"> $V24*W24</f>
        <v>0</v>
      </c>
      <c r="AB24" s="149">
        <f t="shared" si="17"/>
        <v>0</v>
      </c>
      <c r="AC24" s="149">
        <f t="shared" si="17"/>
        <v>0</v>
      </c>
      <c r="AD24" s="149">
        <f t="shared" si="17"/>
        <v>0</v>
      </c>
      <c r="AE24" s="149"/>
      <c r="AF24" s="149"/>
      <c r="AG24" s="149"/>
      <c r="AH24" s="149"/>
      <c r="AI24" s="149"/>
      <c r="AJ24" s="149"/>
      <c r="AK24" s="149"/>
      <c r="AL24" s="149"/>
      <c r="AM24" s="149"/>
      <c r="AN24" s="149"/>
      <c r="AO24" s="149"/>
      <c r="AP24" s="149"/>
      <c r="AQ24" s="149"/>
      <c r="AR24" s="149">
        <f t="shared" ref="AR24:AR30" si="18" xml:space="preserve"> $H24</f>
        <v>126200</v>
      </c>
      <c r="AS24" s="149">
        <f t="shared" ref="AS24:AS30" si="19" xml:space="preserve"> $I24</f>
        <v>0</v>
      </c>
      <c r="AT24" s="149">
        <f t="shared" ref="AT24:AT30" si="20" xml:space="preserve"> $J24</f>
        <v>0</v>
      </c>
      <c r="AU24" s="149">
        <f t="shared" ref="AU24:AU30" si="21" xml:space="preserve"> $K24</f>
        <v>0</v>
      </c>
      <c r="AV24" s="149"/>
      <c r="AW24" s="149"/>
      <c r="AX24" s="149"/>
      <c r="AY24" s="149"/>
      <c r="AZ24" s="148">
        <f t="shared" ref="AZ24:AZ29" si="22" xml:space="preserve"> G24</f>
        <v>6</v>
      </c>
      <c r="BA24" s="150"/>
      <c r="BB24" s="150"/>
      <c r="BC24" s="150"/>
      <c r="BD24" s="150">
        <v>1</v>
      </c>
      <c r="BE24" s="87"/>
      <c r="BF24" s="87"/>
      <c r="BG24" s="87"/>
      <c r="BH24" s="87"/>
      <c r="BI24" s="87"/>
      <c r="BJ24" s="87" t="s">
        <v>60</v>
      </c>
      <c r="BK24" s="87"/>
      <c r="BL24" s="87"/>
      <c r="BM24" s="87"/>
      <c r="BN24" s="87"/>
    </row>
    <row r="25" spans="1:66">
      <c r="A25" s="64">
        <f t="shared" ref="A25:A30" si="23">+A24+1</f>
        <v>14</v>
      </c>
      <c r="B25" s="295"/>
      <c r="C25" s="295"/>
      <c r="D25" s="1135" t="s">
        <v>3469</v>
      </c>
      <c r="E25" s="1218" t="s">
        <v>3470</v>
      </c>
      <c r="F25" s="1135" t="s">
        <v>3471</v>
      </c>
      <c r="G25" s="1136">
        <v>6</v>
      </c>
      <c r="H25" s="1140">
        <v>12400</v>
      </c>
      <c r="I25" s="149"/>
      <c r="J25" s="1214"/>
      <c r="K25" s="149"/>
      <c r="L25" s="149">
        <f t="shared" si="12"/>
        <v>74400</v>
      </c>
      <c r="M25" s="149">
        <f t="shared" si="12"/>
        <v>0</v>
      </c>
      <c r="N25" s="149">
        <f t="shared" si="12"/>
        <v>0</v>
      </c>
      <c r="O25" s="149">
        <f t="shared" si="12"/>
        <v>0</v>
      </c>
      <c r="P25" s="87"/>
      <c r="Q25" s="87"/>
      <c r="R25" s="87"/>
      <c r="S25" s="87"/>
      <c r="T25" s="87"/>
      <c r="U25" s="87"/>
      <c r="V25" s="87"/>
      <c r="W25" s="149">
        <f t="shared" si="13"/>
        <v>12400</v>
      </c>
      <c r="X25" s="149">
        <f t="shared" si="14"/>
        <v>0</v>
      </c>
      <c r="Y25" s="149">
        <f t="shared" si="15"/>
        <v>0</v>
      </c>
      <c r="Z25" s="149">
        <f t="shared" si="16"/>
        <v>0</v>
      </c>
      <c r="AA25" s="149">
        <f t="shared" si="17"/>
        <v>0</v>
      </c>
      <c r="AB25" s="149">
        <f t="shared" si="17"/>
        <v>0</v>
      </c>
      <c r="AC25" s="149">
        <f t="shared" si="17"/>
        <v>0</v>
      </c>
      <c r="AD25" s="149">
        <f t="shared" si="17"/>
        <v>0</v>
      </c>
      <c r="AE25" s="149"/>
      <c r="AF25" s="149"/>
      <c r="AG25" s="149"/>
      <c r="AH25" s="149"/>
      <c r="AI25" s="149"/>
      <c r="AJ25" s="149"/>
      <c r="AK25" s="149"/>
      <c r="AL25" s="149"/>
      <c r="AM25" s="149"/>
      <c r="AN25" s="149"/>
      <c r="AO25" s="149"/>
      <c r="AP25" s="149"/>
      <c r="AQ25" s="149"/>
      <c r="AR25" s="149">
        <f t="shared" si="18"/>
        <v>12400</v>
      </c>
      <c r="AS25" s="149">
        <f t="shared" si="19"/>
        <v>0</v>
      </c>
      <c r="AT25" s="149">
        <f t="shared" si="20"/>
        <v>0</v>
      </c>
      <c r="AU25" s="149">
        <f t="shared" si="21"/>
        <v>0</v>
      </c>
      <c r="AV25" s="149"/>
      <c r="AW25" s="149"/>
      <c r="AX25" s="149"/>
      <c r="AY25" s="149"/>
      <c r="AZ25" s="148">
        <f t="shared" si="22"/>
        <v>6</v>
      </c>
      <c r="BA25" s="150"/>
      <c r="BB25" s="150"/>
      <c r="BC25" s="150"/>
      <c r="BD25" s="150">
        <v>1</v>
      </c>
      <c r="BE25" s="87"/>
      <c r="BF25" s="87"/>
      <c r="BG25" s="87"/>
      <c r="BH25" s="87"/>
      <c r="BI25" s="87"/>
      <c r="BJ25" s="87" t="s">
        <v>60</v>
      </c>
      <c r="BK25" s="87"/>
      <c r="BL25" s="87"/>
      <c r="BM25" s="87"/>
      <c r="BN25" s="87"/>
    </row>
    <row r="26" spans="1:66">
      <c r="A26" s="64">
        <f t="shared" si="23"/>
        <v>15</v>
      </c>
      <c r="B26" s="295"/>
      <c r="C26" s="295"/>
      <c r="D26" s="1135" t="s">
        <v>3472</v>
      </c>
      <c r="E26" s="1218" t="s">
        <v>3473</v>
      </c>
      <c r="F26" s="1135" t="s">
        <v>3471</v>
      </c>
      <c r="G26" s="1136">
        <v>6</v>
      </c>
      <c r="H26" s="1140">
        <v>6500</v>
      </c>
      <c r="I26" s="149"/>
      <c r="J26" s="1214"/>
      <c r="K26" s="149"/>
      <c r="L26" s="149">
        <f t="shared" si="12"/>
        <v>39000</v>
      </c>
      <c r="M26" s="149">
        <f t="shared" si="12"/>
        <v>0</v>
      </c>
      <c r="N26" s="149">
        <f t="shared" si="12"/>
        <v>0</v>
      </c>
      <c r="O26" s="149">
        <f t="shared" si="12"/>
        <v>0</v>
      </c>
      <c r="P26" s="87"/>
      <c r="Q26" s="87"/>
      <c r="R26" s="87"/>
      <c r="S26" s="87"/>
      <c r="T26" s="87"/>
      <c r="U26" s="87"/>
      <c r="V26" s="87"/>
      <c r="W26" s="149">
        <f t="shared" si="13"/>
        <v>6500</v>
      </c>
      <c r="X26" s="149">
        <f t="shared" si="14"/>
        <v>0</v>
      </c>
      <c r="Y26" s="149">
        <f t="shared" si="15"/>
        <v>0</v>
      </c>
      <c r="Z26" s="149">
        <f t="shared" si="16"/>
        <v>0</v>
      </c>
      <c r="AA26" s="149">
        <f t="shared" si="17"/>
        <v>0</v>
      </c>
      <c r="AB26" s="149">
        <f t="shared" si="17"/>
        <v>0</v>
      </c>
      <c r="AC26" s="149">
        <f t="shared" si="17"/>
        <v>0</v>
      </c>
      <c r="AD26" s="149">
        <f t="shared" si="17"/>
        <v>0</v>
      </c>
      <c r="AE26" s="149"/>
      <c r="AF26" s="149"/>
      <c r="AG26" s="149"/>
      <c r="AH26" s="149"/>
      <c r="AI26" s="149"/>
      <c r="AJ26" s="149"/>
      <c r="AK26" s="149"/>
      <c r="AL26" s="149"/>
      <c r="AM26" s="149"/>
      <c r="AN26" s="149"/>
      <c r="AO26" s="149"/>
      <c r="AP26" s="149"/>
      <c r="AQ26" s="149"/>
      <c r="AR26" s="149">
        <f t="shared" si="18"/>
        <v>6500</v>
      </c>
      <c r="AS26" s="149">
        <f t="shared" si="19"/>
        <v>0</v>
      </c>
      <c r="AT26" s="149">
        <f t="shared" si="20"/>
        <v>0</v>
      </c>
      <c r="AU26" s="149">
        <f t="shared" si="21"/>
        <v>0</v>
      </c>
      <c r="AV26" s="149"/>
      <c r="AW26" s="149"/>
      <c r="AX26" s="149"/>
      <c r="AY26" s="149"/>
      <c r="AZ26" s="148">
        <f t="shared" si="22"/>
        <v>6</v>
      </c>
      <c r="BA26" s="150"/>
      <c r="BB26" s="150"/>
      <c r="BC26" s="150"/>
      <c r="BD26" s="150">
        <v>1</v>
      </c>
      <c r="BE26" s="87"/>
      <c r="BF26" s="87"/>
      <c r="BG26" s="87"/>
      <c r="BH26" s="87"/>
      <c r="BI26" s="87"/>
      <c r="BJ26" s="87" t="s">
        <v>60</v>
      </c>
      <c r="BK26" s="87"/>
      <c r="BL26" s="87"/>
      <c r="BM26" s="87"/>
      <c r="BN26" s="87"/>
    </row>
    <row r="27" spans="1:66">
      <c r="A27" s="64">
        <f t="shared" si="23"/>
        <v>16</v>
      </c>
      <c r="B27" s="295"/>
      <c r="C27" s="295"/>
      <c r="D27" s="1135" t="s">
        <v>3459</v>
      </c>
      <c r="E27" s="1218" t="s">
        <v>3474</v>
      </c>
      <c r="F27" s="1135" t="s">
        <v>3466</v>
      </c>
      <c r="G27" s="1136">
        <v>6</v>
      </c>
      <c r="H27" s="1140">
        <v>2500</v>
      </c>
      <c r="I27" s="149"/>
      <c r="J27" s="1214"/>
      <c r="K27" s="149"/>
      <c r="L27" s="149">
        <f t="shared" si="12"/>
        <v>15000</v>
      </c>
      <c r="M27" s="149">
        <f t="shared" si="12"/>
        <v>0</v>
      </c>
      <c r="N27" s="149">
        <f t="shared" si="12"/>
        <v>0</v>
      </c>
      <c r="O27" s="149">
        <f t="shared" si="12"/>
        <v>0</v>
      </c>
      <c r="P27" s="87"/>
      <c r="Q27" s="87"/>
      <c r="R27" s="87"/>
      <c r="S27" s="87"/>
      <c r="T27" s="87"/>
      <c r="U27" s="87"/>
      <c r="V27" s="87"/>
      <c r="W27" s="149">
        <f t="shared" si="13"/>
        <v>2500</v>
      </c>
      <c r="X27" s="149">
        <f t="shared" si="14"/>
        <v>0</v>
      </c>
      <c r="Y27" s="149">
        <f t="shared" si="15"/>
        <v>0</v>
      </c>
      <c r="Z27" s="149">
        <f t="shared" si="16"/>
        <v>0</v>
      </c>
      <c r="AA27" s="149">
        <f t="shared" si="17"/>
        <v>0</v>
      </c>
      <c r="AB27" s="149">
        <f t="shared" si="17"/>
        <v>0</v>
      </c>
      <c r="AC27" s="149">
        <f t="shared" si="17"/>
        <v>0</v>
      </c>
      <c r="AD27" s="149">
        <f t="shared" si="17"/>
        <v>0</v>
      </c>
      <c r="AE27" s="149"/>
      <c r="AF27" s="149"/>
      <c r="AG27" s="149"/>
      <c r="AH27" s="149"/>
      <c r="AI27" s="149"/>
      <c r="AJ27" s="149"/>
      <c r="AK27" s="149"/>
      <c r="AL27" s="149"/>
      <c r="AM27" s="149"/>
      <c r="AN27" s="149"/>
      <c r="AO27" s="149"/>
      <c r="AP27" s="149"/>
      <c r="AQ27" s="149"/>
      <c r="AR27" s="149">
        <f t="shared" si="18"/>
        <v>2500</v>
      </c>
      <c r="AS27" s="149">
        <f t="shared" si="19"/>
        <v>0</v>
      </c>
      <c r="AT27" s="149">
        <f t="shared" si="20"/>
        <v>0</v>
      </c>
      <c r="AU27" s="149">
        <f t="shared" si="21"/>
        <v>0</v>
      </c>
      <c r="AV27" s="149"/>
      <c r="AW27" s="149"/>
      <c r="AX27" s="149"/>
      <c r="AY27" s="149"/>
      <c r="AZ27" s="148">
        <f t="shared" si="22"/>
        <v>6</v>
      </c>
      <c r="BA27" s="150"/>
      <c r="BB27" s="150"/>
      <c r="BC27" s="150"/>
      <c r="BD27" s="150">
        <v>1</v>
      </c>
      <c r="BE27" s="87"/>
      <c r="BF27" s="87"/>
      <c r="BG27" s="87"/>
      <c r="BH27" s="87"/>
      <c r="BI27" s="87"/>
      <c r="BJ27" s="87" t="s">
        <v>60</v>
      </c>
      <c r="BK27" s="87"/>
      <c r="BL27" s="87"/>
      <c r="BM27" s="87"/>
      <c r="BN27" s="87"/>
    </row>
    <row r="28" spans="1:66" ht="30">
      <c r="A28" s="64">
        <f t="shared" si="23"/>
        <v>17</v>
      </c>
      <c r="B28" s="295"/>
      <c r="C28" s="295"/>
      <c r="D28" s="1135" t="s">
        <v>3475</v>
      </c>
      <c r="E28" s="1226" t="s">
        <v>3476</v>
      </c>
      <c r="F28" s="1135" t="s">
        <v>2756</v>
      </c>
      <c r="G28" s="1137">
        <v>0.58752000000000004</v>
      </c>
      <c r="H28" s="1140">
        <v>206000</v>
      </c>
      <c r="I28" s="149"/>
      <c r="J28" s="1214"/>
      <c r="K28" s="149"/>
      <c r="L28" s="149">
        <f t="shared" si="12"/>
        <v>121029.12000000001</v>
      </c>
      <c r="M28" s="149">
        <f t="shared" si="12"/>
        <v>0</v>
      </c>
      <c r="N28" s="149">
        <f t="shared" si="12"/>
        <v>0</v>
      </c>
      <c r="O28" s="149">
        <f t="shared" si="12"/>
        <v>0</v>
      </c>
      <c r="P28" s="87"/>
      <c r="Q28" s="87"/>
      <c r="R28" s="87"/>
      <c r="S28" s="87"/>
      <c r="T28" s="87"/>
      <c r="U28" s="87"/>
      <c r="V28" s="87"/>
      <c r="W28" s="149">
        <f t="shared" si="13"/>
        <v>206000</v>
      </c>
      <c r="X28" s="149">
        <f t="shared" si="14"/>
        <v>0</v>
      </c>
      <c r="Y28" s="149">
        <f t="shared" si="15"/>
        <v>0</v>
      </c>
      <c r="Z28" s="149">
        <f t="shared" si="16"/>
        <v>0</v>
      </c>
      <c r="AA28" s="149">
        <f t="shared" si="17"/>
        <v>0</v>
      </c>
      <c r="AB28" s="149">
        <f t="shared" si="17"/>
        <v>0</v>
      </c>
      <c r="AC28" s="149">
        <f t="shared" si="17"/>
        <v>0</v>
      </c>
      <c r="AD28" s="149">
        <f t="shared" si="17"/>
        <v>0</v>
      </c>
      <c r="AE28" s="149"/>
      <c r="AF28" s="149"/>
      <c r="AG28" s="149"/>
      <c r="AH28" s="149"/>
      <c r="AI28" s="149"/>
      <c r="AJ28" s="149"/>
      <c r="AK28" s="149"/>
      <c r="AL28" s="149"/>
      <c r="AM28" s="149"/>
      <c r="AN28" s="149"/>
      <c r="AO28" s="149"/>
      <c r="AP28" s="149"/>
      <c r="AQ28" s="149"/>
      <c r="AR28" s="149">
        <f t="shared" si="18"/>
        <v>206000</v>
      </c>
      <c r="AS28" s="149">
        <f t="shared" si="19"/>
        <v>0</v>
      </c>
      <c r="AT28" s="149">
        <f t="shared" si="20"/>
        <v>0</v>
      </c>
      <c r="AU28" s="149">
        <f t="shared" si="21"/>
        <v>0</v>
      </c>
      <c r="AV28" s="149"/>
      <c r="AW28" s="149"/>
      <c r="AX28" s="149"/>
      <c r="AY28" s="149"/>
      <c r="AZ28" s="148">
        <f t="shared" si="22"/>
        <v>0.58752000000000004</v>
      </c>
      <c r="BA28" s="150"/>
      <c r="BB28" s="150"/>
      <c r="BC28" s="150"/>
      <c r="BD28" s="150">
        <v>1</v>
      </c>
      <c r="BE28" s="87"/>
      <c r="BF28" s="87"/>
      <c r="BG28" s="87"/>
      <c r="BH28" s="87"/>
      <c r="BI28" s="87"/>
      <c r="BJ28" s="87" t="s">
        <v>60</v>
      </c>
      <c r="BK28" s="87"/>
      <c r="BL28" s="87"/>
      <c r="BM28" s="87"/>
      <c r="BN28" s="87"/>
    </row>
    <row r="29" spans="1:66">
      <c r="A29" s="64">
        <f t="shared" si="23"/>
        <v>18</v>
      </c>
      <c r="B29" s="295"/>
      <c r="C29" s="295"/>
      <c r="D29" s="1135" t="s">
        <v>3477</v>
      </c>
      <c r="E29" s="1218" t="s">
        <v>3478</v>
      </c>
      <c r="F29" s="1135" t="s">
        <v>3471</v>
      </c>
      <c r="G29" s="1136">
        <v>12</v>
      </c>
      <c r="H29" s="1140">
        <v>1900</v>
      </c>
      <c r="I29" s="149"/>
      <c r="J29" s="1214"/>
      <c r="K29" s="149"/>
      <c r="L29" s="149">
        <f t="shared" si="12"/>
        <v>22800</v>
      </c>
      <c r="M29" s="149">
        <f t="shared" si="12"/>
        <v>0</v>
      </c>
      <c r="N29" s="149">
        <f t="shared" si="12"/>
        <v>0</v>
      </c>
      <c r="O29" s="149">
        <f t="shared" si="12"/>
        <v>0</v>
      </c>
      <c r="P29" s="87"/>
      <c r="Q29" s="87"/>
      <c r="R29" s="87"/>
      <c r="S29" s="87"/>
      <c r="T29" s="87"/>
      <c r="U29" s="87"/>
      <c r="V29" s="87"/>
      <c r="W29" s="149">
        <f t="shared" si="13"/>
        <v>1900</v>
      </c>
      <c r="X29" s="149">
        <f t="shared" si="14"/>
        <v>0</v>
      </c>
      <c r="Y29" s="149">
        <f t="shared" si="15"/>
        <v>0</v>
      </c>
      <c r="Z29" s="149">
        <f t="shared" si="16"/>
        <v>0</v>
      </c>
      <c r="AA29" s="149">
        <f t="shared" si="17"/>
        <v>0</v>
      </c>
      <c r="AB29" s="149">
        <f t="shared" si="17"/>
        <v>0</v>
      </c>
      <c r="AC29" s="149">
        <f t="shared" si="17"/>
        <v>0</v>
      </c>
      <c r="AD29" s="149">
        <f t="shared" si="17"/>
        <v>0</v>
      </c>
      <c r="AE29" s="149"/>
      <c r="AF29" s="149"/>
      <c r="AG29" s="149"/>
      <c r="AH29" s="149"/>
      <c r="AI29" s="149"/>
      <c r="AJ29" s="149"/>
      <c r="AK29" s="149"/>
      <c r="AL29" s="149"/>
      <c r="AM29" s="149"/>
      <c r="AN29" s="149"/>
      <c r="AO29" s="149"/>
      <c r="AP29" s="149"/>
      <c r="AQ29" s="149"/>
      <c r="AR29" s="149">
        <f t="shared" si="18"/>
        <v>1900</v>
      </c>
      <c r="AS29" s="149">
        <f t="shared" si="19"/>
        <v>0</v>
      </c>
      <c r="AT29" s="149">
        <f t="shared" si="20"/>
        <v>0</v>
      </c>
      <c r="AU29" s="149">
        <f t="shared" si="21"/>
        <v>0</v>
      </c>
      <c r="AV29" s="149"/>
      <c r="AW29" s="149"/>
      <c r="AX29" s="149"/>
      <c r="AY29" s="149"/>
      <c r="AZ29" s="148">
        <f t="shared" si="22"/>
        <v>12</v>
      </c>
      <c r="BA29" s="150"/>
      <c r="BB29" s="150"/>
      <c r="BC29" s="150"/>
      <c r="BD29" s="150">
        <v>1</v>
      </c>
      <c r="BE29" s="87"/>
      <c r="BF29" s="87"/>
      <c r="BG29" s="87"/>
      <c r="BH29" s="87"/>
      <c r="BI29" s="87"/>
      <c r="BJ29" s="87" t="s">
        <v>60</v>
      </c>
      <c r="BK29" s="87"/>
      <c r="BL29" s="87"/>
      <c r="BM29" s="87"/>
      <c r="BN29" s="87"/>
    </row>
    <row r="30" spans="1:66">
      <c r="A30" s="64">
        <f t="shared" si="23"/>
        <v>19</v>
      </c>
      <c r="B30" s="295"/>
      <c r="C30" s="295"/>
      <c r="D30" s="1132" t="s">
        <v>3479</v>
      </c>
      <c r="E30" s="1216" t="s">
        <v>3480</v>
      </c>
      <c r="F30" s="1132" t="s">
        <v>3481</v>
      </c>
      <c r="G30" s="1136">
        <v>6</v>
      </c>
      <c r="H30" s="149"/>
      <c r="I30" s="149"/>
      <c r="J30" s="1214">
        <v>56219</v>
      </c>
      <c r="K30" s="149"/>
      <c r="L30" s="149">
        <f xml:space="preserve"> H30*$G30</f>
        <v>0</v>
      </c>
      <c r="M30" s="149">
        <f xml:space="preserve"> I30*$G30</f>
        <v>0</v>
      </c>
      <c r="N30" s="149">
        <f xml:space="preserve"> J30*$G30</f>
        <v>337314</v>
      </c>
      <c r="O30" s="149">
        <f xml:space="preserve"> K30*$G30</f>
        <v>0</v>
      </c>
      <c r="P30" s="87"/>
      <c r="Q30" s="87"/>
      <c r="R30" s="87"/>
      <c r="S30" s="87"/>
      <c r="T30" s="87"/>
      <c r="U30" s="87"/>
      <c r="V30" s="87"/>
      <c r="W30" s="149">
        <f t="shared" si="13"/>
        <v>0</v>
      </c>
      <c r="X30" s="149">
        <f t="shared" si="14"/>
        <v>0</v>
      </c>
      <c r="Y30" s="149">
        <f t="shared" si="15"/>
        <v>56219</v>
      </c>
      <c r="Z30" s="149">
        <f t="shared" si="16"/>
        <v>0</v>
      </c>
      <c r="AA30" s="149">
        <f t="shared" si="17"/>
        <v>0</v>
      </c>
      <c r="AB30" s="149">
        <f t="shared" si="17"/>
        <v>0</v>
      </c>
      <c r="AC30" s="149">
        <f t="shared" si="17"/>
        <v>0</v>
      </c>
      <c r="AD30" s="149">
        <f t="shared" si="17"/>
        <v>0</v>
      </c>
      <c r="AE30" s="149"/>
      <c r="AF30" s="149"/>
      <c r="AG30" s="149"/>
      <c r="AH30" s="149"/>
      <c r="AI30" s="149"/>
      <c r="AJ30" s="149"/>
      <c r="AK30" s="149"/>
      <c r="AL30" s="149"/>
      <c r="AM30" s="149"/>
      <c r="AN30" s="149"/>
      <c r="AO30" s="149"/>
      <c r="AP30" s="149"/>
      <c r="AQ30" s="149"/>
      <c r="AR30" s="149">
        <f t="shared" si="18"/>
        <v>0</v>
      </c>
      <c r="AS30" s="149">
        <f t="shared" si="19"/>
        <v>0</v>
      </c>
      <c r="AT30" s="149">
        <f t="shared" si="20"/>
        <v>56219</v>
      </c>
      <c r="AU30" s="149">
        <f t="shared" si="21"/>
        <v>0</v>
      </c>
      <c r="AV30" s="149"/>
      <c r="AW30" s="149"/>
      <c r="AX30" s="149"/>
      <c r="AY30" s="149"/>
      <c r="AZ30" s="148">
        <f xml:space="preserve"> $G30</f>
        <v>6</v>
      </c>
      <c r="BA30" s="150"/>
      <c r="BB30" s="150"/>
      <c r="BC30" s="150"/>
      <c r="BD30" s="150">
        <v>1</v>
      </c>
      <c r="BE30" s="87"/>
      <c r="BF30" s="87"/>
      <c r="BG30" s="87"/>
      <c r="BH30" s="87"/>
      <c r="BI30" s="87"/>
      <c r="BJ30" s="87" t="s">
        <v>60</v>
      </c>
      <c r="BK30" s="87"/>
      <c r="BL30" s="87"/>
      <c r="BM30" s="87"/>
      <c r="BN30" s="87"/>
    </row>
    <row r="31" spans="1:66">
      <c r="A31" s="64"/>
      <c r="B31" s="295"/>
      <c r="C31" s="295"/>
      <c r="D31" s="1132"/>
      <c r="E31" s="1231" t="s">
        <v>3531</v>
      </c>
      <c r="F31" s="1139"/>
      <c r="G31" s="1217"/>
      <c r="H31" s="149"/>
      <c r="I31" s="149"/>
      <c r="J31" s="149"/>
      <c r="K31" s="149"/>
      <c r="L31" s="149"/>
      <c r="M31" s="149"/>
      <c r="N31" s="149"/>
      <c r="O31" s="149"/>
      <c r="P31" s="87"/>
      <c r="Q31" s="87"/>
      <c r="R31" s="87"/>
      <c r="S31" s="87"/>
      <c r="T31" s="87"/>
      <c r="U31" s="87"/>
      <c r="V31" s="87"/>
      <c r="W31" s="149"/>
      <c r="X31" s="149"/>
      <c r="Y31" s="149"/>
      <c r="Z31" s="149"/>
      <c r="AA31" s="149"/>
      <c r="AB31" s="149"/>
      <c r="AC31" s="149"/>
      <c r="AD31" s="149"/>
      <c r="AE31" s="149"/>
      <c r="AF31" s="149"/>
      <c r="AG31" s="149"/>
      <c r="AH31" s="149"/>
      <c r="AI31" s="149"/>
      <c r="AJ31" s="149"/>
      <c r="AK31" s="149"/>
      <c r="AL31" s="149"/>
      <c r="AM31" s="149"/>
      <c r="AN31" s="149"/>
      <c r="AO31" s="149"/>
      <c r="AP31" s="149"/>
      <c r="AQ31" s="149"/>
      <c r="AR31" s="149"/>
      <c r="AS31" s="149"/>
      <c r="AT31" s="149"/>
      <c r="AU31" s="149"/>
      <c r="AV31" s="149"/>
      <c r="AW31" s="149"/>
      <c r="AX31" s="149"/>
      <c r="AY31" s="149"/>
      <c r="AZ31" s="148"/>
      <c r="BA31" s="150"/>
      <c r="BB31" s="150"/>
      <c r="BC31" s="150"/>
      <c r="BD31" s="150"/>
      <c r="BE31" s="87"/>
      <c r="BF31" s="87"/>
      <c r="BG31" s="87"/>
      <c r="BH31" s="87"/>
      <c r="BI31" s="87"/>
      <c r="BJ31" s="87"/>
      <c r="BK31" s="87"/>
      <c r="BL31" s="87"/>
      <c r="BM31" s="87"/>
      <c r="BN31" s="87"/>
    </row>
    <row r="32" spans="1:66" ht="60">
      <c r="A32" s="64">
        <f t="shared" ref="A32" si="24">+A30+1</f>
        <v>20</v>
      </c>
      <c r="B32" s="295"/>
      <c r="C32" s="295"/>
      <c r="D32" s="1132">
        <v>1</v>
      </c>
      <c r="E32" s="1232" t="s">
        <v>3483</v>
      </c>
      <c r="F32" s="1135" t="s">
        <v>3484</v>
      </c>
      <c r="G32" s="1136">
        <v>1</v>
      </c>
      <c r="H32" s="1140">
        <v>5750000</v>
      </c>
      <c r="I32" s="149"/>
      <c r="J32" s="149"/>
      <c r="K32" s="149"/>
      <c r="L32" s="149">
        <f t="shared" ref="L32:O34" si="25" xml:space="preserve"> $G32*H32</f>
        <v>5750000</v>
      </c>
      <c r="M32" s="149">
        <f t="shared" si="25"/>
        <v>0</v>
      </c>
      <c r="N32" s="149">
        <f t="shared" si="25"/>
        <v>0</v>
      </c>
      <c r="O32" s="149">
        <f t="shared" si="25"/>
        <v>0</v>
      </c>
      <c r="P32" s="87"/>
      <c r="Q32" s="87"/>
      <c r="R32" s="87"/>
      <c r="S32" s="87"/>
      <c r="T32" s="87"/>
      <c r="U32" s="87"/>
      <c r="V32" s="87"/>
      <c r="W32" s="149">
        <f xml:space="preserve"> $H32</f>
        <v>5750000</v>
      </c>
      <c r="X32" s="149">
        <f xml:space="preserve"> $I32</f>
        <v>0</v>
      </c>
      <c r="Y32" s="149">
        <f xml:space="preserve"> $J32</f>
        <v>0</v>
      </c>
      <c r="Z32" s="149">
        <f xml:space="preserve"> $K32</f>
        <v>0</v>
      </c>
      <c r="AA32" s="149">
        <f t="shared" ref="AA32:AD34" si="26" xml:space="preserve"> $V32*W32</f>
        <v>0</v>
      </c>
      <c r="AB32" s="149">
        <f t="shared" si="26"/>
        <v>0</v>
      </c>
      <c r="AC32" s="149">
        <f t="shared" si="26"/>
        <v>0</v>
      </c>
      <c r="AD32" s="149">
        <f t="shared" si="26"/>
        <v>0</v>
      </c>
      <c r="AE32" s="149"/>
      <c r="AF32" s="149"/>
      <c r="AG32" s="149"/>
      <c r="AH32" s="149"/>
      <c r="AI32" s="149"/>
      <c r="AJ32" s="149"/>
      <c r="AK32" s="149"/>
      <c r="AL32" s="149"/>
      <c r="AM32" s="149"/>
      <c r="AN32" s="149"/>
      <c r="AO32" s="149"/>
      <c r="AP32" s="149"/>
      <c r="AQ32" s="149"/>
      <c r="AR32" s="149">
        <f xml:space="preserve"> $H32</f>
        <v>5750000</v>
      </c>
      <c r="AS32" s="149">
        <f xml:space="preserve"> $I32</f>
        <v>0</v>
      </c>
      <c r="AT32" s="149">
        <f xml:space="preserve"> $J32</f>
        <v>0</v>
      </c>
      <c r="AU32" s="149">
        <f xml:space="preserve"> $K32</f>
        <v>0</v>
      </c>
      <c r="AV32" s="149"/>
      <c r="AW32" s="149"/>
      <c r="AX32" s="149"/>
      <c r="AY32" s="149"/>
      <c r="AZ32" s="148">
        <f t="shared" ref="AZ32:AZ34" si="27" xml:space="preserve"> G32</f>
        <v>1</v>
      </c>
      <c r="BA32" s="150"/>
      <c r="BB32" s="150"/>
      <c r="BC32" s="150"/>
      <c r="BD32" s="150">
        <v>1</v>
      </c>
      <c r="BE32" s="87"/>
      <c r="BF32" s="87"/>
      <c r="BG32" s="87"/>
      <c r="BH32" s="87"/>
      <c r="BI32" s="87"/>
      <c r="BJ32" s="87" t="s">
        <v>60</v>
      </c>
      <c r="BK32" s="87"/>
      <c r="BL32" s="87"/>
      <c r="BM32" s="87"/>
      <c r="BN32" s="87"/>
    </row>
    <row r="33" spans="1:66">
      <c r="A33" s="64">
        <f>+A32+1</f>
        <v>21</v>
      </c>
      <c r="B33" s="295" t="s">
        <v>111</v>
      </c>
      <c r="C33" s="295" t="s">
        <v>3485</v>
      </c>
      <c r="D33" s="1242" t="s">
        <v>3485</v>
      </c>
      <c r="E33" s="1232" t="s">
        <v>3486</v>
      </c>
      <c r="F33" s="1135" t="s">
        <v>3501</v>
      </c>
      <c r="G33" s="1136">
        <v>1</v>
      </c>
      <c r="H33" s="1140">
        <v>527300</v>
      </c>
      <c r="I33" s="149"/>
      <c r="J33" s="1140">
        <v>485999</v>
      </c>
      <c r="K33" s="149"/>
      <c r="L33" s="149">
        <f t="shared" si="25"/>
        <v>527300</v>
      </c>
      <c r="M33" s="149">
        <f t="shared" si="25"/>
        <v>0</v>
      </c>
      <c r="N33" s="149">
        <f t="shared" si="25"/>
        <v>485999</v>
      </c>
      <c r="O33" s="149">
        <f t="shared" si="25"/>
        <v>0</v>
      </c>
      <c r="P33" s="87"/>
      <c r="Q33" s="87"/>
      <c r="R33" s="87"/>
      <c r="S33" s="87"/>
      <c r="T33" s="87"/>
      <c r="U33" s="87"/>
      <c r="V33" s="87"/>
      <c r="W33" s="149">
        <f xml:space="preserve"> $H33</f>
        <v>527300</v>
      </c>
      <c r="X33" s="149">
        <f xml:space="preserve"> $I33</f>
        <v>0</v>
      </c>
      <c r="Y33" s="149">
        <f xml:space="preserve"> $J33</f>
        <v>485999</v>
      </c>
      <c r="Z33" s="149">
        <f xml:space="preserve"> $K33</f>
        <v>0</v>
      </c>
      <c r="AA33" s="149">
        <f t="shared" si="26"/>
        <v>0</v>
      </c>
      <c r="AB33" s="149">
        <f t="shared" si="26"/>
        <v>0</v>
      </c>
      <c r="AC33" s="149">
        <f t="shared" si="26"/>
        <v>0</v>
      </c>
      <c r="AD33" s="149">
        <f t="shared" si="26"/>
        <v>0</v>
      </c>
      <c r="AE33" s="149"/>
      <c r="AF33" s="149"/>
      <c r="AG33" s="149"/>
      <c r="AH33" s="149"/>
      <c r="AI33" s="149"/>
      <c r="AJ33" s="149"/>
      <c r="AK33" s="149"/>
      <c r="AL33" s="149"/>
      <c r="AM33" s="149"/>
      <c r="AN33" s="149"/>
      <c r="AO33" s="149"/>
      <c r="AP33" s="149"/>
      <c r="AQ33" s="149"/>
      <c r="AR33" s="149">
        <f xml:space="preserve"> $H33</f>
        <v>527300</v>
      </c>
      <c r="AS33" s="149">
        <f xml:space="preserve"> $I33</f>
        <v>0</v>
      </c>
      <c r="AT33" s="149">
        <f xml:space="preserve"> $J33</f>
        <v>485999</v>
      </c>
      <c r="AU33" s="149">
        <f xml:space="preserve"> $K33</f>
        <v>0</v>
      </c>
      <c r="AV33" s="149"/>
      <c r="AW33" s="149"/>
      <c r="AX33" s="149"/>
      <c r="AY33" s="149"/>
      <c r="AZ33" s="148">
        <f t="shared" si="27"/>
        <v>1</v>
      </c>
      <c r="BA33" s="150"/>
      <c r="BB33" s="150"/>
      <c r="BC33" s="150"/>
      <c r="BD33" s="150">
        <v>1</v>
      </c>
      <c r="BE33" s="87" t="s">
        <v>3499</v>
      </c>
      <c r="BF33" s="87"/>
      <c r="BG33" s="87" t="s">
        <v>3501</v>
      </c>
      <c r="BH33" s="87"/>
      <c r="BI33" s="87"/>
      <c r="BJ33" s="87" t="s">
        <v>76</v>
      </c>
      <c r="BK33" s="87"/>
      <c r="BL33" s="87"/>
      <c r="BM33" s="87"/>
      <c r="BN33" s="87"/>
    </row>
    <row r="34" spans="1:66">
      <c r="A34" s="64">
        <f>+A33+1</f>
        <v>22</v>
      </c>
      <c r="B34" s="295"/>
      <c r="C34" s="295"/>
      <c r="D34" s="1238">
        <v>2</v>
      </c>
      <c r="E34" s="1228" t="s">
        <v>3487</v>
      </c>
      <c r="F34" s="1132" t="s">
        <v>3471</v>
      </c>
      <c r="G34" s="1136">
        <v>2</v>
      </c>
      <c r="H34" s="1227">
        <v>48600</v>
      </c>
      <c r="I34" s="149"/>
      <c r="J34" s="1140"/>
      <c r="K34" s="149"/>
      <c r="L34" s="149">
        <f t="shared" si="25"/>
        <v>97200</v>
      </c>
      <c r="M34" s="149">
        <f t="shared" si="25"/>
        <v>0</v>
      </c>
      <c r="N34" s="149">
        <f t="shared" si="25"/>
        <v>0</v>
      </c>
      <c r="O34" s="149">
        <f t="shared" si="25"/>
        <v>0</v>
      </c>
      <c r="P34" s="87"/>
      <c r="Q34" s="87"/>
      <c r="R34" s="87"/>
      <c r="S34" s="87"/>
      <c r="T34" s="87"/>
      <c r="U34" s="87"/>
      <c r="V34" s="87"/>
      <c r="W34" s="149">
        <f xml:space="preserve"> $H34</f>
        <v>48600</v>
      </c>
      <c r="X34" s="149">
        <f xml:space="preserve"> $I34</f>
        <v>0</v>
      </c>
      <c r="Y34" s="149">
        <f xml:space="preserve"> $J34</f>
        <v>0</v>
      </c>
      <c r="Z34" s="149">
        <f xml:space="preserve"> $K34</f>
        <v>0</v>
      </c>
      <c r="AA34" s="149">
        <f t="shared" si="26"/>
        <v>0</v>
      </c>
      <c r="AB34" s="149">
        <f t="shared" si="26"/>
        <v>0</v>
      </c>
      <c r="AC34" s="149">
        <f t="shared" si="26"/>
        <v>0</v>
      </c>
      <c r="AD34" s="149">
        <f t="shared" si="26"/>
        <v>0</v>
      </c>
      <c r="AE34" s="149"/>
      <c r="AF34" s="149"/>
      <c r="AG34" s="149"/>
      <c r="AH34" s="149"/>
      <c r="AI34" s="149"/>
      <c r="AJ34" s="149"/>
      <c r="AK34" s="149"/>
      <c r="AL34" s="149"/>
      <c r="AM34" s="149"/>
      <c r="AN34" s="149"/>
      <c r="AO34" s="149"/>
      <c r="AP34" s="149"/>
      <c r="AQ34" s="149"/>
      <c r="AR34" s="149">
        <f xml:space="preserve"> $H34</f>
        <v>48600</v>
      </c>
      <c r="AS34" s="149">
        <f xml:space="preserve"> $I34</f>
        <v>0</v>
      </c>
      <c r="AT34" s="149">
        <f xml:space="preserve"> $J34</f>
        <v>0</v>
      </c>
      <c r="AU34" s="149">
        <f xml:space="preserve"> $K34</f>
        <v>0</v>
      </c>
      <c r="AV34" s="149"/>
      <c r="AW34" s="149"/>
      <c r="AX34" s="149"/>
      <c r="AY34" s="149"/>
      <c r="AZ34" s="148">
        <f t="shared" si="27"/>
        <v>2</v>
      </c>
      <c r="BA34" s="150"/>
      <c r="BB34" s="150"/>
      <c r="BC34" s="150"/>
      <c r="BD34" s="150">
        <v>1</v>
      </c>
      <c r="BE34" s="87"/>
      <c r="BF34" s="87"/>
      <c r="BG34" s="87"/>
      <c r="BH34" s="87"/>
      <c r="BI34" s="87"/>
      <c r="BJ34" s="87" t="s">
        <v>60</v>
      </c>
      <c r="BK34" s="87"/>
      <c r="BL34" s="87"/>
      <c r="BM34" s="87"/>
      <c r="BN34" s="87"/>
    </row>
    <row r="35" spans="1:66">
      <c r="A35" s="64"/>
      <c r="B35" s="295"/>
      <c r="C35" s="295"/>
      <c r="D35" s="1243" t="s">
        <v>59</v>
      </c>
      <c r="E35" s="1244" t="s">
        <v>3546</v>
      </c>
      <c r="F35" s="1132"/>
      <c r="G35" s="1212"/>
      <c r="H35" s="149"/>
      <c r="I35" s="149"/>
      <c r="J35" s="149"/>
      <c r="K35" s="149"/>
      <c r="L35" s="149"/>
      <c r="M35" s="149"/>
      <c r="N35" s="149"/>
      <c r="O35" s="149"/>
      <c r="P35" s="87"/>
      <c r="Q35" s="87"/>
      <c r="R35" s="87"/>
      <c r="S35" s="87"/>
      <c r="T35" s="87"/>
      <c r="U35" s="87"/>
      <c r="V35" s="87"/>
      <c r="W35" s="149"/>
      <c r="X35" s="149"/>
      <c r="Y35" s="149"/>
      <c r="Z35" s="149"/>
      <c r="AA35" s="149"/>
      <c r="AB35" s="149"/>
      <c r="AC35" s="149"/>
      <c r="AD35" s="149"/>
      <c r="AE35" s="149"/>
      <c r="AF35" s="149"/>
      <c r="AG35" s="149"/>
      <c r="AH35" s="149"/>
      <c r="AI35" s="149"/>
      <c r="AJ35" s="149"/>
      <c r="AK35" s="149"/>
      <c r="AL35" s="149"/>
      <c r="AM35" s="149"/>
      <c r="AN35" s="149"/>
      <c r="AO35" s="149"/>
      <c r="AP35" s="149"/>
      <c r="AQ35" s="149"/>
      <c r="AR35" s="149"/>
      <c r="AS35" s="149"/>
      <c r="AT35" s="149"/>
      <c r="AU35" s="149"/>
      <c r="AV35" s="149"/>
      <c r="AW35" s="149"/>
      <c r="AX35" s="149"/>
      <c r="AY35" s="149"/>
      <c r="AZ35" s="148">
        <f t="shared" ref="AZ35:AZ46" si="28" xml:space="preserve"> G35</f>
        <v>0</v>
      </c>
      <c r="BA35" s="150"/>
      <c r="BB35" s="150"/>
      <c r="BC35" s="150"/>
      <c r="BD35" s="150"/>
      <c r="BE35" s="87"/>
      <c r="BF35" s="87"/>
      <c r="BG35" s="87"/>
      <c r="BH35" s="87"/>
      <c r="BI35" s="87"/>
      <c r="BJ35" s="87" t="s">
        <v>60</v>
      </c>
      <c r="BK35" s="87"/>
      <c r="BL35" s="87"/>
      <c r="BM35" s="87"/>
      <c r="BN35" s="87"/>
    </row>
    <row r="36" spans="1:66" ht="30">
      <c r="A36" s="64">
        <f>+A34+1</f>
        <v>23</v>
      </c>
      <c r="B36" s="295"/>
      <c r="C36" s="295"/>
      <c r="D36" s="1241">
        <v>1</v>
      </c>
      <c r="E36" s="1225" t="s">
        <v>3488</v>
      </c>
      <c r="F36" s="1132" t="s">
        <v>3178</v>
      </c>
      <c r="G36" s="1253">
        <f>34*20</f>
        <v>680</v>
      </c>
      <c r="H36" s="1227">
        <v>35000</v>
      </c>
      <c r="I36" s="1140"/>
      <c r="J36" s="149"/>
      <c r="K36" s="149"/>
      <c r="L36" s="149">
        <f t="shared" ref="L36:O39" si="29" xml:space="preserve"> $G36*H36</f>
        <v>23800000</v>
      </c>
      <c r="M36" s="149">
        <f t="shared" si="29"/>
        <v>0</v>
      </c>
      <c r="N36" s="149">
        <f t="shared" si="29"/>
        <v>0</v>
      </c>
      <c r="O36" s="149">
        <f t="shared" si="29"/>
        <v>0</v>
      </c>
      <c r="P36" s="87"/>
      <c r="Q36" s="87"/>
      <c r="R36" s="87"/>
      <c r="S36" s="87"/>
      <c r="T36" s="87"/>
      <c r="U36" s="87"/>
      <c r="V36" s="87"/>
      <c r="W36" s="149">
        <f xml:space="preserve"> $H36</f>
        <v>35000</v>
      </c>
      <c r="X36" s="149">
        <f xml:space="preserve"> $I36</f>
        <v>0</v>
      </c>
      <c r="Y36" s="149">
        <f xml:space="preserve"> $J36</f>
        <v>0</v>
      </c>
      <c r="Z36" s="149">
        <f xml:space="preserve"> $K36</f>
        <v>0</v>
      </c>
      <c r="AA36" s="149">
        <f t="shared" ref="AA36:AD39" si="30" xml:space="preserve"> $V36*W36</f>
        <v>0</v>
      </c>
      <c r="AB36" s="149">
        <f t="shared" si="30"/>
        <v>0</v>
      </c>
      <c r="AC36" s="149">
        <f t="shared" si="30"/>
        <v>0</v>
      </c>
      <c r="AD36" s="149">
        <f t="shared" si="30"/>
        <v>0</v>
      </c>
      <c r="AE36" s="149"/>
      <c r="AF36" s="149"/>
      <c r="AG36" s="149"/>
      <c r="AH36" s="149"/>
      <c r="AI36" s="149"/>
      <c r="AJ36" s="149"/>
      <c r="AK36" s="149"/>
      <c r="AL36" s="149"/>
      <c r="AM36" s="149"/>
      <c r="AN36" s="149"/>
      <c r="AO36" s="149"/>
      <c r="AP36" s="149"/>
      <c r="AQ36" s="149"/>
      <c r="AR36" s="149">
        <f xml:space="preserve"> $H36</f>
        <v>35000</v>
      </c>
      <c r="AS36" s="149">
        <f xml:space="preserve"> $I36</f>
        <v>0</v>
      </c>
      <c r="AT36" s="149">
        <f xml:space="preserve"> $J36</f>
        <v>0</v>
      </c>
      <c r="AU36" s="149">
        <f xml:space="preserve"> $K36</f>
        <v>0</v>
      </c>
      <c r="AV36" s="149"/>
      <c r="AW36" s="149"/>
      <c r="AX36" s="149"/>
      <c r="AY36" s="149"/>
      <c r="AZ36" s="148">
        <f t="shared" si="28"/>
        <v>680</v>
      </c>
      <c r="BA36" s="150"/>
      <c r="BB36" s="150"/>
      <c r="BC36" s="150"/>
      <c r="BD36" s="150">
        <v>1</v>
      </c>
      <c r="BE36" s="87"/>
      <c r="BF36" s="87"/>
      <c r="BG36" s="87"/>
      <c r="BH36" s="87"/>
      <c r="BI36" s="87"/>
      <c r="BJ36" s="87" t="s">
        <v>60</v>
      </c>
      <c r="BK36" s="87"/>
      <c r="BL36" s="87"/>
      <c r="BM36" s="87"/>
      <c r="BN36" s="87"/>
    </row>
    <row r="37" spans="1:66" ht="30">
      <c r="A37" s="64">
        <f>+A36+1</f>
        <v>24</v>
      </c>
      <c r="B37" s="295"/>
      <c r="C37" s="295"/>
      <c r="D37" s="1241">
        <v>2</v>
      </c>
      <c r="E37" s="1225" t="s">
        <v>3489</v>
      </c>
      <c r="F37" s="1132" t="s">
        <v>3466</v>
      </c>
      <c r="G37" s="1253">
        <v>34</v>
      </c>
      <c r="H37" s="1227">
        <v>30000</v>
      </c>
      <c r="I37" s="1140"/>
      <c r="J37" s="149"/>
      <c r="K37" s="149"/>
      <c r="L37" s="149">
        <f t="shared" si="29"/>
        <v>1020000</v>
      </c>
      <c r="M37" s="149">
        <f t="shared" si="29"/>
        <v>0</v>
      </c>
      <c r="N37" s="149">
        <f t="shared" si="29"/>
        <v>0</v>
      </c>
      <c r="O37" s="149">
        <f t="shared" si="29"/>
        <v>0</v>
      </c>
      <c r="P37" s="87"/>
      <c r="Q37" s="87"/>
      <c r="R37" s="87"/>
      <c r="S37" s="87"/>
      <c r="T37" s="87"/>
      <c r="U37" s="87"/>
      <c r="V37" s="87"/>
      <c r="W37" s="149">
        <f xml:space="preserve"> $H37</f>
        <v>30000</v>
      </c>
      <c r="X37" s="149">
        <f xml:space="preserve"> $I37</f>
        <v>0</v>
      </c>
      <c r="Y37" s="149">
        <f xml:space="preserve"> $J37</f>
        <v>0</v>
      </c>
      <c r="Z37" s="149">
        <f xml:space="preserve"> $K37</f>
        <v>0</v>
      </c>
      <c r="AA37" s="149">
        <f t="shared" si="30"/>
        <v>0</v>
      </c>
      <c r="AB37" s="149">
        <f t="shared" si="30"/>
        <v>0</v>
      </c>
      <c r="AC37" s="149">
        <f t="shared" si="30"/>
        <v>0</v>
      </c>
      <c r="AD37" s="149">
        <f t="shared" si="30"/>
        <v>0</v>
      </c>
      <c r="AE37" s="149"/>
      <c r="AF37" s="149"/>
      <c r="AG37" s="149"/>
      <c r="AH37" s="149"/>
      <c r="AI37" s="149"/>
      <c r="AJ37" s="149"/>
      <c r="AK37" s="149"/>
      <c r="AL37" s="149"/>
      <c r="AM37" s="149"/>
      <c r="AN37" s="149"/>
      <c r="AO37" s="149"/>
      <c r="AP37" s="149"/>
      <c r="AQ37" s="149"/>
      <c r="AR37" s="149">
        <f xml:space="preserve"> $H37</f>
        <v>30000</v>
      </c>
      <c r="AS37" s="149">
        <f xml:space="preserve"> $I37</f>
        <v>0</v>
      </c>
      <c r="AT37" s="149">
        <f xml:space="preserve"> $J37</f>
        <v>0</v>
      </c>
      <c r="AU37" s="149">
        <f xml:space="preserve"> $K37</f>
        <v>0</v>
      </c>
      <c r="AV37" s="149"/>
      <c r="AW37" s="149"/>
      <c r="AX37" s="149"/>
      <c r="AY37" s="149"/>
      <c r="AZ37" s="148">
        <f t="shared" si="28"/>
        <v>34</v>
      </c>
      <c r="BA37" s="150"/>
      <c r="BB37" s="150"/>
      <c r="BC37" s="150"/>
      <c r="BD37" s="150">
        <v>1</v>
      </c>
      <c r="BE37" s="87"/>
      <c r="BF37" s="87"/>
      <c r="BG37" s="87"/>
      <c r="BH37" s="87"/>
      <c r="BI37" s="87"/>
      <c r="BJ37" s="87" t="s">
        <v>60</v>
      </c>
      <c r="BK37" s="87"/>
      <c r="BL37" s="87"/>
      <c r="BM37" s="87"/>
      <c r="BN37" s="87"/>
    </row>
    <row r="38" spans="1:66">
      <c r="A38" s="64">
        <f>+A37+1</f>
        <v>25</v>
      </c>
      <c r="B38" s="295"/>
      <c r="C38" s="295"/>
      <c r="D38" s="1241">
        <v>3</v>
      </c>
      <c r="E38" s="1225" t="s">
        <v>3490</v>
      </c>
      <c r="F38" s="1132" t="s">
        <v>3491</v>
      </c>
      <c r="G38" s="1253">
        <f>+G37</f>
        <v>34</v>
      </c>
      <c r="H38" s="1227">
        <v>135000</v>
      </c>
      <c r="I38" s="1140"/>
      <c r="J38" s="149"/>
      <c r="K38" s="149"/>
      <c r="L38" s="149">
        <f t="shared" si="29"/>
        <v>4590000</v>
      </c>
      <c r="M38" s="149">
        <f t="shared" si="29"/>
        <v>0</v>
      </c>
      <c r="N38" s="149">
        <f t="shared" si="29"/>
        <v>0</v>
      </c>
      <c r="O38" s="149">
        <f t="shared" si="29"/>
        <v>0</v>
      </c>
      <c r="P38" s="87"/>
      <c r="Q38" s="87"/>
      <c r="R38" s="87"/>
      <c r="S38" s="87"/>
      <c r="T38" s="87"/>
      <c r="U38" s="87"/>
      <c r="V38" s="87"/>
      <c r="W38" s="149">
        <f xml:space="preserve"> $H38</f>
        <v>135000</v>
      </c>
      <c r="X38" s="149">
        <f xml:space="preserve"> $I38</f>
        <v>0</v>
      </c>
      <c r="Y38" s="149">
        <f xml:space="preserve"> $J38</f>
        <v>0</v>
      </c>
      <c r="Z38" s="149">
        <f xml:space="preserve"> $K38</f>
        <v>0</v>
      </c>
      <c r="AA38" s="149">
        <f t="shared" si="30"/>
        <v>0</v>
      </c>
      <c r="AB38" s="149">
        <f t="shared" si="30"/>
        <v>0</v>
      </c>
      <c r="AC38" s="149">
        <f t="shared" si="30"/>
        <v>0</v>
      </c>
      <c r="AD38" s="149">
        <f t="shared" si="30"/>
        <v>0</v>
      </c>
      <c r="AE38" s="149"/>
      <c r="AF38" s="149"/>
      <c r="AG38" s="149"/>
      <c r="AH38" s="149"/>
      <c r="AI38" s="149"/>
      <c r="AJ38" s="149"/>
      <c r="AK38" s="149"/>
      <c r="AL38" s="149"/>
      <c r="AM38" s="149"/>
      <c r="AN38" s="149"/>
      <c r="AO38" s="149"/>
      <c r="AP38" s="149"/>
      <c r="AQ38" s="149"/>
      <c r="AR38" s="149">
        <f xml:space="preserve"> $H38</f>
        <v>135000</v>
      </c>
      <c r="AS38" s="149">
        <f xml:space="preserve"> $I38</f>
        <v>0</v>
      </c>
      <c r="AT38" s="149">
        <f xml:space="preserve"> $J38</f>
        <v>0</v>
      </c>
      <c r="AU38" s="149">
        <f xml:space="preserve"> $K38</f>
        <v>0</v>
      </c>
      <c r="AV38" s="149"/>
      <c r="AW38" s="149"/>
      <c r="AX38" s="149"/>
      <c r="AY38" s="149"/>
      <c r="AZ38" s="148">
        <f t="shared" si="28"/>
        <v>34</v>
      </c>
      <c r="BA38" s="150"/>
      <c r="BB38" s="150"/>
      <c r="BC38" s="150"/>
      <c r="BD38" s="150">
        <v>1</v>
      </c>
      <c r="BE38" s="87"/>
      <c r="BF38" s="87"/>
      <c r="BG38" s="87"/>
      <c r="BH38" s="87"/>
      <c r="BI38" s="87"/>
      <c r="BJ38" s="87" t="s">
        <v>60</v>
      </c>
      <c r="BK38" s="87"/>
      <c r="BL38" s="87"/>
      <c r="BM38" s="87"/>
      <c r="BN38" s="87"/>
    </row>
    <row r="39" spans="1:66">
      <c r="A39" s="64">
        <f>+A38+1</f>
        <v>26</v>
      </c>
      <c r="B39" s="295"/>
      <c r="C39" s="295"/>
      <c r="D39" s="1241">
        <v>4</v>
      </c>
      <c r="E39" s="1225" t="s">
        <v>3492</v>
      </c>
      <c r="F39" s="1132" t="s">
        <v>3178</v>
      </c>
      <c r="G39" s="1253">
        <f>+G36</f>
        <v>680</v>
      </c>
      <c r="H39" s="1227"/>
      <c r="I39" s="1140">
        <v>3000</v>
      </c>
      <c r="J39" s="1140">
        <v>3000</v>
      </c>
      <c r="K39" s="149"/>
      <c r="L39" s="149">
        <f t="shared" si="29"/>
        <v>0</v>
      </c>
      <c r="M39" s="149">
        <f t="shared" si="29"/>
        <v>2040000</v>
      </c>
      <c r="N39" s="149">
        <f t="shared" si="29"/>
        <v>2040000</v>
      </c>
      <c r="O39" s="149">
        <f t="shared" si="29"/>
        <v>0</v>
      </c>
      <c r="P39" s="87"/>
      <c r="Q39" s="87"/>
      <c r="R39" s="87"/>
      <c r="S39" s="87"/>
      <c r="T39" s="87"/>
      <c r="U39" s="87"/>
      <c r="V39" s="87"/>
      <c r="W39" s="149">
        <f xml:space="preserve"> $H39</f>
        <v>0</v>
      </c>
      <c r="X39" s="149">
        <f xml:space="preserve"> $I39</f>
        <v>3000</v>
      </c>
      <c r="Y39" s="149">
        <f xml:space="preserve"> $J39</f>
        <v>3000</v>
      </c>
      <c r="Z39" s="149">
        <f xml:space="preserve"> $K39</f>
        <v>0</v>
      </c>
      <c r="AA39" s="149">
        <f t="shared" si="30"/>
        <v>0</v>
      </c>
      <c r="AB39" s="149">
        <f t="shared" si="30"/>
        <v>0</v>
      </c>
      <c r="AC39" s="149">
        <f t="shared" si="30"/>
        <v>0</v>
      </c>
      <c r="AD39" s="149">
        <f t="shared" si="30"/>
        <v>0</v>
      </c>
      <c r="AE39" s="149"/>
      <c r="AF39" s="149"/>
      <c r="AG39" s="149"/>
      <c r="AH39" s="149"/>
      <c r="AI39" s="149"/>
      <c r="AJ39" s="149"/>
      <c r="AK39" s="149"/>
      <c r="AL39" s="149"/>
      <c r="AM39" s="149"/>
      <c r="AN39" s="149"/>
      <c r="AO39" s="149"/>
      <c r="AP39" s="149"/>
      <c r="AQ39" s="149"/>
      <c r="AR39" s="149">
        <f xml:space="preserve"> $H39</f>
        <v>0</v>
      </c>
      <c r="AS39" s="149">
        <f xml:space="preserve"> $I39</f>
        <v>3000</v>
      </c>
      <c r="AT39" s="149">
        <f xml:space="preserve"> $J39</f>
        <v>3000</v>
      </c>
      <c r="AU39" s="149">
        <f xml:space="preserve"> $K39</f>
        <v>0</v>
      </c>
      <c r="AV39" s="149"/>
      <c r="AW39" s="149"/>
      <c r="AX39" s="149"/>
      <c r="AY39" s="149"/>
      <c r="AZ39" s="148">
        <f t="shared" si="28"/>
        <v>680</v>
      </c>
      <c r="BA39" s="150"/>
      <c r="BB39" s="150"/>
      <c r="BC39" s="150"/>
      <c r="BD39" s="150">
        <v>1</v>
      </c>
      <c r="BE39" s="87"/>
      <c r="BF39" s="87"/>
      <c r="BG39" s="87"/>
      <c r="BH39" s="87"/>
      <c r="BI39" s="87"/>
      <c r="BJ39" s="87" t="s">
        <v>60</v>
      </c>
      <c r="BK39" s="87"/>
      <c r="BL39" s="87"/>
      <c r="BM39" s="87"/>
      <c r="BN39" s="87"/>
    </row>
    <row r="40" spans="1:66">
      <c r="A40" s="64"/>
      <c r="B40" s="295"/>
      <c r="C40" s="295"/>
      <c r="D40" s="1243" t="s">
        <v>66</v>
      </c>
      <c r="E40" s="1244" t="s">
        <v>3547</v>
      </c>
      <c r="F40" s="1132"/>
      <c r="G40" s="1253"/>
      <c r="H40" s="1227"/>
      <c r="I40" s="1140"/>
      <c r="J40" s="149"/>
      <c r="K40" s="149"/>
      <c r="L40" s="149"/>
      <c r="M40" s="149"/>
      <c r="N40" s="149"/>
      <c r="O40" s="149"/>
      <c r="P40" s="87"/>
      <c r="Q40" s="87"/>
      <c r="R40" s="87"/>
      <c r="S40" s="87"/>
      <c r="T40" s="87"/>
      <c r="U40" s="87"/>
      <c r="V40" s="87"/>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8">
        <f t="shared" si="28"/>
        <v>0</v>
      </c>
      <c r="BA40" s="150"/>
      <c r="BB40" s="150"/>
      <c r="BC40" s="150"/>
      <c r="BD40" s="150"/>
      <c r="BE40" s="87"/>
      <c r="BF40" s="87"/>
      <c r="BG40" s="87"/>
      <c r="BH40" s="87"/>
      <c r="BI40" s="87"/>
      <c r="BJ40" s="87" t="s">
        <v>60</v>
      </c>
      <c r="BK40" s="87"/>
      <c r="BL40" s="87"/>
      <c r="BM40" s="87"/>
      <c r="BN40" s="87"/>
    </row>
    <row r="41" spans="1:66">
      <c r="A41" s="64">
        <f>+A39+1</f>
        <v>27</v>
      </c>
      <c r="B41" s="295"/>
      <c r="C41" s="295"/>
      <c r="D41" s="1250">
        <v>1</v>
      </c>
      <c r="E41" s="1228" t="s">
        <v>3495</v>
      </c>
      <c r="F41" s="1132" t="s">
        <v>3494</v>
      </c>
      <c r="G41" s="1253">
        <v>34</v>
      </c>
      <c r="H41" s="1227">
        <v>3500000</v>
      </c>
      <c r="I41" s="1140"/>
      <c r="J41" s="149"/>
      <c r="K41" s="149"/>
      <c r="L41" s="149">
        <f t="shared" ref="L41:O45" si="31" xml:space="preserve"> $G41*H41</f>
        <v>119000000</v>
      </c>
      <c r="M41" s="149">
        <f t="shared" si="31"/>
        <v>0</v>
      </c>
      <c r="N41" s="149">
        <f t="shared" si="31"/>
        <v>0</v>
      </c>
      <c r="O41" s="149">
        <f t="shared" si="31"/>
        <v>0</v>
      </c>
      <c r="P41" s="87"/>
      <c r="Q41" s="87"/>
      <c r="R41" s="87"/>
      <c r="S41" s="87"/>
      <c r="T41" s="87"/>
      <c r="U41" s="87"/>
      <c r="V41" s="87"/>
      <c r="W41" s="149">
        <f xml:space="preserve"> $H41</f>
        <v>3500000</v>
      </c>
      <c r="X41" s="149">
        <f xml:space="preserve"> $I41</f>
        <v>0</v>
      </c>
      <c r="Y41" s="149">
        <f xml:space="preserve"> $J41</f>
        <v>0</v>
      </c>
      <c r="Z41" s="149">
        <f xml:space="preserve"> $K41</f>
        <v>0</v>
      </c>
      <c r="AA41" s="149">
        <f t="shared" ref="AA41:AD45" si="32" xml:space="preserve"> $V41*W41</f>
        <v>0</v>
      </c>
      <c r="AB41" s="149">
        <f t="shared" si="32"/>
        <v>0</v>
      </c>
      <c r="AC41" s="149">
        <f t="shared" si="32"/>
        <v>0</v>
      </c>
      <c r="AD41" s="149">
        <f t="shared" si="32"/>
        <v>0</v>
      </c>
      <c r="AE41" s="149"/>
      <c r="AF41" s="149"/>
      <c r="AG41" s="149"/>
      <c r="AH41" s="149"/>
      <c r="AI41" s="149"/>
      <c r="AJ41" s="149"/>
      <c r="AK41" s="149"/>
      <c r="AL41" s="149"/>
      <c r="AM41" s="149"/>
      <c r="AN41" s="149"/>
      <c r="AO41" s="149"/>
      <c r="AP41" s="149"/>
      <c r="AQ41" s="149"/>
      <c r="AR41" s="149">
        <f xml:space="preserve"> $H41</f>
        <v>3500000</v>
      </c>
      <c r="AS41" s="149">
        <f xml:space="preserve"> $I41</f>
        <v>0</v>
      </c>
      <c r="AT41" s="149">
        <f xml:space="preserve"> $J41</f>
        <v>0</v>
      </c>
      <c r="AU41" s="149">
        <f xml:space="preserve"> $K41</f>
        <v>0</v>
      </c>
      <c r="AV41" s="149"/>
      <c r="AW41" s="149"/>
      <c r="AX41" s="149"/>
      <c r="AY41" s="149"/>
      <c r="AZ41" s="148">
        <f t="shared" si="28"/>
        <v>34</v>
      </c>
      <c r="BA41" s="150"/>
      <c r="BB41" s="150"/>
      <c r="BC41" s="150"/>
      <c r="BD41" s="150">
        <v>1</v>
      </c>
      <c r="BE41" s="87"/>
      <c r="BF41" s="87"/>
      <c r="BG41" s="87"/>
      <c r="BH41" s="87"/>
      <c r="BI41" s="87"/>
      <c r="BJ41" s="87" t="s">
        <v>60</v>
      </c>
      <c r="BK41" s="87"/>
      <c r="BL41" s="87"/>
      <c r="BM41" s="87"/>
      <c r="BN41" s="87"/>
    </row>
    <row r="42" spans="1:66">
      <c r="A42" s="64">
        <f>+A41+1</f>
        <v>28</v>
      </c>
      <c r="B42" s="295"/>
      <c r="C42" s="295"/>
      <c r="D42" s="1250">
        <f>+D41+1</f>
        <v>2</v>
      </c>
      <c r="E42" s="1223" t="s">
        <v>3496</v>
      </c>
      <c r="F42" s="1131" t="s">
        <v>3457</v>
      </c>
      <c r="G42" s="1247">
        <v>45</v>
      </c>
      <c r="H42" s="1230">
        <v>14500</v>
      </c>
      <c r="I42" s="1141"/>
      <c r="J42" s="149"/>
      <c r="K42" s="149"/>
      <c r="L42" s="149">
        <f t="shared" si="31"/>
        <v>652500</v>
      </c>
      <c r="M42" s="149">
        <f t="shared" si="31"/>
        <v>0</v>
      </c>
      <c r="N42" s="149">
        <f t="shared" si="31"/>
        <v>0</v>
      </c>
      <c r="O42" s="149">
        <f t="shared" si="31"/>
        <v>0</v>
      </c>
      <c r="P42" s="87"/>
      <c r="Q42" s="87"/>
      <c r="R42" s="87"/>
      <c r="S42" s="87"/>
      <c r="T42" s="87"/>
      <c r="U42" s="87"/>
      <c r="V42" s="87"/>
      <c r="W42" s="149">
        <f xml:space="preserve"> $H42</f>
        <v>14500</v>
      </c>
      <c r="X42" s="149">
        <f xml:space="preserve"> $I42</f>
        <v>0</v>
      </c>
      <c r="Y42" s="149">
        <f xml:space="preserve"> $J42</f>
        <v>0</v>
      </c>
      <c r="Z42" s="149">
        <f xml:space="preserve"> $K42</f>
        <v>0</v>
      </c>
      <c r="AA42" s="149">
        <f t="shared" si="32"/>
        <v>0</v>
      </c>
      <c r="AB42" s="149">
        <f t="shared" si="32"/>
        <v>0</v>
      </c>
      <c r="AC42" s="149">
        <f t="shared" si="32"/>
        <v>0</v>
      </c>
      <c r="AD42" s="149">
        <f t="shared" si="32"/>
        <v>0</v>
      </c>
      <c r="AE42" s="149"/>
      <c r="AF42" s="149"/>
      <c r="AG42" s="149"/>
      <c r="AH42" s="149"/>
      <c r="AI42" s="149"/>
      <c r="AJ42" s="149"/>
      <c r="AK42" s="149"/>
      <c r="AL42" s="149"/>
      <c r="AM42" s="149"/>
      <c r="AN42" s="149"/>
      <c r="AO42" s="149"/>
      <c r="AP42" s="149"/>
      <c r="AQ42" s="149"/>
      <c r="AR42" s="149">
        <f xml:space="preserve"> $H42</f>
        <v>14500</v>
      </c>
      <c r="AS42" s="149">
        <f xml:space="preserve"> $I42</f>
        <v>0</v>
      </c>
      <c r="AT42" s="149">
        <f xml:space="preserve"> $J42</f>
        <v>0</v>
      </c>
      <c r="AU42" s="149">
        <f xml:space="preserve"> $K42</f>
        <v>0</v>
      </c>
      <c r="AV42" s="149"/>
      <c r="AW42" s="149"/>
      <c r="AX42" s="149"/>
      <c r="AY42" s="149"/>
      <c r="AZ42" s="148">
        <f t="shared" si="28"/>
        <v>45</v>
      </c>
      <c r="BA42" s="150"/>
      <c r="BB42" s="150"/>
      <c r="BC42" s="150"/>
      <c r="BD42" s="150">
        <v>1</v>
      </c>
      <c r="BE42" s="87"/>
      <c r="BF42" s="87"/>
      <c r="BG42" s="87"/>
      <c r="BH42" s="87"/>
      <c r="BI42" s="87"/>
      <c r="BJ42" s="87" t="s">
        <v>60</v>
      </c>
      <c r="BK42" s="87"/>
      <c r="BL42" s="87"/>
      <c r="BM42" s="87"/>
      <c r="BN42" s="87"/>
    </row>
    <row r="43" spans="1:66">
      <c r="A43" s="64">
        <f>+A42+1</f>
        <v>29</v>
      </c>
      <c r="B43" s="295"/>
      <c r="C43" s="295"/>
      <c r="D43" s="1251">
        <f>+D42+1</f>
        <v>3</v>
      </c>
      <c r="E43" s="1245" t="s">
        <v>3548</v>
      </c>
      <c r="F43" s="1246" t="s">
        <v>3466</v>
      </c>
      <c r="G43" s="1247">
        <v>46</v>
      </c>
      <c r="H43" s="1248">
        <v>14501</v>
      </c>
      <c r="I43" s="1248"/>
      <c r="J43" s="1249"/>
      <c r="K43" s="1249"/>
      <c r="L43" s="149"/>
      <c r="M43" s="149"/>
      <c r="N43" s="149"/>
      <c r="O43" s="149"/>
      <c r="P43" s="87"/>
      <c r="Q43" s="87"/>
      <c r="R43" s="87"/>
      <c r="S43" s="87"/>
      <c r="T43" s="87"/>
      <c r="U43" s="87"/>
      <c r="V43" s="87"/>
      <c r="W43" s="149"/>
      <c r="X43" s="149"/>
      <c r="Y43" s="149"/>
      <c r="Z43" s="149"/>
      <c r="AA43" s="149"/>
      <c r="AB43" s="149"/>
      <c r="AC43" s="149"/>
      <c r="AD43" s="149"/>
      <c r="AE43" s="149"/>
      <c r="AF43" s="149"/>
      <c r="AG43" s="149"/>
      <c r="AH43" s="149"/>
      <c r="AI43" s="149"/>
      <c r="AJ43" s="149"/>
      <c r="AK43" s="149"/>
      <c r="AL43" s="149"/>
      <c r="AM43" s="149"/>
      <c r="AN43" s="149"/>
      <c r="AO43" s="149"/>
      <c r="AP43" s="149"/>
      <c r="AQ43" s="149"/>
      <c r="AR43" s="149"/>
      <c r="AS43" s="149"/>
      <c r="AT43" s="149"/>
      <c r="AU43" s="149"/>
      <c r="AV43" s="149"/>
      <c r="AW43" s="149"/>
      <c r="AX43" s="149"/>
      <c r="AY43" s="149"/>
      <c r="AZ43" s="148"/>
      <c r="BA43" s="150"/>
      <c r="BB43" s="150"/>
      <c r="BC43" s="150"/>
      <c r="BD43" s="150"/>
      <c r="BE43" s="87"/>
      <c r="BF43" s="87"/>
      <c r="BG43" s="87"/>
      <c r="BH43" s="87"/>
      <c r="BI43" s="87"/>
      <c r="BJ43" s="87"/>
      <c r="BK43" s="87"/>
      <c r="BL43" s="87"/>
      <c r="BM43" s="87"/>
      <c r="BN43" s="87"/>
    </row>
    <row r="44" spans="1:66">
      <c r="A44" s="64">
        <f>+A43+1</f>
        <v>30</v>
      </c>
      <c r="B44" s="295"/>
      <c r="C44" s="295"/>
      <c r="D44" s="1237">
        <f>+D43+1</f>
        <v>4</v>
      </c>
      <c r="E44" s="1233" t="s">
        <v>3497</v>
      </c>
      <c r="F44" s="1131" t="s">
        <v>3466</v>
      </c>
      <c r="G44" s="1247">
        <v>3</v>
      </c>
      <c r="H44" s="1141">
        <v>150000</v>
      </c>
      <c r="I44" s="1233"/>
      <c r="J44" s="149"/>
      <c r="K44" s="149"/>
      <c r="L44" s="149">
        <f t="shared" si="31"/>
        <v>450000</v>
      </c>
      <c r="M44" s="149">
        <f t="shared" si="31"/>
        <v>0</v>
      </c>
      <c r="N44" s="149">
        <f t="shared" si="31"/>
        <v>0</v>
      </c>
      <c r="O44" s="149">
        <f t="shared" si="31"/>
        <v>0</v>
      </c>
      <c r="P44" s="87"/>
      <c r="Q44" s="87"/>
      <c r="R44" s="87"/>
      <c r="S44" s="87"/>
      <c r="T44" s="87"/>
      <c r="U44" s="87"/>
      <c r="V44" s="87"/>
      <c r="W44" s="149">
        <f xml:space="preserve"> $H44</f>
        <v>150000</v>
      </c>
      <c r="X44" s="149">
        <f xml:space="preserve"> $I44</f>
        <v>0</v>
      </c>
      <c r="Y44" s="149">
        <f xml:space="preserve"> $J44</f>
        <v>0</v>
      </c>
      <c r="Z44" s="149">
        <f xml:space="preserve"> $K44</f>
        <v>0</v>
      </c>
      <c r="AA44" s="149">
        <f t="shared" si="32"/>
        <v>0</v>
      </c>
      <c r="AB44" s="149">
        <f t="shared" si="32"/>
        <v>0</v>
      </c>
      <c r="AC44" s="149">
        <f t="shared" si="32"/>
        <v>0</v>
      </c>
      <c r="AD44" s="149">
        <f t="shared" si="32"/>
        <v>0</v>
      </c>
      <c r="AE44" s="149"/>
      <c r="AF44" s="149"/>
      <c r="AG44" s="149"/>
      <c r="AH44" s="149"/>
      <c r="AI44" s="149"/>
      <c r="AJ44" s="149"/>
      <c r="AK44" s="149"/>
      <c r="AL44" s="149"/>
      <c r="AM44" s="149"/>
      <c r="AN44" s="149"/>
      <c r="AO44" s="149"/>
      <c r="AP44" s="149"/>
      <c r="AQ44" s="149"/>
      <c r="AR44" s="149">
        <f xml:space="preserve"> $H44</f>
        <v>150000</v>
      </c>
      <c r="AS44" s="149">
        <f xml:space="preserve"> $I44</f>
        <v>0</v>
      </c>
      <c r="AT44" s="149">
        <f xml:space="preserve"> $J44</f>
        <v>0</v>
      </c>
      <c r="AU44" s="149">
        <f xml:space="preserve"> $K44</f>
        <v>0</v>
      </c>
      <c r="AV44" s="149"/>
      <c r="AW44" s="149"/>
      <c r="AX44" s="149"/>
      <c r="AY44" s="149"/>
      <c r="AZ44" s="148">
        <f t="shared" si="28"/>
        <v>3</v>
      </c>
      <c r="BA44" s="150"/>
      <c r="BB44" s="150"/>
      <c r="BC44" s="150"/>
      <c r="BD44" s="150">
        <v>1</v>
      </c>
      <c r="BE44" s="87"/>
      <c r="BF44" s="87"/>
      <c r="BG44" s="87"/>
      <c r="BH44" s="87"/>
      <c r="BI44" s="87"/>
      <c r="BJ44" s="87" t="s">
        <v>60</v>
      </c>
      <c r="BK44" s="87"/>
      <c r="BL44" s="87"/>
      <c r="BM44" s="87"/>
      <c r="BN44" s="87"/>
    </row>
    <row r="45" spans="1:66">
      <c r="A45" s="64">
        <f>+A44+1</f>
        <v>31</v>
      </c>
      <c r="B45" s="295"/>
      <c r="C45" s="295"/>
      <c r="D45" s="1252">
        <f>+D44+1</f>
        <v>5</v>
      </c>
      <c r="E45" s="1225" t="s">
        <v>3492</v>
      </c>
      <c r="F45" s="1234" t="s">
        <v>3466</v>
      </c>
      <c r="G45" s="1254">
        <v>6</v>
      </c>
      <c r="H45" s="1141"/>
      <c r="I45" s="1235"/>
      <c r="J45" s="1141">
        <v>200000</v>
      </c>
      <c r="K45" s="149"/>
      <c r="L45" s="149">
        <f t="shared" si="31"/>
        <v>0</v>
      </c>
      <c r="M45" s="149">
        <f t="shared" si="31"/>
        <v>0</v>
      </c>
      <c r="N45" s="149">
        <f t="shared" si="31"/>
        <v>1200000</v>
      </c>
      <c r="O45" s="149">
        <f t="shared" si="31"/>
        <v>0</v>
      </c>
      <c r="P45" s="87"/>
      <c r="Q45" s="87"/>
      <c r="R45" s="87"/>
      <c r="S45" s="87"/>
      <c r="T45" s="87"/>
      <c r="U45" s="87"/>
      <c r="V45" s="87"/>
      <c r="W45" s="149">
        <f xml:space="preserve"> $H45</f>
        <v>0</v>
      </c>
      <c r="X45" s="149">
        <f xml:space="preserve"> $I45</f>
        <v>0</v>
      </c>
      <c r="Y45" s="149">
        <f xml:space="preserve"> $J45</f>
        <v>200000</v>
      </c>
      <c r="Z45" s="149">
        <f xml:space="preserve"> $K45</f>
        <v>0</v>
      </c>
      <c r="AA45" s="149">
        <f t="shared" si="32"/>
        <v>0</v>
      </c>
      <c r="AB45" s="149">
        <f t="shared" si="32"/>
        <v>0</v>
      </c>
      <c r="AC45" s="149">
        <f t="shared" si="32"/>
        <v>0</v>
      </c>
      <c r="AD45" s="149">
        <f t="shared" si="32"/>
        <v>0</v>
      </c>
      <c r="AE45" s="149"/>
      <c r="AF45" s="149"/>
      <c r="AG45" s="149"/>
      <c r="AH45" s="149"/>
      <c r="AI45" s="149"/>
      <c r="AJ45" s="149"/>
      <c r="AK45" s="149"/>
      <c r="AL45" s="149"/>
      <c r="AM45" s="149"/>
      <c r="AN45" s="149"/>
      <c r="AO45" s="149"/>
      <c r="AP45" s="149"/>
      <c r="AQ45" s="149"/>
      <c r="AR45" s="149">
        <f xml:space="preserve"> $H45</f>
        <v>0</v>
      </c>
      <c r="AS45" s="149">
        <f xml:space="preserve"> $I45</f>
        <v>0</v>
      </c>
      <c r="AT45" s="149">
        <f xml:space="preserve"> $J45</f>
        <v>200000</v>
      </c>
      <c r="AU45" s="149">
        <f xml:space="preserve"> $K45</f>
        <v>0</v>
      </c>
      <c r="AV45" s="149"/>
      <c r="AW45" s="149"/>
      <c r="AX45" s="149"/>
      <c r="AY45" s="149"/>
      <c r="AZ45" s="148">
        <f t="shared" si="28"/>
        <v>6</v>
      </c>
      <c r="BA45" s="150"/>
      <c r="BB45" s="150"/>
      <c r="BC45" s="150"/>
      <c r="BD45" s="150">
        <v>1</v>
      </c>
      <c r="BE45" s="87"/>
      <c r="BF45" s="87"/>
      <c r="BG45" s="87"/>
      <c r="BH45" s="87"/>
      <c r="BI45" s="87"/>
      <c r="BJ45" s="87" t="s">
        <v>60</v>
      </c>
      <c r="BK45" s="87"/>
      <c r="BL45" s="87"/>
      <c r="BM45" s="87"/>
      <c r="BN45" s="87"/>
    </row>
    <row r="46" spans="1:66" ht="15.75">
      <c r="A46" s="113"/>
      <c r="B46" s="111" t="s">
        <v>111</v>
      </c>
      <c r="C46" s="111" t="s">
        <v>111</v>
      </c>
      <c r="D46" s="151" t="s">
        <v>112</v>
      </c>
      <c r="E46" s="112" t="s">
        <v>83</v>
      </c>
      <c r="F46" s="113"/>
      <c r="G46" s="152"/>
      <c r="H46" s="153"/>
      <c r="I46" s="153"/>
      <c r="J46" s="153"/>
      <c r="K46" s="153"/>
      <c r="L46" s="153">
        <f xml:space="preserve"> SUM(L7:L45)</f>
        <v>2532360630.52</v>
      </c>
      <c r="M46" s="153">
        <f xml:space="preserve"> SUM(M7:M45)</f>
        <v>3190513.4519999996</v>
      </c>
      <c r="N46" s="153">
        <f xml:space="preserve"> SUM(N7:N45)</f>
        <v>42384180.451999992</v>
      </c>
      <c r="O46" s="153">
        <f xml:space="preserve"> SUM(O7:O45)</f>
        <v>0</v>
      </c>
      <c r="P46" s="154"/>
      <c r="Q46" s="154"/>
      <c r="R46" s="154"/>
      <c r="S46" s="154"/>
      <c r="T46" s="154"/>
      <c r="U46" s="154"/>
      <c r="V46" s="154"/>
      <c r="W46" s="153"/>
      <c r="X46" s="153"/>
      <c r="Y46" s="153"/>
      <c r="Z46" s="153"/>
      <c r="AA46" s="153">
        <f xml:space="preserve"> SUM(AA7:AA45)</f>
        <v>0</v>
      </c>
      <c r="AB46" s="153">
        <f xml:space="preserve"> SUM(AB7:AB45)</f>
        <v>0</v>
      </c>
      <c r="AC46" s="153">
        <f xml:space="preserve"> SUM(AC7:AC45)</f>
        <v>0</v>
      </c>
      <c r="AD46" s="153">
        <f xml:space="preserve"> SUM(AD7:AD45)</f>
        <v>0</v>
      </c>
      <c r="AE46" s="153"/>
      <c r="AF46" s="153"/>
      <c r="AG46" s="153"/>
      <c r="AH46" s="153"/>
      <c r="AI46" s="153"/>
      <c r="AJ46" s="153"/>
      <c r="AK46" s="153"/>
      <c r="AL46" s="153"/>
      <c r="AM46" s="153"/>
      <c r="AN46" s="153"/>
      <c r="AO46" s="153"/>
      <c r="AP46" s="153"/>
      <c r="AQ46" s="153"/>
      <c r="AR46" s="153"/>
      <c r="AS46" s="153"/>
      <c r="AT46" s="153"/>
      <c r="AU46" s="153"/>
      <c r="AV46" s="153">
        <f xml:space="preserve"> SUM(AV7:AV45)</f>
        <v>0</v>
      </c>
      <c r="AW46" s="153">
        <f xml:space="preserve"> SUM(AW7:AW45)</f>
        <v>0</v>
      </c>
      <c r="AX46" s="153">
        <f xml:space="preserve"> SUM(AX7:AX45)</f>
        <v>0</v>
      </c>
      <c r="AY46" s="153">
        <f xml:space="preserve"> SUM(AY7:AY45)</f>
        <v>0</v>
      </c>
      <c r="AZ46" s="154">
        <f t="shared" si="28"/>
        <v>0</v>
      </c>
      <c r="BA46" s="155"/>
      <c r="BB46" s="155"/>
      <c r="BC46" s="437"/>
      <c r="BD46" s="437"/>
      <c r="BE46" s="437"/>
      <c r="BF46" s="437"/>
      <c r="BG46" s="437"/>
      <c r="BH46" s="437"/>
      <c r="BI46" s="437"/>
      <c r="BJ46" s="437"/>
      <c r="BK46" s="88"/>
      <c r="BL46" s="88"/>
      <c r="BM46" s="88"/>
      <c r="BN46" s="88"/>
    </row>
    <row r="61" spans="14:14">
      <c r="N61" s="416"/>
    </row>
  </sheetData>
  <mergeCells count="30">
    <mergeCell ref="A5:A6"/>
    <mergeCell ref="B5:B6"/>
    <mergeCell ref="C5:C6"/>
    <mergeCell ref="D5:D6"/>
    <mergeCell ref="V5:V6"/>
    <mergeCell ref="E5:E6"/>
    <mergeCell ref="F5:F6"/>
    <mergeCell ref="G5:G6"/>
    <mergeCell ref="P5:P6"/>
    <mergeCell ref="U5:U6"/>
    <mergeCell ref="T5:T6"/>
    <mergeCell ref="W5:Z5"/>
    <mergeCell ref="AO5:AQ5"/>
    <mergeCell ref="AI5:AJ5"/>
    <mergeCell ref="AK5:AK6"/>
    <mergeCell ref="AZ5:AZ6"/>
    <mergeCell ref="AE5:AH5"/>
    <mergeCell ref="AV5:AY5"/>
    <mergeCell ref="AL5:AN5"/>
    <mergeCell ref="BE5:BE6"/>
    <mergeCell ref="AA5:AD5"/>
    <mergeCell ref="BL5:BN5"/>
    <mergeCell ref="BF5:BH5"/>
    <mergeCell ref="BB5:BB6"/>
    <mergeCell ref="BA5:BA6"/>
    <mergeCell ref="BI5:BI6"/>
    <mergeCell ref="BC5:BC6"/>
    <mergeCell ref="BD5:BD6"/>
    <mergeCell ref="BK5:BK6"/>
    <mergeCell ref="BJ5:BJ6"/>
  </mergeCells>
  <phoneticPr fontId="2" type="noConversion"/>
  <pageMargins left="0.55118110236220497" right="0.196850393700787" top="0.37" bottom="0.22" header="0.15748031496063" footer="0.16"/>
  <pageSetup paperSize="9" scale="95" orientation="landscape" r:id="rId1"/>
  <headerFooter alignWithMargins="0">
    <oddHeader>&amp;L&amp;"Times New Roman,Bold Italic"&amp;9Dự toán Bắc Nam  - ÐT: 0966.966.455</oddHeader>
    <oddFooter>&amp;R&amp;9Trang &amp;P/&amp;N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79</vt:i4>
      </vt:variant>
      <vt:variant>
        <vt:lpstr>Named Ranges</vt:lpstr>
      </vt:variant>
      <vt:variant>
        <vt:i4>92</vt:i4>
      </vt:variant>
    </vt:vector>
  </HeadingPairs>
  <TitlesOfParts>
    <vt:vector size="171" baseType="lpstr">
      <vt:lpstr>Thamtra_Dutoan</vt:lpstr>
      <vt:lpstr>Thamtra_Phantichvattu</vt:lpstr>
      <vt:lpstr>Thamtra_GTVT</vt:lpstr>
      <vt:lpstr>Thamtra_VL</vt:lpstr>
      <vt:lpstr>Thamtra_NC</vt:lpstr>
      <vt:lpstr>Thamtra_MTC</vt:lpstr>
      <vt:lpstr>Dutoan_Nhom</vt:lpstr>
      <vt:lpstr>THKP_Nhom</vt:lpstr>
      <vt:lpstr>Du toan</vt:lpstr>
      <vt:lpstr>Phan tich vat tu</vt:lpstr>
      <vt:lpstr>Gia tri vat tu</vt:lpstr>
      <vt:lpstr>GiaVua</vt:lpstr>
      <vt:lpstr>THKP</vt:lpstr>
      <vt:lpstr>THKP_Doc</vt:lpstr>
      <vt:lpstr>Tong hop kinh phi</vt:lpstr>
      <vt:lpstr>DGCT_Thugon</vt:lpstr>
      <vt:lpstr>Du thau</vt:lpstr>
      <vt:lpstr>THKP_KS</vt:lpstr>
      <vt:lpstr>THKP_DVCI</vt:lpstr>
      <vt:lpstr>Tong hop kinh phi  _DVCI</vt:lpstr>
      <vt:lpstr>Tong hop kinh phi_KS</vt:lpstr>
      <vt:lpstr>TMDT</vt:lpstr>
      <vt:lpstr>DP2C_TB</vt:lpstr>
      <vt:lpstr>DT Goi thau TB</vt:lpstr>
      <vt:lpstr>SBTMDT</vt:lpstr>
      <vt:lpstr>DP2A</vt:lpstr>
      <vt:lpstr>Bia du toan</vt:lpstr>
      <vt:lpstr>PTVT_VCLC</vt:lpstr>
      <vt:lpstr>THVT_VCLC</vt:lpstr>
      <vt:lpstr>PTVT_BX</vt:lpstr>
      <vt:lpstr>THVT_BX</vt:lpstr>
      <vt:lpstr>PTVT_VC</vt:lpstr>
      <vt:lpstr>THVT_VC</vt:lpstr>
      <vt:lpstr>Chi phi van chuyen</vt:lpstr>
      <vt:lpstr>CuocVC</vt:lpstr>
      <vt:lpstr>CP Khac cuoc VC</vt:lpstr>
      <vt:lpstr>CPVC _Sieu truong</vt:lpstr>
      <vt:lpstr>Cuoc Bo sung</vt:lpstr>
      <vt:lpstr>Chi phi trung chuyen</vt:lpstr>
      <vt:lpstr>CPVC_DenChanCT</vt:lpstr>
      <vt:lpstr>CPVC_588</vt:lpstr>
      <vt:lpstr>CuocDM</vt:lpstr>
      <vt:lpstr>CPTC_588</vt:lpstr>
      <vt:lpstr>CTCM_VC</vt:lpstr>
      <vt:lpstr>BuGCM_VC</vt:lpstr>
      <vt:lpstr>BuNLTL_VC</vt:lpstr>
      <vt:lpstr>NC_TC</vt:lpstr>
      <vt:lpstr>PT_BVC_CV</vt:lpstr>
      <vt:lpstr>LuongCNXD_Tong</vt:lpstr>
      <vt:lpstr>LuongCN_XD</vt:lpstr>
      <vt:lpstr>LuongCN_XD1</vt:lpstr>
      <vt:lpstr>LuongCN_XD2</vt:lpstr>
      <vt:lpstr>Phan tich ca may</vt:lpstr>
      <vt:lpstr>LuongCNLM_Tong</vt:lpstr>
      <vt:lpstr>LuongCN_LaiMay1</vt:lpstr>
      <vt:lpstr>LuongCN_LaiMay2</vt:lpstr>
      <vt:lpstr>LuongCN_LaiMay</vt:lpstr>
      <vt:lpstr>Chiet tinh don gia may</vt:lpstr>
      <vt:lpstr>Bu gia may</vt:lpstr>
      <vt:lpstr>Bu NL_TL</vt:lpstr>
      <vt:lpstr>Dau vao ca may</vt:lpstr>
      <vt:lpstr>Phan tich bu ca may</vt:lpstr>
      <vt:lpstr>LuongCN</vt:lpstr>
      <vt:lpstr>HMC_Goithau</vt:lpstr>
      <vt:lpstr>CongNhat</vt:lpstr>
      <vt:lpstr>Tamtinh</vt:lpstr>
      <vt:lpstr>DGCT_Goithau</vt:lpstr>
      <vt:lpstr>Duthau_HM</vt:lpstr>
      <vt:lpstr>HD_Trongoi</vt:lpstr>
      <vt:lpstr>HD_DGCodinh</vt:lpstr>
      <vt:lpstr>HD_DGDieuchinh</vt:lpstr>
      <vt:lpstr>NT_GD</vt:lpstr>
      <vt:lpstr>QLNT</vt:lpstr>
      <vt:lpstr>PL03a_A</vt:lpstr>
      <vt:lpstr>PL03a</vt:lpstr>
      <vt:lpstr>QLTU</vt:lpstr>
      <vt:lpstr>THKP_KS_tt17</vt:lpstr>
      <vt:lpstr>Tong hop kinh phi_KS_tt17</vt:lpstr>
      <vt:lpstr>Setting</vt:lpstr>
      <vt:lpstr>'CP Khac cuoc VC'!Cuoc_Bo</vt:lpstr>
      <vt:lpstr>Cuoc_CoDinh</vt:lpstr>
      <vt:lpstr>Cuoc_Song</vt:lpstr>
      <vt:lpstr>TMDT!GTB</vt:lpstr>
      <vt:lpstr>TMDT!GXD</vt:lpstr>
      <vt:lpstr>hsdc_CuocVC</vt:lpstr>
      <vt:lpstr>HSLoaiDuong</vt:lpstr>
      <vt:lpstr>'CP Khac cuoc VC'!List_DB</vt:lpstr>
      <vt:lpstr>List_DS</vt:lpstr>
      <vt:lpstr>List_Duong</vt:lpstr>
      <vt:lpstr>List_May</vt:lpstr>
      <vt:lpstr>List_NCBX</vt:lpstr>
      <vt:lpstr>List_VTBX</vt:lpstr>
      <vt:lpstr>NT_HD</vt:lpstr>
      <vt:lpstr>NT_LK</vt:lpstr>
      <vt:lpstr>NT_TH</vt:lpstr>
      <vt:lpstr>'Bu gia may'!Print_Area</vt:lpstr>
      <vt:lpstr>'Bu NL_TL'!Print_Area</vt:lpstr>
      <vt:lpstr>BuGCM_VC!Print_Area</vt:lpstr>
      <vt:lpstr>BuNLTL_VC!Print_Area</vt:lpstr>
      <vt:lpstr>'Chi phi trung chuyen'!Print_Area</vt:lpstr>
      <vt:lpstr>'Chi phi van chuyen'!Print_Area</vt:lpstr>
      <vt:lpstr>'Chiet tinh don gia may'!Print_Area</vt:lpstr>
      <vt:lpstr>'CP Khac cuoc VC'!Print_Area</vt:lpstr>
      <vt:lpstr>CPTC_588!Print_Area</vt:lpstr>
      <vt:lpstr>'CPVC _Sieu truong'!Print_Area</vt:lpstr>
      <vt:lpstr>CPVC_588!Print_Area</vt:lpstr>
      <vt:lpstr>CPVC_DenChanCT!Print_Area</vt:lpstr>
      <vt:lpstr>CTCM_VC!Print_Area</vt:lpstr>
      <vt:lpstr>'Cuoc Bo sung'!Print_Area</vt:lpstr>
      <vt:lpstr>'Dau vao ca may'!Print_Area</vt:lpstr>
      <vt:lpstr>DGCT_Thugon!Print_Area</vt:lpstr>
      <vt:lpstr>DP2A!Print_Area</vt:lpstr>
      <vt:lpstr>DP2C_TB!Print_Area</vt:lpstr>
      <vt:lpstr>'DT Goi thau TB'!Print_Area</vt:lpstr>
      <vt:lpstr>'Du thau'!Print_Area</vt:lpstr>
      <vt:lpstr>'Du toan'!Print_Area</vt:lpstr>
      <vt:lpstr>Dutoan_Nhom!Print_Area</vt:lpstr>
      <vt:lpstr>'Gia tri vat tu'!Print_Area</vt:lpstr>
      <vt:lpstr>GiaVua!Print_Area</vt:lpstr>
      <vt:lpstr>HD_DGCodinh!Print_Area</vt:lpstr>
      <vt:lpstr>HD_DGDieuchinh!Print_Area</vt:lpstr>
      <vt:lpstr>HD_Trongoi!Print_Area</vt:lpstr>
      <vt:lpstr>HMC_Goithau!Print_Area</vt:lpstr>
      <vt:lpstr>LuongCN_LaiMay!Print_Area</vt:lpstr>
      <vt:lpstr>LuongCN_LaiMay1!Print_Area</vt:lpstr>
      <vt:lpstr>LuongCN_LaiMay2!Print_Area</vt:lpstr>
      <vt:lpstr>LuongCN_XD!Print_Area</vt:lpstr>
      <vt:lpstr>LuongCN_XD1!Print_Area</vt:lpstr>
      <vt:lpstr>LuongCN_XD2!Print_Area</vt:lpstr>
      <vt:lpstr>LuongCNLM_Tong!Print_Area</vt:lpstr>
      <vt:lpstr>LuongCNXD_Tong!Print_Area</vt:lpstr>
      <vt:lpstr>NC_TC!Print_Area</vt:lpstr>
      <vt:lpstr>'Phan tich bu ca may'!Print_Area</vt:lpstr>
      <vt:lpstr>'Phan tich ca may'!Print_Area</vt:lpstr>
      <vt:lpstr>'Phan tich vat tu'!Print_Area</vt:lpstr>
      <vt:lpstr>PT_BVC_CV!Print_Area</vt:lpstr>
      <vt:lpstr>PTVT_BX!Print_Area</vt:lpstr>
      <vt:lpstr>PTVT_VC!Print_Area</vt:lpstr>
      <vt:lpstr>PTVT_VCLC!Print_Area</vt:lpstr>
      <vt:lpstr>SBTMDT!Print_Area</vt:lpstr>
      <vt:lpstr>Tamtinh!Print_Area</vt:lpstr>
      <vt:lpstr>Thamtra_Dutoan!Print_Area</vt:lpstr>
      <vt:lpstr>Thamtra_GTVT!Print_Area</vt:lpstr>
      <vt:lpstr>Thamtra_MTC!Print_Area</vt:lpstr>
      <vt:lpstr>Thamtra_NC!Print_Area</vt:lpstr>
      <vt:lpstr>Thamtra_Phantichvattu!Print_Area</vt:lpstr>
      <vt:lpstr>Thamtra_VL!Print_Area</vt:lpstr>
      <vt:lpstr>THKP!Print_Area</vt:lpstr>
      <vt:lpstr>THKP_DVCI!Print_Area</vt:lpstr>
      <vt:lpstr>THKP_KS!Print_Area</vt:lpstr>
      <vt:lpstr>THKP_KS_tt17!Print_Area</vt:lpstr>
      <vt:lpstr>THKP_Nhom!Print_Area</vt:lpstr>
      <vt:lpstr>THVT_BX!Print_Area</vt:lpstr>
      <vt:lpstr>THVT_VC!Print_Area</vt:lpstr>
      <vt:lpstr>THVT_VCLC!Print_Area</vt:lpstr>
      <vt:lpstr>TMDT!Print_Area</vt:lpstr>
      <vt:lpstr>'Tong hop kinh phi'!Print_Area</vt:lpstr>
      <vt:lpstr>'Tong hop kinh phi  _DVCI'!Print_Area</vt:lpstr>
      <vt:lpstr>'Tong hop kinh phi_KS'!Print_Area</vt:lpstr>
      <vt:lpstr>'Tong hop kinh phi_KS_tt17'!Print_Area</vt:lpstr>
      <vt:lpstr>'Du thau'!Print_Titles</vt:lpstr>
      <vt:lpstr>'Du toan'!Print_Titles</vt:lpstr>
      <vt:lpstr>'Phan tich vat tu'!Print_Titles</vt:lpstr>
      <vt:lpstr>TMDT!Print_Titles</vt:lpstr>
      <vt:lpstr>TMDT!TMDT</vt:lpstr>
      <vt:lpstr>TMDT!TMDT_Duyet</vt:lpstr>
      <vt:lpstr>VC_Kethop</vt:lpstr>
      <vt:lpstr>VC_PT</vt:lpstr>
      <vt:lpstr>VC_Quakho</vt:lpstr>
      <vt:lpstr>VC_Xepdo</vt:lpstr>
      <vt:lpstr>VT_TC</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bacnam.com.vn</dc:subject>
  <dc:creator>Tấn Nhượng Võ</dc:creator>
  <cp:keywords>bacnam.com.vn</cp:keywords>
  <cp:lastModifiedBy>Windows User</cp:lastModifiedBy>
  <cp:lastPrinted>2019-01-02T02:10:54Z</cp:lastPrinted>
  <dcterms:created xsi:type="dcterms:W3CDTF">2012-11-22T00:41:41Z</dcterms:created>
  <dcterms:modified xsi:type="dcterms:W3CDTF">2019-02-22T06:57:47Z</dcterms:modified>
</cp:coreProperties>
</file>