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5" yWindow="-105" windowWidth="20730" windowHeight="11760" activeTab="4"/>
  </bookViews>
  <sheets>
    <sheet name="Data" sheetId="2" r:id="rId1"/>
    <sheet name="Merge" sheetId="3" r:id="rId2"/>
    <sheet name="DS_CongNhan" sheetId="7" r:id="rId3"/>
    <sheet name="NhanSu" sheetId="8" r:id="rId4"/>
    <sheet name="DangKyCatDien" sheetId="10" r:id="rId5"/>
  </sheets>
  <definedNames>
    <definedName name="_xlnm._FilterDatabase" localSheetId="4" hidden="1">DangKyCatDien!$A$1:$U$26</definedName>
    <definedName name="_xlnm._FilterDatabase" localSheetId="2" hidden="1">DS_CongNhan!$C$1:$L$26</definedName>
    <definedName name="_xlnm._FilterDatabase" localSheetId="3" hidden="1">NhanSu!$C$1:$Q$55</definedName>
    <definedName name="data">Data!$A:$Z</definedName>
    <definedName name="HoaDon">#REF!</definedName>
    <definedName name="NhanSu">NhanSu!$D:$I</definedName>
    <definedName name="tab">REPT(" ",10)</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3" i="10" l="1"/>
  <c r="K4" i="10"/>
  <c r="K5" i="10"/>
  <c r="K6" i="10"/>
  <c r="K7" i="10"/>
  <c r="K8" i="10"/>
  <c r="K9" i="10"/>
  <c r="K10" i="10"/>
  <c r="K11" i="10"/>
  <c r="K12" i="10"/>
  <c r="K13" i="10"/>
  <c r="K14" i="10"/>
  <c r="K15" i="10"/>
  <c r="K16" i="10"/>
  <c r="K17" i="10"/>
  <c r="K18" i="10"/>
  <c r="K19" i="10"/>
  <c r="K20" i="10"/>
  <c r="K21" i="10"/>
  <c r="K22" i="10"/>
  <c r="K23" i="10"/>
  <c r="K24" i="10"/>
  <c r="K25" i="10"/>
  <c r="K26" i="10"/>
  <c r="K2" i="10"/>
  <c r="E3" i="2" l="1"/>
  <c r="A3" i="2"/>
  <c r="Q3" i="2" a="1"/>
  <c r="P3" i="2" a="1"/>
  <c r="P3" i="2" l="1"/>
  <c r="Q3" i="2"/>
  <c r="A7" i="2"/>
  <c r="A8" i="2"/>
  <c r="A9" i="2"/>
  <c r="U7" i="10"/>
  <c r="S7" i="10"/>
  <c r="R7" i="10"/>
  <c r="Q7" i="10"/>
  <c r="N7" i="10"/>
  <c r="M7" i="10"/>
  <c r="T7" i="10" s="1"/>
  <c r="U6" i="10"/>
  <c r="S6" i="10"/>
  <c r="R6" i="10"/>
  <c r="Q6" i="10"/>
  <c r="N6" i="10"/>
  <c r="M6" i="10"/>
  <c r="T6" i="10" s="1"/>
  <c r="U5" i="10"/>
  <c r="S5" i="10"/>
  <c r="R5" i="10"/>
  <c r="Q5" i="10"/>
  <c r="N5" i="10"/>
  <c r="M5" i="10"/>
  <c r="T5" i="10" s="1"/>
  <c r="U4" i="10"/>
  <c r="S4" i="10"/>
  <c r="R4" i="10"/>
  <c r="Q4" i="10"/>
  <c r="N4" i="10"/>
  <c r="M4" i="10"/>
  <c r="T4" i="10" s="1"/>
  <c r="U3" i="10"/>
  <c r="S3" i="10"/>
  <c r="R3" i="10"/>
  <c r="Q3" i="10"/>
  <c r="N3" i="10"/>
  <c r="M3" i="10"/>
  <c r="T3" i="10" s="1"/>
  <c r="U2" i="10"/>
  <c r="S2" i="10"/>
  <c r="R2" i="10"/>
  <c r="Q2" i="10"/>
  <c r="N2" i="10"/>
  <c r="M2" i="10"/>
  <c r="T2" i="10" s="1"/>
  <c r="J3" i="8" l="1" a="1"/>
  <c r="J3" i="8" s="1"/>
  <c r="U25" i="10" l="1"/>
  <c r="S25" i="10"/>
  <c r="R25" i="10"/>
  <c r="Q25" i="10"/>
  <c r="N25" i="10"/>
  <c r="M25" i="10"/>
  <c r="T25" i="10" s="1"/>
  <c r="U24" i="10"/>
  <c r="S24" i="10"/>
  <c r="R24" i="10"/>
  <c r="Q24" i="10"/>
  <c r="N24" i="10"/>
  <c r="M24" i="10"/>
  <c r="T24" i="10" s="1"/>
  <c r="U23" i="10"/>
  <c r="S23" i="10"/>
  <c r="R23" i="10"/>
  <c r="Q23" i="10"/>
  <c r="N23" i="10"/>
  <c r="M23" i="10"/>
  <c r="T23" i="10" s="1"/>
  <c r="U26" i="10"/>
  <c r="S26" i="10"/>
  <c r="R26" i="10"/>
  <c r="Q26" i="10"/>
  <c r="N26" i="10"/>
  <c r="M26" i="10"/>
  <c r="T26" i="10" s="1"/>
  <c r="U14" i="10"/>
  <c r="S14" i="10"/>
  <c r="R14" i="10"/>
  <c r="Q14" i="10"/>
  <c r="N14" i="10"/>
  <c r="M14" i="10"/>
  <c r="T14" i="10" s="1"/>
  <c r="S9" i="10"/>
  <c r="S10" i="10"/>
  <c r="S11" i="10"/>
  <c r="S12" i="10"/>
  <c r="S13" i="10"/>
  <c r="S15" i="10"/>
  <c r="S16" i="10"/>
  <c r="S17" i="10"/>
  <c r="S18" i="10"/>
  <c r="S19" i="10"/>
  <c r="S20" i="10"/>
  <c r="S21" i="10"/>
  <c r="S22" i="10"/>
  <c r="S8" i="10"/>
  <c r="N9" i="10"/>
  <c r="N10" i="10"/>
  <c r="N11" i="10"/>
  <c r="N12" i="10"/>
  <c r="N13" i="10"/>
  <c r="N15" i="10"/>
  <c r="N16" i="10"/>
  <c r="N17" i="10"/>
  <c r="N18" i="10"/>
  <c r="N19" i="10"/>
  <c r="N20" i="10"/>
  <c r="N21" i="10"/>
  <c r="N22" i="10"/>
  <c r="N8" i="10"/>
  <c r="U12" i="10"/>
  <c r="R12" i="10"/>
  <c r="M12" i="10"/>
  <c r="T12" i="10" s="1"/>
  <c r="M13" i="10"/>
  <c r="T13" i="10" s="1"/>
  <c r="M15" i="10"/>
  <c r="T15" i="10" s="1"/>
  <c r="M16" i="10"/>
  <c r="T16" i="10" s="1"/>
  <c r="M17" i="10"/>
  <c r="T17" i="10" s="1"/>
  <c r="M18" i="10"/>
  <c r="T18" i="10" s="1"/>
  <c r="M19" i="10"/>
  <c r="T19" i="10" s="1"/>
  <c r="M20" i="10"/>
  <c r="T20" i="10" s="1"/>
  <c r="M21" i="10"/>
  <c r="T21" i="10" s="1"/>
  <c r="M22" i="10"/>
  <c r="T22" i="10" s="1"/>
  <c r="M9" i="10"/>
  <c r="T9" i="10" s="1"/>
  <c r="M10" i="10"/>
  <c r="T10" i="10" s="1"/>
  <c r="M11" i="10"/>
  <c r="T11" i="10" s="1"/>
  <c r="M8" i="10"/>
  <c r="T8" i="10" s="1"/>
  <c r="U9" i="10"/>
  <c r="U10" i="10"/>
  <c r="U11" i="10"/>
  <c r="U13" i="10"/>
  <c r="U15" i="10"/>
  <c r="U16" i="10"/>
  <c r="U17" i="10"/>
  <c r="U18" i="10"/>
  <c r="U19" i="10"/>
  <c r="U20" i="10"/>
  <c r="U21" i="10"/>
  <c r="U22" i="10"/>
  <c r="U8" i="10"/>
  <c r="R13" i="10"/>
  <c r="R15" i="10"/>
  <c r="R16" i="10"/>
  <c r="R17" i="10"/>
  <c r="R18" i="10"/>
  <c r="R19" i="10"/>
  <c r="R20" i="10"/>
  <c r="R21" i="10"/>
  <c r="R22" i="10"/>
  <c r="R9" i="10"/>
  <c r="R10" i="10"/>
  <c r="R11" i="10"/>
  <c r="R8" i="10"/>
  <c r="E6" i="2"/>
  <c r="E7" i="2"/>
  <c r="E8" i="2"/>
  <c r="E9" i="2"/>
  <c r="Q22" i="10"/>
  <c r="Q21" i="10"/>
  <c r="Q20" i="10"/>
  <c r="Q19" i="10"/>
  <c r="Q18" i="10"/>
  <c r="Q17" i="10"/>
  <c r="Q16" i="10"/>
  <c r="Q15" i="10"/>
  <c r="Q13" i="10"/>
  <c r="Q11" i="10" l="1"/>
  <c r="Q12" i="10"/>
  <c r="Q8" i="10"/>
  <c r="Q9" i="10"/>
  <c r="Q10" i="10"/>
  <c r="J35" i="8" a="1"/>
  <c r="J35" i="8" s="1"/>
  <c r="J10" i="8" a="1"/>
  <c r="J10" i="8" s="1"/>
  <c r="J13" i="8" a="1"/>
  <c r="J13" i="8" s="1"/>
  <c r="J5" i="8" a="1"/>
  <c r="J5" i="8" s="1"/>
  <c r="J15" i="8" a="1"/>
  <c r="J15" i="8" s="1"/>
  <c r="J4" i="8" a="1"/>
  <c r="J4" i="8" s="1"/>
  <c r="J8" i="8" a="1"/>
  <c r="J8" i="8" s="1"/>
  <c r="J11" i="8" a="1"/>
  <c r="J11" i="8" s="1"/>
  <c r="J19" i="8" a="1"/>
  <c r="J19" i="8" s="1"/>
  <c r="J9" i="8" a="1"/>
  <c r="J9" i="8" s="1"/>
  <c r="J21" i="8" a="1"/>
  <c r="J21" i="8" s="1"/>
  <c r="J12" i="8" a="1"/>
  <c r="J12" i="8" s="1"/>
  <c r="J22" i="8" a="1"/>
  <c r="J22" i="8" s="1"/>
  <c r="J7" i="8" a="1"/>
  <c r="J7" i="8" s="1"/>
  <c r="J23" i="8" a="1"/>
  <c r="J23" i="8" s="1"/>
  <c r="J14" i="8" a="1"/>
  <c r="J14" i="8" s="1"/>
  <c r="J17" i="8" a="1"/>
  <c r="J17" i="8" s="1"/>
  <c r="J18" i="8" a="1"/>
  <c r="J18" i="8" s="1"/>
  <c r="J6" i="8" a="1"/>
  <c r="J6" i="8" s="1"/>
  <c r="J20" i="8" a="1"/>
  <c r="J20" i="8" s="1"/>
  <c r="J16" i="8" a="1"/>
  <c r="J16" i="8" s="1"/>
  <c r="J24" i="8" a="1"/>
  <c r="J24" i="8" s="1"/>
  <c r="J54" i="8" a="1"/>
  <c r="J54" i="8" s="1"/>
  <c r="J25" i="8" a="1"/>
  <c r="J25" i="8" s="1"/>
  <c r="J26" i="8" a="1"/>
  <c r="J26" i="8" s="1"/>
  <c r="J27" i="8" a="1"/>
  <c r="J27" i="8" s="1"/>
  <c r="J28" i="8" a="1"/>
  <c r="J28" i="8" s="1"/>
  <c r="J30" i="8" a="1"/>
  <c r="J30" i="8" s="1"/>
  <c r="J31" i="8" a="1"/>
  <c r="J31" i="8" s="1"/>
  <c r="J32" i="8" a="1"/>
  <c r="J32" i="8" s="1"/>
  <c r="J33" i="8" a="1"/>
  <c r="J33" i="8" s="1"/>
  <c r="J34" i="8" a="1"/>
  <c r="J34" i="8" s="1"/>
  <c r="J36" i="8" a="1"/>
  <c r="J36" i="8" s="1"/>
  <c r="J37" i="8" a="1"/>
  <c r="J37" i="8" s="1"/>
  <c r="J38" i="8" a="1"/>
  <c r="J38" i="8" s="1"/>
  <c r="J39" i="8" a="1"/>
  <c r="J39" i="8" s="1"/>
  <c r="J40" i="8" a="1"/>
  <c r="J40" i="8" s="1"/>
  <c r="J41" i="8" a="1"/>
  <c r="J41" i="8" s="1"/>
  <c r="J42" i="8" a="1"/>
  <c r="J42" i="8" s="1"/>
  <c r="J43" i="8" a="1"/>
  <c r="J43" i="8" s="1"/>
  <c r="J44" i="8" a="1"/>
  <c r="J44" i="8" s="1"/>
  <c r="J45" i="8" a="1"/>
  <c r="J45" i="8" s="1"/>
  <c r="J46" i="8" a="1"/>
  <c r="J46" i="8" s="1"/>
  <c r="J47" i="8" a="1"/>
  <c r="J47" i="8" s="1"/>
  <c r="J48" i="8" a="1"/>
  <c r="J48" i="8" s="1"/>
  <c r="J49" i="8" a="1"/>
  <c r="J49" i="8" s="1"/>
  <c r="J50" i="8" a="1"/>
  <c r="J50" i="8" s="1"/>
  <c r="J51" i="8" a="1"/>
  <c r="J51" i="8" s="1"/>
  <c r="J2" i="8" a="1"/>
  <c r="J2" i="8" s="1"/>
  <c r="J52" i="8" a="1"/>
  <c r="J52" i="8" s="1"/>
  <c r="J53" i="8" a="1"/>
  <c r="J53" i="8" s="1"/>
  <c r="J29" i="8" a="1"/>
  <c r="J29" i="8" s="1"/>
  <c r="J55" i="8" a="1"/>
  <c r="J55" i="8" s="1"/>
  <c r="M27" i="7" a="1"/>
  <c r="M27" i="7"/>
  <c r="C27" i="7"/>
  <c r="M3" i="7" a="1"/>
  <c r="M3" i="7"/>
  <c r="M4" i="7" a="1"/>
  <c r="M4" i="7"/>
  <c r="M5" i="7" a="1"/>
  <c r="M5" i="7"/>
  <c r="M6" i="7" a="1"/>
  <c r="M6" i="7"/>
  <c r="M7" i="7" a="1"/>
  <c r="M7" i="7"/>
  <c r="M8" i="7" a="1"/>
  <c r="M8" i="7"/>
  <c r="M9" i="7" a="1"/>
  <c r="M9" i="7"/>
  <c r="M10" i="7" a="1"/>
  <c r="M10" i="7"/>
  <c r="M11" i="7" a="1"/>
  <c r="M11" i="7"/>
  <c r="M12" i="7" a="1"/>
  <c r="M12" i="7"/>
  <c r="M13" i="7" a="1"/>
  <c r="M13" i="7"/>
  <c r="M14" i="7" a="1"/>
  <c r="M14" i="7"/>
  <c r="M15" i="7" a="1"/>
  <c r="M15" i="7"/>
  <c r="M16" i="7" a="1"/>
  <c r="M16" i="7"/>
  <c r="M17" i="7" a="1"/>
  <c r="M17" i="7"/>
  <c r="M18" i="7" a="1"/>
  <c r="M18" i="7"/>
  <c r="M19" i="7" a="1"/>
  <c r="M19" i="7"/>
  <c r="M20" i="7" a="1"/>
  <c r="M20" i="7"/>
  <c r="M21" i="7" a="1"/>
  <c r="M21" i="7"/>
  <c r="M22" i="7" a="1"/>
  <c r="M22" i="7"/>
  <c r="M23" i="7" a="1"/>
  <c r="M23" i="7"/>
  <c r="M24" i="7" a="1"/>
  <c r="M24" i="7"/>
  <c r="M25" i="7" a="1"/>
  <c r="M25" i="7"/>
  <c r="M26" i="7" a="1"/>
  <c r="M26" i="7"/>
  <c r="M2" i="7" a="1"/>
  <c r="M2" i="7"/>
  <c r="A3" i="3"/>
  <c r="E5" i="2"/>
  <c r="A5" i="2"/>
  <c r="E4" i="2"/>
  <c r="C26" i="7"/>
  <c r="C25" i="7"/>
  <c r="C24" i="7"/>
  <c r="N1" i="8"/>
  <c r="O1" i="8"/>
  <c r="P1" i="8"/>
  <c r="Q1" i="8"/>
  <c r="C3" i="7"/>
  <c r="C4" i="7"/>
  <c r="C5" i="7"/>
  <c r="C6" i="7"/>
  <c r="C7" i="7"/>
  <c r="C8" i="7"/>
  <c r="C9" i="7"/>
  <c r="C10" i="7"/>
  <c r="C11" i="7"/>
  <c r="C12" i="7"/>
  <c r="C13" i="7"/>
  <c r="C14" i="7"/>
  <c r="C15" i="7"/>
  <c r="C16" i="7"/>
  <c r="C17" i="7"/>
  <c r="C18" i="7"/>
  <c r="C19" i="7"/>
  <c r="C20" i="7"/>
  <c r="C21" i="7"/>
  <c r="C22" i="7"/>
  <c r="C23" i="7"/>
  <c r="C2" i="7"/>
  <c r="A1" i="2"/>
  <c r="G3" i="3" s="1"/>
  <c r="A4" i="2"/>
  <c r="A6" i="2"/>
  <c r="U3" i="3"/>
  <c r="K3" i="3"/>
  <c r="N3" i="3"/>
  <c r="C3" i="3"/>
  <c r="R3" i="3"/>
  <c r="N4" i="3"/>
  <c r="V1" i="3"/>
  <c r="L1" i="3"/>
  <c r="O1" i="3"/>
  <c r="R1" i="3"/>
  <c r="T1" i="3"/>
  <c r="S1" i="3"/>
  <c r="V4" i="3"/>
  <c r="U1" i="3"/>
  <c r="X4" i="3"/>
  <c r="R4" i="3"/>
  <c r="Q1" i="3"/>
  <c r="K4" i="3"/>
  <c r="J4" i="3"/>
  <c r="I4" i="3"/>
  <c r="H4" i="3"/>
  <c r="F4" i="3"/>
  <c r="C4" i="3"/>
  <c r="B4" i="3"/>
  <c r="K1" i="3"/>
  <c r="J1" i="3"/>
  <c r="I1" i="3"/>
  <c r="H1" i="3"/>
  <c r="G1" i="3"/>
  <c r="F1" i="3"/>
  <c r="E1" i="3"/>
  <c r="D1" i="3"/>
  <c r="C1" i="3"/>
  <c r="B1" i="3"/>
  <c r="A4" i="3"/>
  <c r="A1" i="3"/>
  <c r="P4" i="2" a="1"/>
  <c r="Q5" i="2" a="1"/>
  <c r="P5" i="2" a="1"/>
  <c r="Q4" i="2" a="1"/>
  <c r="O3" i="3" l="1"/>
  <c r="I3" i="3"/>
  <c r="W3" i="3"/>
  <c r="E4" i="3"/>
  <c r="L3" i="3"/>
  <c r="E3" i="3"/>
  <c r="Q4" i="2"/>
  <c r="Q3" i="3" s="1"/>
  <c r="Q5" i="2"/>
  <c r="P5" i="2"/>
  <c r="P4" i="2"/>
  <c r="W4" i="3"/>
  <c r="X1" i="3"/>
  <c r="W1" i="3"/>
  <c r="U4" i="3"/>
  <c r="T4" i="3"/>
  <c r="S4" i="3"/>
  <c r="P3" i="3"/>
  <c r="S3" i="3"/>
  <c r="H3" i="3"/>
  <c r="D3" i="3"/>
  <c r="V3" i="3"/>
  <c r="G4" i="3"/>
  <c r="L4" i="3"/>
  <c r="P1" i="3"/>
  <c r="N1" i="3"/>
  <c r="M1" i="3"/>
  <c r="O4" i="3"/>
  <c r="D4" i="3"/>
  <c r="M4" i="3"/>
  <c r="F3" i="3"/>
  <c r="B3" i="3"/>
  <c r="T3" i="3"/>
  <c r="J3" i="3"/>
  <c r="M3" i="3"/>
  <c r="X3" i="3"/>
  <c r="D3" i="8"/>
  <c r="D7" i="8"/>
  <c r="D11" i="8"/>
  <c r="D15" i="8"/>
  <c r="D19" i="8"/>
  <c r="D23" i="8"/>
  <c r="D27" i="8"/>
  <c r="D31" i="8"/>
  <c r="D35" i="8"/>
  <c r="D39" i="8"/>
  <c r="D43" i="8"/>
  <c r="D47" i="8"/>
  <c r="D51" i="8"/>
  <c r="D55" i="8"/>
  <c r="D44" i="8"/>
  <c r="D52" i="8"/>
  <c r="D5" i="8"/>
  <c r="D13" i="8"/>
  <c r="D17" i="8"/>
  <c r="D53" i="8"/>
  <c r="D6" i="8"/>
  <c r="D22" i="8"/>
  <c r="D30" i="8"/>
  <c r="D42" i="8"/>
  <c r="D50" i="8"/>
  <c r="D4" i="8"/>
  <c r="D8" i="8"/>
  <c r="D12" i="8"/>
  <c r="D16" i="8"/>
  <c r="D20" i="8"/>
  <c r="D24" i="8"/>
  <c r="D28" i="8"/>
  <c r="D32" i="8"/>
  <c r="D36" i="8"/>
  <c r="D40" i="8"/>
  <c r="D48" i="8"/>
  <c r="D2" i="8"/>
  <c r="I3" i="7" s="1"/>
  <c r="D9" i="8"/>
  <c r="D21" i="8"/>
  <c r="D25" i="8"/>
  <c r="D29" i="8"/>
  <c r="D33" i="8"/>
  <c r="D37" i="8"/>
  <c r="D41" i="8"/>
  <c r="D45" i="8"/>
  <c r="D49" i="8"/>
  <c r="D10" i="8"/>
  <c r="D14" i="8"/>
  <c r="D18" i="8"/>
  <c r="I20" i="7" s="1"/>
  <c r="D26" i="8"/>
  <c r="D34" i="8"/>
  <c r="I27" i="7" s="1"/>
  <c r="D38" i="8"/>
  <c r="D46" i="8"/>
  <c r="D54" i="8"/>
  <c r="E23" i="7"/>
  <c r="E7" i="7"/>
  <c r="I21" i="7"/>
  <c r="E10" i="7"/>
  <c r="E5" i="7"/>
  <c r="I10" i="7"/>
  <c r="E9" i="7"/>
  <c r="E13" i="7"/>
  <c r="D3" i="7"/>
  <c r="L3" i="7" s="1"/>
  <c r="D10" i="7"/>
  <c r="L10" i="7" s="1"/>
  <c r="D18" i="7"/>
  <c r="L18" i="7" s="1"/>
  <c r="D6" i="7"/>
  <c r="L6" i="7" s="1"/>
  <c r="D8" i="7"/>
  <c r="L8" i="7" s="1"/>
  <c r="D24" i="7"/>
  <c r="L24" i="7" s="1"/>
  <c r="E24" i="7"/>
  <c r="I11" i="7"/>
  <c r="E15" i="7"/>
  <c r="E12" i="7"/>
  <c r="E20" i="7"/>
  <c r="I6" i="7"/>
  <c r="I9" i="7"/>
  <c r="E6" i="7"/>
  <c r="D19" i="7"/>
  <c r="L19" i="7" s="1"/>
  <c r="D12" i="7"/>
  <c r="L12" i="7" s="1"/>
  <c r="D22" i="7"/>
  <c r="L22" i="7" s="1"/>
  <c r="D21" i="7"/>
  <c r="L21" i="7" s="1"/>
  <c r="D15" i="7"/>
  <c r="L15" i="7" s="1"/>
  <c r="D17" i="7"/>
  <c r="L17" i="7" s="1"/>
  <c r="E25" i="7"/>
  <c r="D27" i="7"/>
  <c r="L27" i="7" s="1"/>
  <c r="I19" i="7"/>
  <c r="I23" i="7"/>
  <c r="I4" i="7"/>
  <c r="E16" i="7"/>
  <c r="I5" i="7"/>
  <c r="E17" i="7"/>
  <c r="I14" i="7"/>
  <c r="E11" i="7"/>
  <c r="I17" i="7"/>
  <c r="E21" i="7"/>
  <c r="E14" i="7"/>
  <c r="I12" i="7"/>
  <c r="I15" i="7"/>
  <c r="E4" i="7"/>
  <c r="I18" i="7"/>
  <c r="D11" i="7"/>
  <c r="L11" i="7" s="1"/>
  <c r="D4" i="7"/>
  <c r="L4" i="7" s="1"/>
  <c r="D14" i="7"/>
  <c r="L14" i="7" s="1"/>
  <c r="D5" i="7"/>
  <c r="L5" i="7" s="1"/>
  <c r="D7" i="7"/>
  <c r="L7" i="7" s="1"/>
  <c r="D16" i="7"/>
  <c r="L16" i="7" s="1"/>
  <c r="E26" i="7"/>
  <c r="I2" i="7"/>
  <c r="E19" i="7"/>
  <c r="E3" i="7"/>
  <c r="I13" i="7"/>
  <c r="I22" i="7"/>
  <c r="I25" i="7"/>
  <c r="E22" i="7"/>
  <c r="D2" i="7"/>
  <c r="L2" i="7" s="1"/>
  <c r="D20" i="7"/>
  <c r="L20" i="7" s="1"/>
  <c r="D25" i="7"/>
  <c r="L25" i="7" s="1"/>
  <c r="D26" i="7"/>
  <c r="L26" i="7" s="1"/>
  <c r="D23" i="7"/>
  <c r="L23" i="7" s="1"/>
  <c r="D9" i="7"/>
  <c r="L9" i="7" s="1"/>
  <c r="P4" i="3" l="1"/>
  <c r="Q4" i="3"/>
  <c r="E18" i="7"/>
  <c r="D13" i="7"/>
  <c r="L13" i="7" s="1"/>
  <c r="I26" i="7"/>
  <c r="I24" i="7"/>
  <c r="I16" i="7"/>
  <c r="E27" i="7"/>
  <c r="E8" i="7"/>
  <c r="I7" i="7"/>
  <c r="I8" i="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<sst xmlns="http://schemas.openxmlformats.org/spreadsheetml/2006/main" count="426" uniqueCount="228">
  <si>
    <t>STT</t>
  </si>
  <si>
    <t>CongTrinh</t>
  </si>
  <si>
    <t>NoiDungCongTac</t>
  </si>
  <si>
    <t>BatDau</t>
  </si>
  <si>
    <t>KetThuc</t>
  </si>
  <si>
    <t>DiaDiem</t>
  </si>
  <si>
    <t>KhoiLuong</t>
  </si>
  <si>
    <t>Di dời hệ thống điện trung hạ thế, trạm biến áp - thuộc dự án: Đường Nguyễn Thị Minh Khai, Huyện Xuân Lộc</t>
  </si>
  <si>
    <t>Lưới hạ thế độc lập sau TBA Minh Khai 1</t>
  </si>
  <si>
    <t>Di dời lưới hạ thế ABC độc lập</t>
  </si>
  <si>
    <t>VatTu</t>
  </si>
  <si>
    <t>Sử dụng lại toàn bộ vật tư hiện hữu</t>
  </si>
  <si>
    <t>DungCuAnToan</t>
  </si>
  <si>
    <t>DuCuDoLuong</t>
  </si>
  <si>
    <t>DungCuThiCong</t>
  </si>
  <si>
    <t>Họ và tên</t>
  </si>
  <si>
    <t>Làm biện pháp an toàn</t>
  </si>
  <si>
    <t>Làm tại vị trí phức tạp</t>
  </si>
  <si>
    <t>Chức danh</t>
  </si>
  <si>
    <t>Ghi chú</t>
  </si>
  <si>
    <t>Bậc AT</t>
  </si>
  <si>
    <t>TT</t>
  </si>
  <si>
    <t>Bậc thợ</t>
  </si>
  <si>
    <t>Đinh Minh Cảnh</t>
  </si>
  <si>
    <t>Công nhân</t>
  </si>
  <si>
    <t>Huỳnh Tấn Sơn</t>
  </si>
  <si>
    <t>Trần Văn Sỹ</t>
  </si>
  <si>
    <t>Chỉ huy trưởng</t>
  </si>
  <si>
    <t>Ngô Minh Nhật</t>
  </si>
  <si>
    <t>Đinh Nguyễn Trọng Toàn</t>
  </si>
  <si>
    <t>Đinh Văn Cường</t>
  </si>
  <si>
    <t>Đinh Xuân Dũng</t>
  </si>
  <si>
    <t>Nguyễn Hoàng Tú</t>
  </si>
  <si>
    <t>Hồ Văn Bình</t>
  </si>
  <si>
    <t>Hồ Văn Cường</t>
  </si>
  <si>
    <t>Đinh Minh Hòa</t>
  </si>
  <si>
    <t>Hoàng Văn Long</t>
  </si>
  <si>
    <t>Hoàng Văn Minh</t>
  </si>
  <si>
    <t>Huỳnh Chí Tâm</t>
  </si>
  <si>
    <t>Lê Hoàng Vũ</t>
  </si>
  <si>
    <t>Nguyễn Trọng Hữu</t>
  </si>
  <si>
    <t>Huỳnh Mạnh Quyền</t>
  </si>
  <si>
    <t>Lê Văn Xin</t>
  </si>
  <si>
    <t>Lộc Văn Hòa</t>
  </si>
  <si>
    <t>Lưu Trọng Hiếu</t>
  </si>
  <si>
    <t>Phạm Nguyễn Hoàng Phi</t>
  </si>
  <si>
    <t>Mai Văn Thái</t>
  </si>
  <si>
    <t>Nguyễn Anh Tú</t>
  </si>
  <si>
    <t>Trần Hoàn Thái</t>
  </si>
  <si>
    <t>Đỗ Sơn Lâm</t>
  </si>
  <si>
    <t>Nguyễn Hữu Chung</t>
  </si>
  <si>
    <t>Nguyễn Huy Quang</t>
  </si>
  <si>
    <t>Nguyễn Minh Hiếu</t>
  </si>
  <si>
    <t>Nguyễn Ngọc Châu</t>
  </si>
  <si>
    <t>Trần Hoàng Thiện</t>
  </si>
  <si>
    <t>Nguyễn Ngọc Thuận</t>
  </si>
  <si>
    <t>Nguyễn Hoàng Dương Khang</t>
  </si>
  <si>
    <t>Nguyễn Phú Trung</t>
  </si>
  <si>
    <t>Nguyễn Nhật Khánh</t>
  </si>
  <si>
    <t>Nguyễn Tiến Dũng</t>
  </si>
  <si>
    <t>Nguyễn Tiến Dũng.</t>
  </si>
  <si>
    <t>Nguyễn Tiến Long</t>
  </si>
  <si>
    <t>Nguyễn Tân Long</t>
  </si>
  <si>
    <t>Đinh Văn Chức</t>
  </si>
  <si>
    <t>Nguyễn Văn Triều</t>
  </si>
  <si>
    <t>Nguyễn Viết Phi</t>
  </si>
  <si>
    <t>x</t>
  </si>
  <si>
    <t>Phạm Đình Chinh</t>
  </si>
  <si>
    <t>Nguyễn Văn Hoàng Nam</t>
  </si>
  <si>
    <t>Phạm Thanh Nguyên</t>
  </si>
  <si>
    <t>Phạm Văn Trung</t>
  </si>
  <si>
    <t>Thạch Văn Quýt</t>
  </si>
  <si>
    <t>Trần Đức Thịnh</t>
  </si>
  <si>
    <t>Nguyễn Ngọc Sơn</t>
  </si>
  <si>
    <t>Đinh Nguyễn Trung Hiếu</t>
  </si>
  <si>
    <t>Trần Như Lợi</t>
  </si>
  <si>
    <t>Trần Quốc Bảo</t>
  </si>
  <si>
    <t>Cán bộ kỹ thuật</t>
  </si>
  <si>
    <t>Hoàng Như Hoàn</t>
  </si>
  <si>
    <t>Giám sát kỹ thuật</t>
  </si>
  <si>
    <t>Trương Hữu Duy</t>
  </si>
  <si>
    <t>Minh Khai</t>
  </si>
  <si>
    <t>Thọ Vực</t>
  </si>
  <si>
    <t>Tiếp địa</t>
  </si>
  <si>
    <t>Trụ đấu nối</t>
  </si>
  <si>
    <t>Di dời 11 trụ hạ thế từ trụ 03/01 đến trụ 03/11 và toàn bộ dây khách hàng đấu nối vào lưới hạ thế hiện hữu</t>
  </si>
  <si>
    <t>Máy đo điện trở tiếp địa, điện trở tiếp xúc.</t>
  </si>
  <si>
    <t>Dây đai an toàn, quần, áo, nón bảo hộ lao động…
Găng tay hạ thế</t>
  </si>
  <si>
    <t>ThietBiDongCat</t>
  </si>
  <si>
    <t>ViTriTiepDia</t>
  </si>
  <si>
    <t>BienBao</t>
  </si>
  <si>
    <t>PhuongThucTruyenLenh</t>
  </si>
  <si>
    <t>Trực tiếp</t>
  </si>
  <si>
    <t>Tại TBA Minh Khai 1</t>
  </si>
  <si>
    <t>FCO và MCCB TBA Minh Khai 1</t>
  </si>
  <si>
    <t>Đơn vị 1</t>
  </si>
  <si>
    <t>Đơn vị 2</t>
  </si>
  <si>
    <t>Đơn vị 3</t>
  </si>
  <si>
    <t>Đơn vị 4</t>
  </si>
  <si>
    <t xml:space="preserve">từ trụ 03/01 đến trụ 03/11 </t>
  </si>
  <si>
    <t>PhamVi</t>
  </si>
  <si>
    <t>GiayBanGiao</t>
  </si>
  <si>
    <t>Không</t>
  </si>
  <si>
    <t>BanGiao1</t>
  </si>
  <si>
    <t>BanGiao2</t>
  </si>
  <si>
    <t>BanGiao3</t>
  </si>
  <si>
    <t>Đã tiếp địa, Cấm đóng điện</t>
  </si>
  <si>
    <t>Xe cẩu 5T: 02 xe.
Kích tăng dây: 4 cái.
Kìm ép thủy lực: 3 cái.
Puly: 6 cái.
Các dụng cụ khác như cle, mỏ lết, cuốc, xà beng …</t>
  </si>
  <si>
    <t>Di dời hệ thống điện trung hạ thế, trạm biến áp - thuộc dự án: Đường Xuân Bắc - Bảo Quang</t>
  </si>
  <si>
    <t>Di dời hệ thống điện trung hạ thế</t>
  </si>
  <si>
    <t>Hệ thống điện trung hạ thế thuộc nhánh rẽ Thọ Vực</t>
  </si>
  <si>
    <t xml:space="preserve">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t>
  </si>
  <si>
    <t>a.	Đường dây trung thế:
Phương án di dời: Thực hiện di dời lưới điện trung thế hiện hữu ra phía ngoài chỉ giới xây dựng, cách tìm đường hiện hữu 7-8m:  Di dời trụ 09 trụ:  001A;  024;  030; 030A; 031; 031A;  032;  046A;  054A.
+ Trụ TT001A:  Sử dụng trụ, đà, sứ hiện hữu. Thay dây cột sứ hiện hữu. 
+ Trụ TT024:  Sử dụng trụ, đà, sứ hiện hữu. Thay dây cột sứ hiện hữu. 
+ Trụ TT030:  Sử dụng trụ, đà, sứ hiện hữu. Thay dây cột sứ hiện hữu.
+ Trụ TT030A:  Sử dụng trụ, đà, sứ hiện hữu. Thay dây cột sứ hiện hữu. + Trụ TT031:  Sử dụng trụ, đà, sứ hiện hữu.
+ Trụ TT032: Sử dụng trụ, đà, sứ hiện hữu.
+ Trụ TT046A:  Sử dụng trụ, đà, sứ hiện hữu.
+ Trụ TT054A:  Sử dụng trụ, đà, sứ hiện hữu.
+ Khoảng trụ 054A đến 054A/001:  Thay dây dẫn trung thế từ 3AC50 + AC50 thành  3ACXH50 + AC50mm. Thu hồi 240m cáp AC50mm.
b.	 Đường dây hạ thế sau TBA Xuân Bắc 6A, 6C, Thọ Vực 3:
-	Cấp điện áp 220/380V
-	Dây dẫn hiện hữu:  2AV70 + A50; ABC3x95mm2.
-	Phương án di dời: Thực hiện di dời lưới điện hạ thế hiên hữu ra phia ngoài chi giới dựng, cách tim đường hiện hữu 7-8m: 9 trụ. Sử dụng lại vật tư hiện hữu.
+  Khoảng trụ 054A đến 054A/HT01: Thay dây dẫn hạ thế từ 3AV70 + A50 thành ABC4x95mm. Thu hồi 120m cáp AV70mm, 40m cáp A50.
c.	Trạm biến áp
Di dời 01 TBA treo trên trụ trung thế hiện hữu ra phía ngoài chi giới xây dựng, cách tim đường hiện hữu 8m: Di dời TBA Thọ Vực 3.</t>
  </si>
  <si>
    <t>Cắt Recloser Thọ Vực + 3LTD nhánh rẽ Thọ Vực</t>
  </si>
  <si>
    <t>Tại trụ 001A nhánh rẽ Thọ Vực</t>
  </si>
  <si>
    <t>từ trụ 001A đến trụ 012 lưới hạ thế trạm Xuân Bắc 6A, 6C thuộc nhánh rẽ Thọ Vực</t>
  </si>
  <si>
    <t>từ trụ 001A đến trụ 054 thuộc nhánh rẽ Thọ Vực</t>
  </si>
  <si>
    <t>từ trụ 054 đến trụ 055 và trụ 054/001 thuộc nhánh rẽ Thọ Vực</t>
  </si>
  <si>
    <t>Nhánh rẽ Thọ Vực</t>
  </si>
  <si>
    <t xml:space="preserve">trụ 010A </t>
  </si>
  <si>
    <t>Nông trường Thọ Vực 1, Nông trường Thọ Vực 2.</t>
  </si>
  <si>
    <t>Thọ Vực 2, Thọ Vực 2A, Thọ Vực 3</t>
  </si>
  <si>
    <t>001A</t>
  </si>
  <si>
    <t>029, 041/001B</t>
  </si>
  <si>
    <t>054, 055</t>
  </si>
  <si>
    <t>054/001</t>
  </si>
  <si>
    <t>DOTinCay</t>
  </si>
  <si>
    <t>1.	MAIFI: 	0 
2.	SAIDI: 	11,5
3.	SAIFI: 	0,02</t>
  </si>
  <si>
    <t>1.	MAIFI: 	0 
2.	SAIDI: 	0,9
3.	SAIFI: 	0,001</t>
  </si>
  <si>
    <t>CHTT</t>
  </si>
  <si>
    <t>HẠNG MỤC</t>
  </si>
  <si>
    <t>KHU VỰC</t>
  </si>
  <si>
    <t>PHẠM VI CẮT ĐIỆN</t>
  </si>
  <si>
    <t>THỜI GIAN DỰ KIẾN CẮT ĐIỆN</t>
  </si>
  <si>
    <t>NỘI DUNG CÔNG TÁC</t>
  </si>
  <si>
    <t>ĐƠN VỊ CÔNG TÁC</t>
  </si>
  <si>
    <t>Thứ</t>
  </si>
  <si>
    <t>TBA Nam Hà 1</t>
  </si>
  <si>
    <t>Công ty TNHH Thu Lộc</t>
  </si>
  <si>
    <t>TBA Nam Hà 1A</t>
  </si>
  <si>
    <t>TBA Nam Hà 3</t>
  </si>
  <si>
    <t>TBA Xuân Tây 10A</t>
  </si>
  <si>
    <t>Cải tạo lưới điện trung hạ thế huyện Cẩm Mỹ năm 2020</t>
  </si>
  <si>
    <t xml:space="preserve">Thay dây hạ thế </t>
  </si>
  <si>
    <t>Thay dây hạ thế TBA Nam Hà 1</t>
  </si>
  <si>
    <t>Thay dây hạ thế TBA Nam Hà 1A</t>
  </si>
  <si>
    <t>Thay dây hạ thế TBA Nam Hà 3</t>
  </si>
  <si>
    <t>Thay dây hạ thế TBA Xuân Tây 10A</t>
  </si>
  <si>
    <t>Đường dây hạ thế sau TBA Nam hà 1</t>
  </si>
  <si>
    <t>Khu vực</t>
  </si>
  <si>
    <t>Cắt</t>
  </si>
  <si>
    <t>Bảo vệ</t>
  </si>
  <si>
    <t xml:space="preserve">FCO + MCCB </t>
  </si>
  <si>
    <t>TBA Sông Ray 8A</t>
  </si>
  <si>
    <t xml:space="preserve">Lưới điện hạ thế sau </t>
  </si>
  <si>
    <t xml:space="preserve">Lưới điện trung thế sau </t>
  </si>
  <si>
    <t>Nhánh rẽ Đồng Tâm 1</t>
  </si>
  <si>
    <t>LBS khí + 3 LTD</t>
  </si>
  <si>
    <t>Nâng cấp đường dây hạ thế và TBA Sông Ray 7 từ 1 pha lên 3 pha, cấy TBA Sông Ray 7A</t>
  </si>
  <si>
    <t>Nhánh rẽ Lâm San 10, 11, 12</t>
  </si>
  <si>
    <t xml:space="preserve">3xFCO </t>
  </si>
  <si>
    <t xml:space="preserve">Recloser + 3 LTD </t>
  </si>
  <si>
    <t>Nhánh rẽ Lâm San</t>
  </si>
  <si>
    <t>Trồng trụ trung thế 015A đấu nối trung thế, tách lưới, sang tải TBA Sông Ray 2, Sông Ray 2A. Đấu nối trung thế và di dời TBA Sông Ray 4A</t>
  </si>
  <si>
    <t>Nhánh rẽ Cánh đồng Xuân Tây 1</t>
  </si>
  <si>
    <t>Nhánh rẽ Láng Me</t>
  </si>
  <si>
    <t>Đấu nối trung thế trụ 009A, 013. Tách lưới hạ thế sau TBA Cánh đồng Xuân Tây 1A, Cánh đồng Xuân Tây 1B</t>
  </si>
  <si>
    <t>Đấu nối trung thế trụ 087 nhánh rẽ Láng Me. Cấy TBA Láng Me 3B, Tách lưới hạ thế sau TBA Láng Me 3 sang Láng Me 3B</t>
  </si>
  <si>
    <t>Nhánh rẽ Thoại Hương 3, 4</t>
  </si>
  <si>
    <t xml:space="preserve">FCO </t>
  </si>
  <si>
    <t>Đấu nối trung thế trụ 021 Nhánh rẽ Thoại Hương 3, 4. Di dời TBA Thoại Hương 4</t>
  </si>
  <si>
    <t>Nhánh rẽ Xuân Tây 19</t>
  </si>
  <si>
    <t>Đấu nối trung thế trụ 017 Nhánh rẽ Xuân Tây 19.Cấy TBA Xuân Tây 19A, tách lưới hạ thế TBA Xuân Tây 19 sang TBA Xuân Tây 19A</t>
  </si>
  <si>
    <t>Nhánh rẽ Láng Me 5</t>
  </si>
  <si>
    <t>Nâng cấp đường dây trung thế và trạm biến áp Láng Me 5B từ 1 pha lên 3 pha, di dời TBA Láng Me 5, cấy trạm biến áp lá me 5A-1</t>
  </si>
  <si>
    <t>Nhánh rẽ Sông Nhạn</t>
  </si>
  <si>
    <t>Di dời TBA Suối Râm 7</t>
  </si>
  <si>
    <t>Nhánh rẽ Nam Hà</t>
  </si>
  <si>
    <t>Lắp đặt trạm biến áp Nam Hà 3B tách lưới hạ thế trạm Nam Hà 3 sang nhận điện trạm Nam Hà 3B đấu nối đường dây trung thế xây dựng mới</t>
  </si>
  <si>
    <t>Nhánh rẽ Tân Bảo</t>
  </si>
  <si>
    <t>Lắp đặt trạm biến áp Tân Bảo 3A, tách lưới hạ thế trạm Tân Bảo 3 sang nhận điện trạm Tân Bảo 3A</t>
  </si>
  <si>
    <t>Di dời TBA Nam Hà 1, trồng trụ đôn lưới</t>
  </si>
  <si>
    <t>Di dời TBA Tân Bảo 3</t>
  </si>
  <si>
    <t>Nhánh rẽ Thừa Đức 11</t>
  </si>
  <si>
    <t>Lắp đặt trạm biến áp Thừa Đức 11A, đấu nối trung thế nhánh rẽ Thừa Đức 11A, tách lưới hạ thế trạm Thừa Đức 11 sang nhận điện trạm Thừa Đức 11A</t>
  </si>
  <si>
    <t>Đinh Minh Trí</t>
  </si>
  <si>
    <t>Amper kìm, máy đo điện trở tiếp địa…</t>
  </si>
  <si>
    <t>QLVH-AT</t>
  </si>
  <si>
    <t>DVTC-AT</t>
  </si>
  <si>
    <t>Cắt FCO + MCCB TBA Nam Hà 1
Tiếp địa hạ thế tại MCCB TBA Nam Hà 1</t>
  </si>
  <si>
    <t>Cắt FCO + MCCB TBA Nam Hà 1A
Tiếp địa hạ thế tại MCCB TBA Nam Hà 1A</t>
  </si>
  <si>
    <t>Cắt FCO + MCCB TBA Nam Hà 3
Tiếp địa hạ thế tại MCCB TBA Nam Hà 3</t>
  </si>
  <si>
    <t>NgàyKS</t>
  </si>
  <si>
    <t>Cắt FCO + MCCB TBA TBA Xuân Tây 10A
Tiếp địa hạ thế tại MCCB TBA TBA Xuân Tây 10A</t>
  </si>
  <si>
    <t>Tiếp địa hạ thế tại MCCB TBA TBA Sông Ray 8A</t>
  </si>
  <si>
    <t>Cắt FCO + MCCB TBA TBA TBA Sông Ray 8A</t>
  </si>
  <si>
    <t>Tiếp địa trụ trung thế 381 
Tiếp địa hạ thế TBA Sông Ray 7</t>
  </si>
  <si>
    <t xml:space="preserve">Cắt LBS khí Đồng Tâm 1 + 3 LTD Đồng Tâm 1
Cắt LBS khí Sông Ray + 3 LTD Sông Ray 1
Tiếp địa trụ trung thế 357 </t>
  </si>
  <si>
    <t>Tiếp địa trung hạ áp tại TBA Lâm San 11A, 11D</t>
  </si>
  <si>
    <t>Cắt 3xFCO Nhánh rẽ Lâm San 10, 11, 12
Tiếp địa trụ trung thế 357 Nhánh rẽ Lâm San 10, 11, 12</t>
  </si>
  <si>
    <t>Cắt Recloser + 3 LTD Lâm San
Tiếp địa trụ trung thế 011A</t>
  </si>
  <si>
    <t xml:space="preserve">Tiếp địa trụ trung thế 075 </t>
  </si>
  <si>
    <t>Cắt 3xFCO Nhánh rẽ Cánh đồng Xuân Tây 1</t>
  </si>
  <si>
    <t>Tiếp địa trung hạ áp tại TBA Cánh đồng Xuân Tây 1</t>
  </si>
  <si>
    <t>Cắt Recloser + 3 LTD Láng Me
Tiếp địa trụ trung thế 079</t>
  </si>
  <si>
    <t>Tiếp địa trụ trung thế 094
 Tiếp địa hạ thế TBA Láng Me 3</t>
  </si>
  <si>
    <t>Cắt FCO Nhánh rẽ Thoại Hương 3, 4</t>
  </si>
  <si>
    <t>Cắt FCO Nhánh rẽ Xuân Tây 19</t>
  </si>
  <si>
    <t>Tiếp địa trung hạ áp tại TBA Thoại Hương 3, 4</t>
  </si>
  <si>
    <t>Tiếp địa trung hạ áp tại TBA Xuân Tây 19</t>
  </si>
  <si>
    <t>Cắt 3xFCO Nhánh rẽ Láng Me 5
Tiếp địa trụ trung thế 107</t>
  </si>
  <si>
    <t>Tiếp địa trụ trung thế 131
 Tiếp địa hạ thế TBA Láng Me 5, 5A, 5B</t>
  </si>
  <si>
    <t>Cắt Recloser + 3 LTD Nhánh rẽ Sông Nhạn
Tiếp địa trụ trung thế 006</t>
  </si>
  <si>
    <t xml:space="preserve">Tiếp địa trụ trung thế 023A </t>
  </si>
  <si>
    <t>Phạm vi làm việc</t>
  </si>
  <si>
    <t>Cắt Recloser + 3 LTD Nhánh rẽ Nam Hà
Cắt 3 LTD Xuân Bảo - Nam Hà
Tiếp địa trụ trung thế 326</t>
  </si>
  <si>
    <t>Tiếp địa trụ trung thế 351</t>
  </si>
  <si>
    <t>Tại trụ trung thế 334/003, 334/003/019 và lưới điện hạ thế thuộc TBA Nam Hà 3</t>
  </si>
  <si>
    <t>Thời gian</t>
  </si>
  <si>
    <t>Ngày dự kiến</t>
  </si>
  <si>
    <t>Ngày đăng ký</t>
  </si>
  <si>
    <t>Tại trụ trung thế 018 nhánh Xuân Bảo - Bảo Bình và lưới điện hạ thế thuộc trạm Tân Bảo 3</t>
  </si>
  <si>
    <t>Cắt Recloser + 3 LTD Nhánh rẽ Tân Bảo
Tiếp địa trụ trung thế 117</t>
  </si>
  <si>
    <t>Tiếp địa trụ trung thế 147</t>
  </si>
  <si>
    <t>Tại trụ trung thế 334, 334/001, 335A, 348A, 339A nhánh rẽ Xuân Bảo - Nam Hà</t>
  </si>
  <si>
    <t>Tại trụ trung thế TBA Tân Bảo 3 và trụ trung thế 131 nhánh rẽ Xuân Bảo - Bảo Bình</t>
  </si>
  <si>
    <t>Cắt FCO Nhánh rẽ Thừa Đức 11
Tiếp địa trung hạ thế tại TBA Thừa Đức 11</t>
  </si>
  <si>
    <t>Tại trụ trung thế 010, 032 và lưới điện hạ thế thuộc TBA Thừa Đức 11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</si>
</sst>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dd/mm"/>
  </numFmts>
  <fonts count="22">
    <font>
      <sz val="11"/>
      <color rgb="FF000000"/>
      <name val="Calibri"/>
    </font>
    <font>
      <sz val="11"/>
      <color theme="1"/>
      <name val="Calibri"/>
      <family val="2"/>
      <scheme val="minor"/>
    </font>
    <font>
      <b/>
      <sz val="11"/>
      <color theme="1"/>
      <name val="Calibri"/>
      <family val="2"/>
      <scheme val="minor"/>
    </font>
    <font>
      <sz val="10"/>
      <name val="Arial"/>
      <family val="2"/>
    </font>
    <font>
      <b/>
      <sz val="10"/>
      <name val="VnBookman"/>
    </font>
    <font>
      <b/>
      <sz val="9"/>
      <name val="VnBookman"/>
    </font>
    <font>
      <sz val="13"/>
      <name val="Times New Roman"/>
      <family val="1"/>
    </font>
    <font>
      <sz val="13"/>
      <color theme="1"/>
      <name val="Times New Roman"/>
      <family val="2"/>
      <charset val="163"/>
    </font>
    <font>
      <sz val="13"/>
      <color theme="1"/>
      <name val="Times New Roman"/>
      <family val="2"/>
    </font>
    <font>
      <sz val="10"/>
      <color indexed="8"/>
      <name val="Arial"/>
      <family val="2"/>
    </font>
    <font>
      <b/>
      <sz val="11"/>
      <color rgb="FF000000"/>
      <name val="Calibri"/>
      <family val="2"/>
    </font>
    <font>
      <sz val="11"/>
      <color rgb="FF000000"/>
      <name val="Calibri"/>
      <family val="2"/>
    </font>
    <font>
      <b/>
      <sz val="11"/>
      <color rgb="FFFF0000"/>
      <name val="Calibri"/>
      <family val="2"/>
      <scheme val="minor"/>
    </font>
    <font>
      <sz val="11"/>
      <color rgb="FF0000CC"/>
      <name val="Calibri"/>
      <family val="2"/>
    </font>
    <font>
      <b/>
      <sz val="11"/>
      <color rgb="FF0000CC"/>
      <name val="Calibri"/>
      <family val="2"/>
    </font>
    <font>
      <b/>
      <sz val="12"/>
      <color rgb="FF000000"/>
      <name val="Times New Roman"/>
      <family val="1"/>
    </font>
    <font>
      <sz val="12"/>
      <color rgb="FF000000"/>
      <name val="Times New Roman"/>
      <family val="1"/>
    </font>
    <font>
      <b/>
      <sz val="13"/>
      <color theme="1"/>
      <name val="Times New Roman"/>
      <family val="1"/>
    </font>
    <font>
      <sz val="13"/>
      <color theme="1"/>
      <name val="Times New Roman"/>
      <family val="1"/>
    </font>
    <font>
      <sz val="13"/>
      <color rgb="FF000000"/>
      <name val="Times New Roman"/>
      <family val="1"/>
    </font>
    <font>
      <sz val="8"/>
      <name val="Calibri"/>
      <family val="2"/>
    </font>
    <font>
      <sz val="11"/>
      <name val="Calibri"/>
      <family val="2"/>
      <scheme val="minor"/>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s>
  <cellStyleXfs count="23">
    <xf numFmtId="0" fontId="0" fillId="0" borderId="0"/>
    <xf numFmtId="43" fontId="3" fillId="0" borderId="0" applyFont="0" applyFill="0" applyBorder="0" applyAlignment="0" applyProtection="0"/>
    <xf numFmtId="0" fontId="4" fillId="2" borderId="2" applyNumberFormat="0" applyBorder="0"/>
    <xf numFmtId="164" fontId="5" fillId="1" borderId="3" applyNumberFormat="0" applyBorder="0" applyAlignment="0">
      <alignment horizontal="centerContinuous"/>
    </xf>
    <xf numFmtId="0" fontId="6" fillId="0" borderId="0"/>
    <xf numFmtId="0" fontId="7" fillId="0" borderId="0"/>
    <xf numFmtId="0" fontId="1" fillId="0" borderId="0"/>
    <xf numFmtId="0" fontId="3" fillId="0" borderId="0"/>
    <xf numFmtId="0" fontId="3" fillId="0" borderId="0">
      <alignment vertical="top"/>
    </xf>
    <xf numFmtId="0" fontId="8" fillId="0" borderId="0"/>
    <xf numFmtId="0" fontId="1" fillId="0" borderId="0"/>
    <xf numFmtId="0" fontId="8" fillId="0" borderId="0"/>
    <xf numFmtId="0" fontId="8" fillId="0" borderId="0"/>
    <xf numFmtId="0" fontId="1" fillId="0" borderId="0"/>
    <xf numFmtId="0" fontId="7" fillId="0" borderId="0"/>
    <xf numFmtId="0" fontId="1" fillId="0" borderId="0"/>
    <xf numFmtId="9" fontId="3" fillId="0" borderId="0" quotePrefix="1" applyFont="0" applyFill="0" applyBorder="0" applyAlignment="0">
      <protection locked="0"/>
    </xf>
    <xf numFmtId="0" fontId="9" fillId="0" borderId="0">
      <alignment vertical="top"/>
    </xf>
    <xf numFmtId="0" fontId="6" fillId="0" borderId="1">
      <alignment horizontal="center" vertical="center"/>
    </xf>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cellStyleXfs>
  <cellXfs count="46">
    <xf numFmtId="0" fontId="0" fillId="0" borderId="0" xfId="0"/>
    <xf numFmtId="0" fontId="2" fillId="0" borderId="0" xfId="6" applyFont="1" applyAlignment="1">
      <alignment horizontal="center" vertical="center" wrapText="1"/>
    </xf>
    <xf numFmtId="0" fontId="1" fillId="0" borderId="0" xfId="6" applyAlignment="1">
      <alignment vertical="center" wrapText="1"/>
    </xf>
    <xf numFmtId="0" fontId="1" fillId="0" borderId="0" xfId="6"/>
    <xf numFmtId="0" fontId="1" fillId="0" borderId="0" xfId="6" applyAlignment="1">
      <alignment horizontal="center" vertical="center" wrapText="1"/>
    </xf>
    <xf numFmtId="0" fontId="12" fillId="0" borderId="0" xfId="6" applyFont="1" applyAlignment="1">
      <alignment horizontal="center" vertical="center" wrapText="1"/>
    </xf>
    <xf numFmtId="0" fontId="11" fillId="0" borderId="0" xfId="0" applyFont="1"/>
    <xf numFmtId="0" fontId="13" fillId="0" borderId="0" xfId="0" applyFont="1" applyAlignment="1">
      <alignment horizontal="center"/>
    </xf>
    <xf numFmtId="0" fontId="14" fillId="0" borderId="0" xfId="0" applyFont="1" applyAlignment="1">
      <alignment horizontal="center" vertical="center"/>
    </xf>
    <xf numFmtId="0" fontId="10" fillId="0" borderId="0" xfId="0" applyFont="1" applyAlignment="1">
      <alignment horizontal="center" vertical="center"/>
    </xf>
    <xf numFmtId="0" fontId="15" fillId="0" borderId="0" xfId="0" applyFont="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Border="1" applyAlignment="1">
      <alignment vertical="center" wrapText="1"/>
    </xf>
    <xf numFmtId="0" fontId="16" fillId="0" borderId="0" xfId="0" applyFont="1" applyAlignment="1">
      <alignment vertical="center" wrapText="1"/>
    </xf>
    <xf numFmtId="0" fontId="18" fillId="0" borderId="1" xfId="0" applyFont="1" applyBorder="1" applyAlignment="1">
      <alignment horizontal="center" vertical="center"/>
    </xf>
    <xf numFmtId="0" fontId="18" fillId="0" borderId="1" xfId="0" applyFont="1" applyBorder="1" applyAlignment="1">
      <alignment horizontal="left" vertical="center"/>
    </xf>
    <xf numFmtId="165" fontId="18" fillId="0" borderId="1" xfId="0" applyNumberFormat="1" applyFont="1" applyBorder="1" applyAlignment="1">
      <alignment horizontal="center" vertical="center"/>
    </xf>
    <xf numFmtId="0" fontId="18" fillId="0" borderId="1" xfId="0" applyFont="1" applyBorder="1"/>
    <xf numFmtId="0" fontId="16" fillId="0" borderId="1" xfId="0" applyFont="1" applyBorder="1" applyAlignment="1">
      <alignment vertical="center"/>
    </xf>
    <xf numFmtId="0" fontId="15" fillId="0" borderId="1" xfId="0" applyFont="1" applyBorder="1" applyAlignment="1">
      <alignment horizontal="center" vertical="center"/>
    </xf>
    <xf numFmtId="0" fontId="16" fillId="0" borderId="0" xfId="0" applyFont="1" applyAlignment="1">
      <alignment vertical="center"/>
    </xf>
    <xf numFmtId="0" fontId="16" fillId="0" borderId="0" xfId="0" applyFont="1" applyAlignment="1">
      <alignment horizontal="center" vertical="center" wrapText="1"/>
    </xf>
    <xf numFmtId="16" fontId="0" fillId="0" borderId="0" xfId="0" applyNumberFormat="1"/>
    <xf numFmtId="0" fontId="11" fillId="0" borderId="0" xfId="0" applyFont="1" applyAlignment="1">
      <alignment wrapText="1"/>
    </xf>
    <xf numFmtId="0" fontId="13" fillId="0" borderId="0" xfId="0" applyFont="1" applyAlignment="1"/>
    <xf numFmtId="0" fontId="13" fillId="0" borderId="0" xfId="0" applyFont="1"/>
    <xf numFmtId="0" fontId="21" fillId="0" borderId="0" xfId="6" applyFont="1" applyAlignment="1">
      <alignment horizontal="center" vertical="center" wrapText="1"/>
    </xf>
    <xf numFmtId="0" fontId="15" fillId="0" borderId="0" xfId="0" applyFont="1" applyAlignment="1">
      <alignment horizontal="center" vertical="center"/>
    </xf>
    <xf numFmtId="0" fontId="19" fillId="0" borderId="0" xfId="0" applyFont="1" applyAlignment="1"/>
    <xf numFmtId="0" fontId="16" fillId="0" borderId="0" xfId="0" quotePrefix="1" applyFont="1" applyAlignment="1">
      <alignment vertical="center"/>
    </xf>
    <xf numFmtId="165" fontId="15" fillId="0" borderId="1" xfId="0" applyNumberFormat="1" applyFont="1" applyBorder="1" applyAlignment="1">
      <alignment horizontal="center" vertical="center" wrapText="1"/>
    </xf>
    <xf numFmtId="165" fontId="16" fillId="0" borderId="1" xfId="0" applyNumberFormat="1" applyFont="1" applyBorder="1" applyAlignment="1">
      <alignment horizontal="center" vertical="center"/>
    </xf>
    <xf numFmtId="165" fontId="16" fillId="0" borderId="0" xfId="0" applyNumberFormat="1" applyFont="1" applyAlignment="1">
      <alignment vertical="center" wrapText="1"/>
    </xf>
    <xf numFmtId="16" fontId="13" fillId="0" borderId="0" xfId="0" applyNumberFormat="1" applyFont="1"/>
    <xf numFmtId="14" fontId="13" fillId="0" borderId="0" xfId="0" applyNumberFormat="1" applyFont="1"/>
    <xf numFmtId="0" fontId="10" fillId="0" borderId="0" xfId="0" applyFont="1" applyAlignment="1">
      <alignment horizontal="center" vertical="center" wrapText="1"/>
    </xf>
    <xf numFmtId="0" fontId="14" fillId="0" borderId="0" xfId="0" applyFont="1" applyAlignment="1">
      <alignment horizontal="center" vertical="center" wrapText="1"/>
    </xf>
    <xf numFmtId="14" fontId="14" fillId="0" borderId="0" xfId="0" applyNumberFormat="1" applyFont="1" applyAlignment="1">
      <alignment horizontal="center" vertical="center" wrapText="1"/>
    </xf>
    <xf numFmtId="0" fontId="17" fillId="0" borderId="1" xfId="0" applyFont="1" applyBorder="1" applyAlignment="1">
      <alignment horizontal="center" vertical="center" wrapText="1"/>
    </xf>
    <xf numFmtId="0" fontId="0" fillId="3" borderId="0" xfId="0" applyFill="1" applyAlignment="1">
      <alignment horizontal="center" vertical="center" wrapText="1"/>
    </xf>
    <xf numFmtId="0" fontId="11" fillId="0" borderId="0" xfId="0" applyFont="1" applyAlignment="1">
      <alignment horizontal="center" vertical="center" wrapText="1"/>
    </xf>
    <xf numFmtId="0" fontId="0" fillId="0" borderId="0" xfId="0" applyAlignment="1">
      <alignment horizontal="center" vertical="center" wrapText="1"/>
    </xf>
    <xf numFmtId="0" fontId="18" fillId="0" borderId="1" xfId="0" applyFont="1" applyBorder="1" applyAlignment="1">
      <alignment horizontal="center"/>
    </xf>
    <xf numFmtId="14" fontId="0" fillId="0" borderId="0" xfId="0" applyNumberFormat="1"/>
    <xf numFmtId="0" fontId="0" fillId="0" borderId="0" xfId="0" applyAlignment="1">
      <alignment wrapText="1"/>
    </xf>
  </cellXfs>
  <cellStyles count="23">
    <cellStyle name="Comma 2" xfId="1"/>
    <cellStyle name="Comma 2 2" xfId="20"/>
    <cellStyle name="Comma 3" xfId="19"/>
    <cellStyle name="Comma 4" xfId="21"/>
    <cellStyle name="DUNG" xfId="2"/>
    <cellStyle name="LIEM" xfId="3"/>
    <cellStyle name="Normal" xfId="0" builtinId="0"/>
    <cellStyle name="Normal 2" xfId="4"/>
    <cellStyle name="Normal 2 2" xfId="5"/>
    <cellStyle name="Normal 2 3" xfId="6"/>
    <cellStyle name="Normal 3" xfId="7"/>
    <cellStyle name="Normal 3 2" xfId="22"/>
    <cellStyle name="Normal 4" xfId="8"/>
    <cellStyle name="Normal 4 2" xfId="9"/>
    <cellStyle name="Normal 4 3" xfId="10"/>
    <cellStyle name="Normal 5" xfId="11"/>
    <cellStyle name="Normal 6" xfId="12"/>
    <cellStyle name="Normal 6 2" xfId="13"/>
    <cellStyle name="Normal 7" xfId="14"/>
    <cellStyle name="Normal 9" xfId="15"/>
    <cellStyle name="Percent 2" xfId="16"/>
    <cellStyle name="Style 1" xfId="17"/>
    <cellStyle name="THUC" xfId="18"/>
  </cellStyles>
  <dxfs count="2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
  <sheetViews>
    <sheetView topLeftCell="E1" zoomScaleNormal="100" workbookViewId="0">
      <selection activeCell="J5" sqref="J5"/>
    </sheetView>
  </sheetViews>
  <sheetFormatPr defaultColWidth="4.85546875" defaultRowHeight="24.95" customHeight="1" outlineLevelCol="1"/>
  <cols>
    <col min="1" max="1" width="8.7109375" style="7" customWidth="1"/>
    <col min="2" max="2" width="98.85546875" bestFit="1" customWidth="1"/>
    <col min="3" max="3" width="26.5703125" customWidth="1"/>
    <col min="4" max="4" width="17.5703125" customWidth="1"/>
    <col min="5" max="5" width="14.5703125" style="26" customWidth="1"/>
    <col min="6" max="6" width="22.42578125" customWidth="1"/>
    <col min="7" max="7" width="25.5703125" customWidth="1"/>
    <col min="8" max="8" width="16.7109375" customWidth="1"/>
    <col min="9" max="9" width="17" customWidth="1"/>
    <col min="10" max="10" width="15.42578125" customWidth="1"/>
    <col min="11" max="11" width="20" customWidth="1"/>
    <col min="12" max="12" width="23" customWidth="1"/>
    <col min="13" max="13" width="17.28515625" bestFit="1" customWidth="1"/>
    <col min="14" max="14" width="12.7109375" customWidth="1"/>
    <col min="15" max="15" width="22" bestFit="1" customWidth="1"/>
    <col min="16" max="16" width="25.28515625" customWidth="1"/>
    <col min="17" max="17" width="26.7109375" customWidth="1"/>
    <col min="18" max="18" width="14.5703125" customWidth="1" outlineLevel="1"/>
    <col min="19" max="21" width="8.7109375" customWidth="1" outlineLevel="1"/>
    <col min="22" max="32" width="8.7109375" customWidth="1"/>
  </cols>
  <sheetData>
    <row r="1" spans="1:25" s="9" customFormat="1" ht="24.95" customHeight="1">
      <c r="A1" s="8">
        <f>ROW()</f>
        <v>1</v>
      </c>
      <c r="B1" s="9" t="s">
        <v>1</v>
      </c>
      <c r="C1" s="9" t="s">
        <v>2</v>
      </c>
      <c r="D1" s="9" t="s">
        <v>3</v>
      </c>
      <c r="E1" s="8" t="s">
        <v>4</v>
      </c>
      <c r="F1" s="9" t="s">
        <v>5</v>
      </c>
      <c r="G1" s="9" t="s">
        <v>6</v>
      </c>
      <c r="H1" s="9" t="s">
        <v>10</v>
      </c>
      <c r="I1" s="9" t="s">
        <v>12</v>
      </c>
      <c r="J1" s="9" t="s">
        <v>13</v>
      </c>
      <c r="K1" s="9" t="s">
        <v>14</v>
      </c>
      <c r="L1" s="9" t="s">
        <v>88</v>
      </c>
      <c r="M1" s="9" t="s">
        <v>89</v>
      </c>
      <c r="N1" s="9" t="s">
        <v>90</v>
      </c>
      <c r="O1" s="9" t="s">
        <v>91</v>
      </c>
      <c r="P1" s="9" t="s">
        <v>100</v>
      </c>
      <c r="Q1" s="9" t="s">
        <v>101</v>
      </c>
      <c r="R1" s="9" t="s">
        <v>95</v>
      </c>
      <c r="S1" s="9" t="s">
        <v>96</v>
      </c>
      <c r="T1" s="9" t="s">
        <v>97</v>
      </c>
      <c r="U1" s="9" t="s">
        <v>98</v>
      </c>
      <c r="V1" s="9" t="s">
        <v>103</v>
      </c>
      <c r="W1" s="9" t="s">
        <v>104</v>
      </c>
      <c r="X1" s="9" t="s">
        <v>105</v>
      </c>
      <c r="Y1" s="9" t="s">
        <v>126</v>
      </c>
    </row>
    <row r="2" spans="1:25" s="9" customFormat="1" ht="24.95" customHeight="1">
      <c r="A2" s="8"/>
      <c r="E2" s="8"/>
    </row>
    <row r="3" spans="1:25" ht="24.95" customHeight="1">
      <c r="A3" s="7">
        <f>ROW()</f>
        <v>3</v>
      </c>
      <c r="B3" s="6"/>
      <c r="D3" s="23"/>
      <c r="E3" s="34">
        <f>D3</f>
        <v>0</v>
      </c>
      <c r="G3" s="6"/>
      <c r="I3" s="24"/>
      <c r="J3" s="6"/>
      <c r="K3" s="24" t="s">
        <v>107</v>
      </c>
      <c r="L3" s="6" t="s">
        <v>94</v>
      </c>
      <c r="M3" s="24" t="s">
        <v>93</v>
      </c>
      <c r="N3" s="24" t="s">
        <v>106</v>
      </c>
      <c r="O3" s="6" t="s">
        <v>92</v>
      </c>
      <c r="P3" s="25" t="e">
        <f t="array" aca="1" ref="P3" ca="1">"Đơn vị công tác 1: Thực hiện công tác theo PCT/LCT............. Nội dung công việc: thực hiện trong phạm vi "&amp;_xlfn.TEXTJOIN(CHAR(10),TRUE,R3:U3)</f>
        <v>#NAME?</v>
      </c>
      <c r="Q3" s="25" t="e">
        <f t="array" aca="1" ref="Q3" ca="1">_xlfn.TEXTJOIN(CHAR(10),TRUE,V3:X3)</f>
        <v>#NAME?</v>
      </c>
      <c r="R3" s="6" t="s">
        <v>99</v>
      </c>
      <c r="V3" s="6" t="s">
        <v>102</v>
      </c>
      <c r="W3" s="6"/>
      <c r="Y3" s="24" t="s">
        <v>128</v>
      </c>
    </row>
    <row r="4" spans="1:25" ht="24.95" customHeight="1">
      <c r="A4" s="7">
        <f>ROW()</f>
        <v>4</v>
      </c>
      <c r="B4" s="6" t="s">
        <v>7</v>
      </c>
      <c r="C4" t="s">
        <v>9</v>
      </c>
      <c r="D4" s="23">
        <v>44073</v>
      </c>
      <c r="E4" s="34">
        <f>D4</f>
        <v>44073</v>
      </c>
      <c r="F4" t="s">
        <v>8</v>
      </c>
      <c r="G4" s="6" t="s">
        <v>85</v>
      </c>
      <c r="H4" t="s">
        <v>11</v>
      </c>
      <c r="I4" s="24" t="s">
        <v>87</v>
      </c>
      <c r="J4" s="6" t="s">
        <v>186</v>
      </c>
      <c r="K4" s="24" t="s">
        <v>107</v>
      </c>
      <c r="L4" s="6" t="s">
        <v>94</v>
      </c>
      <c r="M4" s="24" t="s">
        <v>93</v>
      </c>
      <c r="N4" s="24" t="s">
        <v>106</v>
      </c>
      <c r="O4" s="6" t="s">
        <v>92</v>
      </c>
      <c r="P4" s="25" t="e">
        <f t="array" aca="1" ref="P4" ca="1">"Đơn vị công tác 1: Thực hiện công tác theo PCT/LCT............. Nội dung công việc: thực hiện trong phạm vi "&amp;_xlfn.TEXTJOIN(CHAR(10),TRUE,R4:U4)</f>
        <v>#NAME?</v>
      </c>
      <c r="Q4" s="25" t="e">
        <f t="array" aca="1" ref="Q4" ca="1">_xlfn.TEXTJOIN(CHAR(10),TRUE,V4:X4)</f>
        <v>#NAME?</v>
      </c>
      <c r="R4" s="6" t="s">
        <v>99</v>
      </c>
      <c r="V4" s="6" t="s">
        <v>102</v>
      </c>
      <c r="W4" s="6"/>
      <c r="Y4" s="24" t="s">
        <v>128</v>
      </c>
    </row>
    <row r="5" spans="1:25" ht="24.6" customHeight="1">
      <c r="A5" s="7">
        <f>ROW()</f>
        <v>5</v>
      </c>
      <c r="B5" s="6" t="s">
        <v>108</v>
      </c>
      <c r="C5" s="6" t="s">
        <v>109</v>
      </c>
      <c r="D5" s="23">
        <v>44077</v>
      </c>
      <c r="E5" s="34">
        <f>D5</f>
        <v>44077</v>
      </c>
      <c r="F5" s="6" t="s">
        <v>110</v>
      </c>
      <c r="G5" s="24" t="s">
        <v>112</v>
      </c>
      <c r="H5" t="s">
        <v>11</v>
      </c>
      <c r="I5" s="24" t="s">
        <v>87</v>
      </c>
      <c r="J5" s="6" t="s">
        <v>86</v>
      </c>
      <c r="K5" s="24" t="s">
        <v>107</v>
      </c>
      <c r="L5" s="6" t="s">
        <v>113</v>
      </c>
      <c r="M5" s="24" t="s">
        <v>114</v>
      </c>
      <c r="N5" s="24" t="s">
        <v>106</v>
      </c>
      <c r="O5" s="6" t="s">
        <v>92</v>
      </c>
      <c r="P5" s="26" t="e">
        <f t="array" aca="1" ref="P5" ca="1">_xlfn.TEXTJOIN(CHAR(10),TRUE,R5:U5)</f>
        <v>#NAME?</v>
      </c>
      <c r="Q5" s="25" t="e">
        <f t="array" aca="1" ref="Q5" ca="1">_xlfn.TEXTJOIN(CHAR(10),TRUE,V5:X5)</f>
        <v>#NAME?</v>
      </c>
      <c r="R5" s="6" t="s">
        <v>115</v>
      </c>
      <c r="S5" s="6" t="s">
        <v>116</v>
      </c>
      <c r="T5" s="6" t="s">
        <v>117</v>
      </c>
      <c r="V5" s="6" t="s">
        <v>102</v>
      </c>
      <c r="W5" s="6"/>
      <c r="Y5" s="24" t="s">
        <v>127</v>
      </c>
    </row>
    <row r="6" spans="1:25" ht="24.95" customHeight="1">
      <c r="A6" s="7">
        <f>ROW()</f>
        <v>6</v>
      </c>
      <c r="B6" s="6" t="s">
        <v>142</v>
      </c>
      <c r="C6" s="6" t="s">
        <v>144</v>
      </c>
      <c r="D6" s="23">
        <v>44079</v>
      </c>
      <c r="E6" s="34">
        <f t="shared" ref="E6:E9" si="0">D6</f>
        <v>44079</v>
      </c>
      <c r="F6" s="6" t="s">
        <v>148</v>
      </c>
    </row>
    <row r="7" spans="1:25" ht="24.95" customHeight="1">
      <c r="A7" s="7">
        <f>ROW()</f>
        <v>7</v>
      </c>
      <c r="B7" s="6" t="s">
        <v>142</v>
      </c>
      <c r="C7" t="s">
        <v>145</v>
      </c>
      <c r="D7" s="23">
        <v>44080</v>
      </c>
      <c r="E7" s="34">
        <f t="shared" si="0"/>
        <v>44080</v>
      </c>
    </row>
    <row r="8" spans="1:25" ht="24.95" customHeight="1">
      <c r="A8" s="7">
        <f>ROW()</f>
        <v>8</v>
      </c>
      <c r="B8" s="6" t="s">
        <v>142</v>
      </c>
      <c r="C8" t="s">
        <v>146</v>
      </c>
      <c r="D8" s="23">
        <v>44081</v>
      </c>
      <c r="E8" s="34">
        <f t="shared" si="0"/>
        <v>44081</v>
      </c>
    </row>
    <row r="9" spans="1:25" ht="24.95" customHeight="1">
      <c r="A9" s="7">
        <f>ROW()</f>
        <v>9</v>
      </c>
      <c r="B9" s="6" t="s">
        <v>142</v>
      </c>
      <c r="C9" t="s">
        <v>147</v>
      </c>
      <c r="D9" s="23">
        <v>44083</v>
      </c>
      <c r="E9" s="34">
        <f t="shared" si="0"/>
        <v>44083</v>
      </c>
    </row>
  </sheetData>
  <phoneticPr fontId="2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workbookViewId="0">
      <selection activeCell="B3" sqref="B3"/>
    </sheetView>
  </sheetViews>
  <sheetFormatPr defaultColWidth="8.85546875" defaultRowHeight="15"/>
  <cols>
    <col min="1" max="1" width="8.85546875" style="3"/>
    <col min="2" max="2" width="26.28515625" style="3" customWidth="1"/>
    <col min="3" max="3" width="11" style="3" customWidth="1"/>
    <col min="4" max="4" width="19.7109375" style="3" customWidth="1"/>
    <col min="5" max="5" width="34.42578125" style="3" customWidth="1"/>
    <col min="6" max="6" width="16.7109375" style="3" customWidth="1"/>
    <col min="7" max="7" width="36.140625" style="3" customWidth="1"/>
    <col min="8" max="8" width="13.28515625" style="3" customWidth="1"/>
    <col min="9" max="9" width="29.140625" style="3" customWidth="1"/>
    <col min="10" max="10" width="15.28515625" style="3" bestFit="1" customWidth="1"/>
    <col min="11" max="11" width="26.28515625" style="3" customWidth="1"/>
    <col min="12" max="12" width="16.7109375" style="3" customWidth="1"/>
    <col min="13" max="13" width="20.7109375" style="3" customWidth="1"/>
    <col min="14" max="14" width="8.85546875" style="3"/>
    <col min="15" max="15" width="13.7109375" style="3" customWidth="1"/>
    <col min="16" max="16384" width="8.85546875" style="3"/>
  </cols>
  <sheetData>
    <row r="1" spans="1:25" s="1" customFormat="1" ht="34.15" customHeight="1">
      <c r="A1" s="1">
        <f>ROW()</f>
        <v>1</v>
      </c>
      <c r="B1" s="1" t="str">
        <f t="shared" ref="B1:X1" si="0">VLOOKUP(ROW(),data,COLUMN(),0)</f>
        <v>CongTrinh</v>
      </c>
      <c r="C1" s="1" t="str">
        <f t="shared" si="0"/>
        <v>NoiDungCongTac</v>
      </c>
      <c r="D1" s="1" t="str">
        <f t="shared" si="0"/>
        <v>BatDau</v>
      </c>
      <c r="E1" s="1" t="str">
        <f t="shared" si="0"/>
        <v>KetThuc</v>
      </c>
      <c r="F1" s="1" t="str">
        <f t="shared" si="0"/>
        <v>DiaDiem</v>
      </c>
      <c r="G1" s="1" t="str">
        <f t="shared" si="0"/>
        <v>KhoiLuong</v>
      </c>
      <c r="H1" s="1" t="str">
        <f t="shared" si="0"/>
        <v>VatTu</v>
      </c>
      <c r="I1" s="1" t="str">
        <f t="shared" si="0"/>
        <v>DungCuAnToan</v>
      </c>
      <c r="J1" s="1" t="str">
        <f t="shared" si="0"/>
        <v>DuCuDoLuong</v>
      </c>
      <c r="K1" s="1" t="str">
        <f t="shared" si="0"/>
        <v>DungCuThiCong</v>
      </c>
      <c r="L1" s="1" t="str">
        <f t="shared" si="0"/>
        <v>ThietBiDongCat</v>
      </c>
      <c r="M1" s="1" t="str">
        <f t="shared" si="0"/>
        <v>ViTriTiepDia</v>
      </c>
      <c r="N1" s="1" t="str">
        <f t="shared" si="0"/>
        <v>BienBao</v>
      </c>
      <c r="O1" s="1" t="str">
        <f t="shared" si="0"/>
        <v>PhuongThucTruyenLenh</v>
      </c>
      <c r="P1" s="1" t="str">
        <f t="shared" si="0"/>
        <v>PhamVi</v>
      </c>
      <c r="Q1" s="1" t="str">
        <f t="shared" si="0"/>
        <v>GiayBanGiao</v>
      </c>
      <c r="R1" s="1" t="str">
        <f t="shared" si="0"/>
        <v>Đơn vị 1</v>
      </c>
      <c r="S1" s="1" t="str">
        <f t="shared" si="0"/>
        <v>Đơn vị 2</v>
      </c>
      <c r="T1" s="1" t="str">
        <f t="shared" si="0"/>
        <v>Đơn vị 3</v>
      </c>
      <c r="U1" s="1" t="str">
        <f t="shared" si="0"/>
        <v>Đơn vị 4</v>
      </c>
      <c r="V1" s="1" t="str">
        <f t="shared" si="0"/>
        <v>BanGiao1</v>
      </c>
      <c r="W1" s="1" t="str">
        <f t="shared" si="0"/>
        <v>BanGiao2</v>
      </c>
      <c r="X1" s="1" t="str">
        <f t="shared" si="0"/>
        <v>BanGiao3</v>
      </c>
    </row>
    <row r="2" spans="1:25" s="1" customFormat="1" ht="34.15" customHeight="1">
      <c r="B2" s="1" t="s">
        <v>111</v>
      </c>
      <c r="C2" s="1" t="s">
        <v>111</v>
      </c>
      <c r="D2" s="1" t="s">
        <v>111</v>
      </c>
      <c r="E2" s="1" t="s">
        <v>111</v>
      </c>
      <c r="F2" s="1" t="s">
        <v>111</v>
      </c>
      <c r="G2" s="1" t="s">
        <v>111</v>
      </c>
      <c r="H2" s="1" t="s">
        <v>111</v>
      </c>
      <c r="I2" s="1" t="s">
        <v>111</v>
      </c>
      <c r="J2" s="1" t="s">
        <v>111</v>
      </c>
      <c r="K2" s="1" t="s">
        <v>111</v>
      </c>
      <c r="L2" s="1" t="s">
        <v>111</v>
      </c>
      <c r="M2" s="1" t="s">
        <v>111</v>
      </c>
      <c r="N2" s="1" t="s">
        <v>111</v>
      </c>
      <c r="O2" s="1" t="s">
        <v>111</v>
      </c>
      <c r="P2" s="1" t="s">
        <v>111</v>
      </c>
      <c r="Q2" s="1" t="s">
        <v>111</v>
      </c>
      <c r="R2" s="1" t="s">
        <v>111</v>
      </c>
      <c r="S2" s="1" t="s">
        <v>111</v>
      </c>
      <c r="T2" s="1" t="s">
        <v>111</v>
      </c>
      <c r="U2" s="1" t="s">
        <v>111</v>
      </c>
      <c r="V2" s="1" t="s">
        <v>111</v>
      </c>
      <c r="W2" s="1" t="s">
        <v>111</v>
      </c>
      <c r="X2" s="1" t="s">
        <v>111</v>
      </c>
    </row>
    <row r="3" spans="1:25" s="27" customFormat="1" ht="54.6" customHeight="1">
      <c r="A3" s="27">
        <f>ROW()</f>
        <v>3</v>
      </c>
      <c r="B3" s="27">
        <f>VLOOKUP(ROW(),data,COLUMN(),0)</f>
        <v>0</v>
      </c>
      <c r="C3" s="27">
        <f>VLOOKUP(ROW(),data,COLUMN(),0)</f>
        <v>0</v>
      </c>
      <c r="D3" s="27" t="str">
        <f>" ngày "&amp;TEXT(VLOOKUP(ROW(),data,COLUMN(),0),"dd")&amp;" tháng "&amp;TEXT(VLOOKUP(ROW(),data,COLUMN(),0),"MM")&amp;" năm "&amp;TEXT(VLOOKUP(ROW(),data,COLUMN(),0),"yyyy")</f>
        <v xml:space="preserve"> ngày 00 tháng 01 năm 1900</v>
      </c>
      <c r="E3" s="27" t="str">
        <f>" ngày "&amp;TEXT(VLOOKUP(ROW(),data,COLUMN(),0),"dd")&amp;" tháng "&amp;TEXT(VLOOKUP(ROW(),data,COLUMN(),0),"MM")&amp;" năm "&amp;TEXT(VLOOKUP(ROW(),data,COLUMN(),0),"yyyy")</f>
        <v xml:space="preserve"> ngày 00 tháng 01 năm 1900</v>
      </c>
      <c r="F3" s="27">
        <f>VLOOKUP(ROW(),data,COLUMN(),0)</f>
        <v>0</v>
      </c>
      <c r="G3" s="27">
        <f>VLOOKUP(ROW(),data,COLUMN(),0)</f>
        <v>0</v>
      </c>
      <c r="H3" s="27" t="str">
        <f>TEXT(VLOOKUP(ROW(),data,COLUMN(),0),"#.##0")</f>
        <v>0</v>
      </c>
      <c r="I3" s="27">
        <f>VLOOKUP(ROW(),data,COLUMN(),0)</f>
        <v>0</v>
      </c>
      <c r="J3" s="27" t="str">
        <f t="shared" ref="J3:X4" si="1">TEXT(VLOOKUP(ROW(),data,COLUMN(),0),"dd/MM/yyyy")</f>
        <v>00/01/1900</v>
      </c>
      <c r="K3" s="27" t="str">
        <f t="shared" si="1"/>
        <v>Xe cẩu 5T: 02 xe.
Kích tăng dây: 4 cái.
Kìm ép thủy lực: 3 cái.
Puly: 6 cái.
Các dụng cụ khác như cle, mỏ lết, cuốc, xà beng …</v>
      </c>
      <c r="L3" s="27" t="str">
        <f t="shared" si="1"/>
        <v>FCO và MCCB TBA Minh Khai 1</v>
      </c>
      <c r="M3" s="27" t="str">
        <f t="shared" si="1"/>
        <v>Tại TBA Minh Khai 1</v>
      </c>
      <c r="N3" s="27" t="str">
        <f t="shared" si="1"/>
        <v>Đã tiếp địa, Cấm đóng điện</v>
      </c>
      <c r="O3" s="27" t="str">
        <f t="shared" si="1"/>
        <v>Trực tiếp</v>
      </c>
      <c r="P3" s="27" t="e">
        <f t="shared" ca="1" si="1"/>
        <v>#NAME?</v>
      </c>
      <c r="Q3" s="27" t="e">
        <f t="shared" ca="1" si="1"/>
        <v>#NAME?</v>
      </c>
      <c r="R3" s="27" t="str">
        <f t="shared" si="1"/>
        <v xml:space="preserve">từ trụ 03/01 đến trụ 03/11 </v>
      </c>
      <c r="S3" s="27" t="str">
        <f t="shared" si="1"/>
        <v>00/01/1900</v>
      </c>
      <c r="T3" s="27" t="str">
        <f t="shared" si="1"/>
        <v>00/01/1900</v>
      </c>
      <c r="U3" s="27" t="str">
        <f t="shared" si="1"/>
        <v>00/01/1900</v>
      </c>
      <c r="V3" s="27" t="str">
        <f t="shared" si="1"/>
        <v>Không</v>
      </c>
      <c r="W3" s="27" t="str">
        <f t="shared" si="1"/>
        <v>00/01/1900</v>
      </c>
      <c r="X3" s="27" t="str">
        <f t="shared" si="1"/>
        <v>00/01/1900</v>
      </c>
    </row>
    <row r="4" spans="1:25" s="27" customFormat="1" ht="54.6" customHeight="1">
      <c r="A4" s="27">
        <f>ROW()</f>
        <v>4</v>
      </c>
      <c r="B4" s="27" t="str">
        <f>VLOOKUP(ROW(),data,COLUMN(),0)</f>
        <v>Di dời hệ thống điện trung hạ thế, trạm biến áp - thuộc dự án: Đường Nguyễn Thị Minh Khai, Huyện Xuân Lộc</v>
      </c>
      <c r="C4" s="27" t="str">
        <f>VLOOKUP(ROW(),data,COLUMN(),0)</f>
        <v>Di dời lưới hạ thế ABC độc lập</v>
      </c>
      <c r="D4" s="27" t="str">
        <f>" ngày "&amp;TEXT(VLOOKUP(ROW(),data,COLUMN(),0),"dd")&amp;" tháng "&amp;TEXT(VLOOKUP(ROW(),data,COLUMN(),0),"MM")&amp;" năm "&amp;TEXT(VLOOKUP(ROW(),data,COLUMN(),0),"yyyy")</f>
        <v xml:space="preserve"> ngày 30 tháng 08 năm 2020</v>
      </c>
      <c r="E4" s="27" t="str">
        <f>" ngày "&amp;TEXT(VLOOKUP(ROW(),data,COLUMN(),0),"dd")&amp;" tháng "&amp;TEXT(VLOOKUP(ROW(),data,COLUMN(),0),"MM")&amp;" năm "&amp;TEXT(VLOOKUP(ROW(),data,COLUMN(),0),"yyyy")</f>
        <v xml:space="preserve"> ngày 30 tháng 08 năm 2020</v>
      </c>
      <c r="F4" s="27" t="str">
        <f>VLOOKUP(ROW(),data,COLUMN(),0)</f>
        <v>Lưới hạ thế độc lập sau TBA Minh Khai 1</v>
      </c>
      <c r="G4" s="27" t="str">
        <f>VLOOKUP(ROW(),data,COLUMN(),0)</f>
        <v>Di dời 11 trụ hạ thế từ trụ 03/01 đến trụ 03/11 và toàn bộ dây khách hàng đấu nối vào lưới hạ thế hiện hữu</v>
      </c>
      <c r="H4" s="27" t="str">
        <f>TEXT(VLOOKUP(ROW(),data,COLUMN(),0),"#.##0")</f>
        <v>Sử dụng lại toàn bộ vật tư hiện hữu</v>
      </c>
      <c r="I4" s="27" t="str">
        <f>VLOOKUP(ROW(),data,COLUMN(),0)</f>
        <v>Dây đai an toàn, quần, áo, nón bảo hộ lao động…
Găng tay hạ thế</v>
      </c>
      <c r="J4" s="27" t="str">
        <f t="shared" si="1"/>
        <v>Amper kìm, máy đo điện trở tiếp địa…</v>
      </c>
      <c r="K4" s="27" t="str">
        <f t="shared" si="1"/>
        <v>Xe cẩu 5T: 02 xe.
Kích tăng dây: 4 cái.
Kìm ép thủy lực: 3 cái.
Puly: 6 cái.
Các dụng cụ khác như cle, mỏ lết, cuốc, xà beng …</v>
      </c>
      <c r="L4" s="27" t="str">
        <f t="shared" si="1"/>
        <v>FCO và MCCB TBA Minh Khai 1</v>
      </c>
      <c r="M4" s="27" t="str">
        <f t="shared" si="1"/>
        <v>Tại TBA Minh Khai 1</v>
      </c>
      <c r="N4" s="27" t="str">
        <f t="shared" si="1"/>
        <v>Đã tiếp địa, Cấm đóng điện</v>
      </c>
      <c r="O4" s="27" t="str">
        <f t="shared" si="1"/>
        <v>Trực tiếp</v>
      </c>
      <c r="P4" s="27" t="e">
        <f t="shared" ca="1" si="1"/>
        <v>#NAME?</v>
      </c>
      <c r="Q4" s="27" t="e">
        <f t="shared" ca="1" si="1"/>
        <v>#NAME?</v>
      </c>
      <c r="R4" s="27" t="str">
        <f t="shared" si="1"/>
        <v xml:space="preserve">từ trụ 03/01 đến trụ 03/11 </v>
      </c>
      <c r="S4" s="27" t="str">
        <f t="shared" si="1"/>
        <v>00/01/1900</v>
      </c>
      <c r="T4" s="27" t="str">
        <f t="shared" si="1"/>
        <v>00/01/1900</v>
      </c>
      <c r="U4" s="27" t="str">
        <f t="shared" si="1"/>
        <v>00/01/1900</v>
      </c>
      <c r="V4" s="27" t="str">
        <f t="shared" si="1"/>
        <v>Không</v>
      </c>
      <c r="W4" s="27" t="str">
        <f t="shared" si="1"/>
        <v>00/01/1900</v>
      </c>
      <c r="X4" s="27" t="str">
        <f t="shared" si="1"/>
        <v>00/01/1900</v>
      </c>
    </row>
    <row r="5" spans="1:25">
      <c r="A5" s="1"/>
      <c r="B5" s="2"/>
      <c r="C5" s="2"/>
      <c r="D5" s="4"/>
      <c r="E5" s="2"/>
      <c r="F5" s="2"/>
      <c r="G5" s="5"/>
      <c r="H5" s="2"/>
      <c r="I5" s="2"/>
      <c r="J5" s="4"/>
      <c r="K5" s="4"/>
      <c r="L5" s="4"/>
      <c r="M5" s="4"/>
      <c r="N5" s="4"/>
      <c r="O5" s="4"/>
      <c r="P5" s="4"/>
      <c r="Q5" s="4"/>
      <c r="R5" s="4"/>
      <c r="S5" s="4"/>
      <c r="T5" s="4"/>
      <c r="U5" s="4"/>
      <c r="V5" s="4"/>
      <c r="W5" s="4"/>
      <c r="X5" s="4"/>
      <c r="Y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7"/>
  <sheetViews>
    <sheetView topLeftCell="H1" workbookViewId="0">
      <selection activeCell="P1" sqref="P1"/>
    </sheetView>
  </sheetViews>
  <sheetFormatPr defaultColWidth="9.140625" defaultRowHeight="15.75" outlineLevelCol="1"/>
  <cols>
    <col min="1" max="2" width="9.140625" style="14"/>
    <col min="3" max="3" width="6.28515625" style="14" customWidth="1"/>
    <col min="4" max="4" width="26.85546875" style="21" bestFit="1" customWidth="1"/>
    <col min="5" max="5" width="8.7109375" style="33" customWidth="1"/>
    <col min="6" max="7" width="18" style="22" customWidth="1" outlineLevel="1"/>
    <col min="8" max="8" width="11.140625" style="14" customWidth="1" outlineLevel="1"/>
    <col min="9" max="9" width="19" style="14" customWidth="1"/>
    <col min="10" max="10" width="11.140625" style="14" customWidth="1"/>
    <col min="11" max="11" width="9.140625" style="14"/>
    <col min="12" max="12" width="26.28515625" style="14" customWidth="1"/>
    <col min="13" max="13" width="12.7109375" style="14" customWidth="1"/>
    <col min="14" max="14" width="10.140625" style="21" bestFit="1" customWidth="1"/>
    <col min="15" max="16384" width="9.140625" style="14"/>
  </cols>
  <sheetData>
    <row r="1" spans="2:14" s="10" customFormat="1" ht="33" customHeight="1">
      <c r="C1" s="11" t="s">
        <v>0</v>
      </c>
      <c r="D1" s="20" t="s">
        <v>15</v>
      </c>
      <c r="E1" s="31" t="s">
        <v>20</v>
      </c>
      <c r="F1" s="11" t="s">
        <v>16</v>
      </c>
      <c r="G1" s="11" t="s">
        <v>17</v>
      </c>
      <c r="H1" s="11" t="s">
        <v>19</v>
      </c>
      <c r="I1" s="11" t="s">
        <v>18</v>
      </c>
      <c r="J1" s="11" t="s">
        <v>19</v>
      </c>
      <c r="M1" s="10">
        <v>1</v>
      </c>
      <c r="N1" s="28" t="s">
        <v>118</v>
      </c>
    </row>
    <row r="2" spans="2:14">
      <c r="C2" s="12">
        <f>ROW()-1</f>
        <v>1</v>
      </c>
      <c r="D2" s="19" t="str">
        <f t="shared" ref="D2:D27" si="0">IFERROR(VLOOKUP($C2,NhanSu,2,),"")</f>
        <v>Đinh Nguyễn Trung Hiếu</v>
      </c>
      <c r="E2" s="32"/>
      <c r="F2" s="12"/>
      <c r="G2" s="12"/>
      <c r="H2" s="13"/>
      <c r="I2" s="12" t="str">
        <f t="shared" ref="I2:I27" si="1">IFERROR(VLOOKUP($C2,NhanSu,5,),"")</f>
        <v>Chỉ huy trưởng</v>
      </c>
      <c r="J2" s="13"/>
      <c r="L2" s="21" t="str">
        <f>"Giao ông "&amp;D2&amp;" làm "&amp;LOWER(F2)&amp;" trụ trung hạ thế trạm "&amp;M2&amp;" "&amp;$N$1</f>
        <v>Giao ông Đinh Nguyễn Trung Hiếu làm  trụ trung hạ thế trạm 0 Nhánh rẽ Thọ Vực</v>
      </c>
      <c r="M2" s="21" cm="1">
        <f t="array" ref="M2">INDEX(N:R,ROW(),1)</f>
        <v>0</v>
      </c>
    </row>
    <row r="3" spans="2:14">
      <c r="C3" s="12">
        <f t="shared" ref="C3:C27" si="2">ROW()-1</f>
        <v>2</v>
      </c>
      <c r="D3" s="19" t="str">
        <f t="shared" si="0"/>
        <v>Đinh Minh Trí</v>
      </c>
      <c r="E3" s="32">
        <f t="shared" ref="E3:E27" si="3">IFERROR(VLOOKUP($C3,NhanSu,3,),"")</f>
        <v>0</v>
      </c>
      <c r="F3" s="12"/>
      <c r="G3" s="12"/>
      <c r="H3" s="13"/>
      <c r="I3" s="12" t="str">
        <f t="shared" si="1"/>
        <v>Giám sát kỹ thuật</v>
      </c>
      <c r="J3" s="13"/>
      <c r="L3" s="21" t="str">
        <f t="shared" ref="L3:L26" si="4">"Giao ông "&amp;D3&amp;" làm "&amp;LOWER(F3)&amp;" trụ trung hạ thế trạm "&amp;M3&amp;" "&amp;$N$1</f>
        <v>Giao ông Đinh Minh Trí làm  trụ trung hạ thế trạm 0 Nhánh rẽ Thọ Vực</v>
      </c>
      <c r="M3" s="21" cm="1">
        <f t="array" ref="M3">INDEX(N:R,ROW(),1)</f>
        <v>0</v>
      </c>
    </row>
    <row r="4" spans="2:14">
      <c r="C4" s="12">
        <f t="shared" si="2"/>
        <v>3</v>
      </c>
      <c r="D4" s="19" t="str">
        <f t="shared" si="0"/>
        <v>Đinh Minh Hòa</v>
      </c>
      <c r="E4" s="32">
        <f t="shared" si="3"/>
        <v>44015</v>
      </c>
      <c r="F4" s="12"/>
      <c r="G4" s="12"/>
      <c r="H4" s="13"/>
      <c r="I4" s="12" t="str">
        <f t="shared" si="1"/>
        <v>Công nhân</v>
      </c>
      <c r="J4" s="13"/>
      <c r="L4" s="21" t="str">
        <f t="shared" si="4"/>
        <v>Giao ông Đinh Minh Hòa làm  trụ trung hạ thế trạm 0 Nhánh rẽ Thọ Vực</v>
      </c>
      <c r="M4" s="21" cm="1">
        <f t="array" ref="M4">INDEX(N:R,ROW(),1)</f>
        <v>0</v>
      </c>
    </row>
    <row r="5" spans="2:14">
      <c r="C5" s="12">
        <f t="shared" si="2"/>
        <v>4</v>
      </c>
      <c r="D5" s="19" t="str">
        <f t="shared" si="0"/>
        <v>Đỗ Sơn Lâm</v>
      </c>
      <c r="E5" s="32">
        <f t="shared" si="3"/>
        <v>44015</v>
      </c>
      <c r="F5" s="12"/>
      <c r="G5" s="12" t="s">
        <v>84</v>
      </c>
      <c r="H5" s="13"/>
      <c r="I5" s="12" t="str">
        <f t="shared" si="1"/>
        <v>Công nhân</v>
      </c>
      <c r="J5" s="13"/>
      <c r="L5" s="21" t="str">
        <f t="shared" si="4"/>
        <v>Giao ông Đỗ Sơn Lâm làm  trụ trung hạ thế trạm 0 Nhánh rẽ Thọ Vực</v>
      </c>
      <c r="M5" s="21" cm="1">
        <f t="array" ref="M5">INDEX(N:R,ROW(),1)</f>
        <v>0</v>
      </c>
    </row>
    <row r="6" spans="2:14">
      <c r="C6" s="12">
        <f t="shared" si="2"/>
        <v>5</v>
      </c>
      <c r="D6" s="19" t="str">
        <f t="shared" si="0"/>
        <v>Huỳnh Chí Tâm</v>
      </c>
      <c r="E6" s="32">
        <f t="shared" si="3"/>
        <v>44015</v>
      </c>
      <c r="F6" s="12" t="s">
        <v>83</v>
      </c>
      <c r="G6" s="12"/>
      <c r="H6" s="13"/>
      <c r="I6" s="12" t="str">
        <f t="shared" si="1"/>
        <v>Công nhân</v>
      </c>
      <c r="J6" s="13"/>
      <c r="L6" s="21" t="str">
        <f t="shared" si="4"/>
        <v>Giao ông Huỳnh Chí Tâm làm tiếp địa trụ trung hạ thế trạm 029, 041/001B Nhánh rẽ Thọ Vực</v>
      </c>
      <c r="M6" s="21" t="str" cm="1">
        <f t="array" ref="M6">INDEX(N:R,ROW(),1)</f>
        <v>029, 041/001B</v>
      </c>
      <c r="N6" s="30" t="s">
        <v>123</v>
      </c>
    </row>
    <row r="7" spans="2:14">
      <c r="B7" s="13"/>
      <c r="C7" s="12">
        <f t="shared" si="2"/>
        <v>6</v>
      </c>
      <c r="D7" s="19" t="str">
        <f t="shared" si="0"/>
        <v>Huỳnh Mạnh Quyền</v>
      </c>
      <c r="E7" s="32">
        <f t="shared" si="3"/>
        <v>44016</v>
      </c>
      <c r="F7" s="12"/>
      <c r="G7" s="12"/>
      <c r="H7" s="13"/>
      <c r="I7" s="12" t="str">
        <f t="shared" si="1"/>
        <v>Công nhân</v>
      </c>
      <c r="J7" s="13"/>
      <c r="L7" s="21" t="str">
        <f t="shared" si="4"/>
        <v>Giao ông Huỳnh Mạnh Quyền làm  trụ trung hạ thế trạm 0 Nhánh rẽ Thọ Vực</v>
      </c>
      <c r="M7" s="21" cm="1">
        <f t="array" ref="M7">INDEX(N:R,ROW(),1)</f>
        <v>0</v>
      </c>
    </row>
    <row r="8" spans="2:14">
      <c r="B8" s="12" t="s">
        <v>129</v>
      </c>
      <c r="C8" s="12">
        <f t="shared" si="2"/>
        <v>7</v>
      </c>
      <c r="D8" s="19" t="str">
        <f t="shared" si="0"/>
        <v>Huỳnh Tấn Sơn</v>
      </c>
      <c r="E8" s="32">
        <f t="shared" si="3"/>
        <v>44016</v>
      </c>
      <c r="F8" s="12"/>
      <c r="G8" s="12"/>
      <c r="H8" s="12"/>
      <c r="I8" s="12" t="str">
        <f t="shared" si="1"/>
        <v>Công nhân</v>
      </c>
      <c r="J8" s="13"/>
      <c r="L8" s="21" t="str">
        <f t="shared" si="4"/>
        <v>Giao ông Huỳnh Tấn Sơn làm  trụ trung hạ thế trạm 0 Nhánh rẽ Thọ Vực</v>
      </c>
      <c r="M8" s="21" cm="1">
        <f t="array" ref="M8">INDEX(N:R,ROW(),1)</f>
        <v>0</v>
      </c>
    </row>
    <row r="9" spans="2:14">
      <c r="B9" s="13"/>
      <c r="C9" s="12">
        <f t="shared" si="2"/>
        <v>8</v>
      </c>
      <c r="D9" s="19" t="str">
        <f t="shared" si="0"/>
        <v>Lê Hoàng Vũ</v>
      </c>
      <c r="E9" s="32">
        <f t="shared" si="3"/>
        <v>44015</v>
      </c>
      <c r="F9" s="12" t="s">
        <v>83</v>
      </c>
      <c r="G9" s="12"/>
      <c r="H9" s="13"/>
      <c r="I9" s="12" t="str">
        <f t="shared" si="1"/>
        <v>Công nhân</v>
      </c>
      <c r="J9" s="13"/>
      <c r="L9" s="21" t="str">
        <f t="shared" si="4"/>
        <v>Giao ông Lê Hoàng Vũ làm tiếp địa trụ trung hạ thế trạm 054, 055 Nhánh rẽ Thọ Vực</v>
      </c>
      <c r="M9" s="21" t="str" cm="1">
        <f t="array" ref="M9">INDEX(N:R,ROW(),1)</f>
        <v>054, 055</v>
      </c>
      <c r="N9" s="30" t="s">
        <v>124</v>
      </c>
    </row>
    <row r="10" spans="2:14">
      <c r="B10" s="13"/>
      <c r="C10" s="12">
        <f t="shared" si="2"/>
        <v>9</v>
      </c>
      <c r="D10" s="19" t="str">
        <f t="shared" si="0"/>
        <v>Ngô Minh Nhật</v>
      </c>
      <c r="E10" s="32">
        <f t="shared" si="3"/>
        <v>44015</v>
      </c>
      <c r="F10" s="12"/>
      <c r="G10" s="12"/>
      <c r="H10" s="13"/>
      <c r="I10" s="12" t="str">
        <f t="shared" si="1"/>
        <v>Công nhân</v>
      </c>
      <c r="J10" s="13"/>
      <c r="L10" s="21" t="str">
        <f t="shared" si="4"/>
        <v>Giao ông Ngô Minh Nhật làm  trụ trung hạ thế trạm 0 Nhánh rẽ Thọ Vực</v>
      </c>
      <c r="M10" s="21" cm="1">
        <f t="array" ref="M10">INDEX(N:R,ROW(),1)</f>
        <v>0</v>
      </c>
    </row>
    <row r="11" spans="2:14" ht="16.5">
      <c r="B11" s="13"/>
      <c r="C11" s="12">
        <f t="shared" si="2"/>
        <v>10</v>
      </c>
      <c r="D11" s="19" t="str">
        <f t="shared" si="0"/>
        <v>Nguyễn Hoàng Dương Khang</v>
      </c>
      <c r="E11" s="32">
        <f t="shared" si="3"/>
        <v>44015</v>
      </c>
      <c r="F11" s="12" t="s">
        <v>83</v>
      </c>
      <c r="G11" s="12"/>
      <c r="H11" s="13"/>
      <c r="I11" s="12" t="str">
        <f t="shared" si="1"/>
        <v>Công nhân</v>
      </c>
      <c r="J11" s="13"/>
      <c r="L11" s="21" t="str">
        <f t="shared" si="4"/>
        <v>Giao ông Nguyễn Hoàng Dương Khang làm tiếp địa trụ trung hạ thế trạm trụ 010A  Nhánh rẽ Thọ Vực</v>
      </c>
      <c r="M11" s="21" t="str" cm="1">
        <f t="array" ref="M11">INDEX(N:R,ROW(),1)</f>
        <v xml:space="preserve">trụ 010A </v>
      </c>
      <c r="N11" s="29" t="s">
        <v>119</v>
      </c>
    </row>
    <row r="12" spans="2:14">
      <c r="B12" s="13"/>
      <c r="C12" s="12">
        <f t="shared" si="2"/>
        <v>11</v>
      </c>
      <c r="D12" s="19" t="str">
        <f t="shared" si="0"/>
        <v>Nguyễn Hoàng Tú</v>
      </c>
      <c r="E12" s="32">
        <f t="shared" si="3"/>
        <v>44015</v>
      </c>
      <c r="F12" s="12"/>
      <c r="G12" s="12"/>
      <c r="H12" s="13"/>
      <c r="I12" s="12" t="str">
        <f t="shared" si="1"/>
        <v>Công nhân</v>
      </c>
      <c r="J12" s="13"/>
      <c r="L12" s="21" t="str">
        <f t="shared" si="4"/>
        <v>Giao ông Nguyễn Hoàng Tú làm  trụ trung hạ thế trạm 0 Nhánh rẽ Thọ Vực</v>
      </c>
      <c r="M12" s="21" cm="1">
        <f t="array" ref="M12">INDEX(N:R,ROW(),1)</f>
        <v>0</v>
      </c>
    </row>
    <row r="13" spans="2:14">
      <c r="B13" s="13"/>
      <c r="C13" s="12">
        <f t="shared" si="2"/>
        <v>12</v>
      </c>
      <c r="D13" s="19" t="str">
        <f t="shared" si="0"/>
        <v>Nguyễn Trọng Hữu</v>
      </c>
      <c r="E13" s="32">
        <f t="shared" si="3"/>
        <v>44015</v>
      </c>
      <c r="F13" s="12" t="s">
        <v>83</v>
      </c>
      <c r="G13" s="12"/>
      <c r="H13" s="13"/>
      <c r="I13" s="12" t="str">
        <f t="shared" si="1"/>
        <v>Công nhân</v>
      </c>
      <c r="J13" s="13"/>
      <c r="L13" s="21" t="str">
        <f t="shared" si="4"/>
        <v>Giao ông Nguyễn Trọng Hữu làm tiếp địa trụ trung hạ thế trạm Thọ Vực 2, Thọ Vực 2A, Thọ Vực 3 Nhánh rẽ Thọ Vực</v>
      </c>
      <c r="M13" s="21" t="str" cm="1">
        <f t="array" ref="M13">INDEX(N:R,ROW(),1)</f>
        <v>Thọ Vực 2, Thọ Vực 2A, Thọ Vực 3</v>
      </c>
      <c r="N13" s="21" t="s">
        <v>121</v>
      </c>
    </row>
    <row r="14" spans="2:14">
      <c r="B14" s="13"/>
      <c r="C14" s="12">
        <f t="shared" si="2"/>
        <v>13</v>
      </c>
      <c r="D14" s="19" t="str">
        <f t="shared" si="0"/>
        <v>Nguyễn Văn Hoàng Nam</v>
      </c>
      <c r="E14" s="32">
        <f t="shared" si="3"/>
        <v>44015</v>
      </c>
      <c r="F14" s="12"/>
      <c r="G14" s="12" t="s">
        <v>84</v>
      </c>
      <c r="H14" s="13"/>
      <c r="I14" s="12" t="str">
        <f t="shared" si="1"/>
        <v>Công nhân</v>
      </c>
      <c r="J14" s="13"/>
      <c r="L14" s="21" t="str">
        <f t="shared" si="4"/>
        <v>Giao ông Nguyễn Văn Hoàng Nam làm  trụ trung hạ thế trạm 0 Nhánh rẽ Thọ Vực</v>
      </c>
      <c r="M14" s="21" cm="1">
        <f t="array" ref="M14">INDEX(N:R,ROW(),1)</f>
        <v>0</v>
      </c>
    </row>
    <row r="15" spans="2:14">
      <c r="B15" s="12" t="s">
        <v>129</v>
      </c>
      <c r="C15" s="12">
        <f t="shared" si="2"/>
        <v>14</v>
      </c>
      <c r="D15" s="19" t="str">
        <f t="shared" si="0"/>
        <v>Phạm Nguyễn Hoàng Phi</v>
      </c>
      <c r="E15" s="32">
        <f t="shared" si="3"/>
        <v>44015</v>
      </c>
      <c r="F15" s="12" t="s">
        <v>83</v>
      </c>
      <c r="G15" s="12"/>
      <c r="H15" s="12"/>
      <c r="I15" s="12" t="str">
        <f t="shared" si="1"/>
        <v>Công nhân</v>
      </c>
      <c r="J15" s="13"/>
      <c r="L15" s="21" t="str">
        <f t="shared" si="4"/>
        <v>Giao ông Phạm Nguyễn Hoàng Phi làm tiếp địa trụ trung hạ thế trạm Nông trường Thọ Vực 1, Nông trường Thọ Vực 2. Nhánh rẽ Thọ Vực</v>
      </c>
      <c r="M15" s="21" t="str" cm="1">
        <f t="array" ref="M15">INDEX(N:R,ROW(),1)</f>
        <v>Nông trường Thọ Vực 1, Nông trường Thọ Vực 2.</v>
      </c>
      <c r="N15" s="21" t="s">
        <v>120</v>
      </c>
    </row>
    <row r="16" spans="2:14">
      <c r="B16" s="13"/>
      <c r="C16" s="12">
        <f t="shared" si="2"/>
        <v>15</v>
      </c>
      <c r="D16" s="19" t="str">
        <f t="shared" si="0"/>
        <v>Trần Hoàn Thái</v>
      </c>
      <c r="E16" s="32">
        <f t="shared" si="3"/>
        <v>44015</v>
      </c>
      <c r="F16" s="12"/>
      <c r="G16" s="12"/>
      <c r="H16" s="13"/>
      <c r="I16" s="12" t="str">
        <f t="shared" si="1"/>
        <v>Công nhân</v>
      </c>
      <c r="J16" s="13"/>
      <c r="L16" s="21" t="str">
        <f t="shared" si="4"/>
        <v>Giao ông Trần Hoàn Thái làm  trụ trung hạ thế trạm 0 Nhánh rẽ Thọ Vực</v>
      </c>
      <c r="M16" s="21" cm="1">
        <f t="array" ref="M16">INDEX(N:R,ROW(),1)</f>
        <v>0</v>
      </c>
    </row>
    <row r="17" spans="2:14">
      <c r="B17" s="13"/>
      <c r="C17" s="12">
        <f t="shared" si="2"/>
        <v>16</v>
      </c>
      <c r="D17" s="19" t="str">
        <f t="shared" si="0"/>
        <v>Trần Hoàng Thiện</v>
      </c>
      <c r="E17" s="32">
        <f t="shared" si="3"/>
        <v>44015</v>
      </c>
      <c r="F17" s="12" t="s">
        <v>83</v>
      </c>
      <c r="G17" s="12"/>
      <c r="H17" s="13"/>
      <c r="I17" s="12" t="str">
        <f t="shared" si="1"/>
        <v>Công nhân</v>
      </c>
      <c r="J17" s="13"/>
      <c r="L17" s="21" t="str">
        <f t="shared" si="4"/>
        <v>Giao ông Trần Hoàng Thiện làm tiếp địa trụ trung hạ thế trạm 054/001 Nhánh rẽ Thọ Vực</v>
      </c>
      <c r="M17" s="21" t="str" cm="1">
        <f t="array" ref="M17">INDEX(N:R,ROW(),1)</f>
        <v>054/001</v>
      </c>
      <c r="N17" s="21" t="s">
        <v>125</v>
      </c>
    </row>
    <row r="18" spans="2:14">
      <c r="B18" s="13"/>
      <c r="C18" s="12">
        <f t="shared" si="2"/>
        <v>17</v>
      </c>
      <c r="D18" s="19" t="str">
        <f t="shared" si="0"/>
        <v/>
      </c>
      <c r="E18" s="32" t="str">
        <f t="shared" si="3"/>
        <v/>
      </c>
      <c r="F18" s="12"/>
      <c r="G18" s="12"/>
      <c r="H18" s="13"/>
      <c r="I18" s="12" t="str">
        <f t="shared" si="1"/>
        <v/>
      </c>
      <c r="J18" s="13"/>
      <c r="L18" s="21" t="str">
        <f t="shared" si="4"/>
        <v>Giao ông  làm  trụ trung hạ thế trạm 0 Nhánh rẽ Thọ Vực</v>
      </c>
      <c r="M18" s="21" cm="1">
        <f t="array" ref="M18">INDEX(N:R,ROW(),1)</f>
        <v>0</v>
      </c>
    </row>
    <row r="19" spans="2:14">
      <c r="B19" s="13"/>
      <c r="C19" s="12">
        <f t="shared" si="2"/>
        <v>18</v>
      </c>
      <c r="D19" s="19" t="str">
        <f t="shared" si="0"/>
        <v/>
      </c>
      <c r="E19" s="32" t="str">
        <f t="shared" si="3"/>
        <v/>
      </c>
      <c r="F19" s="12" t="s">
        <v>83</v>
      </c>
      <c r="G19" s="12" t="s">
        <v>84</v>
      </c>
      <c r="H19" s="13"/>
      <c r="I19" s="12" t="str">
        <f t="shared" si="1"/>
        <v/>
      </c>
      <c r="J19" s="13"/>
      <c r="L19" s="21" t="str">
        <f t="shared" si="4"/>
        <v>Giao ông  làm tiếp địa trụ trung hạ thế trạm 001A Nhánh rẽ Thọ Vực</v>
      </c>
      <c r="M19" s="21" t="str" cm="1">
        <f t="array" ref="M19">INDEX(N:R,ROW(),1)</f>
        <v>001A</v>
      </c>
      <c r="N19" s="21" t="s">
        <v>122</v>
      </c>
    </row>
    <row r="20" spans="2:14">
      <c r="B20" s="13"/>
      <c r="C20" s="12">
        <f t="shared" si="2"/>
        <v>19</v>
      </c>
      <c r="D20" s="19" t="str">
        <f t="shared" si="0"/>
        <v/>
      </c>
      <c r="E20" s="32" t="str">
        <f t="shared" si="3"/>
        <v/>
      </c>
      <c r="F20" s="12"/>
      <c r="G20" s="12"/>
      <c r="H20" s="13"/>
      <c r="I20" s="12" t="str">
        <f t="shared" si="1"/>
        <v/>
      </c>
      <c r="J20" s="13"/>
      <c r="L20" s="21" t="str">
        <f t="shared" si="4"/>
        <v>Giao ông  làm  trụ trung hạ thế trạm 0 Nhánh rẽ Thọ Vực</v>
      </c>
      <c r="M20" s="21" cm="1">
        <f t="array" ref="M20">INDEX(N:R,ROW(),1)</f>
        <v>0</v>
      </c>
    </row>
    <row r="21" spans="2:14">
      <c r="B21" s="12" t="s">
        <v>129</v>
      </c>
      <c r="C21" s="12">
        <f t="shared" si="2"/>
        <v>20</v>
      </c>
      <c r="D21" s="19" t="str">
        <f t="shared" si="0"/>
        <v/>
      </c>
      <c r="E21" s="32" t="str">
        <f t="shared" si="3"/>
        <v/>
      </c>
      <c r="F21" s="12"/>
      <c r="G21" s="12"/>
      <c r="H21" s="12"/>
      <c r="I21" s="12" t="str">
        <f t="shared" si="1"/>
        <v/>
      </c>
      <c r="J21" s="13"/>
      <c r="L21" s="21" t="str">
        <f t="shared" si="4"/>
        <v>Giao ông  làm  trụ trung hạ thế trạm 0 Nhánh rẽ Thọ Vực</v>
      </c>
      <c r="M21" s="21" cm="1">
        <f t="array" ref="M21">INDEX(N:R,ROW(),1)</f>
        <v>0</v>
      </c>
    </row>
    <row r="22" spans="2:14">
      <c r="C22" s="12">
        <f t="shared" si="2"/>
        <v>21</v>
      </c>
      <c r="D22" s="19" t="str">
        <f t="shared" si="0"/>
        <v/>
      </c>
      <c r="E22" s="32" t="str">
        <f t="shared" si="3"/>
        <v/>
      </c>
      <c r="F22" s="12"/>
      <c r="G22" s="12"/>
      <c r="H22" s="13"/>
      <c r="I22" s="12" t="str">
        <f t="shared" si="1"/>
        <v/>
      </c>
      <c r="J22" s="13"/>
      <c r="L22" s="21" t="str">
        <f t="shared" si="4"/>
        <v>Giao ông  làm  trụ trung hạ thế trạm 0 Nhánh rẽ Thọ Vực</v>
      </c>
      <c r="M22" s="21" cm="1">
        <f t="array" ref="M22">INDEX(N:R,ROW(),1)</f>
        <v>0</v>
      </c>
    </row>
    <row r="23" spans="2:14">
      <c r="C23" s="12">
        <f t="shared" si="2"/>
        <v>22</v>
      </c>
      <c r="D23" s="19" t="str">
        <f t="shared" si="0"/>
        <v/>
      </c>
      <c r="E23" s="32" t="str">
        <f t="shared" si="3"/>
        <v/>
      </c>
      <c r="F23" s="12"/>
      <c r="G23" s="12" t="s">
        <v>84</v>
      </c>
      <c r="H23" s="13"/>
      <c r="I23" s="12" t="str">
        <f t="shared" si="1"/>
        <v/>
      </c>
      <c r="J23" s="13"/>
      <c r="L23" s="21" t="str">
        <f t="shared" si="4"/>
        <v>Giao ông  làm  trụ trung hạ thế trạm 0 Nhánh rẽ Thọ Vực</v>
      </c>
      <c r="M23" s="21" cm="1">
        <f t="array" ref="M23">INDEX(N:R,ROW(),1)</f>
        <v>0</v>
      </c>
    </row>
    <row r="24" spans="2:14">
      <c r="C24" s="12">
        <f t="shared" si="2"/>
        <v>23</v>
      </c>
      <c r="D24" s="19" t="str">
        <f t="shared" si="0"/>
        <v/>
      </c>
      <c r="E24" s="32" t="str">
        <f t="shared" si="3"/>
        <v/>
      </c>
      <c r="F24" s="12"/>
      <c r="G24" s="12"/>
      <c r="H24" s="13"/>
      <c r="I24" s="12" t="str">
        <f t="shared" si="1"/>
        <v/>
      </c>
      <c r="J24" s="13"/>
      <c r="L24" s="21" t="str">
        <f t="shared" si="4"/>
        <v>Giao ông  làm  trụ trung hạ thế trạm 0 Nhánh rẽ Thọ Vực</v>
      </c>
      <c r="M24" s="21" cm="1">
        <f t="array" ref="M24">INDEX(N:R,ROW(),1)</f>
        <v>0</v>
      </c>
    </row>
    <row r="25" spans="2:14">
      <c r="C25" s="12">
        <f t="shared" si="2"/>
        <v>24</v>
      </c>
      <c r="D25" s="19" t="str">
        <f t="shared" si="0"/>
        <v/>
      </c>
      <c r="E25" s="32" t="str">
        <f t="shared" si="3"/>
        <v/>
      </c>
      <c r="F25" s="12"/>
      <c r="G25" s="12"/>
      <c r="H25" s="13"/>
      <c r="I25" s="12" t="str">
        <f t="shared" si="1"/>
        <v/>
      </c>
      <c r="J25" s="13"/>
      <c r="L25" s="21" t="str">
        <f t="shared" si="4"/>
        <v>Giao ông  làm  trụ trung hạ thế trạm 0 Nhánh rẽ Thọ Vực</v>
      </c>
      <c r="M25" s="21" cm="1">
        <f t="array" ref="M25">INDEX(N:R,ROW(),1)</f>
        <v>0</v>
      </c>
    </row>
    <row r="26" spans="2:14">
      <c r="C26" s="12">
        <f t="shared" si="2"/>
        <v>25</v>
      </c>
      <c r="D26" s="19" t="str">
        <f t="shared" si="0"/>
        <v/>
      </c>
      <c r="E26" s="32" t="str">
        <f t="shared" si="3"/>
        <v/>
      </c>
      <c r="F26" s="12"/>
      <c r="G26" s="12"/>
      <c r="H26" s="13"/>
      <c r="I26" s="12" t="str">
        <f t="shared" si="1"/>
        <v/>
      </c>
      <c r="J26" s="13"/>
      <c r="L26" s="21" t="str">
        <f t="shared" si="4"/>
        <v>Giao ông  làm  trụ trung hạ thế trạm 0 Nhánh rẽ Thọ Vực</v>
      </c>
      <c r="M26" s="21" cm="1">
        <f t="array" ref="M26">INDEX(N:R,ROW(),1)</f>
        <v>0</v>
      </c>
    </row>
    <row r="27" spans="2:14">
      <c r="C27" s="12">
        <f t="shared" si="2"/>
        <v>26</v>
      </c>
      <c r="D27" s="19" t="str">
        <f t="shared" si="0"/>
        <v/>
      </c>
      <c r="E27" s="32" t="str">
        <f t="shared" si="3"/>
        <v/>
      </c>
      <c r="F27" s="12"/>
      <c r="G27" s="12"/>
      <c r="H27" s="13"/>
      <c r="I27" s="12" t="str">
        <f t="shared" si="1"/>
        <v/>
      </c>
      <c r="J27" s="13"/>
      <c r="L27" s="21" t="str">
        <f t="shared" ref="L27" si="5">"Giao ông "&amp;D27&amp;" làm "&amp;LOWER(F27)&amp;" trụ trung hạ thế trạm "&amp;M27&amp;" "&amp;$N$1</f>
        <v>Giao ông  làm  trụ trung hạ thế trạm 0 Nhánh rẽ Thọ Vực</v>
      </c>
      <c r="M27" s="21" cm="1">
        <f t="array" ref="M27">INDEX(N:R,ROW(),1)</f>
        <v>0</v>
      </c>
    </row>
  </sheetData>
  <autoFilter ref="C1:L2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Q55"/>
  <sheetViews>
    <sheetView showZeros="0" workbookViewId="0">
      <selection activeCell="F10" sqref="F10"/>
    </sheetView>
  </sheetViews>
  <sheetFormatPr defaultRowHeight="15"/>
  <cols>
    <col min="5" max="5" width="30.140625" bestFit="1" customWidth="1"/>
    <col min="7" max="7" width="9" hidden="1" customWidth="1"/>
    <col min="8" max="8" width="18.5703125" bestFit="1" customWidth="1"/>
    <col min="10" max="10" width="12.85546875" customWidth="1"/>
    <col min="11" max="11" width="11.140625" customWidth="1"/>
    <col min="13" max="13" width="12" bestFit="1" customWidth="1"/>
  </cols>
  <sheetData>
    <row r="1" spans="3:17" s="42" customFormat="1" ht="30.6" customHeight="1">
      <c r="C1" s="42" t="s">
        <v>66</v>
      </c>
      <c r="D1" s="39" t="s">
        <v>21</v>
      </c>
      <c r="E1" s="39" t="s">
        <v>15</v>
      </c>
      <c r="F1" s="39" t="s">
        <v>22</v>
      </c>
      <c r="G1" s="39" t="s">
        <v>20</v>
      </c>
      <c r="H1" s="39" t="s">
        <v>18</v>
      </c>
      <c r="I1" s="39" t="s">
        <v>19</v>
      </c>
      <c r="J1" s="40">
        <v>3</v>
      </c>
      <c r="K1" s="41" t="s">
        <v>81</v>
      </c>
      <c r="L1" s="41" t="s">
        <v>82</v>
      </c>
      <c r="M1" s="42">
        <v>20200880312</v>
      </c>
      <c r="N1" s="42">
        <f t="shared" ref="N1:Q1" si="0">COLUMN()-COLUMN($J$1)</f>
        <v>4</v>
      </c>
      <c r="O1" s="42">
        <f t="shared" si="0"/>
        <v>5</v>
      </c>
      <c r="P1" s="42">
        <f t="shared" si="0"/>
        <v>6</v>
      </c>
      <c r="Q1" s="42">
        <f t="shared" si="0"/>
        <v>7</v>
      </c>
    </row>
    <row r="2" spans="3:17" ht="16.5">
      <c r="C2" t="s">
        <v>66</v>
      </c>
      <c r="D2" s="15">
        <f>SUM($J$2:J2)</f>
        <v>1</v>
      </c>
      <c r="E2" s="18" t="s">
        <v>74</v>
      </c>
      <c r="F2" s="18"/>
      <c r="G2" s="18"/>
      <c r="H2" s="43" t="s">
        <v>27</v>
      </c>
      <c r="I2" s="18"/>
      <c r="J2" cm="1">
        <f t="array" ref="J2">INDEX(K:Q,ROW(),$J$1)</f>
        <v>1</v>
      </c>
      <c r="M2">
        <v>1</v>
      </c>
    </row>
    <row r="3" spans="3:17" ht="16.5">
      <c r="C3" t="s">
        <v>66</v>
      </c>
      <c r="D3" s="15">
        <f>SUM($J$2:J3)</f>
        <v>2</v>
      </c>
      <c r="E3" s="16" t="s">
        <v>185</v>
      </c>
      <c r="F3" s="17"/>
      <c r="G3" s="17"/>
      <c r="H3" s="15" t="s">
        <v>79</v>
      </c>
      <c r="I3" s="15"/>
      <c r="J3" cm="1">
        <f t="array" ref="J3">INDEX(K:Q,ROW(),$J$1)</f>
        <v>1</v>
      </c>
      <c r="M3">
        <v>1</v>
      </c>
    </row>
    <row r="4" spans="3:17" ht="16.5">
      <c r="C4" t="s">
        <v>66</v>
      </c>
      <c r="D4" s="15">
        <f>SUM($J$2:J4)</f>
        <v>3</v>
      </c>
      <c r="E4" s="16" t="s">
        <v>35</v>
      </c>
      <c r="F4" s="17">
        <v>44015</v>
      </c>
      <c r="G4" s="17">
        <v>43954</v>
      </c>
      <c r="H4" s="15" t="s">
        <v>24</v>
      </c>
      <c r="I4" s="15"/>
      <c r="J4" cm="1">
        <f t="array" ref="J4">INDEX(K:Q,ROW(),$J$1)</f>
        <v>1</v>
      </c>
      <c r="K4" s="6">
        <v>1</v>
      </c>
      <c r="L4" s="6">
        <v>1</v>
      </c>
      <c r="M4">
        <v>1</v>
      </c>
    </row>
    <row r="5" spans="3:17" ht="16.5">
      <c r="C5" t="s">
        <v>66</v>
      </c>
      <c r="D5" s="15">
        <f>SUM($J$2:J5)</f>
        <v>3</v>
      </c>
      <c r="E5" s="16" t="s">
        <v>29</v>
      </c>
      <c r="F5" s="17">
        <v>44015</v>
      </c>
      <c r="G5" s="17">
        <v>43955</v>
      </c>
      <c r="H5" s="15" t="s">
        <v>24</v>
      </c>
      <c r="I5" s="15"/>
      <c r="J5" cm="1">
        <f t="array" ref="J5">INDEX(K:Q,ROW(),$J$1)</f>
        <v>0</v>
      </c>
      <c r="K5" s="6">
        <v>1</v>
      </c>
      <c r="L5" s="6">
        <v>1</v>
      </c>
    </row>
    <row r="6" spans="3:17" ht="16.5">
      <c r="C6" t="s">
        <v>66</v>
      </c>
      <c r="D6" s="15">
        <f>SUM($J$2:J6)</f>
        <v>3</v>
      </c>
      <c r="E6" s="16" t="s">
        <v>63</v>
      </c>
      <c r="F6" s="17">
        <v>44016</v>
      </c>
      <c r="G6" s="17">
        <v>43955</v>
      </c>
      <c r="H6" s="15" t="s">
        <v>24</v>
      </c>
      <c r="I6" s="15"/>
      <c r="J6" cm="1">
        <f t="array" ref="J6">INDEX(K:Q,ROW(),$J$1)</f>
        <v>0</v>
      </c>
      <c r="K6" s="6">
        <v>1</v>
      </c>
      <c r="L6" s="6">
        <v>1</v>
      </c>
    </row>
    <row r="7" spans="3:17" ht="16.5">
      <c r="C7" t="s">
        <v>66</v>
      </c>
      <c r="D7" s="15">
        <f>SUM($J$2:J7)</f>
        <v>4</v>
      </c>
      <c r="E7" s="16" t="s">
        <v>49</v>
      </c>
      <c r="F7" s="17">
        <v>44015</v>
      </c>
      <c r="G7" s="17">
        <v>43955</v>
      </c>
      <c r="H7" s="15" t="s">
        <v>24</v>
      </c>
      <c r="I7" s="15"/>
      <c r="J7" cm="1">
        <f t="array" ref="J7">INDEX(K:Q,ROW(),$J$1)</f>
        <v>1</v>
      </c>
      <c r="K7" s="6">
        <v>1</v>
      </c>
      <c r="L7" s="6">
        <v>1</v>
      </c>
      <c r="M7">
        <v>1</v>
      </c>
    </row>
    <row r="8" spans="3:17" ht="16.5">
      <c r="C8" t="s">
        <v>66</v>
      </c>
      <c r="D8" s="15">
        <f>SUM($J$2:J8)</f>
        <v>5</v>
      </c>
      <c r="E8" s="16" t="s">
        <v>38</v>
      </c>
      <c r="F8" s="17">
        <v>44015</v>
      </c>
      <c r="G8" s="17">
        <v>43956</v>
      </c>
      <c r="H8" s="15" t="s">
        <v>24</v>
      </c>
      <c r="I8" s="15"/>
      <c r="J8" cm="1">
        <f t="array" ref="J8">INDEX(K:Q,ROW(),$J$1)</f>
        <v>1</v>
      </c>
      <c r="K8" s="6">
        <v>1</v>
      </c>
      <c r="L8" s="6">
        <v>1</v>
      </c>
      <c r="M8">
        <v>1</v>
      </c>
    </row>
    <row r="9" spans="3:17" ht="16.5">
      <c r="C9" t="s">
        <v>66</v>
      </c>
      <c r="D9" s="15">
        <f>SUM($J$2:J9)</f>
        <v>6</v>
      </c>
      <c r="E9" s="16" t="s">
        <v>41</v>
      </c>
      <c r="F9" s="17">
        <v>44016</v>
      </c>
      <c r="G9" s="17">
        <v>43955</v>
      </c>
      <c r="H9" s="15" t="s">
        <v>24</v>
      </c>
      <c r="I9" s="15"/>
      <c r="J9" cm="1">
        <f t="array" ref="J9">INDEX(K:Q,ROW(),$J$1)</f>
        <v>1</v>
      </c>
      <c r="K9" s="6">
        <v>1</v>
      </c>
      <c r="L9" s="6">
        <v>1</v>
      </c>
      <c r="M9">
        <v>1</v>
      </c>
    </row>
    <row r="10" spans="3:17" ht="16.5">
      <c r="C10" t="s">
        <v>66</v>
      </c>
      <c r="D10" s="15">
        <f>SUM($J$2:J10)</f>
        <v>7</v>
      </c>
      <c r="E10" s="16" t="s">
        <v>25</v>
      </c>
      <c r="F10" s="17">
        <v>44016</v>
      </c>
      <c r="G10" s="17">
        <v>43955</v>
      </c>
      <c r="H10" s="15" t="s">
        <v>24</v>
      </c>
      <c r="I10" s="15"/>
      <c r="J10" cm="1">
        <f t="array" ref="J10">INDEX(K:Q,ROW(),$J$1)</f>
        <v>1</v>
      </c>
      <c r="K10" s="6">
        <v>1</v>
      </c>
      <c r="L10" s="6">
        <v>1</v>
      </c>
      <c r="M10">
        <v>1</v>
      </c>
    </row>
    <row r="11" spans="3:17" ht="16.5">
      <c r="C11" t="s">
        <v>66</v>
      </c>
      <c r="D11" s="15">
        <f>SUM($J$2:J11)</f>
        <v>8</v>
      </c>
      <c r="E11" s="16" t="s">
        <v>39</v>
      </c>
      <c r="F11" s="17">
        <v>44015</v>
      </c>
      <c r="G11" s="17">
        <v>43954</v>
      </c>
      <c r="H11" s="15" t="s">
        <v>24</v>
      </c>
      <c r="I11" s="15"/>
      <c r="J11" cm="1">
        <f t="array" ref="J11">INDEX(K:Q,ROW(),$J$1)</f>
        <v>1</v>
      </c>
      <c r="K11" s="6">
        <v>1</v>
      </c>
      <c r="L11" s="6">
        <v>1</v>
      </c>
      <c r="M11">
        <v>1</v>
      </c>
    </row>
    <row r="12" spans="3:17" ht="16.5">
      <c r="C12" t="s">
        <v>66</v>
      </c>
      <c r="D12" s="15">
        <f>SUM($J$2:J12)</f>
        <v>8</v>
      </c>
      <c r="E12" s="16" t="s">
        <v>46</v>
      </c>
      <c r="F12" s="17">
        <v>44015</v>
      </c>
      <c r="G12" s="17">
        <v>43956</v>
      </c>
      <c r="H12" s="15" t="s">
        <v>24</v>
      </c>
      <c r="I12" s="15"/>
      <c r="J12" cm="1">
        <f t="array" ref="J12">INDEX(K:Q,ROW(),$J$1)</f>
        <v>0</v>
      </c>
      <c r="K12" s="6">
        <v>1</v>
      </c>
      <c r="L12" s="6">
        <v>1</v>
      </c>
    </row>
    <row r="13" spans="3:17" ht="16.5">
      <c r="C13" t="s">
        <v>66</v>
      </c>
      <c r="D13" s="15">
        <f>SUM($J$2:J13)</f>
        <v>9</v>
      </c>
      <c r="E13" s="16" t="s">
        <v>28</v>
      </c>
      <c r="F13" s="17">
        <v>44015</v>
      </c>
      <c r="G13" s="17">
        <v>43954</v>
      </c>
      <c r="H13" s="15" t="s">
        <v>24</v>
      </c>
      <c r="I13" s="15"/>
      <c r="J13" cm="1">
        <f t="array" ref="J13">INDEX(K:Q,ROW(),$J$1)</f>
        <v>1</v>
      </c>
      <c r="K13" s="6">
        <v>1</v>
      </c>
      <c r="L13" s="6">
        <v>1</v>
      </c>
      <c r="M13">
        <v>1</v>
      </c>
    </row>
    <row r="14" spans="3:17" ht="16.5">
      <c r="C14" t="s">
        <v>66</v>
      </c>
      <c r="D14" s="15">
        <f>SUM($J$2:J14)</f>
        <v>10</v>
      </c>
      <c r="E14" s="16" t="s">
        <v>56</v>
      </c>
      <c r="F14" s="17">
        <v>44015</v>
      </c>
      <c r="G14" s="17">
        <v>43954</v>
      </c>
      <c r="H14" s="15" t="s">
        <v>24</v>
      </c>
      <c r="I14" s="15"/>
      <c r="J14" cm="1">
        <f t="array" ref="J14">INDEX(K:Q,ROW(),$J$1)</f>
        <v>1</v>
      </c>
      <c r="K14" s="6">
        <v>1</v>
      </c>
      <c r="L14" s="6">
        <v>1</v>
      </c>
      <c r="M14">
        <v>1</v>
      </c>
    </row>
    <row r="15" spans="3:17" ht="16.5">
      <c r="C15" t="s">
        <v>66</v>
      </c>
      <c r="D15" s="15">
        <f>SUM($J$2:J15)</f>
        <v>11</v>
      </c>
      <c r="E15" s="16" t="s">
        <v>32</v>
      </c>
      <c r="F15" s="17">
        <v>44015</v>
      </c>
      <c r="G15" s="17">
        <v>43955</v>
      </c>
      <c r="H15" s="15" t="s">
        <v>24</v>
      </c>
      <c r="I15" s="15"/>
      <c r="J15" cm="1">
        <f t="array" ref="J15">INDEX(K:Q,ROW(),$J$1)</f>
        <v>1</v>
      </c>
      <c r="K15" s="6">
        <v>1</v>
      </c>
      <c r="L15" s="6">
        <v>1</v>
      </c>
      <c r="M15">
        <v>1</v>
      </c>
    </row>
    <row r="16" spans="3:17" ht="16.5">
      <c r="C16" t="s">
        <v>66</v>
      </c>
      <c r="D16" s="15">
        <f>SUM($J$2:J16)</f>
        <v>11</v>
      </c>
      <c r="E16" s="16" t="s">
        <v>73</v>
      </c>
      <c r="F16" s="17">
        <v>44015</v>
      </c>
      <c r="G16" s="17">
        <v>43955</v>
      </c>
      <c r="H16" s="15" t="s">
        <v>24</v>
      </c>
      <c r="I16" s="15"/>
      <c r="J16" cm="1">
        <f t="array" ref="J16">INDEX(K:Q,ROW(),$J$1)</f>
        <v>0</v>
      </c>
      <c r="K16" s="6">
        <v>1</v>
      </c>
      <c r="L16" s="6">
        <v>1</v>
      </c>
    </row>
    <row r="17" spans="3:13" ht="16.5">
      <c r="C17" t="s">
        <v>66</v>
      </c>
      <c r="D17" s="15">
        <f>SUM($J$2:J17)</f>
        <v>11</v>
      </c>
      <c r="E17" s="16" t="s">
        <v>58</v>
      </c>
      <c r="F17" s="17">
        <v>44015</v>
      </c>
      <c r="G17" s="17">
        <v>43954</v>
      </c>
      <c r="H17" s="15" t="s">
        <v>24</v>
      </c>
      <c r="I17" s="15"/>
      <c r="J17" cm="1">
        <f t="array" ref="J17">INDEX(K:Q,ROW(),$J$1)</f>
        <v>0</v>
      </c>
      <c r="K17" s="6">
        <v>1</v>
      </c>
      <c r="L17" s="6">
        <v>1</v>
      </c>
    </row>
    <row r="18" spans="3:13" ht="16.5">
      <c r="C18" t="s">
        <v>66</v>
      </c>
      <c r="D18" s="15">
        <f>SUM($J$2:J18)</f>
        <v>11</v>
      </c>
      <c r="E18" s="16" t="s">
        <v>62</v>
      </c>
      <c r="F18" s="17">
        <v>44015</v>
      </c>
      <c r="G18" s="17">
        <v>43956</v>
      </c>
      <c r="H18" s="15" t="s">
        <v>24</v>
      </c>
      <c r="I18" s="15"/>
      <c r="J18" cm="1">
        <f t="array" ref="J18">INDEX(K:Q,ROW(),$J$1)</f>
        <v>0</v>
      </c>
      <c r="K18" s="6">
        <v>1</v>
      </c>
      <c r="L18" s="6">
        <v>1</v>
      </c>
    </row>
    <row r="19" spans="3:13" ht="16.5">
      <c r="C19" t="s">
        <v>66</v>
      </c>
      <c r="D19" s="15">
        <f>SUM($J$2:J19)</f>
        <v>12</v>
      </c>
      <c r="E19" s="16" t="s">
        <v>40</v>
      </c>
      <c r="F19" s="17">
        <v>44015</v>
      </c>
      <c r="G19" s="17">
        <v>43954</v>
      </c>
      <c r="H19" s="15" t="s">
        <v>24</v>
      </c>
      <c r="I19" s="15"/>
      <c r="J19" cm="1">
        <f t="array" ref="J19">INDEX(K:Q,ROW(),$J$1)</f>
        <v>1</v>
      </c>
      <c r="K19" s="6">
        <v>1</v>
      </c>
      <c r="L19" s="6">
        <v>1</v>
      </c>
      <c r="M19">
        <v>1</v>
      </c>
    </row>
    <row r="20" spans="3:13" ht="16.5">
      <c r="C20" t="s">
        <v>66</v>
      </c>
      <c r="D20" s="15">
        <f>SUM($J$2:J20)</f>
        <v>13</v>
      </c>
      <c r="E20" s="16" t="s">
        <v>68</v>
      </c>
      <c r="F20" s="17">
        <v>44015</v>
      </c>
      <c r="G20" s="17">
        <v>43955</v>
      </c>
      <c r="H20" s="15" t="s">
        <v>24</v>
      </c>
      <c r="I20" s="15"/>
      <c r="J20" cm="1">
        <f t="array" ref="J20">INDEX(K:Q,ROW(),$J$1)</f>
        <v>1</v>
      </c>
      <c r="K20" s="6">
        <v>1</v>
      </c>
      <c r="L20" s="6">
        <v>1</v>
      </c>
      <c r="M20">
        <v>1</v>
      </c>
    </row>
    <row r="21" spans="3:13" ht="16.5">
      <c r="C21" t="s">
        <v>66</v>
      </c>
      <c r="D21" s="15">
        <f>SUM($J$2:J21)</f>
        <v>14</v>
      </c>
      <c r="E21" s="16" t="s">
        <v>45</v>
      </c>
      <c r="F21" s="17">
        <v>44015</v>
      </c>
      <c r="G21" s="17">
        <v>43954</v>
      </c>
      <c r="H21" s="15" t="s">
        <v>24</v>
      </c>
      <c r="I21" s="15"/>
      <c r="J21" cm="1">
        <f t="array" ref="J21">INDEX(K:Q,ROW(),$J$1)</f>
        <v>1</v>
      </c>
      <c r="K21" s="6">
        <v>1</v>
      </c>
      <c r="L21" s="6">
        <v>1</v>
      </c>
      <c r="M21">
        <v>1</v>
      </c>
    </row>
    <row r="22" spans="3:13" ht="16.5">
      <c r="C22" t="s">
        <v>66</v>
      </c>
      <c r="D22" s="15">
        <f>SUM($J$2:J22)</f>
        <v>15</v>
      </c>
      <c r="E22" s="16" t="s">
        <v>48</v>
      </c>
      <c r="F22" s="17">
        <v>44015</v>
      </c>
      <c r="G22" s="17">
        <v>43954</v>
      </c>
      <c r="H22" s="15" t="s">
        <v>24</v>
      </c>
      <c r="I22" s="15"/>
      <c r="J22" cm="1">
        <f t="array" ref="J22">INDEX(K:Q,ROW(),$J$1)</f>
        <v>1</v>
      </c>
      <c r="K22" s="6">
        <v>1</v>
      </c>
      <c r="L22" s="6">
        <v>1</v>
      </c>
      <c r="M22">
        <v>1</v>
      </c>
    </row>
    <row r="23" spans="3:13" ht="16.5">
      <c r="C23" t="s">
        <v>66</v>
      </c>
      <c r="D23" s="15">
        <f>SUM($J$2:J23)</f>
        <v>16</v>
      </c>
      <c r="E23" s="16" t="s">
        <v>54</v>
      </c>
      <c r="F23" s="17">
        <v>44015</v>
      </c>
      <c r="G23" s="17">
        <v>43954</v>
      </c>
      <c r="H23" s="15" t="s">
        <v>24</v>
      </c>
      <c r="I23" s="15"/>
      <c r="J23" cm="1">
        <f t="array" ref="J23">INDEX(K:Q,ROW(),$J$1)</f>
        <v>1</v>
      </c>
      <c r="K23" s="6">
        <v>1</v>
      </c>
      <c r="L23" s="6">
        <v>1</v>
      </c>
      <c r="M23">
        <v>1</v>
      </c>
    </row>
    <row r="24" spans="3:13" ht="16.5">
      <c r="D24" s="15">
        <f>SUM($J$2:J24)</f>
        <v>16</v>
      </c>
      <c r="E24" s="16" t="s">
        <v>23</v>
      </c>
      <c r="F24" s="17">
        <v>44016</v>
      </c>
      <c r="G24" s="17"/>
      <c r="H24" s="15" t="s">
        <v>24</v>
      </c>
      <c r="I24" s="15"/>
      <c r="J24" cm="1">
        <f t="array" ref="J24">INDEX(K:Q,ROW(),$J$1)</f>
        <v>0</v>
      </c>
      <c r="K24" s="6"/>
      <c r="L24" s="6"/>
    </row>
    <row r="25" spans="3:13" ht="16.5">
      <c r="D25" s="15">
        <f>SUM($J$2:J25)</f>
        <v>16</v>
      </c>
      <c r="E25" s="16" t="s">
        <v>30</v>
      </c>
      <c r="F25" s="17">
        <v>44014</v>
      </c>
      <c r="G25" s="17"/>
      <c r="H25" s="15" t="s">
        <v>24</v>
      </c>
      <c r="I25" s="15"/>
      <c r="J25" cm="1">
        <f t="array" ref="J25">INDEX(K:Q,ROW(),$J$1)</f>
        <v>0</v>
      </c>
    </row>
    <row r="26" spans="3:13" ht="16.5">
      <c r="D26" s="15">
        <f>SUM($J$2:J26)</f>
        <v>16</v>
      </c>
      <c r="E26" s="16" t="s">
        <v>31</v>
      </c>
      <c r="F26" s="17">
        <v>44016</v>
      </c>
      <c r="G26" s="17">
        <v>43956</v>
      </c>
      <c r="H26" s="15" t="s">
        <v>24</v>
      </c>
      <c r="I26" s="15"/>
      <c r="J26" cm="1">
        <f t="array" ref="J26">INDEX(K:Q,ROW(),$J$1)</f>
        <v>0</v>
      </c>
      <c r="L26">
        <v>1</v>
      </c>
    </row>
    <row r="27" spans="3:13" ht="16.5">
      <c r="D27" s="15">
        <f>SUM($J$2:J27)</f>
        <v>16</v>
      </c>
      <c r="E27" s="16" t="s">
        <v>33</v>
      </c>
      <c r="F27" s="17">
        <v>44016</v>
      </c>
      <c r="G27" s="17">
        <v>43955</v>
      </c>
      <c r="H27" s="15" t="s">
        <v>24</v>
      </c>
      <c r="I27" s="15"/>
      <c r="J27" cm="1">
        <f t="array" ref="J27">INDEX(K:Q,ROW(),$J$1)</f>
        <v>0</v>
      </c>
      <c r="L27">
        <v>1</v>
      </c>
    </row>
    <row r="28" spans="3:13" ht="16.5">
      <c r="D28" s="15">
        <f>SUM($J$2:J28)</f>
        <v>16</v>
      </c>
      <c r="E28" s="16" t="s">
        <v>34</v>
      </c>
      <c r="F28" s="17">
        <v>44014</v>
      </c>
      <c r="G28" s="17"/>
      <c r="H28" s="15" t="s">
        <v>24</v>
      </c>
      <c r="I28" s="15"/>
      <c r="J28" cm="1">
        <f t="array" ref="J28">INDEX(K:Q,ROW(),$J$1)</f>
        <v>0</v>
      </c>
    </row>
    <row r="29" spans="3:13" ht="16.5">
      <c r="D29" s="15">
        <f>SUM($J$2:J29)</f>
        <v>16</v>
      </c>
      <c r="E29" s="16" t="s">
        <v>78</v>
      </c>
      <c r="F29" s="17"/>
      <c r="G29" s="17"/>
      <c r="H29" s="15" t="s">
        <v>79</v>
      </c>
      <c r="I29" s="15"/>
      <c r="J29" cm="1">
        <f t="array" ref="J29">INDEX(K:Q,ROW(),$J$1)</f>
        <v>0</v>
      </c>
    </row>
    <row r="30" spans="3:13" ht="16.5">
      <c r="D30" s="15">
        <f>SUM($J$2:J30)</f>
        <v>16</v>
      </c>
      <c r="E30" s="16" t="s">
        <v>36</v>
      </c>
      <c r="F30" s="17">
        <v>44014</v>
      </c>
      <c r="G30" s="17"/>
      <c r="H30" s="15" t="s">
        <v>24</v>
      </c>
      <c r="I30" s="15"/>
      <c r="J30" cm="1">
        <f t="array" ref="J30">INDEX(K:Q,ROW(),$J$1)</f>
        <v>0</v>
      </c>
    </row>
    <row r="31" spans="3:13" ht="16.5">
      <c r="D31" s="15">
        <f>SUM($J$2:J31)</f>
        <v>16</v>
      </c>
      <c r="E31" s="16" t="s">
        <v>37</v>
      </c>
      <c r="F31" s="17">
        <v>44014</v>
      </c>
      <c r="G31" s="17"/>
      <c r="H31" s="15" t="s">
        <v>24</v>
      </c>
      <c r="I31" s="15"/>
      <c r="J31" cm="1">
        <f t="array" ref="J31">INDEX(K:Q,ROW(),$J$1)</f>
        <v>0</v>
      </c>
    </row>
    <row r="32" spans="3:13" ht="16.5">
      <c r="D32" s="15">
        <f>SUM($J$2:J32)</f>
        <v>16</v>
      </c>
      <c r="E32" s="16" t="s">
        <v>42</v>
      </c>
      <c r="F32" s="17">
        <v>44014</v>
      </c>
      <c r="G32" s="17"/>
      <c r="H32" s="15" t="s">
        <v>24</v>
      </c>
      <c r="I32" s="15"/>
      <c r="J32" cm="1">
        <f t="array" ref="J32">INDEX(K:Q,ROW(),$J$1)</f>
        <v>0</v>
      </c>
    </row>
    <row r="33" spans="4:12" ht="16.5">
      <c r="D33" s="15">
        <f>SUM($J$2:J33)</f>
        <v>16</v>
      </c>
      <c r="E33" s="16" t="s">
        <v>43</v>
      </c>
      <c r="F33" s="17">
        <v>44014</v>
      </c>
      <c r="G33" s="17"/>
      <c r="H33" s="15" t="s">
        <v>24</v>
      </c>
      <c r="I33" s="15"/>
      <c r="J33" cm="1">
        <f t="array" ref="J33">INDEX(K:Q,ROW(),$J$1)</f>
        <v>0</v>
      </c>
    </row>
    <row r="34" spans="4:12" ht="16.5">
      <c r="D34" s="15">
        <f>SUM($J$2:J34)</f>
        <v>16</v>
      </c>
      <c r="E34" s="16" t="s">
        <v>44</v>
      </c>
      <c r="F34" s="17">
        <v>44015</v>
      </c>
      <c r="G34" s="17"/>
      <c r="H34" s="15" t="s">
        <v>24</v>
      </c>
      <c r="I34" s="15"/>
      <c r="J34" cm="1">
        <f t="array" ref="J34">INDEX(K:Q,ROW(),$J$1)</f>
        <v>0</v>
      </c>
    </row>
    <row r="35" spans="4:12" ht="16.5">
      <c r="D35" s="15">
        <f>SUM($J$2:J35)</f>
        <v>16</v>
      </c>
      <c r="E35" s="16" t="s">
        <v>47</v>
      </c>
      <c r="F35" s="17"/>
      <c r="G35" s="17">
        <v>43955</v>
      </c>
      <c r="H35" s="15" t="s">
        <v>79</v>
      </c>
      <c r="I35" s="15"/>
      <c r="J35" cm="1">
        <f t="array" ref="J35">INDEX(K:Q,ROW(),$J$1)</f>
        <v>0</v>
      </c>
      <c r="K35">
        <v>1</v>
      </c>
      <c r="L35">
        <v>1</v>
      </c>
    </row>
    <row r="36" spans="4:12" ht="16.5">
      <c r="D36" s="15">
        <f>SUM($J$2:J36)</f>
        <v>16</v>
      </c>
      <c r="E36" s="16" t="s">
        <v>50</v>
      </c>
      <c r="F36" s="17">
        <v>44014</v>
      </c>
      <c r="G36" s="17"/>
      <c r="H36" s="15" t="s">
        <v>24</v>
      </c>
      <c r="I36" s="15"/>
      <c r="J36" cm="1">
        <f t="array" ref="J36">INDEX(K:Q,ROW(),$J$1)</f>
        <v>0</v>
      </c>
    </row>
    <row r="37" spans="4:12" ht="16.5">
      <c r="D37" s="15">
        <f>SUM($J$2:J37)</f>
        <v>16</v>
      </c>
      <c r="E37" s="16" t="s">
        <v>51</v>
      </c>
      <c r="F37" s="17"/>
      <c r="G37" s="17"/>
      <c r="H37" s="15"/>
      <c r="I37" s="15"/>
      <c r="J37" cm="1">
        <f t="array" ref="J37">INDEX(K:Q,ROW(),$J$1)</f>
        <v>0</v>
      </c>
    </row>
    <row r="38" spans="4:12" ht="16.5">
      <c r="D38" s="15">
        <f>SUM($J$2:J38)</f>
        <v>16</v>
      </c>
      <c r="E38" s="16" t="s">
        <v>52</v>
      </c>
      <c r="F38" s="17">
        <v>44014</v>
      </c>
      <c r="G38" s="17"/>
      <c r="H38" s="15" t="s">
        <v>24</v>
      </c>
      <c r="I38" s="15"/>
      <c r="J38" cm="1">
        <f t="array" ref="J38">INDEX(K:Q,ROW(),$J$1)</f>
        <v>0</v>
      </c>
    </row>
    <row r="39" spans="4:12" ht="16.5">
      <c r="D39" s="15">
        <f>SUM($J$2:J39)</f>
        <v>16</v>
      </c>
      <c r="E39" s="16" t="s">
        <v>53</v>
      </c>
      <c r="F39" s="17"/>
      <c r="G39" s="17"/>
      <c r="H39" s="15"/>
      <c r="I39" s="15"/>
      <c r="J39" cm="1">
        <f t="array" ref="J39">INDEX(K:Q,ROW(),$J$1)</f>
        <v>0</v>
      </c>
    </row>
    <row r="40" spans="4:12" ht="16.5">
      <c r="D40" s="15">
        <f>SUM($J$2:J40)</f>
        <v>16</v>
      </c>
      <c r="E40" s="16" t="s">
        <v>55</v>
      </c>
      <c r="F40" s="17">
        <v>44016</v>
      </c>
      <c r="G40" s="17">
        <v>43955</v>
      </c>
      <c r="H40" s="15" t="s">
        <v>24</v>
      </c>
      <c r="I40" s="15"/>
      <c r="J40" cm="1">
        <f t="array" ref="J40">INDEX(K:Q,ROW(),$J$1)</f>
        <v>0</v>
      </c>
      <c r="L40">
        <v>1</v>
      </c>
    </row>
    <row r="41" spans="4:12" ht="16.5">
      <c r="D41" s="15">
        <f>SUM($J$2:J41)</f>
        <v>16</v>
      </c>
      <c r="E41" s="16" t="s">
        <v>57</v>
      </c>
      <c r="F41" s="17">
        <v>44015</v>
      </c>
      <c r="G41" s="17"/>
      <c r="H41" s="15" t="s">
        <v>24</v>
      </c>
      <c r="I41" s="15"/>
      <c r="J41" cm="1">
        <f t="array" ref="J41">INDEX(K:Q,ROW(),$J$1)</f>
        <v>0</v>
      </c>
    </row>
    <row r="42" spans="4:12" ht="16.5">
      <c r="D42" s="15">
        <f>SUM($J$2:J42)</f>
        <v>16</v>
      </c>
      <c r="E42" s="16" t="s">
        <v>59</v>
      </c>
      <c r="F42" s="17">
        <v>44014</v>
      </c>
      <c r="G42" s="17"/>
      <c r="H42" s="15" t="s">
        <v>24</v>
      </c>
      <c r="I42" s="15"/>
      <c r="J42" cm="1">
        <f t="array" ref="J42">INDEX(K:Q,ROW(),$J$1)</f>
        <v>0</v>
      </c>
    </row>
    <row r="43" spans="4:12" ht="16.5">
      <c r="D43" s="15">
        <f>SUM($J$2:J43)</f>
        <v>16</v>
      </c>
      <c r="E43" s="16" t="s">
        <v>60</v>
      </c>
      <c r="F43" s="17">
        <v>44014</v>
      </c>
      <c r="G43" s="17"/>
      <c r="H43" s="15" t="s">
        <v>24</v>
      </c>
      <c r="I43" s="15"/>
      <c r="J43" cm="1">
        <f t="array" ref="J43">INDEX(K:Q,ROW(),$J$1)</f>
        <v>0</v>
      </c>
    </row>
    <row r="44" spans="4:12" ht="16.5">
      <c r="D44" s="15">
        <f>SUM($J$2:J44)</f>
        <v>16</v>
      </c>
      <c r="E44" s="16" t="s">
        <v>61</v>
      </c>
      <c r="F44" s="17">
        <v>44014</v>
      </c>
      <c r="G44" s="17"/>
      <c r="H44" s="15" t="s">
        <v>24</v>
      </c>
      <c r="I44" s="15"/>
      <c r="J44" cm="1">
        <f t="array" ref="J44">INDEX(K:Q,ROW(),$J$1)</f>
        <v>0</v>
      </c>
    </row>
    <row r="45" spans="4:12" ht="16.5">
      <c r="D45" s="15">
        <f>SUM($J$2:J45)</f>
        <v>16</v>
      </c>
      <c r="E45" s="16" t="s">
        <v>64</v>
      </c>
      <c r="F45" s="17">
        <v>44014</v>
      </c>
      <c r="G45" s="17"/>
      <c r="H45" s="15" t="s">
        <v>24</v>
      </c>
      <c r="I45" s="15"/>
      <c r="J45" cm="1">
        <f t="array" ref="J45">INDEX(K:Q,ROW(),$J$1)</f>
        <v>0</v>
      </c>
    </row>
    <row r="46" spans="4:12" ht="16.5">
      <c r="D46" s="15">
        <f>SUM($J$2:J46)</f>
        <v>16</v>
      </c>
      <c r="E46" s="16" t="s">
        <v>65</v>
      </c>
      <c r="F46" s="17">
        <v>44014</v>
      </c>
      <c r="G46" s="17"/>
      <c r="H46" s="15" t="s">
        <v>24</v>
      </c>
      <c r="I46" s="15" t="s">
        <v>66</v>
      </c>
      <c r="J46" cm="1">
        <f t="array" ref="J46">INDEX(K:Q,ROW(),$J$1)</f>
        <v>0</v>
      </c>
    </row>
    <row r="47" spans="4:12" ht="16.5">
      <c r="D47" s="15">
        <f>SUM($J$2:J47)</f>
        <v>16</v>
      </c>
      <c r="E47" s="16" t="s">
        <v>67</v>
      </c>
      <c r="F47" s="17">
        <v>44014</v>
      </c>
      <c r="G47" s="17"/>
      <c r="H47" s="15" t="s">
        <v>24</v>
      </c>
      <c r="I47" s="15"/>
      <c r="J47" cm="1">
        <f t="array" ref="J47">INDEX(K:Q,ROW(),$J$1)</f>
        <v>0</v>
      </c>
    </row>
    <row r="48" spans="4:12" ht="16.5">
      <c r="D48" s="15">
        <f>SUM($J$2:J48)</f>
        <v>16</v>
      </c>
      <c r="E48" s="16" t="s">
        <v>69</v>
      </c>
      <c r="F48" s="17">
        <v>44014</v>
      </c>
      <c r="G48" s="17"/>
      <c r="H48" s="15" t="s">
        <v>24</v>
      </c>
      <c r="I48" s="15" t="s">
        <v>66</v>
      </c>
      <c r="J48" cm="1">
        <f t="array" ref="J48">INDEX(K:Q,ROW(),$J$1)</f>
        <v>0</v>
      </c>
    </row>
    <row r="49" spans="4:12" ht="16.5">
      <c r="D49" s="15">
        <f>SUM($J$2:J49)</f>
        <v>16</v>
      </c>
      <c r="E49" s="16" t="s">
        <v>70</v>
      </c>
      <c r="F49" s="17">
        <v>44014</v>
      </c>
      <c r="G49" s="17"/>
      <c r="H49" s="15" t="s">
        <v>24</v>
      </c>
      <c r="I49" s="15"/>
      <c r="J49" cm="1">
        <f t="array" ref="J49">INDEX(K:Q,ROW(),$J$1)</f>
        <v>0</v>
      </c>
    </row>
    <row r="50" spans="4:12" ht="16.5">
      <c r="D50" s="15">
        <f>SUM($J$2:J50)</f>
        <v>16</v>
      </c>
      <c r="E50" s="16" t="s">
        <v>71</v>
      </c>
      <c r="F50" s="17">
        <v>44014</v>
      </c>
      <c r="G50" s="17"/>
      <c r="H50" s="15" t="s">
        <v>24</v>
      </c>
      <c r="I50" s="15"/>
      <c r="J50" cm="1">
        <f t="array" ref="J50">INDEX(K:Q,ROW(),$J$1)</f>
        <v>0</v>
      </c>
    </row>
    <row r="51" spans="4:12" ht="16.5">
      <c r="D51" s="15">
        <f>SUM($J$2:J51)</f>
        <v>16</v>
      </c>
      <c r="E51" s="16" t="s">
        <v>72</v>
      </c>
      <c r="F51" s="17">
        <v>44014</v>
      </c>
      <c r="G51" s="17"/>
      <c r="H51" s="15" t="s">
        <v>24</v>
      </c>
      <c r="I51" s="15"/>
      <c r="J51" cm="1">
        <f t="array" ref="J51">INDEX(K:Q,ROW(),$J$1)</f>
        <v>0</v>
      </c>
    </row>
    <row r="52" spans="4:12" ht="16.5">
      <c r="D52" s="15">
        <f>SUM($J$2:J52)</f>
        <v>16</v>
      </c>
      <c r="E52" s="16" t="s">
        <v>75</v>
      </c>
      <c r="F52" s="17">
        <v>44017</v>
      </c>
      <c r="G52" s="17">
        <v>43956</v>
      </c>
      <c r="H52" s="15" t="s">
        <v>24</v>
      </c>
      <c r="I52" s="15"/>
      <c r="J52" cm="1">
        <f t="array" ref="J52">INDEX(K:Q,ROW(),$J$1)</f>
        <v>0</v>
      </c>
      <c r="L52">
        <v>1</v>
      </c>
    </row>
    <row r="53" spans="4:12" ht="16.5">
      <c r="D53" s="15">
        <f>SUM($J$2:J53)</f>
        <v>16</v>
      </c>
      <c r="E53" s="16" t="s">
        <v>76</v>
      </c>
      <c r="F53" s="17"/>
      <c r="G53" s="17"/>
      <c r="H53" s="15" t="s">
        <v>77</v>
      </c>
      <c r="I53" s="15"/>
      <c r="J53" cm="1">
        <f t="array" ref="J53">INDEX(K:Q,ROW(),$J$1)</f>
        <v>0</v>
      </c>
    </row>
    <row r="54" spans="4:12" ht="16.5">
      <c r="D54" s="15">
        <f>SUM($J$2:J54)</f>
        <v>16</v>
      </c>
      <c r="E54" s="16" t="s">
        <v>26</v>
      </c>
      <c r="F54" s="17"/>
      <c r="G54" s="17"/>
      <c r="H54" s="15" t="s">
        <v>27</v>
      </c>
      <c r="I54" s="15"/>
      <c r="J54" cm="1">
        <f t="array" ref="J54">INDEX(K:Q,ROW(),$J$1)</f>
        <v>0</v>
      </c>
    </row>
    <row r="55" spans="4:12" ht="16.5">
      <c r="D55" s="15">
        <f>SUM($J$2:J55)</f>
        <v>16</v>
      </c>
      <c r="E55" s="16" t="s">
        <v>80</v>
      </c>
      <c r="F55" s="17">
        <v>44016</v>
      </c>
      <c r="G55" s="17">
        <v>43955</v>
      </c>
      <c r="H55" s="15" t="s">
        <v>24</v>
      </c>
      <c r="I55" s="15"/>
      <c r="J55" cm="1">
        <f t="array" ref="J55">INDEX(K:Q,ROW(),$J$1)</f>
        <v>0</v>
      </c>
      <c r="L55">
        <v>1</v>
      </c>
    </row>
  </sheetData>
  <autoFilter ref="C1:Q55"/>
  <conditionalFormatting sqref="E10">
    <cfRule type="duplicateValues" dxfId="20" priority="6"/>
  </conditionalFormatting>
  <conditionalFormatting sqref="E53:E54">
    <cfRule type="duplicateValues" dxfId="19" priority="5"/>
  </conditionalFormatting>
  <conditionalFormatting sqref="E55">
    <cfRule type="duplicateValues" dxfId="18" priority="4"/>
  </conditionalFormatting>
  <conditionalFormatting sqref="E11:E52 E1:E2 E4:E9">
    <cfRule type="duplicateValues" dxfId="17" priority="7"/>
  </conditionalFormatting>
  <conditionalFormatting sqref="E1:E2 E4:E1048576">
    <cfRule type="duplicateValues" dxfId="16" priority="3"/>
  </conditionalFormatting>
  <conditionalFormatting sqref="E3">
    <cfRule type="duplicateValues" dxfId="15" priority="2"/>
  </conditionalFormatting>
  <conditionalFormatting sqref="E3">
    <cfRule type="duplicateValues" dxfId="1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
  <sheetViews>
    <sheetView tabSelected="1" topLeftCell="D1" workbookViewId="0">
      <pane ySplit="1" topLeftCell="A20" activePane="bottomLeft" state="frozen"/>
      <selection activeCell="F1" sqref="F1"/>
      <selection pane="bottomLeft" activeCell="G26" sqref="G26"/>
    </sheetView>
  </sheetViews>
  <sheetFormatPr defaultRowHeight="15" outlineLevelCol="1"/>
  <cols>
    <col min="1" max="1" width="6.28515625" customWidth="1"/>
    <col min="2" max="2" width="11.140625" customWidth="1"/>
    <col min="3" max="3" width="15" bestFit="1" customWidth="1"/>
    <col min="4" max="4" width="20.7109375" customWidth="1"/>
    <col min="5" max="5" width="39.7109375" customWidth="1"/>
    <col min="6" max="7" width="30.42578125" customWidth="1"/>
    <col min="8" max="8" width="19.140625" bestFit="1" customWidth="1"/>
    <col min="9" max="10" width="19.140625" customWidth="1"/>
    <col min="11" max="11" width="9.42578125" style="26" customWidth="1"/>
    <col min="12" max="12" width="25.7109375" customWidth="1"/>
    <col min="13" max="13" width="21.85546875" style="26" customWidth="1"/>
    <col min="14" max="14" width="43.85546875" style="26" bestFit="1" customWidth="1"/>
    <col min="15" max="15" width="15.28515625" style="35" customWidth="1"/>
    <col min="16" max="16" width="19.28515625" bestFit="1" customWidth="1"/>
    <col min="17" max="17" width="4.28515625" bestFit="1" customWidth="1"/>
    <col min="18" max="18" width="19.28515625" style="26" hidden="1" customWidth="1" outlineLevel="1"/>
    <col min="19" max="19" width="41.7109375" style="26" hidden="1" customWidth="1" outlineLevel="1"/>
    <col min="20" max="20" width="25" style="26" hidden="1" customWidth="1" outlineLevel="1"/>
    <col min="21" max="21" width="12.5703125" style="26" hidden="1" customWidth="1" outlineLevel="1"/>
    <col min="22" max="22" width="9.140625" collapsed="1"/>
  </cols>
  <sheetData>
    <row r="1" spans="1:21" s="36" customFormat="1" ht="30">
      <c r="A1" s="36" t="s">
        <v>66</v>
      </c>
      <c r="B1" s="36" t="s">
        <v>192</v>
      </c>
      <c r="C1" s="36" t="s">
        <v>150</v>
      </c>
      <c r="D1" s="36" t="s">
        <v>132</v>
      </c>
      <c r="E1" s="36" t="s">
        <v>187</v>
      </c>
      <c r="F1" s="36" t="s">
        <v>188</v>
      </c>
      <c r="G1" s="36" t="s">
        <v>214</v>
      </c>
      <c r="H1" s="36" t="s">
        <v>134</v>
      </c>
      <c r="I1" s="36" t="s">
        <v>218</v>
      </c>
      <c r="J1" s="36" t="s">
        <v>220</v>
      </c>
      <c r="K1" s="37" t="s">
        <v>219</v>
      </c>
      <c r="L1" s="36" t="s">
        <v>130</v>
      </c>
      <c r="M1" s="37" t="s">
        <v>151</v>
      </c>
      <c r="N1" s="37" t="s">
        <v>131</v>
      </c>
      <c r="O1" s="38" t="s">
        <v>133</v>
      </c>
      <c r="P1" s="36" t="s">
        <v>135</v>
      </c>
      <c r="Q1" s="36" t="s">
        <v>136</v>
      </c>
      <c r="R1" s="37" t="s">
        <v>149</v>
      </c>
      <c r="S1" s="37" t="s">
        <v>6</v>
      </c>
      <c r="T1" s="37" t="s">
        <v>88</v>
      </c>
      <c r="U1" s="37" t="s">
        <v>89</v>
      </c>
    </row>
    <row r="2" spans="1:21">
      <c r="K2" s="26">
        <f>J2+14</f>
        <v>14</v>
      </c>
      <c r="M2" s="26">
        <f>D2</f>
        <v>0</v>
      </c>
      <c r="N2" s="26" t="str">
        <f>L2&amp;D2</f>
        <v/>
      </c>
      <c r="P2" t="s">
        <v>138</v>
      </c>
      <c r="Q2">
        <f t="shared" ref="Q2:Q6" si="0">WEEKDAY(O2)</f>
        <v>7</v>
      </c>
      <c r="R2" s="26" t="str">
        <f>L2&amp;D2</f>
        <v/>
      </c>
      <c r="S2" s="26" t="str">
        <f>H2&amp;LOWER(L2)&amp;D2</f>
        <v/>
      </c>
      <c r="T2" s="26" t="str">
        <f>"Cắt "&amp;C2&amp;M2</f>
        <v>Cắt 0</v>
      </c>
      <c r="U2" s="26" t="str">
        <f>"Tiếp địa tại "&amp;F2&amp;D2</f>
        <v xml:space="preserve">Tiếp địa tại </v>
      </c>
    </row>
    <row r="3" spans="1:21">
      <c r="K3" s="26">
        <f t="shared" ref="K3:K26" si="1">J3+14</f>
        <v>14</v>
      </c>
      <c r="M3" s="26">
        <f>D3</f>
        <v>0</v>
      </c>
      <c r="N3" s="26" t="str">
        <f>L3&amp;D3</f>
        <v/>
      </c>
      <c r="P3" t="s">
        <v>138</v>
      </c>
      <c r="Q3">
        <f t="shared" si="0"/>
        <v>7</v>
      </c>
      <c r="R3" s="26" t="str">
        <f>L3&amp;D3</f>
        <v/>
      </c>
      <c r="S3" s="26" t="str">
        <f>H3&amp;LOWER(L3)&amp;D3</f>
        <v/>
      </c>
      <c r="T3" s="26" t="str">
        <f>"Cắt "&amp;C3&amp;M3</f>
        <v>Cắt 0</v>
      </c>
      <c r="U3" s="26" t="str">
        <f>"Tiếp địa tại "&amp;F3&amp;D3</f>
        <v xml:space="preserve">Tiếp địa tại </v>
      </c>
    </row>
    <row r="4" spans="1:21">
      <c r="K4" s="26">
        <f t="shared" si="1"/>
        <v>14</v>
      </c>
      <c r="M4" s="26">
        <f>D4</f>
        <v>0</v>
      </c>
      <c r="N4" s="26" t="str">
        <f>L4&amp;D4</f>
        <v/>
      </c>
      <c r="P4" t="s">
        <v>138</v>
      </c>
      <c r="Q4">
        <f t="shared" si="0"/>
        <v>7</v>
      </c>
      <c r="R4" s="26" t="str">
        <f>L4&amp;D4</f>
        <v/>
      </c>
      <c r="S4" s="26" t="str">
        <f>H4&amp;LOWER(L4)&amp;D4</f>
        <v/>
      </c>
      <c r="T4" s="26" t="str">
        <f>"Cắt "&amp;C4&amp;M4</f>
        <v>Cắt 0</v>
      </c>
      <c r="U4" s="26" t="str">
        <f>"Tiếp địa tại "&amp;F4&amp;D4</f>
        <v xml:space="preserve">Tiếp địa tại </v>
      </c>
    </row>
    <row r="5" spans="1:21">
      <c r="K5" s="26">
        <f t="shared" si="1"/>
        <v>14</v>
      </c>
      <c r="M5" s="26">
        <f>D5</f>
        <v>0</v>
      </c>
      <c r="N5" s="26" t="str">
        <f>L5&amp;D5</f>
        <v/>
      </c>
      <c r="P5" t="s">
        <v>138</v>
      </c>
      <c r="Q5">
        <f t="shared" si="0"/>
        <v>7</v>
      </c>
      <c r="R5" s="26" t="str">
        <f>L5&amp;D5</f>
        <v/>
      </c>
      <c r="S5" s="26" t="str">
        <f>H5&amp;LOWER(L5)&amp;D5</f>
        <v/>
      </c>
      <c r="T5" s="26" t="str">
        <f>"Cắt "&amp;C5&amp;M5</f>
        <v>Cắt 0</v>
      </c>
      <c r="U5" s="26" t="str">
        <f>"Tiếp địa tại "&amp;F5&amp;D5</f>
        <v xml:space="preserve">Tiếp địa tại </v>
      </c>
    </row>
    <row r="6" spans="1:21">
      <c r="K6" s="26">
        <f t="shared" si="1"/>
        <v>14</v>
      </c>
      <c r="M6" s="26">
        <f>D6</f>
        <v>0</v>
      </c>
      <c r="N6" s="26" t="str">
        <f>L6&amp;D6</f>
        <v/>
      </c>
      <c r="P6" t="s">
        <v>138</v>
      </c>
      <c r="Q6">
        <f t="shared" si="0"/>
        <v>7</v>
      </c>
      <c r="R6" s="26" t="str">
        <f>L6&amp;D6</f>
        <v/>
      </c>
      <c r="S6" s="26" t="str">
        <f>H6&amp;LOWER(L6)&amp;D6</f>
        <v/>
      </c>
      <c r="T6" s="26" t="str">
        <f>"Cắt "&amp;C6&amp;M6</f>
        <v>Cắt 0</v>
      </c>
      <c r="U6" s="26" t="str">
        <f>"Tiếp địa tại "&amp;F6&amp;D6</f>
        <v xml:space="preserve">Tiếp địa tại </v>
      </c>
    </row>
    <row r="7" spans="1:21">
      <c r="K7" s="26">
        <f t="shared" si="1"/>
        <v>14</v>
      </c>
      <c r="M7" s="26">
        <f>D7</f>
        <v>0</v>
      </c>
      <c r="N7" s="26" t="str">
        <f>L7&amp;D7</f>
        <v/>
      </c>
      <c r="P7" t="s">
        <v>138</v>
      </c>
      <c r="Q7">
        <f t="shared" ref="Q7" si="2">WEEKDAY(O7)</f>
        <v>7</v>
      </c>
      <c r="R7" s="26" t="str">
        <f>L7&amp;D7</f>
        <v/>
      </c>
      <c r="S7" s="26" t="str">
        <f>H7&amp;LOWER(L7)&amp;D7</f>
        <v/>
      </c>
      <c r="T7" s="26" t="str">
        <f>"Cắt "&amp;C7&amp;M7</f>
        <v>Cắt 0</v>
      </c>
      <c r="U7" s="26" t="str">
        <f>"Tiếp địa tại "&amp;F7&amp;D7</f>
        <v xml:space="preserve">Tiếp địa tại </v>
      </c>
    </row>
    <row r="8" spans="1:21" ht="31.5" customHeight="1">
      <c r="B8" s="44">
        <v>44061</v>
      </c>
      <c r="C8" s="6" t="s">
        <v>152</v>
      </c>
      <c r="D8" t="s">
        <v>137</v>
      </c>
      <c r="E8" s="24" t="s">
        <v>189</v>
      </c>
      <c r="F8" s="6"/>
      <c r="G8" s="6"/>
      <c r="H8" s="6" t="s">
        <v>143</v>
      </c>
      <c r="I8" s="6"/>
      <c r="J8" s="6"/>
      <c r="K8" s="26">
        <f t="shared" si="1"/>
        <v>14</v>
      </c>
      <c r="L8" s="6" t="s">
        <v>154</v>
      </c>
      <c r="M8" s="26" t="str">
        <f>D8</f>
        <v>TBA Nam Hà 1</v>
      </c>
      <c r="N8" s="26" t="str">
        <f>L8&amp;D8</f>
        <v>Lưới điện hạ thế sau TBA Nam Hà 1</v>
      </c>
      <c r="O8" s="35">
        <v>44079</v>
      </c>
      <c r="P8" t="s">
        <v>138</v>
      </c>
      <c r="Q8">
        <f t="shared" ref="Q8:Q13" si="3">WEEKDAY(O8)</f>
        <v>7</v>
      </c>
      <c r="R8" s="26" t="str">
        <f>L8&amp;D8</f>
        <v>Lưới điện hạ thế sau TBA Nam Hà 1</v>
      </c>
      <c r="S8" s="26" t="str">
        <f>H8&amp;LOWER(L8)&amp;D8</f>
        <v>Thay dây hạ thế lưới điện hạ thế sau TBA Nam Hà 1</v>
      </c>
      <c r="T8" s="26" t="str">
        <f>"Cắt "&amp;C8&amp;M8</f>
        <v>Cắt FCO + MCCB TBA Nam Hà 1</v>
      </c>
      <c r="U8" s="26" t="str">
        <f>"Tiếp địa tại "&amp;F8&amp;D8</f>
        <v>Tiếp địa tại TBA Nam Hà 1</v>
      </c>
    </row>
    <row r="9" spans="1:21" ht="30">
      <c r="B9" s="44">
        <v>44061</v>
      </c>
      <c r="C9" s="6" t="s">
        <v>152</v>
      </c>
      <c r="D9" t="s">
        <v>139</v>
      </c>
      <c r="E9" s="24" t="s">
        <v>190</v>
      </c>
      <c r="F9" s="6"/>
      <c r="G9" s="6"/>
      <c r="H9" s="6" t="s">
        <v>143</v>
      </c>
      <c r="I9" s="6"/>
      <c r="J9" s="6"/>
      <c r="K9" s="26">
        <f t="shared" si="1"/>
        <v>14</v>
      </c>
      <c r="L9" s="6" t="s">
        <v>154</v>
      </c>
      <c r="M9" s="26" t="str">
        <f>D9</f>
        <v>TBA Nam Hà 1A</v>
      </c>
      <c r="N9" s="26" t="str">
        <f>L9&amp;D9</f>
        <v>Lưới điện hạ thế sau TBA Nam Hà 1A</v>
      </c>
      <c r="O9" s="35">
        <v>44079</v>
      </c>
      <c r="P9" t="s">
        <v>138</v>
      </c>
      <c r="Q9">
        <f t="shared" si="3"/>
        <v>7</v>
      </c>
      <c r="R9" s="26" t="str">
        <f>L9&amp;D9</f>
        <v>Lưới điện hạ thế sau TBA Nam Hà 1A</v>
      </c>
      <c r="S9" s="26" t="str">
        <f>H9&amp;LOWER(L9)&amp;D9</f>
        <v>Thay dây hạ thế lưới điện hạ thế sau TBA Nam Hà 1A</v>
      </c>
      <c r="T9" s="26" t="str">
        <f>"Cắt "&amp;C9&amp;M9</f>
        <v>Cắt FCO + MCCB TBA Nam Hà 1A</v>
      </c>
      <c r="U9" s="26" t="str">
        <f>"Tiếp địa tại "&amp;F9&amp;D9</f>
        <v>Tiếp địa tại TBA Nam Hà 1A</v>
      </c>
    </row>
    <row r="10" spans="1:21" ht="30">
      <c r="B10" s="44">
        <v>44061</v>
      </c>
      <c r="C10" s="6" t="s">
        <v>152</v>
      </c>
      <c r="D10" t="s">
        <v>140</v>
      </c>
      <c r="E10" s="24" t="s">
        <v>191</v>
      </c>
      <c r="F10" s="6"/>
      <c r="G10" s="6"/>
      <c r="H10" s="6" t="s">
        <v>143</v>
      </c>
      <c r="I10" s="6"/>
      <c r="J10" s="6"/>
      <c r="K10" s="26">
        <f t="shared" si="1"/>
        <v>14</v>
      </c>
      <c r="L10" s="6" t="s">
        <v>154</v>
      </c>
      <c r="M10" s="26" t="str">
        <f>D10</f>
        <v>TBA Nam Hà 3</v>
      </c>
      <c r="N10" s="26" t="str">
        <f>L10&amp;D10</f>
        <v>Lưới điện hạ thế sau TBA Nam Hà 3</v>
      </c>
      <c r="O10" s="35">
        <v>44079</v>
      </c>
      <c r="P10" t="s">
        <v>138</v>
      </c>
      <c r="Q10">
        <f t="shared" si="3"/>
        <v>7</v>
      </c>
      <c r="R10" s="26" t="str">
        <f>L10&amp;D10</f>
        <v>Lưới điện hạ thế sau TBA Nam Hà 3</v>
      </c>
      <c r="S10" s="26" t="str">
        <f>H10&amp;LOWER(L10)&amp;D10</f>
        <v>Thay dây hạ thế lưới điện hạ thế sau TBA Nam Hà 3</v>
      </c>
      <c r="T10" s="26" t="str">
        <f>"Cắt "&amp;C10&amp;M10</f>
        <v>Cắt FCO + MCCB TBA Nam Hà 3</v>
      </c>
      <c r="U10" s="26" t="str">
        <f>"Tiếp địa tại "&amp;F10&amp;D10</f>
        <v>Tiếp địa tại TBA Nam Hà 3</v>
      </c>
    </row>
    <row r="11" spans="1:21" ht="45">
      <c r="B11" s="44">
        <v>44061</v>
      </c>
      <c r="C11" s="6" t="s">
        <v>152</v>
      </c>
      <c r="D11" t="s">
        <v>141</v>
      </c>
      <c r="E11" s="24" t="s">
        <v>193</v>
      </c>
      <c r="F11" s="6"/>
      <c r="G11" s="6"/>
      <c r="H11" s="6" t="s">
        <v>143</v>
      </c>
      <c r="I11" s="6"/>
      <c r="J11" s="6"/>
      <c r="K11" s="26">
        <f t="shared" si="1"/>
        <v>14</v>
      </c>
      <c r="L11" s="6" t="s">
        <v>154</v>
      </c>
      <c r="M11" s="26" t="str">
        <f>D11</f>
        <v>TBA Xuân Tây 10A</v>
      </c>
      <c r="N11" s="26" t="str">
        <f>L11&amp;D11</f>
        <v>Lưới điện hạ thế sau TBA Xuân Tây 10A</v>
      </c>
      <c r="O11" s="35">
        <v>44081</v>
      </c>
      <c r="P11" t="s">
        <v>138</v>
      </c>
      <c r="Q11">
        <f t="shared" si="3"/>
        <v>2</v>
      </c>
      <c r="R11" s="26" t="str">
        <f>L11&amp;D11</f>
        <v>Lưới điện hạ thế sau TBA Xuân Tây 10A</v>
      </c>
      <c r="S11" s="26" t="str">
        <f>H11&amp;LOWER(L11)&amp;D11</f>
        <v>Thay dây hạ thế lưới điện hạ thế sau TBA Xuân Tây 10A</v>
      </c>
      <c r="T11" s="26" t="str">
        <f>"Cắt "&amp;C11&amp;M11</f>
        <v>Cắt FCO + MCCB TBA Xuân Tây 10A</v>
      </c>
      <c r="U11" s="26" t="str">
        <f>"Tiếp địa tại "&amp;F11&amp;D11</f>
        <v>Tiếp địa tại TBA Xuân Tây 10A</v>
      </c>
    </row>
    <row r="12" spans="1:21">
      <c r="B12" s="44">
        <v>44061</v>
      </c>
      <c r="C12" s="6" t="s">
        <v>152</v>
      </c>
      <c r="D12" s="6" t="s">
        <v>153</v>
      </c>
      <c r="E12" s="24" t="s">
        <v>195</v>
      </c>
      <c r="F12" s="6" t="s">
        <v>194</v>
      </c>
      <c r="G12" s="6"/>
      <c r="H12" s="6" t="s">
        <v>143</v>
      </c>
      <c r="I12" s="6"/>
      <c r="J12" s="6"/>
      <c r="K12" s="26">
        <f t="shared" si="1"/>
        <v>14</v>
      </c>
      <c r="L12" s="6" t="s">
        <v>154</v>
      </c>
      <c r="M12" s="26" t="str">
        <f>D12</f>
        <v>TBA Sông Ray 8A</v>
      </c>
      <c r="N12" s="26" t="str">
        <f>L12&amp;D12</f>
        <v>Lưới điện hạ thế sau TBA Sông Ray 8A</v>
      </c>
      <c r="O12" s="35">
        <v>44083</v>
      </c>
      <c r="P12" t="s">
        <v>138</v>
      </c>
      <c r="Q12">
        <f t="shared" si="3"/>
        <v>4</v>
      </c>
      <c r="R12" s="26" t="str">
        <f>L12&amp;D12</f>
        <v>Lưới điện hạ thế sau TBA Sông Ray 8A</v>
      </c>
      <c r="S12" s="26" t="str">
        <f>H12&amp;LOWER(L12)&amp;D12</f>
        <v>Thay dây hạ thế lưới điện hạ thế sau TBA Sông Ray 8A</v>
      </c>
      <c r="T12" s="26" t="str">
        <f>"Cắt "&amp;C12&amp;M12</f>
        <v>Cắt FCO + MCCB TBA Sông Ray 8A</v>
      </c>
      <c r="U12" s="26" t="str">
        <f>"Tiếp địa tại "&amp;F12&amp;D12</f>
        <v>Tiếp địa tại Tiếp địa hạ thế tại MCCB TBA TBA Sông Ray 8ATBA Sông Ray 8A</v>
      </c>
    </row>
    <row r="13" spans="1:21" ht="45">
      <c r="B13" s="44">
        <v>44061</v>
      </c>
      <c r="C13" s="6" t="s">
        <v>157</v>
      </c>
      <c r="D13" s="6" t="s">
        <v>156</v>
      </c>
      <c r="E13" s="24" t="s">
        <v>197</v>
      </c>
      <c r="F13" s="24" t="s">
        <v>196</v>
      </c>
      <c r="G13" s="24"/>
      <c r="H13" s="6" t="s">
        <v>158</v>
      </c>
      <c r="I13" s="6"/>
      <c r="J13" s="6"/>
      <c r="K13" s="26">
        <f t="shared" si="1"/>
        <v>14</v>
      </c>
      <c r="L13" s="6" t="s">
        <v>155</v>
      </c>
      <c r="M13" s="26" t="str">
        <f>D13</f>
        <v>Nhánh rẽ Đồng Tâm 1</v>
      </c>
      <c r="N13" s="26" t="str">
        <f>L13&amp;D13</f>
        <v>Lưới điện trung thế sau Nhánh rẽ Đồng Tâm 1</v>
      </c>
      <c r="O13" s="35">
        <v>44086</v>
      </c>
      <c r="P13" t="s">
        <v>138</v>
      </c>
      <c r="Q13">
        <f t="shared" si="3"/>
        <v>7</v>
      </c>
      <c r="R13" s="26" t="str">
        <f>L13&amp;D13</f>
        <v>Lưới điện trung thế sau Nhánh rẽ Đồng Tâm 1</v>
      </c>
      <c r="S13" s="26" t="str">
        <f>H13&amp;LOWER(L13)&amp;D13</f>
        <v>Nâng cấp đường dây hạ thế và TBA Sông Ray 7 từ 1 pha lên 3 pha, cấy TBA Sông Ray 7Alưới điện trung thế sau Nhánh rẽ Đồng Tâm 1</v>
      </c>
      <c r="T13" s="26" t="str">
        <f>"Cắt "&amp;C13&amp;M13</f>
        <v>Cắt LBS khí + 3 LTDNhánh rẽ Đồng Tâm 1</v>
      </c>
      <c r="U13" s="26" t="str">
        <f>"Tiếp địa tại "&amp;F13&amp;D13</f>
        <v>Tiếp địa tại Tiếp địa trụ trung thế 381 
Tiếp địa hạ thế TBA Sông Ray 7Nhánh rẽ Đồng Tâm 1</v>
      </c>
    </row>
    <row r="14" spans="1:21" ht="45">
      <c r="B14" s="44">
        <v>44062</v>
      </c>
      <c r="C14" s="6" t="s">
        <v>160</v>
      </c>
      <c r="D14" s="6" t="s">
        <v>159</v>
      </c>
      <c r="E14" s="24" t="s">
        <v>199</v>
      </c>
      <c r="F14" s="6" t="s">
        <v>198</v>
      </c>
      <c r="G14" s="6"/>
      <c r="H14" s="6" t="s">
        <v>158</v>
      </c>
      <c r="I14" s="6"/>
      <c r="J14" s="6"/>
      <c r="K14" s="26">
        <f t="shared" si="1"/>
        <v>14</v>
      </c>
      <c r="L14" s="6" t="s">
        <v>155</v>
      </c>
      <c r="M14" s="26" t="str">
        <f>D14</f>
        <v>Nhánh rẽ Lâm San 10, 11, 12</v>
      </c>
      <c r="N14" s="26" t="str">
        <f>L14&amp;D14</f>
        <v>Lưới điện trung thế sau Nhánh rẽ Lâm San 10, 11, 12</v>
      </c>
      <c r="O14" s="35">
        <v>44086</v>
      </c>
      <c r="P14" t="s">
        <v>138</v>
      </c>
      <c r="Q14">
        <f t="shared" ref="Q14" si="4">WEEKDAY(O14)</f>
        <v>7</v>
      </c>
      <c r="R14" s="26" t="str">
        <f>L14&amp;D14</f>
        <v>Lưới điện trung thế sau Nhánh rẽ Lâm San 10, 11, 12</v>
      </c>
      <c r="S14" s="26" t="str">
        <f>H14&amp;LOWER(L14)&amp;D14</f>
        <v>Nâng cấp đường dây hạ thế và TBA Sông Ray 7 từ 1 pha lên 3 pha, cấy TBA Sông Ray 7Alưới điện trung thế sau Nhánh rẽ Lâm San 10, 11, 12</v>
      </c>
      <c r="T14" s="26" t="str">
        <f>"Cắt "&amp;C14&amp;M14</f>
        <v>Cắt 3xFCO Nhánh rẽ Lâm San 10, 11, 12</v>
      </c>
      <c r="U14" s="26" t="str">
        <f>"Tiếp địa tại "&amp;F14&amp;D14</f>
        <v>Tiếp địa tại Tiếp địa trung hạ áp tại TBA Lâm San 11A, 11DNhánh rẽ Lâm San 10, 11, 12</v>
      </c>
    </row>
    <row r="15" spans="1:21" ht="30">
      <c r="B15" s="44">
        <v>44062</v>
      </c>
      <c r="C15" s="6" t="s">
        <v>161</v>
      </c>
      <c r="D15" s="6" t="s">
        <v>162</v>
      </c>
      <c r="E15" s="24" t="s">
        <v>200</v>
      </c>
      <c r="F15" s="6" t="s">
        <v>201</v>
      </c>
      <c r="G15" s="6"/>
      <c r="H15" s="6" t="s">
        <v>163</v>
      </c>
      <c r="I15" s="6"/>
      <c r="J15" s="6"/>
      <c r="K15" s="26">
        <f t="shared" si="1"/>
        <v>14</v>
      </c>
      <c r="L15" s="6" t="s">
        <v>155</v>
      </c>
      <c r="M15" s="26" t="str">
        <f>D15</f>
        <v>Nhánh rẽ Lâm San</v>
      </c>
      <c r="N15" s="26" t="str">
        <f>L15&amp;D15</f>
        <v>Lưới điện trung thế sau Nhánh rẽ Lâm San</v>
      </c>
      <c r="O15" s="35">
        <v>44093</v>
      </c>
      <c r="P15" t="s">
        <v>138</v>
      </c>
      <c r="Q15">
        <f t="shared" ref="Q15:Q25" si="5">WEEKDAY(O15)</f>
        <v>7</v>
      </c>
      <c r="R15" s="26" t="str">
        <f>L15&amp;D15</f>
        <v>Lưới điện trung thế sau Nhánh rẽ Lâm San</v>
      </c>
      <c r="S15" s="26" t="str">
        <f>H15&amp;LOWER(L15)&amp;D15</f>
        <v>Trồng trụ trung thế 015A đấu nối trung thế, tách lưới, sang tải TBA Sông Ray 2, Sông Ray 2A. Đấu nối trung thế và di dời TBA Sông Ray 4Alưới điện trung thế sau Nhánh rẽ Lâm San</v>
      </c>
      <c r="T15" s="26" t="str">
        <f>"Cắt "&amp;C15&amp;M15</f>
        <v>Cắt Recloser + 3 LTD Nhánh rẽ Lâm San</v>
      </c>
      <c r="U15" s="26" t="str">
        <f>"Tiếp địa tại "&amp;F15&amp;D15</f>
        <v>Tiếp địa tại Tiếp địa trụ trung thế 075 Nhánh rẽ Lâm San</v>
      </c>
    </row>
    <row r="16" spans="1:21">
      <c r="B16" s="44">
        <v>44062</v>
      </c>
      <c r="C16" s="6" t="s">
        <v>160</v>
      </c>
      <c r="D16" s="6" t="s">
        <v>164</v>
      </c>
      <c r="E16" s="24" t="s">
        <v>202</v>
      </c>
      <c r="F16" s="6" t="s">
        <v>203</v>
      </c>
      <c r="G16" s="6"/>
      <c r="H16" s="6" t="s">
        <v>166</v>
      </c>
      <c r="I16" s="6"/>
      <c r="J16" s="6"/>
      <c r="K16" s="26">
        <f t="shared" si="1"/>
        <v>14</v>
      </c>
      <c r="L16" s="6" t="s">
        <v>155</v>
      </c>
      <c r="M16" s="26" t="str">
        <f>D16</f>
        <v>Nhánh rẽ Cánh đồng Xuân Tây 1</v>
      </c>
      <c r="N16" s="26" t="str">
        <f>L16&amp;D16</f>
        <v>Lưới điện trung thế sau Nhánh rẽ Cánh đồng Xuân Tây 1</v>
      </c>
      <c r="O16" s="35">
        <v>44090</v>
      </c>
      <c r="P16" t="s">
        <v>138</v>
      </c>
      <c r="Q16">
        <f t="shared" si="5"/>
        <v>4</v>
      </c>
      <c r="R16" s="26" t="str">
        <f>L16&amp;D16</f>
        <v>Lưới điện trung thế sau Nhánh rẽ Cánh đồng Xuân Tây 1</v>
      </c>
      <c r="S16" s="26" t="str">
        <f>H16&amp;LOWER(L16)&amp;D16</f>
        <v>Đấu nối trung thế trụ 009A, 013. Tách lưới hạ thế sau TBA Cánh đồng Xuân Tây 1A, Cánh đồng Xuân Tây 1Blưới điện trung thế sau Nhánh rẽ Cánh đồng Xuân Tây 1</v>
      </c>
      <c r="T16" s="26" t="str">
        <f>"Cắt "&amp;C16&amp;M16</f>
        <v>Cắt 3xFCO Nhánh rẽ Cánh đồng Xuân Tây 1</v>
      </c>
      <c r="U16" s="26" t="str">
        <f>"Tiếp địa tại "&amp;F16&amp;D16</f>
        <v>Tiếp địa tại Tiếp địa trung hạ áp tại TBA Cánh đồng Xuân Tây 1Nhánh rẽ Cánh đồng Xuân Tây 1</v>
      </c>
    </row>
    <row r="17" spans="1:21" ht="30">
      <c r="B17" s="44">
        <v>44062</v>
      </c>
      <c r="C17" s="6" t="s">
        <v>161</v>
      </c>
      <c r="D17" s="6" t="s">
        <v>165</v>
      </c>
      <c r="E17" s="24" t="s">
        <v>204</v>
      </c>
      <c r="F17" s="24" t="s">
        <v>205</v>
      </c>
      <c r="G17" s="24"/>
      <c r="H17" s="6" t="s">
        <v>167</v>
      </c>
      <c r="I17" s="6"/>
      <c r="J17" s="6"/>
      <c r="K17" s="26">
        <f t="shared" si="1"/>
        <v>14</v>
      </c>
      <c r="L17" s="6" t="s">
        <v>155</v>
      </c>
      <c r="M17" s="26" t="str">
        <f>D17</f>
        <v>Nhánh rẽ Láng Me</v>
      </c>
      <c r="N17" s="26" t="str">
        <f>L17&amp;D17</f>
        <v>Lưới điện trung thế sau Nhánh rẽ Láng Me</v>
      </c>
      <c r="O17" s="35">
        <v>44089</v>
      </c>
      <c r="P17" t="s">
        <v>138</v>
      </c>
      <c r="Q17">
        <f t="shared" si="5"/>
        <v>3</v>
      </c>
      <c r="R17" s="26" t="str">
        <f>L17&amp;D17</f>
        <v>Lưới điện trung thế sau Nhánh rẽ Láng Me</v>
      </c>
      <c r="S17" s="26" t="str">
        <f>H17&amp;LOWER(L17)&amp;D17</f>
        <v>Đấu nối trung thế trụ 087 nhánh rẽ Láng Me. Cấy TBA Láng Me 3B, Tách lưới hạ thế sau TBA Láng Me 3 sang Láng Me 3Blưới điện trung thế sau Nhánh rẽ Láng Me</v>
      </c>
      <c r="T17" s="26" t="str">
        <f>"Cắt "&amp;C17&amp;M17</f>
        <v>Cắt Recloser + 3 LTD Nhánh rẽ Láng Me</v>
      </c>
      <c r="U17" s="26" t="str">
        <f>"Tiếp địa tại "&amp;F17&amp;D17</f>
        <v>Tiếp địa tại Tiếp địa trụ trung thế 094
 Tiếp địa hạ thế TBA Láng Me 3Nhánh rẽ Láng Me</v>
      </c>
    </row>
    <row r="18" spans="1:21">
      <c r="A18" t="s">
        <v>66</v>
      </c>
      <c r="B18" s="44">
        <v>44062</v>
      </c>
      <c r="C18" s="6" t="s">
        <v>169</v>
      </c>
      <c r="D18" s="6" t="s">
        <v>168</v>
      </c>
      <c r="E18" s="24" t="s">
        <v>206</v>
      </c>
      <c r="F18" s="6" t="s">
        <v>208</v>
      </c>
      <c r="G18" s="6"/>
      <c r="H18" s="6" t="s">
        <v>170</v>
      </c>
      <c r="I18" s="6"/>
      <c r="J18" s="6"/>
      <c r="K18" s="26">
        <f t="shared" si="1"/>
        <v>14</v>
      </c>
      <c r="L18" s="6" t="s">
        <v>155</v>
      </c>
      <c r="M18" s="26" t="str">
        <f>D18</f>
        <v>Nhánh rẽ Thoại Hương 3, 4</v>
      </c>
      <c r="N18" s="26" t="str">
        <f>L18&amp;D18</f>
        <v>Lưới điện trung thế sau Nhánh rẽ Thoại Hương 3, 4</v>
      </c>
      <c r="O18" s="35">
        <v>44088</v>
      </c>
      <c r="P18" t="s">
        <v>138</v>
      </c>
      <c r="Q18">
        <f t="shared" si="5"/>
        <v>2</v>
      </c>
      <c r="R18" s="26" t="str">
        <f>L18&amp;D18</f>
        <v>Lưới điện trung thế sau Nhánh rẽ Thoại Hương 3, 4</v>
      </c>
      <c r="S18" s="26" t="str">
        <f>H18&amp;LOWER(L18)&amp;D18</f>
        <v>Đấu nối trung thế trụ 021 Nhánh rẽ Thoại Hương 3, 4. Di dời TBA Thoại Hương 4lưới điện trung thế sau Nhánh rẽ Thoại Hương 3, 4</v>
      </c>
      <c r="T18" s="26" t="str">
        <f>"Cắt "&amp;C18&amp;M18</f>
        <v>Cắt FCO Nhánh rẽ Thoại Hương 3, 4</v>
      </c>
      <c r="U18" s="26" t="str">
        <f>"Tiếp địa tại "&amp;F18&amp;D18</f>
        <v>Tiếp địa tại Tiếp địa trung hạ áp tại TBA Thoại Hương 3, 4Nhánh rẽ Thoại Hương 3, 4</v>
      </c>
    </row>
    <row r="19" spans="1:21">
      <c r="B19" s="44">
        <v>44062</v>
      </c>
      <c r="C19" s="6" t="s">
        <v>169</v>
      </c>
      <c r="D19" s="6" t="s">
        <v>171</v>
      </c>
      <c r="E19" t="s">
        <v>207</v>
      </c>
      <c r="F19" s="6" t="s">
        <v>209</v>
      </c>
      <c r="G19" s="6"/>
      <c r="H19" s="6" t="s">
        <v>172</v>
      </c>
      <c r="I19" s="6"/>
      <c r="J19" s="6"/>
      <c r="K19" s="26">
        <f t="shared" si="1"/>
        <v>14</v>
      </c>
      <c r="L19" s="6" t="s">
        <v>155</v>
      </c>
      <c r="M19" s="26" t="str">
        <f>D19</f>
        <v>Nhánh rẽ Xuân Tây 19</v>
      </c>
      <c r="N19" s="26" t="str">
        <f>L19&amp;D19</f>
        <v>Lưới điện trung thế sau Nhánh rẽ Xuân Tây 19</v>
      </c>
      <c r="O19" s="35">
        <v>44086</v>
      </c>
      <c r="P19" t="s">
        <v>138</v>
      </c>
      <c r="Q19">
        <f t="shared" si="5"/>
        <v>7</v>
      </c>
      <c r="R19" s="26" t="str">
        <f>L19&amp;D19</f>
        <v>Lưới điện trung thế sau Nhánh rẽ Xuân Tây 19</v>
      </c>
      <c r="S19" s="26" t="str">
        <f>H19&amp;LOWER(L19)&amp;D19</f>
        <v>Đấu nối trung thế trụ 017 Nhánh rẽ Xuân Tây 19.Cấy TBA Xuân Tây 19A, tách lưới hạ thế TBA Xuân Tây 19 sang TBA Xuân Tây 19Alưới điện trung thế sau Nhánh rẽ Xuân Tây 19</v>
      </c>
      <c r="T19" s="26" t="str">
        <f>"Cắt "&amp;C19&amp;M19</f>
        <v>Cắt FCO Nhánh rẽ Xuân Tây 19</v>
      </c>
      <c r="U19" s="26" t="str">
        <f>"Tiếp địa tại "&amp;F19&amp;D19</f>
        <v>Tiếp địa tại Tiếp địa trung hạ áp tại TBA Xuân Tây 19Nhánh rẽ Xuân Tây 19</v>
      </c>
    </row>
    <row r="20" spans="1:21" ht="45">
      <c r="B20" s="44">
        <v>44062</v>
      </c>
      <c r="C20" s="6" t="s">
        <v>160</v>
      </c>
      <c r="D20" s="6" t="s">
        <v>173</v>
      </c>
      <c r="E20" s="45" t="s">
        <v>210</v>
      </c>
      <c r="F20" s="24" t="s">
        <v>211</v>
      </c>
      <c r="G20" s="24"/>
      <c r="H20" s="6" t="s">
        <v>174</v>
      </c>
      <c r="I20" s="6"/>
      <c r="J20" s="6"/>
      <c r="K20" s="26">
        <f t="shared" si="1"/>
        <v>14</v>
      </c>
      <c r="L20" s="6" t="s">
        <v>155</v>
      </c>
      <c r="M20" s="26" t="str">
        <f>D20</f>
        <v>Nhánh rẽ Láng Me 5</v>
      </c>
      <c r="N20" s="26" t="str">
        <f>L20&amp;D20</f>
        <v>Lưới điện trung thế sau Nhánh rẽ Láng Me 5</v>
      </c>
      <c r="O20" s="35">
        <v>44089</v>
      </c>
      <c r="P20" t="s">
        <v>138</v>
      </c>
      <c r="Q20">
        <f t="shared" si="5"/>
        <v>3</v>
      </c>
      <c r="R20" s="26" t="str">
        <f>L20&amp;D20</f>
        <v>Lưới điện trung thế sau Nhánh rẽ Láng Me 5</v>
      </c>
      <c r="S20" s="26" t="str">
        <f>H20&amp;LOWER(L20)&amp;D20</f>
        <v>Nâng cấp đường dây trung thế và trạm biến áp Láng Me 5B từ 1 pha lên 3 pha, di dời TBA Láng Me 5, cấy trạm biến áp lá me 5A-1lưới điện trung thế sau Nhánh rẽ Láng Me 5</v>
      </c>
      <c r="T20" s="26" t="str">
        <f>"Cắt "&amp;C20&amp;M20</f>
        <v>Cắt 3xFCO Nhánh rẽ Láng Me 5</v>
      </c>
      <c r="U20" s="26" t="str">
        <f>"Tiếp địa tại "&amp;F20&amp;D20</f>
        <v>Tiếp địa tại Tiếp địa trụ trung thế 131
 Tiếp địa hạ thế TBA Láng Me 5, 5A, 5BNhánh rẽ Láng Me 5</v>
      </c>
    </row>
    <row r="21" spans="1:21" ht="30">
      <c r="B21" s="44">
        <v>44062</v>
      </c>
      <c r="C21" s="6" t="s">
        <v>161</v>
      </c>
      <c r="D21" s="6" t="s">
        <v>175</v>
      </c>
      <c r="E21" s="45" t="s">
        <v>212</v>
      </c>
      <c r="F21" s="6" t="s">
        <v>213</v>
      </c>
      <c r="G21" s="6"/>
      <c r="H21" s="6" t="s">
        <v>176</v>
      </c>
      <c r="I21" s="6"/>
      <c r="J21" s="6"/>
      <c r="K21" s="26">
        <f t="shared" si="1"/>
        <v>14</v>
      </c>
      <c r="L21" s="6" t="s">
        <v>155</v>
      </c>
      <c r="M21" s="26" t="str">
        <f>D21</f>
        <v>Nhánh rẽ Sông Nhạn</v>
      </c>
      <c r="N21" s="26" t="str">
        <f>L21&amp;D21</f>
        <v>Lưới điện trung thế sau Nhánh rẽ Sông Nhạn</v>
      </c>
      <c r="O21" s="35">
        <v>44095</v>
      </c>
      <c r="P21" t="s">
        <v>138</v>
      </c>
      <c r="Q21">
        <f t="shared" si="5"/>
        <v>2</v>
      </c>
      <c r="R21" s="26" t="str">
        <f>L21&amp;D21</f>
        <v>Lưới điện trung thế sau Nhánh rẽ Sông Nhạn</v>
      </c>
      <c r="S21" s="26" t="str">
        <f>H21&amp;LOWER(L21)&amp;D21</f>
        <v>Di dời TBA Suối Râm 7lưới điện trung thế sau Nhánh rẽ Sông Nhạn</v>
      </c>
      <c r="T21" s="26" t="str">
        <f>"Cắt "&amp;C21&amp;M21</f>
        <v>Cắt Recloser + 3 LTD Nhánh rẽ Sông Nhạn</v>
      </c>
      <c r="U21" s="26" t="str">
        <f>"Tiếp địa tại "&amp;F21&amp;D21</f>
        <v>Tiếp địa tại Tiếp địa trụ trung thế 023A Nhánh rẽ Sông Nhạn</v>
      </c>
    </row>
    <row r="22" spans="1:21" ht="45">
      <c r="B22" s="44">
        <v>44062</v>
      </c>
      <c r="C22" s="6" t="s">
        <v>161</v>
      </c>
      <c r="D22" s="6" t="s">
        <v>177</v>
      </c>
      <c r="E22" s="24" t="s">
        <v>215</v>
      </c>
      <c r="F22" s="6" t="s">
        <v>216</v>
      </c>
      <c r="G22" s="6" t="s">
        <v>217</v>
      </c>
      <c r="H22" s="6" t="s">
        <v>178</v>
      </c>
      <c r="I22" s="6"/>
      <c r="J22" s="6"/>
      <c r="K22" s="26">
        <f t="shared" si="1"/>
        <v>14</v>
      </c>
      <c r="L22" s="6" t="s">
        <v>155</v>
      </c>
      <c r="M22" s="26" t="str">
        <f>D22</f>
        <v>Nhánh rẽ Nam Hà</v>
      </c>
      <c r="N22" s="26" t="str">
        <f>L22&amp;D22</f>
        <v>Lưới điện trung thế sau Nhánh rẽ Nam Hà</v>
      </c>
      <c r="O22" s="35">
        <v>44096</v>
      </c>
      <c r="P22" t="s">
        <v>138</v>
      </c>
      <c r="Q22">
        <f t="shared" si="5"/>
        <v>3</v>
      </c>
      <c r="R22" s="26" t="str">
        <f>L22&amp;D22</f>
        <v>Lưới điện trung thế sau Nhánh rẽ Nam Hà</v>
      </c>
      <c r="S22" s="26" t="str">
        <f>H22&amp;LOWER(L22)&amp;D22</f>
        <v>Lắp đặt trạm biến áp Nam Hà 3B tách lưới hạ thế trạm Nam Hà 3 sang nhận điện trạm Nam Hà 3B đấu nối đường dây trung thế xây dựng mớilưới điện trung thế sau Nhánh rẽ Nam Hà</v>
      </c>
      <c r="T22" s="26" t="str">
        <f>"Cắt "&amp;C22&amp;M22</f>
        <v>Cắt Recloser + 3 LTD Nhánh rẽ Nam Hà</v>
      </c>
      <c r="U22" s="26" t="str">
        <f>"Tiếp địa tại "&amp;F22&amp;D22</f>
        <v>Tiếp địa tại Tiếp địa trụ trung thế 351Nhánh rẽ Nam Hà</v>
      </c>
    </row>
    <row r="23" spans="1:21" ht="30">
      <c r="B23" s="44">
        <v>44061</v>
      </c>
      <c r="C23" s="6" t="s">
        <v>161</v>
      </c>
      <c r="D23" s="6" t="s">
        <v>179</v>
      </c>
      <c r="E23" s="24" t="s">
        <v>222</v>
      </c>
      <c r="F23" s="6" t="s">
        <v>223</v>
      </c>
      <c r="G23" s="6" t="s">
        <v>221</v>
      </c>
      <c r="H23" s="6" t="s">
        <v>180</v>
      </c>
      <c r="I23" s="6"/>
      <c r="J23" s="6"/>
      <c r="K23" s="26">
        <f t="shared" si="1"/>
        <v>14</v>
      </c>
      <c r="L23" s="6" t="s">
        <v>155</v>
      </c>
      <c r="M23" s="26" t="str">
        <f>D23</f>
        <v>Nhánh rẽ Tân Bảo</v>
      </c>
      <c r="N23" s="26" t="str">
        <f>L23&amp;D23</f>
        <v>Lưới điện trung thế sau Nhánh rẽ Tân Bảo</v>
      </c>
      <c r="O23" s="35">
        <v>44097</v>
      </c>
      <c r="P23" t="s">
        <v>138</v>
      </c>
      <c r="Q23">
        <f t="shared" si="5"/>
        <v>4</v>
      </c>
      <c r="R23" s="26" t="str">
        <f>L23&amp;D23</f>
        <v>Lưới điện trung thế sau Nhánh rẽ Tân Bảo</v>
      </c>
      <c r="S23" s="26" t="str">
        <f>H23&amp;LOWER(L23)&amp;D23</f>
        <v>Lắp đặt trạm biến áp Tân Bảo 3A, tách lưới hạ thế trạm Tân Bảo 3 sang nhận điện trạm Tân Bảo 3Alưới điện trung thế sau Nhánh rẽ Tân Bảo</v>
      </c>
      <c r="T23" s="26" t="str">
        <f>"Cắt "&amp;C23&amp;M23</f>
        <v>Cắt Recloser + 3 LTD Nhánh rẽ Tân Bảo</v>
      </c>
      <c r="U23" s="26" t="str">
        <f>"Tiếp địa tại "&amp;F23&amp;D23</f>
        <v>Tiếp địa tại Tiếp địa trụ trung thế 147Nhánh rẽ Tân Bảo</v>
      </c>
    </row>
    <row r="24" spans="1:21" ht="45">
      <c r="B24" s="44">
        <v>44062</v>
      </c>
      <c r="C24" s="6" t="s">
        <v>161</v>
      </c>
      <c r="D24" s="6" t="s">
        <v>177</v>
      </c>
      <c r="E24" s="24" t="s">
        <v>215</v>
      </c>
      <c r="F24" s="6" t="s">
        <v>216</v>
      </c>
      <c r="G24" s="6" t="s">
        <v>224</v>
      </c>
      <c r="H24" s="6" t="s">
        <v>181</v>
      </c>
      <c r="I24" s="6"/>
      <c r="J24" s="6"/>
      <c r="K24" s="26">
        <f t="shared" si="1"/>
        <v>14</v>
      </c>
      <c r="L24" s="6" t="s">
        <v>155</v>
      </c>
      <c r="M24" s="26" t="str">
        <f>D24</f>
        <v>Nhánh rẽ Nam Hà</v>
      </c>
      <c r="N24" s="26" t="str">
        <f>L24&amp;D24</f>
        <v>Lưới điện trung thế sau Nhánh rẽ Nam Hà</v>
      </c>
      <c r="O24" s="35">
        <v>44096</v>
      </c>
      <c r="P24" t="s">
        <v>138</v>
      </c>
      <c r="Q24">
        <f t="shared" si="5"/>
        <v>3</v>
      </c>
      <c r="R24" s="26" t="str">
        <f>L24&amp;D24</f>
        <v>Lưới điện trung thế sau Nhánh rẽ Nam Hà</v>
      </c>
      <c r="S24" s="26" t="str">
        <f>H24&amp;LOWER(L24)&amp;D24</f>
        <v>Di dời TBA Nam Hà 1, trồng trụ đôn lướilưới điện trung thế sau Nhánh rẽ Nam Hà</v>
      </c>
      <c r="T24" s="26" t="str">
        <f>"Cắt "&amp;C24&amp;M24</f>
        <v>Cắt Recloser + 3 LTD Nhánh rẽ Nam Hà</v>
      </c>
      <c r="U24" s="26" t="str">
        <f>"Tiếp địa tại "&amp;F24&amp;D24</f>
        <v>Tiếp địa tại Tiếp địa trụ trung thế 351Nhánh rẽ Nam Hà</v>
      </c>
    </row>
    <row r="25" spans="1:21" ht="30">
      <c r="B25" s="44">
        <v>44062</v>
      </c>
      <c r="C25" s="6" t="s">
        <v>161</v>
      </c>
      <c r="D25" s="6" t="s">
        <v>179</v>
      </c>
      <c r="E25" s="24" t="s">
        <v>222</v>
      </c>
      <c r="F25" s="6" t="s">
        <v>223</v>
      </c>
      <c r="G25" s="6" t="s">
        <v>225</v>
      </c>
      <c r="H25" s="6" t="s">
        <v>182</v>
      </c>
      <c r="I25" s="6"/>
      <c r="J25" s="6"/>
      <c r="K25" s="26">
        <f t="shared" si="1"/>
        <v>14</v>
      </c>
      <c r="L25" s="6" t="s">
        <v>155</v>
      </c>
      <c r="M25" s="26" t="str">
        <f>D25</f>
        <v>Nhánh rẽ Tân Bảo</v>
      </c>
      <c r="N25" s="26" t="str">
        <f>L25&amp;D25</f>
        <v>Lưới điện trung thế sau Nhánh rẽ Tân Bảo</v>
      </c>
      <c r="O25" s="35">
        <v>44097</v>
      </c>
      <c r="P25" t="s">
        <v>138</v>
      </c>
      <c r="Q25">
        <f t="shared" si="5"/>
        <v>4</v>
      </c>
      <c r="R25" s="26" t="str">
        <f>L25&amp;D25</f>
        <v>Lưới điện trung thế sau Nhánh rẽ Tân Bảo</v>
      </c>
      <c r="S25" s="26" t="str">
        <f>H25&amp;LOWER(L25)&amp;D25</f>
        <v>Di dời TBA Tân Bảo 3lưới điện trung thế sau Nhánh rẽ Tân Bảo</v>
      </c>
      <c r="T25" s="26" t="str">
        <f>"Cắt "&amp;C25&amp;M25</f>
        <v>Cắt Recloser + 3 LTD Nhánh rẽ Tân Bảo</v>
      </c>
      <c r="U25" s="26" t="str">
        <f>"Tiếp địa tại "&amp;F25&amp;D25</f>
        <v>Tiếp địa tại Tiếp địa trụ trung thế 147Nhánh rẽ Tân Bảo</v>
      </c>
    </row>
    <row r="26" spans="1:21" ht="30">
      <c r="B26" s="44">
        <v>44062</v>
      </c>
      <c r="C26" s="6" t="s">
        <v>169</v>
      </c>
      <c r="D26" s="6" t="s">
        <v>183</v>
      </c>
      <c r="E26" s="24" t="s">
        <v>226</v>
      </c>
      <c r="G26" s="6" t="s">
        <v>227</v>
      </c>
      <c r="H26" s="6" t="s">
        <v>184</v>
      </c>
      <c r="I26" s="6"/>
      <c r="J26" s="6"/>
      <c r="K26" s="26">
        <f t="shared" si="1"/>
        <v>14</v>
      </c>
      <c r="L26" s="6" t="s">
        <v>155</v>
      </c>
      <c r="M26" s="26" t="str">
        <f>D26</f>
        <v>Nhánh rẽ Thừa Đức 11</v>
      </c>
      <c r="N26" s="26" t="str">
        <f>L26&amp;D26</f>
        <v>Lưới điện trung thế sau Nhánh rẽ Thừa Đức 11</v>
      </c>
      <c r="O26" s="35">
        <v>44098</v>
      </c>
      <c r="P26" t="s">
        <v>138</v>
      </c>
      <c r="Q26">
        <f>WEEKDAY(O26)</f>
        <v>5</v>
      </c>
      <c r="R26" s="26" t="str">
        <f>L26&amp;D26</f>
        <v>Lưới điện trung thế sau Nhánh rẽ Thừa Đức 11</v>
      </c>
      <c r="S26" s="26" t="str">
        <f>H26&amp;LOWER(L26)&amp;D26</f>
        <v>Lắp đặt trạm biến áp Thừa Đức 11A, đấu nối trung thế nhánh rẽ Thừa Đức 11A, tách lưới hạ thế trạm Thừa Đức 11 sang nhận điện trạm Thừa Đức 11Alưới điện trung thế sau Nhánh rẽ Thừa Đức 11</v>
      </c>
      <c r="T26" s="26" t="str">
        <f>"Cắt "&amp;C26&amp;M26</f>
        <v>Cắt FCO Nhánh rẽ Thừa Đức 11</v>
      </c>
      <c r="U26" s="26" t="str">
        <f>"Tiếp địa tại "&amp;F26&amp;D26</f>
        <v>Tiếp địa tại Nhánh rẽ Thừa Đức 11</v>
      </c>
    </row>
  </sheetData>
  <autoFilter ref="A1:U26"/>
  <conditionalFormatting sqref="Q1:R1 Q13 Q15:Q22 Q26 Q8:Q11">
    <cfRule type="cellIs" dxfId="13" priority="14" stopIfTrue="1" operator="equal">
      <formula>1</formula>
    </cfRule>
  </conditionalFormatting>
  <conditionalFormatting sqref="Q12">
    <cfRule type="cellIs" dxfId="12" priority="13" stopIfTrue="1" operator="equal">
      <formula>1</formula>
    </cfRule>
  </conditionalFormatting>
  <conditionalFormatting sqref="Q14">
    <cfRule type="cellIs" dxfId="11" priority="12" stopIfTrue="1" operator="equal">
      <formula>1</formula>
    </cfRule>
  </conditionalFormatting>
  <conditionalFormatting sqref="O26:O1048576 O1 O8:O22">
    <cfRule type="duplicateValues" dxfId="10" priority="11"/>
  </conditionalFormatting>
  <conditionalFormatting sqref="Q23">
    <cfRule type="cellIs" dxfId="9" priority="10" stopIfTrue="1" operator="equal">
      <formula>1</formula>
    </cfRule>
  </conditionalFormatting>
  <conditionalFormatting sqref="O23">
    <cfRule type="duplicateValues" dxfId="8" priority="9"/>
  </conditionalFormatting>
  <conditionalFormatting sqref="Q24">
    <cfRule type="cellIs" dxfId="7" priority="8" stopIfTrue="1" operator="equal">
      <formula>1</formula>
    </cfRule>
  </conditionalFormatting>
  <conditionalFormatting sqref="O24">
    <cfRule type="duplicateValues" dxfId="6" priority="7"/>
  </conditionalFormatting>
  <conditionalFormatting sqref="Q25">
    <cfRule type="cellIs" dxfId="5" priority="6" stopIfTrue="1" operator="equal">
      <formula>1</formula>
    </cfRule>
  </conditionalFormatting>
  <conditionalFormatting sqref="O25">
    <cfRule type="duplicateValues" dxfId="4" priority="5"/>
  </conditionalFormatting>
  <conditionalFormatting sqref="Q2:Q6">
    <cfRule type="cellIs" dxfId="3" priority="4" stopIfTrue="1" operator="equal">
      <formula>1</formula>
    </cfRule>
  </conditionalFormatting>
  <conditionalFormatting sqref="Q7">
    <cfRule type="cellIs" dxfId="2" priority="2" stopIfTrue="1" operator="equal">
      <formula>1</formula>
    </cfRule>
  </conditionalFormatting>
  <conditionalFormatting sqref="O2:O6">
    <cfRule type="duplicateValues" dxfId="1" priority="17"/>
  </conditionalFormatting>
  <conditionalFormatting sqref="O7">
    <cfRule type="duplicateValues" dxfId="0" priority="18"/>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Data</vt:lpstr>
      <vt:lpstr>Merge</vt:lpstr>
      <vt:lpstr>DS_CongNhan</vt:lpstr>
      <vt:lpstr>NhanSu</vt:lpstr>
      <vt:lpstr>DangKyCatDien</vt:lpstr>
      <vt:lpstr>data</vt:lpstr>
      <vt:lpstr>NhanSu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VuongLam</dc:creator>
  <cp:lastModifiedBy>VuongLam</cp:lastModifiedBy>
  <cp:lastPrinted>2020-01-21T06:52:32Z</cp:lastPrinted>
  <dcterms:created xsi:type="dcterms:W3CDTF">2019-03-20T06:40:01Z</dcterms:created>
  <dcterms:modified xsi:type="dcterms:W3CDTF">2020-09-07T15:32:01Z</dcterms:modified>
</cp:coreProperties>
</file>